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300" windowHeight="348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B68" i="1" l="1"/>
  <c r="C68" i="1"/>
  <c r="D68" i="1"/>
  <c r="E68" i="1"/>
  <c r="F68" i="1"/>
  <c r="G68" i="1"/>
  <c r="H68" i="1"/>
  <c r="C69" i="1"/>
  <c r="D69" i="1"/>
  <c r="E69" i="1"/>
  <c r="F69" i="1"/>
  <c r="G69" i="1"/>
  <c r="H69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C65" i="1"/>
  <c r="D65" i="1"/>
  <c r="E65" i="1"/>
  <c r="F65" i="1"/>
  <c r="G65" i="1"/>
  <c r="H65" i="1"/>
  <c r="B65" i="1"/>
  <c r="C64" i="1"/>
  <c r="D64" i="1"/>
  <c r="E64" i="1"/>
  <c r="F64" i="1"/>
  <c r="G64" i="1"/>
  <c r="H64" i="1"/>
  <c r="B64" i="1"/>
  <c r="A66" i="1"/>
  <c r="A67" i="1"/>
  <c r="A68" i="1"/>
  <c r="A69" i="1"/>
  <c r="A65" i="1"/>
  <c r="F15" i="1" l="1"/>
  <c r="G15" i="1" s="1"/>
  <c r="H15" i="1" s="1"/>
  <c r="I15" i="1" s="1"/>
  <c r="M24" i="1"/>
  <c r="D17" i="1"/>
  <c r="D12" i="1" l="1"/>
  <c r="D23" i="1" l="1"/>
  <c r="E23" i="1"/>
  <c r="F23" i="1"/>
  <c r="G23" i="1"/>
  <c r="H23" i="1"/>
  <c r="I23" i="1"/>
  <c r="C23" i="1"/>
  <c r="C38" i="1"/>
  <c r="C29" i="1"/>
  <c r="D41" i="1"/>
  <c r="C41" i="1"/>
  <c r="C42" i="1" s="1"/>
  <c r="C40" i="1"/>
  <c r="E39" i="1"/>
  <c r="D39" i="1"/>
  <c r="D40" i="1" s="1"/>
  <c r="C39" i="1"/>
  <c r="C37" i="1"/>
  <c r="C28" i="1"/>
  <c r="C33" i="1"/>
  <c r="E32" i="1"/>
  <c r="D32" i="1"/>
  <c r="C32" i="1"/>
  <c r="D31" i="1"/>
  <c r="E31" i="1"/>
  <c r="C31" i="1"/>
  <c r="E30" i="1"/>
  <c r="D30" i="1"/>
  <c r="C30" i="1"/>
  <c r="C36" i="1"/>
  <c r="C27" i="1"/>
  <c r="G20" i="1"/>
  <c r="H20" i="1"/>
  <c r="I20" i="1"/>
  <c r="G17" i="1"/>
  <c r="G18" i="1" s="1"/>
  <c r="G19" i="1" s="1"/>
  <c r="H17" i="1"/>
  <c r="H18" i="1" s="1"/>
  <c r="H19" i="1" s="1"/>
  <c r="I17" i="1"/>
  <c r="I18" i="1" s="1"/>
  <c r="I19" i="1" s="1"/>
  <c r="F17" i="1"/>
  <c r="F18" i="1" s="1"/>
  <c r="F19" i="1" s="1"/>
  <c r="E17" i="1"/>
  <c r="E18" i="1" s="1"/>
  <c r="E19" i="1" s="1"/>
  <c r="D27" i="1"/>
  <c r="C18" i="1"/>
  <c r="C17" i="1"/>
  <c r="E16" i="1"/>
  <c r="F16" i="1"/>
  <c r="G16" i="1"/>
  <c r="H16" i="1"/>
  <c r="I16" i="1"/>
  <c r="D16" i="1"/>
  <c r="D18" i="1" s="1"/>
  <c r="D19" i="1" s="1"/>
  <c r="C16" i="1"/>
  <c r="D11" i="1"/>
  <c r="E11" i="1"/>
  <c r="F11" i="1"/>
  <c r="G11" i="1"/>
  <c r="H11" i="1"/>
  <c r="I11" i="1"/>
  <c r="C11" i="1"/>
  <c r="D10" i="1"/>
  <c r="E10" i="1"/>
  <c r="F10" i="1"/>
  <c r="G10" i="1"/>
  <c r="H10" i="1"/>
  <c r="I10" i="1"/>
  <c r="C10" i="1"/>
  <c r="D9" i="1"/>
  <c r="E9" i="1"/>
  <c r="F9" i="1"/>
  <c r="G9" i="1"/>
  <c r="H9" i="1"/>
  <c r="I9" i="1"/>
  <c r="C9" i="1"/>
  <c r="D7" i="1"/>
  <c r="E7" i="1"/>
  <c r="F7" i="1"/>
  <c r="G7" i="1"/>
  <c r="H7" i="1"/>
  <c r="I7" i="1"/>
  <c r="C7" i="1"/>
  <c r="C19" i="1"/>
  <c r="D6" i="1"/>
  <c r="C6" i="1"/>
  <c r="D28" i="1" l="1"/>
  <c r="D29" i="1" s="1"/>
  <c r="E36" i="1"/>
  <c r="F20" i="1"/>
  <c r="D36" i="1"/>
  <c r="D37" i="1" s="1"/>
  <c r="D38" i="1" s="1"/>
  <c r="E20" i="1"/>
  <c r="D42" i="1"/>
  <c r="E27" i="1"/>
  <c r="D20" i="1"/>
  <c r="D33" i="1"/>
  <c r="E41" i="1"/>
  <c r="E40" i="1"/>
  <c r="E33" i="1"/>
  <c r="E28" i="1" l="1"/>
  <c r="E29" i="1" s="1"/>
  <c r="F27" i="1"/>
  <c r="F36" i="1"/>
  <c r="E37" i="1"/>
  <c r="E38" i="1" s="1"/>
  <c r="E42" i="1"/>
  <c r="G3" i="1"/>
  <c r="H3" i="1" s="1"/>
  <c r="I3" i="1" s="1"/>
  <c r="F3" i="1"/>
  <c r="F6" i="1"/>
  <c r="G6" i="1"/>
  <c r="H6" i="1"/>
  <c r="I6" i="1"/>
  <c r="E6" i="1"/>
  <c r="G36" i="1" l="1"/>
  <c r="F37" i="1"/>
  <c r="F28" i="1"/>
  <c r="G27" i="1"/>
  <c r="G28" i="1" l="1"/>
  <c r="G29" i="1" s="1"/>
  <c r="H27" i="1"/>
  <c r="F38" i="1"/>
  <c r="F39" i="1"/>
  <c r="F30" i="1"/>
  <c r="F29" i="1"/>
  <c r="H36" i="1"/>
  <c r="G37" i="1"/>
  <c r="G38" i="1" s="1"/>
  <c r="F32" i="1" l="1"/>
  <c r="F33" i="1" s="1"/>
  <c r="G30" i="1"/>
  <c r="F31" i="1"/>
  <c r="G39" i="1"/>
  <c r="F41" i="1"/>
  <c r="F42" i="1" s="1"/>
  <c r="F40" i="1"/>
  <c r="H28" i="1"/>
  <c r="H29" i="1" s="1"/>
  <c r="I27" i="1"/>
  <c r="I28" i="1" s="1"/>
  <c r="I29" i="1" s="1"/>
  <c r="I36" i="1"/>
  <c r="I37" i="1" s="1"/>
  <c r="I38" i="1" s="1"/>
  <c r="H37" i="1"/>
  <c r="H38" i="1" s="1"/>
  <c r="G41" i="1" l="1"/>
  <c r="G42" i="1" s="1"/>
  <c r="H39" i="1"/>
  <c r="G40" i="1"/>
  <c r="G31" i="1"/>
  <c r="H30" i="1"/>
  <c r="G32" i="1"/>
  <c r="G33" i="1" s="1"/>
  <c r="H32" i="1" l="1"/>
  <c r="H33" i="1" s="1"/>
  <c r="H31" i="1"/>
  <c r="I30" i="1"/>
  <c r="H40" i="1"/>
  <c r="I39" i="1"/>
  <c r="H41" i="1"/>
  <c r="H42" i="1" s="1"/>
  <c r="I40" i="1" l="1"/>
  <c r="I41" i="1"/>
  <c r="I42" i="1" s="1"/>
  <c r="I31" i="1"/>
  <c r="I32" i="1"/>
  <c r="I33" i="1" s="1"/>
</calcChain>
</file>

<file path=xl/sharedStrings.xml><?xml version="1.0" encoding="utf-8"?>
<sst xmlns="http://schemas.openxmlformats.org/spreadsheetml/2006/main" count="41" uniqueCount="40">
  <si>
    <t>Revenue</t>
  </si>
  <si>
    <t>Expend</t>
  </si>
  <si>
    <t>Deficit</t>
  </si>
  <si>
    <t>GDP</t>
  </si>
  <si>
    <t>% GDP</t>
  </si>
  <si>
    <t>Debt as % GDP</t>
  </si>
  <si>
    <t>2015 Budget alternative assumptions</t>
  </si>
  <si>
    <t>Grants</t>
  </si>
  <si>
    <t>Supplementary budgets</t>
  </si>
  <si>
    <t>Adjusted Deficit as % of GDP</t>
  </si>
  <si>
    <t>Original Interest</t>
  </si>
  <si>
    <t>Brought forward revenue (budget suggests an on-going bring forward so only 2014 adj)</t>
  </si>
  <si>
    <t>Debt 2015 Budget</t>
  </si>
  <si>
    <t>GoPNG Revenue</t>
  </si>
  <si>
    <t>GoPNG Expenditure</t>
  </si>
  <si>
    <t>Scenario 1 expenditure</t>
  </si>
  <si>
    <t>Scenario 1 deficit</t>
  </si>
  <si>
    <t>Scenario 1 debt</t>
  </si>
  <si>
    <r>
      <t xml:space="preserve">Scenario 1 interest (extra debt at </t>
    </r>
    <r>
      <rPr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per cent cost)</t>
    </r>
  </si>
  <si>
    <t>Scenario 1 interest as share of expenditure</t>
  </si>
  <si>
    <t>Scenario 2 expenditure</t>
  </si>
  <si>
    <t>Scenario 2 deficit</t>
  </si>
  <si>
    <t>Scenario 2 deficit as % GDP</t>
  </si>
  <si>
    <t>Scenario 2 debt</t>
  </si>
  <si>
    <t>Scenario 2 debt as % GDP</t>
  </si>
  <si>
    <r>
      <t xml:space="preserve">Scenario 2 interest (extra debt at </t>
    </r>
    <r>
      <rPr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per cent cost)</t>
    </r>
  </si>
  <si>
    <t>Scenario 2 interest as share of expenditure</t>
  </si>
  <si>
    <t>Non-debt financing (adds to 2014 exp)</t>
  </si>
  <si>
    <t>"Realistic" deficit as % GDP</t>
  </si>
  <si>
    <t>"Realistic" debt as % GDP</t>
  </si>
  <si>
    <t>"Conservative" Scenario 2: 0% exp growth 2016 and 2017 then to Government, K600m asset sales</t>
  </si>
  <si>
    <r>
      <t xml:space="preserve">"Realistic" scenario 1 : </t>
    </r>
    <r>
      <rPr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per cent nominal growth rate, K</t>
    </r>
    <r>
      <rPr>
        <sz val="11"/>
        <color rgb="FFFF0000"/>
        <rFont val="Calibri"/>
        <family val="2"/>
        <scheme val="minor"/>
      </rPr>
      <t>600</t>
    </r>
    <r>
      <rPr>
        <sz val="11"/>
        <color theme="1"/>
        <rFont val="Calibri"/>
        <family val="2"/>
        <scheme val="minor"/>
      </rPr>
      <t>m asset sales</t>
    </r>
  </si>
  <si>
    <t>Realistic</t>
  </si>
  <si>
    <t>Conservative</t>
  </si>
  <si>
    <t>2015 Budget 2001 IMF basis</t>
  </si>
  <si>
    <t>Table (all data drawn directly from above)</t>
  </si>
  <si>
    <t>Adjusted Deficit (Km)</t>
  </si>
  <si>
    <t>GoPNG exp growth rate (2001 IMF)</t>
  </si>
  <si>
    <t>Adjusted GoPNG revenue (2001 IMF) (Km)</t>
  </si>
  <si>
    <t>Adjusted GoPNG expenditure (2001 IMF)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</si>
</sst>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0.0"/>
    <numFmt numFmtId="167" formatCode="_-* #,##0_-;\-* #,##0_-;_-* &quot;-&quot;??_-;_-@_-"/>
    <numFmt numFmtId="168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0" fontId="0" fillId="0" borderId="0" xfId="2" applyNumberFormat="1" applyFont="1" applyAlignment="1">
      <alignment horizontal="right"/>
    </xf>
    <xf numFmtId="43" fontId="0" fillId="0" borderId="0" xfId="1" applyFont="1"/>
    <xf numFmtId="165" fontId="0" fillId="0" borderId="0" xfId="1" applyNumberFormat="1" applyFont="1"/>
    <xf numFmtId="164" fontId="0" fillId="0" borderId="0" xfId="2" applyNumberFormat="1" applyFont="1"/>
    <xf numFmtId="9" fontId="0" fillId="0" borderId="0" xfId="2" applyFont="1"/>
    <xf numFmtId="2" fontId="0" fillId="0" borderId="0" xfId="1" applyNumberFormat="1" applyFont="1" applyAlignment="1">
      <alignment horizontal="right"/>
    </xf>
    <xf numFmtId="2" fontId="0" fillId="0" borderId="0" xfId="2" applyNumberFormat="1" applyFont="1" applyAlignment="1">
      <alignment horizontal="right"/>
    </xf>
    <xf numFmtId="10" fontId="0" fillId="0" borderId="0" xfId="2" applyNumberFormat="1" applyFont="1"/>
    <xf numFmtId="166" fontId="0" fillId="0" borderId="0" xfId="2" applyNumberFormat="1" applyFont="1"/>
    <xf numFmtId="0" fontId="2" fillId="0" borderId="0" xfId="0" applyFont="1"/>
    <xf numFmtId="9" fontId="0" fillId="2" borderId="0" xfId="2" applyFont="1" applyFill="1"/>
    <xf numFmtId="0" fontId="0" fillId="2" borderId="0" xfId="0" applyFill="1"/>
    <xf numFmtId="2" fontId="0" fillId="0" borderId="0" xfId="0" applyNumberFormat="1"/>
    <xf numFmtId="43" fontId="0" fillId="0" borderId="0" xfId="0" applyNumberFormat="1"/>
    <xf numFmtId="0" fontId="0" fillId="0" borderId="1" xfId="0" applyBorder="1"/>
    <xf numFmtId="1" fontId="3" fillId="0" borderId="2" xfId="2" applyNumberFormat="1" applyFont="1" applyBorder="1"/>
    <xf numFmtId="1" fontId="3" fillId="0" borderId="3" xfId="2" applyNumberFormat="1" applyFont="1" applyBorder="1"/>
    <xf numFmtId="0" fontId="3" fillId="0" borderId="4" xfId="0" applyFont="1" applyBorder="1"/>
    <xf numFmtId="0" fontId="3" fillId="0" borderId="5" xfId="0" applyFont="1" applyBorder="1"/>
    <xf numFmtId="167" fontId="0" fillId="0" borderId="6" xfId="1" applyNumberFormat="1" applyFont="1" applyBorder="1"/>
    <xf numFmtId="164" fontId="0" fillId="0" borderId="6" xfId="2" applyNumberFormat="1" applyFont="1" applyBorder="1"/>
    <xf numFmtId="167" fontId="0" fillId="0" borderId="7" xfId="1" applyNumberFormat="1" applyFont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164" fontId="0" fillId="0" borderId="9" xfId="2" applyNumberFormat="1" applyFont="1" applyBorder="1"/>
    <xf numFmtId="168" fontId="0" fillId="0" borderId="6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Deficit to GDP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Sheet1!$H$26</c:f>
              <c:strCache>
                <c:ptCount val="1"/>
                <c:pt idx="0">
                  <c:v>Realistic</c:v>
                </c:pt>
              </c:strCache>
            </c:strRef>
          </c:tx>
          <c:marker>
            <c:symbol val="none"/>
          </c:marker>
          <c:cat>
            <c:numRef>
              <c:f>Sheet1!$C$3:$I$3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Sheet1!$C$29:$I$29</c:f>
              <c:numCache>
                <c:formatCode>0.0%</c:formatCode>
                <c:ptCount val="7"/>
                <c:pt idx="0">
                  <c:v>-6.6616940935154537E-2</c:v>
                </c:pt>
                <c:pt idx="1">
                  <c:v>-7.9626865488734128E-2</c:v>
                </c:pt>
                <c:pt idx="2">
                  <c:v>-5.2668580467514242E-2</c:v>
                </c:pt>
                <c:pt idx="3">
                  <c:v>-7.7204425658520537E-2</c:v>
                </c:pt>
                <c:pt idx="4">
                  <c:v>-9.3248165123567123E-2</c:v>
                </c:pt>
                <c:pt idx="5">
                  <c:v>-0.10601439499506018</c:v>
                </c:pt>
                <c:pt idx="6">
                  <c:v>-0.11550859936553541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Sheet1!$H$35</c:f>
              <c:strCache>
                <c:ptCount val="1"/>
                <c:pt idx="0">
                  <c:v>Conservative</c:v>
                </c:pt>
              </c:strCache>
            </c:strRef>
          </c:tx>
          <c:marker>
            <c:symbol val="none"/>
          </c:marker>
          <c:val>
            <c:numRef>
              <c:f>Sheet1!$C$38:$I$38</c:f>
              <c:numCache>
                <c:formatCode>0.0%</c:formatCode>
                <c:ptCount val="7"/>
                <c:pt idx="0">
                  <c:v>-6.6616940935154537E-2</c:v>
                </c:pt>
                <c:pt idx="1">
                  <c:v>-7.9626865488734128E-2</c:v>
                </c:pt>
                <c:pt idx="2">
                  <c:v>-5.2668580467514242E-2</c:v>
                </c:pt>
                <c:pt idx="3">
                  <c:v>-4.9976398395090868E-2</c:v>
                </c:pt>
                <c:pt idx="4">
                  <c:v>-3.8841195145105832E-2</c:v>
                </c:pt>
                <c:pt idx="5">
                  <c:v>-3.8821775566391971E-2</c:v>
                </c:pt>
                <c:pt idx="6">
                  <c:v>-3.8942695923350805E-2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Sheet1!$H$14</c:f>
              <c:strCache>
                <c:ptCount val="1"/>
                <c:pt idx="0">
                  <c:v>2015 Budget 2001 IMF basis</c:v>
                </c:pt>
              </c:strCache>
            </c:strRef>
          </c:tx>
          <c:marker>
            <c:symbol val="none"/>
          </c:marker>
          <c:val>
            <c:numRef>
              <c:f>Sheet1!$C$19:$I$19</c:f>
              <c:numCache>
                <c:formatCode>0.0%</c:formatCode>
                <c:ptCount val="7"/>
                <c:pt idx="0">
                  <c:v>-6.6616940935154537E-2</c:v>
                </c:pt>
                <c:pt idx="1">
                  <c:v>-7.9626865488734128E-2</c:v>
                </c:pt>
                <c:pt idx="2">
                  <c:v>-5.2668580467514242E-2</c:v>
                </c:pt>
                <c:pt idx="3">
                  <c:v>-2.4999821199962788E-2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0416"/>
        <c:axId val="47741952"/>
      </c:lineChart>
      <c:catAx>
        <c:axId val="4774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7741952"/>
        <c:crosses val="autoZero"/>
        <c:auto val="0"/>
        <c:lblAlgn val="ctr"/>
        <c:lblOffset val="100"/>
        <c:noMultiLvlLbl val="0"/>
      </c:catAx>
      <c:valAx>
        <c:axId val="47741952"/>
        <c:scaling>
          <c:orientation val="minMax"/>
          <c:max val="0"/>
          <c:min val="-0.1200000000000000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47740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Debt to GDP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Sheet1!$H$26</c:f>
              <c:strCache>
                <c:ptCount val="1"/>
                <c:pt idx="0">
                  <c:v>Realistic</c:v>
                </c:pt>
              </c:strCache>
            </c:strRef>
          </c:tx>
          <c:marker>
            <c:symbol val="none"/>
          </c:marker>
          <c:cat>
            <c:numRef>
              <c:f>Sheet1!$C$3:$I$3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Sheet1!$C$31:$I$31</c:f>
              <c:numCache>
                <c:formatCode>0.0%</c:formatCode>
                <c:ptCount val="7"/>
                <c:pt idx="0">
                  <c:v>0.3460706960048483</c:v>
                </c:pt>
                <c:pt idx="1">
                  <c:v>0.355105232069372</c:v>
                </c:pt>
                <c:pt idx="2">
                  <c:v>0.31559357119143866</c:v>
                </c:pt>
                <c:pt idx="3">
                  <c:v>0.34115619256048801</c:v>
                </c:pt>
                <c:pt idx="4">
                  <c:v>0.41786596299963596</c:v>
                </c:pt>
                <c:pt idx="5">
                  <c:v>0.5012289682782326</c:v>
                </c:pt>
                <c:pt idx="6">
                  <c:v>0.58539379232216238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Sheet1!$H$35</c:f>
              <c:strCache>
                <c:ptCount val="1"/>
                <c:pt idx="0">
                  <c:v>Conservative</c:v>
                </c:pt>
              </c:strCache>
            </c:strRef>
          </c:tx>
          <c:marker>
            <c:symbol val="none"/>
          </c:marker>
          <c:val>
            <c:numRef>
              <c:f>Sheet1!$C$40:$I$40</c:f>
              <c:numCache>
                <c:formatCode>0.0%</c:formatCode>
                <c:ptCount val="7"/>
                <c:pt idx="0">
                  <c:v>0.3460706960048483</c:v>
                </c:pt>
                <c:pt idx="1">
                  <c:v>0.355105232069372</c:v>
                </c:pt>
                <c:pt idx="2">
                  <c:v>0.31559357119143866</c:v>
                </c:pt>
                <c:pt idx="3">
                  <c:v>0.31392816529705836</c:v>
                </c:pt>
                <c:pt idx="4">
                  <c:v>0.33755091207905025</c:v>
                </c:pt>
                <c:pt idx="5">
                  <c:v>0.35807496077684597</c:v>
                </c:pt>
                <c:pt idx="6">
                  <c:v>0.37462585209753047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Sheet1!$H$14</c:f>
              <c:strCache>
                <c:ptCount val="1"/>
                <c:pt idx="0">
                  <c:v>2015 Budget 2001 IMF basis</c:v>
                </c:pt>
              </c:strCache>
            </c:strRef>
          </c:tx>
          <c:marker>
            <c:symbol val="none"/>
          </c:marker>
          <c:val>
            <c:numRef>
              <c:f>Sheet1!$C$23:$I$23</c:f>
              <c:numCache>
                <c:formatCode>0.0%</c:formatCode>
                <c:ptCount val="7"/>
                <c:pt idx="0">
                  <c:v>0.3460706960048483</c:v>
                </c:pt>
                <c:pt idx="1">
                  <c:v>0.355105232069372</c:v>
                </c:pt>
                <c:pt idx="2">
                  <c:v>0.27848926904524773</c:v>
                </c:pt>
                <c:pt idx="3">
                  <c:v>0.27997940223571566</c:v>
                </c:pt>
                <c:pt idx="4">
                  <c:v>0.26640670457213433</c:v>
                </c:pt>
                <c:pt idx="5">
                  <c:v>0.25196551380123772</c:v>
                </c:pt>
                <c:pt idx="6">
                  <c:v>0.23620914105904017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9760"/>
        <c:axId val="47831296"/>
      </c:lineChart>
      <c:catAx>
        <c:axId val="4782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7831296"/>
        <c:crosses val="autoZero"/>
        <c:auto val="0"/>
        <c:lblAlgn val="ctr"/>
        <c:lblOffset val="100"/>
        <c:noMultiLvlLbl val="0"/>
      </c:catAx>
      <c:valAx>
        <c:axId val="47831296"/>
        <c:scaling>
          <c:orientation val="minMax"/>
          <c:max val="0.60000000000000009"/>
          <c:min val="0.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47829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2545079</xdr:colOff>
      <xdr:row>44</xdr:row>
      <xdr:rowOff>140970</xdr:rowOff>
    </xdr:from>
    <xdr:to>
      <xdr:col>5</xdr:col>
      <xdr:colOff>542924</xdr:colOff>
      <xdr:row>59</xdr:row>
      <xdr:rowOff>140970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44</xdr:row>
      <xdr:rowOff>160020</xdr:rowOff>
    </xdr:from>
    <xdr:to>
      <xdr:col>13</xdr:col>
      <xdr:colOff>68580</xdr:colOff>
      <xdr:row>59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abSelected="1" zoomScale="80" zoomScaleNormal="80" workbookViewId="0">
      <selection activeCell="N36" sqref="N36"/>
    </sheetView>
  </sheetViews>
  <sheetFormatPr defaultRowHeight="15" x14ac:dyDescent="0.25"/>
  <cols>
    <col min="1" max="1" width="45.42578125" customWidth="1"/>
    <col min="2" max="2" width="14" customWidth="1"/>
    <col min="3" max="4" width="12.28515625" customWidth="1"/>
    <col min="5" max="6" width="12" bestFit="1" customWidth="1"/>
    <col min="7" max="9" width="11.28515625" bestFit="1" customWidth="1"/>
  </cols>
  <sheetData>
    <row r="2" spans="1:9" ht="14.45" x14ac:dyDescent="0.3">
      <c r="A2" t="s">
        <v>6</v>
      </c>
    </row>
    <row r="3" spans="1:9" ht="14.45" x14ac:dyDescent="0.3">
      <c r="C3">
        <v>2013</v>
      </c>
      <c r="D3">
        <v>2014</v>
      </c>
      <c r="E3">
        <v>2015</v>
      </c>
      <c r="F3">
        <f>+E3+1</f>
        <v>2016</v>
      </c>
      <c r="G3">
        <f t="shared" ref="G3:I3" si="0">+F3+1</f>
        <v>2017</v>
      </c>
      <c r="H3">
        <f t="shared" si="0"/>
        <v>2018</v>
      </c>
      <c r="I3">
        <f t="shared" si="0"/>
        <v>2019</v>
      </c>
    </row>
    <row r="4" spans="1:9" ht="14.45" x14ac:dyDescent="0.3">
      <c r="A4" t="s">
        <v>0</v>
      </c>
      <c r="C4">
        <v>9832.7000000000007</v>
      </c>
      <c r="D4">
        <v>12674.8</v>
      </c>
      <c r="E4">
        <v>13927.3</v>
      </c>
      <c r="F4">
        <v>13829.2</v>
      </c>
      <c r="G4">
        <v>14341.3</v>
      </c>
      <c r="H4">
        <v>15076.4</v>
      </c>
      <c r="I4">
        <v>16034.4</v>
      </c>
    </row>
    <row r="5" spans="1:9" ht="14.45" x14ac:dyDescent="0.3">
      <c r="A5" t="s">
        <v>1</v>
      </c>
      <c r="C5">
        <v>12505.1</v>
      </c>
      <c r="D5">
        <v>15103.8</v>
      </c>
      <c r="E5">
        <v>16199.1</v>
      </c>
      <c r="F5">
        <v>15227.4</v>
      </c>
      <c r="G5">
        <v>14341.3</v>
      </c>
      <c r="H5">
        <v>15076.4</v>
      </c>
      <c r="I5">
        <v>16034.4</v>
      </c>
    </row>
    <row r="6" spans="1:9" ht="14.45" x14ac:dyDescent="0.3">
      <c r="A6" t="s">
        <v>2</v>
      </c>
      <c r="B6" s="10"/>
      <c r="C6">
        <f>+C4-C5</f>
        <v>-2672.3999999999996</v>
      </c>
      <c r="D6">
        <f>+D4-D5</f>
        <v>-2429</v>
      </c>
      <c r="E6">
        <f>+E4-E5</f>
        <v>-2271.8000000000011</v>
      </c>
      <c r="F6">
        <f t="shared" ref="F6:I6" si="1">+F4-F5</f>
        <v>-1398.1999999999989</v>
      </c>
      <c r="G6">
        <f t="shared" si="1"/>
        <v>0</v>
      </c>
      <c r="H6">
        <f t="shared" si="1"/>
        <v>0</v>
      </c>
      <c r="I6">
        <f t="shared" si="1"/>
        <v>0</v>
      </c>
    </row>
    <row r="7" spans="1:9" ht="14.45" x14ac:dyDescent="0.3">
      <c r="A7" t="s">
        <v>4</v>
      </c>
      <c r="C7" s="4">
        <f>+C6/C21</f>
        <v>-7.7863502866999196E-2</v>
      </c>
      <c r="D7" s="8">
        <f t="shared" ref="D7:I7" si="2">+D6/D21</f>
        <v>-5.9533875976402133E-2</v>
      </c>
      <c r="E7" s="4">
        <f t="shared" si="2"/>
        <v>-4.436502821879823E-2</v>
      </c>
      <c r="F7" s="4">
        <f t="shared" si="2"/>
        <v>-2.4999821199962788E-2</v>
      </c>
      <c r="G7" s="4">
        <f t="shared" si="2"/>
        <v>0</v>
      </c>
      <c r="H7" s="4">
        <f t="shared" si="2"/>
        <v>0</v>
      </c>
      <c r="I7" s="4">
        <f t="shared" si="2"/>
        <v>0</v>
      </c>
    </row>
    <row r="8" spans="1:9" ht="14.45" x14ac:dyDescent="0.3">
      <c r="A8" t="s">
        <v>7</v>
      </c>
      <c r="C8">
        <v>877.5</v>
      </c>
      <c r="D8">
        <v>1555</v>
      </c>
      <c r="E8" s="6">
        <v>1396.1</v>
      </c>
      <c r="F8" s="6">
        <v>1396.1</v>
      </c>
      <c r="G8" s="6">
        <v>1396.1</v>
      </c>
      <c r="H8" s="6">
        <v>1396.1</v>
      </c>
      <c r="I8" s="6">
        <v>1396.1</v>
      </c>
    </row>
    <row r="9" spans="1:9" ht="14.45" x14ac:dyDescent="0.3">
      <c r="A9" t="s">
        <v>13</v>
      </c>
      <c r="C9">
        <f>+C4-C8</f>
        <v>8955.2000000000007</v>
      </c>
      <c r="D9">
        <f t="shared" ref="D9:I9" si="3">+D4-D8</f>
        <v>11119.8</v>
      </c>
      <c r="E9">
        <f t="shared" si="3"/>
        <v>12531.199999999999</v>
      </c>
      <c r="F9">
        <f t="shared" si="3"/>
        <v>12433.1</v>
      </c>
      <c r="G9">
        <f t="shared" si="3"/>
        <v>12945.199999999999</v>
      </c>
      <c r="H9">
        <f t="shared" si="3"/>
        <v>13680.3</v>
      </c>
      <c r="I9">
        <f t="shared" si="3"/>
        <v>14638.3</v>
      </c>
    </row>
    <row r="10" spans="1:9" x14ac:dyDescent="0.25">
      <c r="A10" t="s">
        <v>14</v>
      </c>
      <c r="C10">
        <f>+C5-C8</f>
        <v>11627.6</v>
      </c>
      <c r="D10">
        <f t="shared" ref="D10:I10" si="4">+D5-D8</f>
        <v>13548.8</v>
      </c>
      <c r="E10">
        <f t="shared" si="4"/>
        <v>14803</v>
      </c>
      <c r="F10">
        <f t="shared" si="4"/>
        <v>13831.3</v>
      </c>
      <c r="G10">
        <f t="shared" si="4"/>
        <v>12945.199999999999</v>
      </c>
      <c r="H10">
        <f t="shared" si="4"/>
        <v>13680.3</v>
      </c>
      <c r="I10">
        <f t="shared" si="4"/>
        <v>14638.3</v>
      </c>
    </row>
    <row r="11" spans="1:9" x14ac:dyDescent="0.25">
      <c r="A11" t="s">
        <v>2</v>
      </c>
      <c r="C11">
        <f>+C9-C10</f>
        <v>-2672.3999999999996</v>
      </c>
      <c r="D11">
        <f t="shared" ref="D11:I11" si="5">+D9-D10</f>
        <v>-2429</v>
      </c>
      <c r="E11">
        <f t="shared" si="5"/>
        <v>-2271.8000000000011</v>
      </c>
      <c r="F11">
        <f t="shared" si="5"/>
        <v>-1398.1999999999989</v>
      </c>
      <c r="G11">
        <f t="shared" si="5"/>
        <v>0</v>
      </c>
      <c r="H11">
        <f t="shared" si="5"/>
        <v>0</v>
      </c>
      <c r="I11">
        <f t="shared" si="5"/>
        <v>0</v>
      </c>
    </row>
    <row r="12" spans="1:9" x14ac:dyDescent="0.25">
      <c r="A12" t="s">
        <v>8</v>
      </c>
      <c r="C12">
        <v>386</v>
      </c>
      <c r="D12">
        <f>879.5-250-204.3</f>
        <v>425.2</v>
      </c>
      <c r="E12" s="1"/>
      <c r="F12" s="1"/>
      <c r="G12" s="1"/>
      <c r="H12" s="1"/>
      <c r="I12" s="1"/>
    </row>
    <row r="13" spans="1:9" x14ac:dyDescent="0.25">
      <c r="A13" t="s">
        <v>11</v>
      </c>
      <c r="D13">
        <v>415</v>
      </c>
      <c r="E13" s="1"/>
      <c r="F13" s="1"/>
      <c r="G13" s="1"/>
      <c r="H13" s="1"/>
      <c r="I13" s="1"/>
    </row>
    <row r="14" spans="1:9" x14ac:dyDescent="0.25">
      <c r="A14" t="s">
        <v>27</v>
      </c>
      <c r="D14">
        <v>444</v>
      </c>
      <c r="E14" s="1"/>
      <c r="F14" s="1"/>
      <c r="G14" s="1"/>
      <c r="H14" s="1" t="s">
        <v>34</v>
      </c>
      <c r="I14" s="1"/>
    </row>
    <row r="15" spans="1:9" x14ac:dyDescent="0.25">
      <c r="C15">
        <v>2013</v>
      </c>
      <c r="D15">
        <v>2014</v>
      </c>
      <c r="E15">
        <v>2015</v>
      </c>
      <c r="F15">
        <f>+E15+1</f>
        <v>2016</v>
      </c>
      <c r="G15">
        <f t="shared" ref="G15" si="6">+F15+1</f>
        <v>2017</v>
      </c>
      <c r="H15">
        <f t="shared" ref="H15" si="7">+G15+1</f>
        <v>2018</v>
      </c>
      <c r="I15">
        <f t="shared" ref="I15" si="8">+H15+1</f>
        <v>2019</v>
      </c>
    </row>
    <row r="16" spans="1:9" x14ac:dyDescent="0.25">
      <c r="A16" t="s">
        <v>38</v>
      </c>
      <c r="C16">
        <f>+C9</f>
        <v>8955.2000000000007</v>
      </c>
      <c r="D16">
        <f>+D9-D13</f>
        <v>10704.8</v>
      </c>
      <c r="E16">
        <f t="shared" ref="E16:I16" si="9">+E9-E13</f>
        <v>12531.199999999999</v>
      </c>
      <c r="F16">
        <f t="shared" si="9"/>
        <v>12433.1</v>
      </c>
      <c r="G16">
        <f t="shared" si="9"/>
        <v>12945.199999999999</v>
      </c>
      <c r="H16">
        <f t="shared" si="9"/>
        <v>13680.3</v>
      </c>
      <c r="I16">
        <f t="shared" si="9"/>
        <v>14638.3</v>
      </c>
    </row>
    <row r="17" spans="1:13" x14ac:dyDescent="0.25">
      <c r="A17" t="s">
        <v>39</v>
      </c>
      <c r="C17">
        <f>+C10-C12</f>
        <v>11241.6</v>
      </c>
      <c r="D17">
        <f>+D10+C12-D12+D14</f>
        <v>13953.599999999999</v>
      </c>
      <c r="E17" s="7">
        <f>+E10+D12</f>
        <v>15228.2</v>
      </c>
      <c r="F17" s="7">
        <f>+F10</f>
        <v>13831.3</v>
      </c>
      <c r="G17" s="7">
        <f t="shared" ref="G17:I17" si="10">+G10</f>
        <v>12945.199999999999</v>
      </c>
      <c r="H17" s="7">
        <f t="shared" si="10"/>
        <v>13680.3</v>
      </c>
      <c r="I17" s="7">
        <f t="shared" si="10"/>
        <v>14638.3</v>
      </c>
    </row>
    <row r="18" spans="1:13" x14ac:dyDescent="0.25">
      <c r="A18" t="s">
        <v>36</v>
      </c>
      <c r="C18">
        <f>+C16-C17</f>
        <v>-2286.3999999999996</v>
      </c>
      <c r="D18">
        <f t="shared" ref="D18:I18" si="11">+D16-D17</f>
        <v>-3248.7999999999993</v>
      </c>
      <c r="E18">
        <f t="shared" si="11"/>
        <v>-2697.0000000000018</v>
      </c>
      <c r="F18">
        <f t="shared" si="11"/>
        <v>-1398.1999999999989</v>
      </c>
      <c r="G18">
        <f t="shared" si="11"/>
        <v>0</v>
      </c>
      <c r="H18">
        <f t="shared" si="11"/>
        <v>0</v>
      </c>
      <c r="I18">
        <f t="shared" si="11"/>
        <v>0</v>
      </c>
    </row>
    <row r="19" spans="1:13" x14ac:dyDescent="0.25">
      <c r="A19" t="s">
        <v>9</v>
      </c>
      <c r="C19" s="4">
        <f>+C18/C21</f>
        <v>-6.6616940935154537E-2</v>
      </c>
      <c r="D19" s="4">
        <f t="shared" ref="D19:I19" si="12">+D18/D21</f>
        <v>-7.9626865488734128E-2</v>
      </c>
      <c r="E19" s="4">
        <f t="shared" si="12"/>
        <v>-5.2668580467514242E-2</v>
      </c>
      <c r="F19" s="4">
        <f t="shared" si="12"/>
        <v>-2.4999821199962788E-2</v>
      </c>
      <c r="G19" s="4">
        <f t="shared" si="12"/>
        <v>0</v>
      </c>
      <c r="H19" s="4">
        <f t="shared" si="12"/>
        <v>0</v>
      </c>
      <c r="I19" s="4">
        <f t="shared" si="12"/>
        <v>0</v>
      </c>
    </row>
    <row r="20" spans="1:13" x14ac:dyDescent="0.25">
      <c r="A20" t="s">
        <v>37</v>
      </c>
      <c r="C20" s="4"/>
      <c r="D20" s="4">
        <f>+D17/C17-1</f>
        <v>0.24124679760888124</v>
      </c>
      <c r="E20" s="4">
        <f t="shared" ref="E20:I20" si="13">+E17/D17-1</f>
        <v>9.1345602568512874E-2</v>
      </c>
      <c r="F20" s="4">
        <f t="shared" si="13"/>
        <v>-9.173113040280545E-2</v>
      </c>
      <c r="G20" s="4">
        <f t="shared" si="13"/>
        <v>-6.4064838446133088E-2</v>
      </c>
      <c r="H20" s="4">
        <f t="shared" si="13"/>
        <v>5.6785526681704557E-2</v>
      </c>
      <c r="I20" s="4">
        <f t="shared" si="13"/>
        <v>7.0027704070817265E-2</v>
      </c>
    </row>
    <row r="21" spans="1:13" x14ac:dyDescent="0.25">
      <c r="A21" t="s">
        <v>3</v>
      </c>
      <c r="C21">
        <v>34321.599999999999</v>
      </c>
      <c r="D21">
        <v>40800.300000000003</v>
      </c>
      <c r="E21" s="7">
        <v>51207</v>
      </c>
      <c r="F21" s="7">
        <v>55928.4</v>
      </c>
      <c r="G21" s="7">
        <v>58777.8</v>
      </c>
      <c r="H21" s="7">
        <v>62146.6</v>
      </c>
      <c r="I21" s="7">
        <v>66292.100000000006</v>
      </c>
    </row>
    <row r="22" spans="1:13" x14ac:dyDescent="0.25">
      <c r="A22" t="s">
        <v>12</v>
      </c>
      <c r="C22">
        <v>11877.7</v>
      </c>
      <c r="D22">
        <v>14488.4</v>
      </c>
      <c r="E22" s="7">
        <v>14260.6</v>
      </c>
      <c r="F22" s="7">
        <v>15658.8</v>
      </c>
      <c r="G22" s="7">
        <v>15658.8</v>
      </c>
      <c r="H22" s="7">
        <v>15658.8</v>
      </c>
      <c r="I22" s="7">
        <v>15658.8</v>
      </c>
    </row>
    <row r="23" spans="1:13" x14ac:dyDescent="0.25">
      <c r="A23" t="s">
        <v>5</v>
      </c>
      <c r="C23" s="4">
        <f>+C22/C21</f>
        <v>0.3460706960048483</v>
      </c>
      <c r="D23" s="4">
        <f t="shared" ref="D23:I23" si="14">+D22/D21</f>
        <v>0.355105232069372</v>
      </c>
      <c r="E23" s="4">
        <f t="shared" si="14"/>
        <v>0.27848926904524773</v>
      </c>
      <c r="F23" s="4">
        <f t="shared" si="14"/>
        <v>0.27997940223571566</v>
      </c>
      <c r="G23" s="4">
        <f t="shared" si="14"/>
        <v>0.26640670457213433</v>
      </c>
      <c r="H23" s="4">
        <f t="shared" si="14"/>
        <v>0.25196551380123772</v>
      </c>
      <c r="I23" s="4">
        <f t="shared" si="14"/>
        <v>0.23620914105904017</v>
      </c>
    </row>
    <row r="24" spans="1:13" x14ac:dyDescent="0.25">
      <c r="A24" t="s">
        <v>10</v>
      </c>
      <c r="B24" s="5"/>
      <c r="C24">
        <v>484.9</v>
      </c>
      <c r="D24">
        <v>751.3</v>
      </c>
      <c r="E24" s="2">
        <v>1310.0999999999999</v>
      </c>
      <c r="F24" s="2">
        <v>1137.3</v>
      </c>
      <c r="G24" s="2">
        <v>1163.7</v>
      </c>
      <c r="H24" s="2">
        <v>1168.4000000000001</v>
      </c>
      <c r="I24" s="2">
        <v>1192.2</v>
      </c>
      <c r="M24" s="14">
        <f>+E24-D24</f>
        <v>558.79999999999995</v>
      </c>
    </row>
    <row r="25" spans="1:13" x14ac:dyDescent="0.25">
      <c r="B25" s="5"/>
      <c r="E25" s="2"/>
      <c r="F25" s="2"/>
      <c r="G25" s="2"/>
      <c r="H25" s="2"/>
      <c r="I25" s="2"/>
    </row>
    <row r="26" spans="1:13" x14ac:dyDescent="0.25">
      <c r="A26" t="s">
        <v>31</v>
      </c>
      <c r="E26" s="7"/>
      <c r="F26" s="7"/>
      <c r="G26" s="7"/>
      <c r="H26" t="s">
        <v>32</v>
      </c>
      <c r="I26" s="7"/>
    </row>
    <row r="27" spans="1:13" x14ac:dyDescent="0.25">
      <c r="A27" t="s">
        <v>15</v>
      </c>
      <c r="B27" s="11">
        <v>0.1</v>
      </c>
      <c r="C27">
        <f>+C17</f>
        <v>11241.6</v>
      </c>
      <c r="D27">
        <f t="shared" ref="D27:E27" si="15">+D17</f>
        <v>13953.599999999999</v>
      </c>
      <c r="E27">
        <f t="shared" si="15"/>
        <v>15228.2</v>
      </c>
      <c r="F27" s="7">
        <f>+E27*(1+$B27)</f>
        <v>16751.02</v>
      </c>
      <c r="G27" s="7">
        <f t="shared" ref="G27:I27" si="16">+F27*(1+$B27)</f>
        <v>18426.122000000003</v>
      </c>
      <c r="H27" s="7">
        <f t="shared" si="16"/>
        <v>20268.734200000006</v>
      </c>
      <c r="I27" s="7">
        <f t="shared" si="16"/>
        <v>22295.60762000001</v>
      </c>
    </row>
    <row r="28" spans="1:13" x14ac:dyDescent="0.25">
      <c r="A28" t="s">
        <v>16</v>
      </c>
      <c r="C28">
        <f>+C$16-C27</f>
        <v>-2286.3999999999996</v>
      </c>
      <c r="D28">
        <f t="shared" ref="D28:I28" si="17">+D$16-D27</f>
        <v>-3248.7999999999993</v>
      </c>
      <c r="E28">
        <f t="shared" si="17"/>
        <v>-2697.0000000000018</v>
      </c>
      <c r="F28">
        <f t="shared" si="17"/>
        <v>-4317.92</v>
      </c>
      <c r="G28">
        <f t="shared" si="17"/>
        <v>-5480.9220000000041</v>
      </c>
      <c r="H28">
        <f t="shared" si="17"/>
        <v>-6588.434200000007</v>
      </c>
      <c r="I28">
        <f t="shared" si="17"/>
        <v>-7657.3076200000105</v>
      </c>
    </row>
    <row r="29" spans="1:13" x14ac:dyDescent="0.25">
      <c r="A29" t="s">
        <v>28</v>
      </c>
      <c r="C29" s="4">
        <f>+C28/C$21</f>
        <v>-6.6616940935154537E-2</v>
      </c>
      <c r="D29" s="4">
        <f t="shared" ref="D29:I29" si="18">+D28/D$21</f>
        <v>-7.9626865488734128E-2</v>
      </c>
      <c r="E29" s="4">
        <f t="shared" si="18"/>
        <v>-5.2668580467514242E-2</v>
      </c>
      <c r="F29" s="4">
        <f t="shared" si="18"/>
        <v>-7.7204425658520537E-2</v>
      </c>
      <c r="G29" s="4">
        <f t="shared" si="18"/>
        <v>-9.3248165123567123E-2</v>
      </c>
      <c r="H29" s="4">
        <f t="shared" si="18"/>
        <v>-0.10601439499506018</v>
      </c>
      <c r="I29" s="4">
        <f t="shared" si="18"/>
        <v>-0.11550859936553541</v>
      </c>
    </row>
    <row r="30" spans="1:13" x14ac:dyDescent="0.25">
      <c r="A30" t="s">
        <v>17</v>
      </c>
      <c r="B30" s="12">
        <v>600</v>
      </c>
      <c r="C30" s="9">
        <f>+C$22</f>
        <v>11877.7</v>
      </c>
      <c r="D30" s="9">
        <f>+D$22</f>
        <v>14488.4</v>
      </c>
      <c r="E30" s="9">
        <f>+E$22+2500-B30</f>
        <v>16160.599999999999</v>
      </c>
      <c r="F30" s="9">
        <f>+E30-F28+F$18</f>
        <v>19080.32</v>
      </c>
      <c r="G30" s="9">
        <f t="shared" ref="G30:I30" si="19">+F30-G28+G$18</f>
        <v>24561.242000000006</v>
      </c>
      <c r="H30" s="9">
        <f t="shared" si="19"/>
        <v>31149.676200000013</v>
      </c>
      <c r="I30" s="9">
        <f t="shared" si="19"/>
        <v>38806.983820000023</v>
      </c>
    </row>
    <row r="31" spans="1:13" x14ac:dyDescent="0.25">
      <c r="A31" t="s">
        <v>29</v>
      </c>
      <c r="C31" s="4">
        <f>+C30/C$21</f>
        <v>0.3460706960048483</v>
      </c>
      <c r="D31" s="4">
        <f t="shared" ref="D31:I31" si="20">+D30/D$21</f>
        <v>0.355105232069372</v>
      </c>
      <c r="E31" s="4">
        <f t="shared" si="20"/>
        <v>0.31559357119143866</v>
      </c>
      <c r="F31" s="4">
        <f t="shared" si="20"/>
        <v>0.34115619256048801</v>
      </c>
      <c r="G31" s="4">
        <f t="shared" si="20"/>
        <v>0.41786596299963596</v>
      </c>
      <c r="H31" s="4">
        <f t="shared" si="20"/>
        <v>0.5012289682782326</v>
      </c>
      <c r="I31" s="4">
        <f t="shared" si="20"/>
        <v>0.58539379232216238</v>
      </c>
    </row>
    <row r="32" spans="1:13" x14ac:dyDescent="0.25">
      <c r="A32" t="s">
        <v>18</v>
      </c>
      <c r="B32" s="11">
        <v>0.1</v>
      </c>
      <c r="C32" s="9">
        <f>+C$24</f>
        <v>484.9</v>
      </c>
      <c r="D32" s="9">
        <f>+D$24</f>
        <v>751.3</v>
      </c>
      <c r="E32" s="9">
        <f>+E$24+$B32*(E30-E$22)</f>
        <v>1500.0999999999997</v>
      </c>
      <c r="F32" s="9">
        <f>+F$24+$B32*(F30-F$22)</f>
        <v>1479.452</v>
      </c>
      <c r="G32" s="9">
        <f t="shared" ref="G32:I32" si="21">+G$24+$B32*(G30-G$22)</f>
        <v>2053.9442000000008</v>
      </c>
      <c r="H32" s="9">
        <f t="shared" si="21"/>
        <v>2717.4876200000017</v>
      </c>
      <c r="I32" s="9">
        <f t="shared" si="21"/>
        <v>3507.0183820000029</v>
      </c>
      <c r="L32" s="13"/>
    </row>
    <row r="33" spans="1:9" x14ac:dyDescent="0.25">
      <c r="A33" t="s">
        <v>19</v>
      </c>
      <c r="C33" s="4">
        <f>+C32/C27</f>
        <v>4.3134429262738395E-2</v>
      </c>
      <c r="D33" s="4">
        <f t="shared" ref="D33:I33" si="22">+D32/D27</f>
        <v>5.384273592477927E-2</v>
      </c>
      <c r="E33" s="4">
        <f t="shared" si="22"/>
        <v>9.8508031152729783E-2</v>
      </c>
      <c r="F33" s="4">
        <f t="shared" si="22"/>
        <v>8.8320114237819547E-2</v>
      </c>
      <c r="G33" s="4">
        <f t="shared" si="22"/>
        <v>0.11146915232624643</v>
      </c>
      <c r="H33" s="4">
        <f t="shared" si="22"/>
        <v>0.13407288255820143</v>
      </c>
      <c r="I33" s="4">
        <f t="shared" si="22"/>
        <v>0.15729638060431569</v>
      </c>
    </row>
    <row r="34" spans="1:9" x14ac:dyDescent="0.25">
      <c r="C34" s="4"/>
      <c r="D34" s="4"/>
      <c r="E34" s="4"/>
      <c r="F34" s="4"/>
      <c r="G34" s="4"/>
      <c r="H34" s="4"/>
      <c r="I34" s="4"/>
    </row>
    <row r="35" spans="1:9" x14ac:dyDescent="0.25">
      <c r="A35" t="s">
        <v>30</v>
      </c>
      <c r="B35" s="5"/>
      <c r="E35" s="2"/>
      <c r="F35" s="2"/>
      <c r="G35" s="2"/>
      <c r="H35" s="2" t="s">
        <v>33</v>
      </c>
      <c r="I35" s="2"/>
    </row>
    <row r="36" spans="1:9" x14ac:dyDescent="0.25">
      <c r="A36" t="s">
        <v>20</v>
      </c>
      <c r="B36" s="11">
        <v>0</v>
      </c>
      <c r="C36">
        <f>+C17</f>
        <v>11241.6</v>
      </c>
      <c r="D36">
        <f t="shared" ref="D36:E36" si="23">+D17</f>
        <v>13953.599999999999</v>
      </c>
      <c r="E36">
        <f t="shared" si="23"/>
        <v>15228.2</v>
      </c>
      <c r="F36" s="2">
        <f>+E36</f>
        <v>15228.2</v>
      </c>
      <c r="G36" s="2">
        <f>+F36</f>
        <v>15228.2</v>
      </c>
      <c r="H36" s="2">
        <f>+G36*(1+H20)</f>
        <v>16092.941357414335</v>
      </c>
      <c r="I36" s="2">
        <f>+H36*(1+I20)</f>
        <v>17219.893092420363</v>
      </c>
    </row>
    <row r="37" spans="1:9" x14ac:dyDescent="0.25">
      <c r="A37" t="s">
        <v>21</v>
      </c>
      <c r="C37">
        <f>+C$16-C36</f>
        <v>-2286.3999999999996</v>
      </c>
      <c r="D37">
        <f t="shared" ref="D37" si="24">+D$16-D36</f>
        <v>-3248.7999999999993</v>
      </c>
      <c r="E37">
        <f t="shared" ref="E37" si="25">+E$16-E36</f>
        <v>-2697.0000000000018</v>
      </c>
      <c r="F37">
        <f t="shared" ref="F37" si="26">+F$16-F36</f>
        <v>-2795.1000000000004</v>
      </c>
      <c r="G37">
        <f t="shared" ref="G37" si="27">+G$16-G36</f>
        <v>-2283.0000000000018</v>
      </c>
      <c r="H37">
        <f t="shared" ref="H37" si="28">+H$16-H36</f>
        <v>-2412.6413574143353</v>
      </c>
      <c r="I37">
        <f t="shared" ref="I37" si="29">+I$16-I36</f>
        <v>-2581.593092420364</v>
      </c>
    </row>
    <row r="38" spans="1:9" x14ac:dyDescent="0.25">
      <c r="A38" t="s">
        <v>22</v>
      </c>
      <c r="C38" s="4">
        <f>+C37/C$21</f>
        <v>-6.6616940935154537E-2</v>
      </c>
      <c r="D38" s="4">
        <f t="shared" ref="D38" si="30">+D37/D$21</f>
        <v>-7.9626865488734128E-2</v>
      </c>
      <c r="E38" s="4">
        <f t="shared" ref="E38" si="31">+E37/E$21</f>
        <v>-5.2668580467514242E-2</v>
      </c>
      <c r="F38" s="4">
        <f t="shared" ref="F38" si="32">+F37/F$21</f>
        <v>-4.9976398395090868E-2</v>
      </c>
      <c r="G38" s="4">
        <f t="shared" ref="G38" si="33">+G37/G$21</f>
        <v>-3.8841195145105832E-2</v>
      </c>
      <c r="H38" s="4">
        <f t="shared" ref="H38" si="34">+H37/H$21</f>
        <v>-3.8821775566391971E-2</v>
      </c>
      <c r="I38" s="4">
        <f t="shared" ref="I38" si="35">+I37/I$21</f>
        <v>-3.8942695923350805E-2</v>
      </c>
    </row>
    <row r="39" spans="1:9" x14ac:dyDescent="0.25">
      <c r="A39" t="s">
        <v>23</v>
      </c>
      <c r="B39" s="12">
        <v>600</v>
      </c>
      <c r="C39" s="9">
        <f>+C$22</f>
        <v>11877.7</v>
      </c>
      <c r="D39" s="9">
        <f>+D$22</f>
        <v>14488.4</v>
      </c>
      <c r="E39" s="9">
        <f>+E$22+2500-B39</f>
        <v>16160.599999999999</v>
      </c>
      <c r="F39" s="9">
        <f>+E39-F37+F$18</f>
        <v>17557.5</v>
      </c>
      <c r="G39" s="9">
        <f t="shared" ref="G39:I39" si="36">+F39-G37+G$18</f>
        <v>19840.5</v>
      </c>
      <c r="H39" s="9">
        <f t="shared" si="36"/>
        <v>22253.141357414337</v>
      </c>
      <c r="I39" s="9">
        <f t="shared" si="36"/>
        <v>24834.734449834701</v>
      </c>
    </row>
    <row r="40" spans="1:9" x14ac:dyDescent="0.25">
      <c r="A40" t="s">
        <v>24</v>
      </c>
      <c r="C40" s="4">
        <f>+C39/C$21</f>
        <v>0.3460706960048483</v>
      </c>
      <c r="D40" s="4">
        <f t="shared" ref="D40" si="37">+D39/D$21</f>
        <v>0.355105232069372</v>
      </c>
      <c r="E40" s="4">
        <f t="shared" ref="E40" si="38">+E39/E$21</f>
        <v>0.31559357119143866</v>
      </c>
      <c r="F40" s="4">
        <f t="shared" ref="F40" si="39">+F39/F$21</f>
        <v>0.31392816529705836</v>
      </c>
      <c r="G40" s="4">
        <f t="shared" ref="G40" si="40">+G39/G$21</f>
        <v>0.33755091207905025</v>
      </c>
      <c r="H40" s="4">
        <f t="shared" ref="H40" si="41">+H39/H$21</f>
        <v>0.35807496077684597</v>
      </c>
      <c r="I40" s="4">
        <f t="shared" ref="I40" si="42">+I39/I$21</f>
        <v>0.37462585209753047</v>
      </c>
    </row>
    <row r="41" spans="1:9" x14ac:dyDescent="0.25">
      <c r="A41" t="s">
        <v>25</v>
      </c>
      <c r="B41" s="11">
        <v>0.1</v>
      </c>
      <c r="C41" s="9">
        <f>+C$24</f>
        <v>484.9</v>
      </c>
      <c r="D41" s="9">
        <f>+D$24</f>
        <v>751.3</v>
      </c>
      <c r="E41" s="9">
        <f>+E$24+$B41*(E39-E$22)</f>
        <v>1500.0999999999997</v>
      </c>
      <c r="F41" s="9">
        <f>+F$24+$B41*(F39-F$22)</f>
        <v>1327.17</v>
      </c>
      <c r="G41" s="9">
        <f t="shared" ref="G41:I41" si="43">+G$24+$B41*(G39-G$22)</f>
        <v>1581.8700000000001</v>
      </c>
      <c r="H41" s="9">
        <f t="shared" si="43"/>
        <v>1827.8341357414338</v>
      </c>
      <c r="I41" s="9">
        <f t="shared" si="43"/>
        <v>2109.7934449834702</v>
      </c>
    </row>
    <row r="42" spans="1:9" x14ac:dyDescent="0.25">
      <c r="A42" t="s">
        <v>26</v>
      </c>
      <c r="C42" s="4">
        <f>+C41/C36</f>
        <v>4.3134429262738395E-2</v>
      </c>
      <c r="D42" s="4">
        <f t="shared" ref="D42" si="44">+D41/D36</f>
        <v>5.384273592477927E-2</v>
      </c>
      <c r="E42" s="4">
        <f t="shared" ref="E42" si="45">+E41/E36</f>
        <v>9.8508031152729783E-2</v>
      </c>
      <c r="F42" s="4">
        <f t="shared" ref="F42" si="46">+F41/F36</f>
        <v>8.7152125661601507E-2</v>
      </c>
      <c r="G42" s="4">
        <f t="shared" ref="G42" si="47">+G41/G36</f>
        <v>0.10387767431475815</v>
      </c>
      <c r="H42" s="4">
        <f t="shared" ref="H42" si="48">+H41/H36</f>
        <v>0.11357986679665086</v>
      </c>
      <c r="I42" s="4">
        <f t="shared" ref="I42" si="49">+I41/I36</f>
        <v>0.12252070519021588</v>
      </c>
    </row>
    <row r="43" spans="1:9" x14ac:dyDescent="0.25">
      <c r="B43" s="5"/>
      <c r="E43" s="2"/>
      <c r="F43" s="2"/>
      <c r="G43" s="2"/>
      <c r="H43" s="2"/>
      <c r="I43" s="2"/>
    </row>
    <row r="44" spans="1:9" x14ac:dyDescent="0.25">
      <c r="B44" s="5"/>
      <c r="E44" s="2"/>
      <c r="F44" s="2"/>
      <c r="G44" s="2"/>
      <c r="H44" s="2"/>
      <c r="I44" s="2"/>
    </row>
    <row r="45" spans="1:9" x14ac:dyDescent="0.25">
      <c r="B45" s="5"/>
      <c r="E45" s="2"/>
      <c r="F45" s="2"/>
      <c r="G45" s="2"/>
      <c r="H45" s="2"/>
      <c r="I45" s="2"/>
    </row>
    <row r="46" spans="1:9" x14ac:dyDescent="0.25">
      <c r="B46" s="5"/>
      <c r="E46" s="2"/>
      <c r="F46" s="2"/>
      <c r="G46" s="2"/>
      <c r="H46" s="2"/>
      <c r="I46" s="2"/>
    </row>
    <row r="47" spans="1:9" x14ac:dyDescent="0.25">
      <c r="B47" s="5"/>
      <c r="E47" s="2"/>
      <c r="F47" s="2"/>
      <c r="G47" s="2"/>
      <c r="H47" s="2"/>
      <c r="I47" s="2"/>
    </row>
    <row r="48" spans="1:9" x14ac:dyDescent="0.25">
      <c r="B48" s="5"/>
      <c r="E48" s="2"/>
      <c r="F48" s="2"/>
      <c r="G48" s="2"/>
      <c r="H48" s="2"/>
      <c r="I48" s="2"/>
    </row>
    <row r="49" spans="1:9" x14ac:dyDescent="0.25">
      <c r="B49" s="5"/>
      <c r="E49" s="2"/>
      <c r="F49" s="2"/>
      <c r="G49" s="2"/>
      <c r="H49" s="2"/>
      <c r="I49" s="2"/>
    </row>
    <row r="50" spans="1:9" x14ac:dyDescent="0.25">
      <c r="B50" s="5"/>
      <c r="E50" s="2"/>
      <c r="F50" s="2"/>
      <c r="G50" s="2"/>
      <c r="H50" s="2"/>
      <c r="I50" s="2"/>
    </row>
    <row r="51" spans="1:9" x14ac:dyDescent="0.25">
      <c r="B51" s="5"/>
      <c r="E51" s="2"/>
      <c r="F51" s="2"/>
      <c r="G51" s="2"/>
      <c r="H51" s="2"/>
      <c r="I51" s="2"/>
    </row>
    <row r="52" spans="1:9" x14ac:dyDescent="0.25">
      <c r="B52" s="5"/>
      <c r="E52" s="2"/>
      <c r="F52" s="2"/>
      <c r="G52" s="2"/>
      <c r="H52" s="2"/>
      <c r="I52" s="2"/>
    </row>
    <row r="53" spans="1:9" x14ac:dyDescent="0.25">
      <c r="B53" s="5"/>
      <c r="E53" s="2"/>
      <c r="F53" s="2"/>
      <c r="G53" s="2"/>
      <c r="H53" s="2"/>
      <c r="I53" s="2"/>
    </row>
    <row r="54" spans="1:9" x14ac:dyDescent="0.25">
      <c r="B54" s="5"/>
      <c r="E54" s="2"/>
      <c r="F54" s="2"/>
      <c r="G54" s="2"/>
      <c r="H54" s="2"/>
      <c r="I54" s="2"/>
    </row>
    <row r="55" spans="1:9" x14ac:dyDescent="0.25">
      <c r="B55" s="5"/>
      <c r="E55" s="2"/>
      <c r="F55" s="2"/>
      <c r="G55" s="2"/>
      <c r="H55" s="2"/>
      <c r="I55" s="2"/>
    </row>
    <row r="56" spans="1:9" x14ac:dyDescent="0.25">
      <c r="B56" s="5"/>
      <c r="E56" s="2"/>
      <c r="F56" s="2"/>
      <c r="G56" s="2"/>
      <c r="H56" s="2"/>
      <c r="I56" s="2"/>
    </row>
    <row r="57" spans="1:9" x14ac:dyDescent="0.25">
      <c r="B57" s="5"/>
      <c r="E57" s="2"/>
      <c r="F57" s="2"/>
      <c r="G57" s="2"/>
      <c r="H57" s="2"/>
      <c r="I57" s="2"/>
    </row>
    <row r="58" spans="1:9" x14ac:dyDescent="0.25">
      <c r="B58" s="5"/>
      <c r="E58" s="2"/>
      <c r="F58" s="2"/>
      <c r="G58" s="2"/>
      <c r="H58" s="2"/>
      <c r="I58" s="2"/>
    </row>
    <row r="59" spans="1:9" x14ac:dyDescent="0.25">
      <c r="B59" s="5"/>
      <c r="E59" s="2"/>
      <c r="F59" s="2"/>
      <c r="G59" s="2"/>
      <c r="H59" s="2"/>
      <c r="I59" s="2"/>
    </row>
    <row r="60" spans="1:9" x14ac:dyDescent="0.25">
      <c r="B60" s="5"/>
      <c r="E60" s="2"/>
      <c r="F60" s="2"/>
      <c r="G60" s="2"/>
      <c r="H60" s="2"/>
      <c r="I60" s="2"/>
    </row>
    <row r="61" spans="1:9" x14ac:dyDescent="0.25">
      <c r="B61" s="5"/>
      <c r="E61" s="2"/>
      <c r="F61" s="2"/>
      <c r="G61" s="2"/>
      <c r="H61" s="2"/>
      <c r="I61" s="2"/>
    </row>
    <row r="62" spans="1:9" x14ac:dyDescent="0.25">
      <c r="A62" t="s">
        <v>35</v>
      </c>
      <c r="B62" s="5"/>
      <c r="E62" s="2"/>
      <c r="F62" s="2"/>
      <c r="G62" s="2"/>
      <c r="H62" s="2"/>
      <c r="I62" s="2"/>
    </row>
    <row r="63" spans="1:9" ht="15.75" thickBot="1" x14ac:dyDescent="0.3">
      <c r="B63" s="5"/>
      <c r="E63" s="2"/>
      <c r="F63" s="2"/>
      <c r="G63" s="2"/>
      <c r="H63" s="2"/>
      <c r="I63" s="2"/>
    </row>
    <row r="64" spans="1:9" x14ac:dyDescent="0.25">
      <c r="A64" s="15"/>
      <c r="B64" s="16">
        <f>+C3</f>
        <v>2013</v>
      </c>
      <c r="C64" s="16">
        <f t="shared" ref="C64:H64" si="50">+D3</f>
        <v>2014</v>
      </c>
      <c r="D64" s="16">
        <f t="shared" si="50"/>
        <v>2015</v>
      </c>
      <c r="E64" s="16">
        <f t="shared" si="50"/>
        <v>2016</v>
      </c>
      <c r="F64" s="16">
        <f t="shared" si="50"/>
        <v>2017</v>
      </c>
      <c r="G64" s="16">
        <f t="shared" si="50"/>
        <v>2018</v>
      </c>
      <c r="H64" s="17">
        <f t="shared" si="50"/>
        <v>2019</v>
      </c>
      <c r="I64" s="2"/>
    </row>
    <row r="65" spans="1:9" x14ac:dyDescent="0.25">
      <c r="A65" s="18" t="str">
        <f>+A16</f>
        <v>Adjusted GoPNG revenue (2001 IMF) (Km)</v>
      </c>
      <c r="B65" s="20">
        <f>+C16</f>
        <v>8955.2000000000007</v>
      </c>
      <c r="C65" s="20">
        <f t="shared" ref="C65:H65" si="51">+D16</f>
        <v>10704.8</v>
      </c>
      <c r="D65" s="20">
        <f t="shared" si="51"/>
        <v>12531.199999999999</v>
      </c>
      <c r="E65" s="20">
        <f t="shared" si="51"/>
        <v>12433.1</v>
      </c>
      <c r="F65" s="20">
        <f t="shared" si="51"/>
        <v>12945.199999999999</v>
      </c>
      <c r="G65" s="20">
        <f t="shared" si="51"/>
        <v>13680.3</v>
      </c>
      <c r="H65" s="22">
        <f t="shared" si="51"/>
        <v>14638.3</v>
      </c>
      <c r="I65" s="3"/>
    </row>
    <row r="66" spans="1:9" x14ac:dyDescent="0.25">
      <c r="A66" s="18" t="str">
        <f t="shared" ref="A66:A69" si="52">+A17</f>
        <v>Adjusted GoPNG expenditure (2001 IMF) (Km)</v>
      </c>
      <c r="B66" s="20">
        <f t="shared" ref="B66:H66" si="53">+C17</f>
        <v>11241.6</v>
      </c>
      <c r="C66" s="20">
        <f t="shared" si="53"/>
        <v>13953.599999999999</v>
      </c>
      <c r="D66" s="20">
        <f t="shared" si="53"/>
        <v>15228.2</v>
      </c>
      <c r="E66" s="20">
        <f t="shared" si="53"/>
        <v>13831.3</v>
      </c>
      <c r="F66" s="20">
        <f t="shared" si="53"/>
        <v>12945.199999999999</v>
      </c>
      <c r="G66" s="20">
        <f t="shared" si="53"/>
        <v>13680.3</v>
      </c>
      <c r="H66" s="22">
        <f t="shared" si="53"/>
        <v>14638.3</v>
      </c>
      <c r="I66" s="4"/>
    </row>
    <row r="67" spans="1:9" x14ac:dyDescent="0.25">
      <c r="A67" s="18" t="str">
        <f t="shared" si="52"/>
        <v>Adjusted Deficit (Km)</v>
      </c>
      <c r="B67" s="26">
        <f t="shared" ref="B67:H67" si="54">+C18</f>
        <v>-2286.3999999999996</v>
      </c>
      <c r="C67" s="26">
        <f t="shared" si="54"/>
        <v>-3248.7999999999993</v>
      </c>
      <c r="D67" s="26">
        <f t="shared" si="54"/>
        <v>-2697.0000000000018</v>
      </c>
      <c r="E67" s="26">
        <f t="shared" si="54"/>
        <v>-1398.1999999999989</v>
      </c>
      <c r="F67" s="20">
        <f t="shared" si="54"/>
        <v>0</v>
      </c>
      <c r="G67" s="20">
        <f t="shared" si="54"/>
        <v>0</v>
      </c>
      <c r="H67" s="22">
        <f t="shared" si="54"/>
        <v>0</v>
      </c>
      <c r="I67" s="3"/>
    </row>
    <row r="68" spans="1:9" x14ac:dyDescent="0.25">
      <c r="A68" s="18" t="str">
        <f t="shared" si="52"/>
        <v>Adjusted Deficit as % of GDP</v>
      </c>
      <c r="B68" s="21">
        <f>+C19</f>
        <v>-6.6616940935154537E-2</v>
      </c>
      <c r="C68" s="21">
        <f t="shared" ref="C68:H68" si="55">+D19</f>
        <v>-7.9626865488734128E-2</v>
      </c>
      <c r="D68" s="21">
        <f t="shared" si="55"/>
        <v>-5.2668580467514242E-2</v>
      </c>
      <c r="E68" s="21">
        <f t="shared" si="55"/>
        <v>-2.4999821199962788E-2</v>
      </c>
      <c r="F68" s="21">
        <f t="shared" si="55"/>
        <v>0</v>
      </c>
      <c r="G68" s="21">
        <f t="shared" si="55"/>
        <v>0</v>
      </c>
      <c r="H68" s="23">
        <f t="shared" si="55"/>
        <v>0</v>
      </c>
      <c r="I68" s="3"/>
    </row>
    <row r="69" spans="1:9" ht="15.75" thickBot="1" x14ac:dyDescent="0.3">
      <c r="A69" s="19" t="str">
        <f t="shared" si="52"/>
        <v>GoPNG exp growth rate (2001 IMF)</v>
      </c>
      <c r="B69" s="24"/>
      <c r="C69" s="24">
        <f t="shared" ref="C69:H69" si="56">+D20</f>
        <v>0.24124679760888124</v>
      </c>
      <c r="D69" s="24">
        <f t="shared" si="56"/>
        <v>9.1345602568512874E-2</v>
      </c>
      <c r="E69" s="24">
        <f t="shared" si="56"/>
        <v>-9.173113040280545E-2</v>
      </c>
      <c r="F69" s="24">
        <f t="shared" si="56"/>
        <v>-6.4064838446133088E-2</v>
      </c>
      <c r="G69" s="24">
        <f t="shared" si="56"/>
        <v>5.6785526681704557E-2</v>
      </c>
      <c r="H69" s="25">
        <f t="shared" si="56"/>
        <v>7.0027704070817265E-2</v>
      </c>
      <c r="I69" s="3"/>
    </row>
    <row r="70" spans="1:9" x14ac:dyDescent="0.25">
      <c r="E70" s="3"/>
      <c r="F70" s="3"/>
      <c r="G70" s="3"/>
      <c r="H70" s="3"/>
      <c r="I70" s="3"/>
    </row>
    <row r="71" spans="1:9" x14ac:dyDescent="0.25">
      <c r="E71" s="4"/>
      <c r="F71" s="4"/>
      <c r="G71" s="4"/>
      <c r="H71" s="4"/>
      <c r="I71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Jonathan Pryke</cp:lastModifiedBy>
  <dcterms:created xsi:type="dcterms:W3CDTF">2014-11-18T07:50:13Z</dcterms:created>
  <dcterms:modified xsi:type="dcterms:W3CDTF">2014-11-28T00:57:11Z</dcterms:modified>
</cp:coreProperties>
</file>