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40" yWindow="225" windowWidth="18660" windowHeight="10545" tabRatio="875" activeTab="4"/>
  </bookViews>
  <sheets>
    <sheet name="Total ODA current" sheetId="1" r:id="rId1"/>
    <sheet name="Total ODA constant" sheetId="2" r:id="rId2"/>
    <sheet name="DFAT Country global current" sheetId="12" r:id="rId3"/>
    <sheet name="DFAT Country global constant" sheetId="13" r:id="rId4"/>
    <sheet name="Blog tables" sheetId="14" r:id="rId5"/>
    <sheet name="CPI calcs" sheetId="10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D54" i="14" l="1"/>
  <c r="D47" i="14"/>
  <c r="D48" i="14"/>
  <c r="D49" i="14"/>
  <c r="D50" i="14"/>
  <c r="D51" i="14"/>
  <c r="D52" i="14"/>
  <c r="D53" i="14"/>
  <c r="D46" i="14"/>
  <c r="B54" i="14"/>
  <c r="B23" i="14"/>
  <c r="C12" i="14"/>
  <c r="D12" i="14" s="1"/>
  <c r="B12" i="14"/>
  <c r="Q109" i="12"/>
  <c r="Q110" i="12"/>
  <c r="P109" i="12"/>
  <c r="B25" i="14"/>
  <c r="Q59" i="12"/>
  <c r="B31" i="14"/>
  <c r="D26" i="14"/>
  <c r="P115" i="12" l="1"/>
  <c r="O115" i="12"/>
  <c r="C53" i="14"/>
  <c r="B53" i="14"/>
  <c r="C52" i="14"/>
  <c r="B52" i="14"/>
  <c r="C51" i="14"/>
  <c r="B51" i="14"/>
  <c r="C50" i="14"/>
  <c r="B50" i="14"/>
  <c r="C49" i="14"/>
  <c r="B49" i="14"/>
  <c r="C48" i="14"/>
  <c r="B48" i="14"/>
  <c r="C47" i="14"/>
  <c r="B47" i="14"/>
  <c r="C46" i="14"/>
  <c r="C54" i="14" s="1"/>
  <c r="B46" i="14"/>
  <c r="P116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B115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C116" i="12"/>
  <c r="B116" i="12"/>
  <c r="D33" i="14" l="1"/>
  <c r="B33" i="14"/>
  <c r="P108" i="12"/>
  <c r="P110" i="12"/>
  <c r="B30" i="14"/>
  <c r="D29" i="14"/>
  <c r="B29" i="14"/>
  <c r="D25" i="14"/>
  <c r="C6" i="14"/>
  <c r="B6" i="14"/>
  <c r="O48" i="12"/>
  <c r="D30" i="14"/>
  <c r="D32" i="14"/>
  <c r="B32" i="14"/>
  <c r="D31" i="14"/>
  <c r="B26" i="14"/>
  <c r="C11" i="14"/>
  <c r="C5" i="14"/>
  <c r="C7" i="14"/>
  <c r="C8" i="14"/>
  <c r="C9" i="14"/>
  <c r="C13" i="14"/>
  <c r="C17" i="14"/>
  <c r="C14" i="14"/>
  <c r="C15" i="14"/>
  <c r="C16" i="14"/>
  <c r="B16" i="14"/>
  <c r="B15" i="14"/>
  <c r="B14" i="14"/>
  <c r="B17" i="14"/>
  <c r="B13" i="14"/>
  <c r="B9" i="14"/>
  <c r="B8" i="14"/>
  <c r="B7" i="14"/>
  <c r="B5" i="14"/>
  <c r="B11" i="14"/>
  <c r="C18" i="14" l="1"/>
  <c r="D28" i="14" s="1"/>
  <c r="B18" i="14"/>
  <c r="B28" i="14" s="1"/>
  <c r="D6" i="14"/>
  <c r="D17" i="14"/>
  <c r="D7" i="14"/>
  <c r="D11" i="14"/>
  <c r="D9" i="14"/>
  <c r="D15" i="14"/>
  <c r="F31" i="14"/>
  <c r="F32" i="14"/>
  <c r="F26" i="14"/>
  <c r="D16" i="14"/>
  <c r="D8" i="14"/>
  <c r="D5" i="14"/>
  <c r="D13" i="14"/>
  <c r="D14" i="14"/>
  <c r="D18" i="14" l="1"/>
  <c r="N114" i="12"/>
  <c r="B114" i="12"/>
  <c r="C113" i="12"/>
  <c r="C114" i="12" s="1"/>
  <c r="D113" i="12"/>
  <c r="D114" i="12" s="1"/>
  <c r="E113" i="12"/>
  <c r="E114" i="12" s="1"/>
  <c r="F113" i="12"/>
  <c r="F114" i="12" s="1"/>
  <c r="G113" i="12"/>
  <c r="G114" i="12" s="1"/>
  <c r="H113" i="12"/>
  <c r="H114" i="12" s="1"/>
  <c r="I113" i="12"/>
  <c r="I114" i="12" s="1"/>
  <c r="J113" i="12"/>
  <c r="J114" i="12" s="1"/>
  <c r="K113" i="12"/>
  <c r="K114" i="12" s="1"/>
  <c r="L113" i="12"/>
  <c r="L114" i="12" s="1"/>
  <c r="M113" i="12"/>
  <c r="M114" i="12" s="1"/>
  <c r="N113" i="12"/>
  <c r="O113" i="12"/>
  <c r="O114" i="12" s="1"/>
  <c r="P113" i="12"/>
  <c r="P114" i="12" s="1"/>
  <c r="B113" i="12"/>
  <c r="A40" i="14" l="1"/>
  <c r="A41" i="14"/>
  <c r="X4" i="1"/>
  <c r="X5" i="1"/>
  <c r="X6" i="1"/>
  <c r="X7" i="1"/>
  <c r="X8" i="1"/>
  <c r="X9" i="1"/>
  <c r="X10" i="1"/>
  <c r="X11" i="1"/>
  <c r="X12" i="1"/>
  <c r="X13" i="1"/>
  <c r="X14" i="1"/>
  <c r="X15" i="1"/>
  <c r="X17" i="1"/>
  <c r="X18" i="1"/>
  <c r="X19" i="1"/>
  <c r="X20" i="1"/>
  <c r="X21" i="1"/>
  <c r="X22" i="1"/>
  <c r="X23" i="1"/>
  <c r="X24" i="1"/>
  <c r="X25" i="1"/>
  <c r="X27" i="1"/>
  <c r="X28" i="1"/>
  <c r="X29" i="1"/>
  <c r="X30" i="1"/>
  <c r="X31" i="1"/>
  <c r="X32" i="1"/>
  <c r="X33" i="1"/>
  <c r="X35" i="1"/>
  <c r="X38" i="1"/>
  <c r="X39" i="1"/>
  <c r="X40" i="1"/>
  <c r="X41" i="1"/>
  <c r="X44" i="1"/>
  <c r="X45" i="1"/>
  <c r="X49" i="1"/>
  <c r="X50" i="1"/>
  <c r="X52" i="1"/>
  <c r="X3" i="1"/>
  <c r="S102" i="12"/>
  <c r="Q99" i="12"/>
  <c r="T99" i="12" s="1"/>
  <c r="P99" i="12"/>
  <c r="O99" i="12"/>
  <c r="V107" i="12"/>
  <c r="V106" i="12"/>
  <c r="V105" i="12"/>
  <c r="V103" i="12"/>
  <c r="V102" i="12"/>
  <c r="V101" i="12"/>
  <c r="V100" i="12"/>
  <c r="V98" i="12"/>
  <c r="V97" i="12"/>
  <c r="V95" i="12"/>
  <c r="V93" i="12"/>
  <c r="V92" i="12"/>
  <c r="V91" i="12"/>
  <c r="V90" i="12"/>
  <c r="V89" i="12"/>
  <c r="V87" i="12"/>
  <c r="V78" i="12"/>
  <c r="V68" i="12"/>
  <c r="V67" i="12"/>
  <c r="V66" i="12"/>
  <c r="V64" i="12"/>
  <c r="V63" i="12"/>
  <c r="V62" i="12"/>
  <c r="V58" i="12"/>
  <c r="V57" i="12"/>
  <c r="V47" i="12"/>
  <c r="V44" i="12"/>
  <c r="V43" i="12"/>
  <c r="S22" i="12"/>
  <c r="T22" i="12"/>
  <c r="U22" i="12" s="1"/>
  <c r="V22" i="12"/>
  <c r="V5" i="12"/>
  <c r="V6" i="12"/>
  <c r="V7" i="12"/>
  <c r="V8" i="12"/>
  <c r="V9" i="12"/>
  <c r="V10" i="12"/>
  <c r="V11" i="12"/>
  <c r="V12" i="12"/>
  <c r="V14" i="12"/>
  <c r="V15" i="12"/>
  <c r="V16" i="12"/>
  <c r="V17" i="12"/>
  <c r="V18" i="12"/>
  <c r="V19" i="12"/>
  <c r="V20" i="12"/>
  <c r="V21" i="12"/>
  <c r="V23" i="12"/>
  <c r="V24" i="12"/>
  <c r="V25" i="12"/>
  <c r="V27" i="12"/>
  <c r="V29" i="12"/>
  <c r="V30" i="12"/>
  <c r="V31" i="12"/>
  <c r="V32" i="12"/>
  <c r="V33" i="12"/>
  <c r="V35" i="12"/>
  <c r="V36" i="12"/>
  <c r="V37" i="12"/>
  <c r="V38" i="12"/>
  <c r="V39" i="12"/>
  <c r="V41" i="12"/>
  <c r="V4" i="12"/>
  <c r="T57" i="2"/>
  <c r="T56" i="2"/>
  <c r="O56" i="1"/>
  <c r="P55" i="1"/>
  <c r="O55" i="1"/>
  <c r="O54" i="1"/>
  <c r="U47" i="1" s="1"/>
  <c r="F30" i="14"/>
  <c r="F29" i="14"/>
  <c r="F25" i="14"/>
  <c r="O57" i="1" l="1"/>
  <c r="S99" i="12"/>
  <c r="U14" i="1"/>
  <c r="F28" i="14"/>
  <c r="P162" i="13"/>
  <c r="P39" i="14" s="1"/>
  <c r="P68" i="13"/>
  <c r="C59" i="12" l="1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B59" i="12"/>
  <c r="M53" i="1"/>
  <c r="O53" i="1"/>
  <c r="M54" i="1"/>
  <c r="N48" i="12" l="1"/>
  <c r="O49" i="12" s="1"/>
  <c r="P111" i="13" l="1"/>
  <c r="P119" i="13" s="1"/>
  <c r="S5" i="12" l="1"/>
  <c r="S6" i="12"/>
  <c r="S7" i="12"/>
  <c r="S8" i="12"/>
  <c r="S9" i="12"/>
  <c r="S10" i="12"/>
  <c r="S11" i="12"/>
  <c r="S12" i="12"/>
  <c r="S14" i="12"/>
  <c r="S15" i="12"/>
  <c r="S16" i="12"/>
  <c r="S17" i="12"/>
  <c r="S18" i="12"/>
  <c r="S19" i="12"/>
  <c r="S20" i="12"/>
  <c r="S21" i="12"/>
  <c r="S23" i="12"/>
  <c r="S24" i="12"/>
  <c r="S25" i="12"/>
  <c r="S27" i="12"/>
  <c r="S29" i="12"/>
  <c r="S30" i="12"/>
  <c r="S31" i="12"/>
  <c r="S32" i="12"/>
  <c r="S33" i="12"/>
  <c r="S35" i="12"/>
  <c r="S36" i="12"/>
  <c r="S37" i="12"/>
  <c r="S38" i="12"/>
  <c r="S39" i="12"/>
  <c r="S41" i="12"/>
  <c r="S42" i="12"/>
  <c r="S43" i="12"/>
  <c r="S44" i="12"/>
  <c r="S45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80" i="12"/>
  <c r="S81" i="12"/>
  <c r="S82" i="12"/>
  <c r="S83" i="12"/>
  <c r="S84" i="12"/>
  <c r="S85" i="12"/>
  <c r="S86" i="12"/>
  <c r="S87" i="12"/>
  <c r="S89" i="12"/>
  <c r="S90" i="12"/>
  <c r="S91" i="12"/>
  <c r="S92" i="12"/>
  <c r="S93" i="12"/>
  <c r="S94" i="12"/>
  <c r="S95" i="12"/>
  <c r="S96" i="12"/>
  <c r="S97" i="12"/>
  <c r="S98" i="12"/>
  <c r="S100" i="12"/>
  <c r="S101" i="12"/>
  <c r="S103" i="12"/>
  <c r="S104" i="12"/>
  <c r="S105" i="12"/>
  <c r="S106" i="12"/>
  <c r="S107" i="12"/>
  <c r="S4" i="12"/>
  <c r="S59" i="13"/>
  <c r="S60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92" i="13"/>
  <c r="P89" i="13"/>
  <c r="P90" i="13"/>
  <c r="P91" i="13"/>
  <c r="A89" i="13"/>
  <c r="A90" i="13"/>
  <c r="A91" i="13"/>
  <c r="P80" i="13"/>
  <c r="P81" i="13"/>
  <c r="P82" i="13"/>
  <c r="P83" i="13"/>
  <c r="P84" i="13"/>
  <c r="P85" i="13"/>
  <c r="P86" i="13"/>
  <c r="P87" i="13"/>
  <c r="A80" i="13"/>
  <c r="A81" i="13"/>
  <c r="A82" i="13"/>
  <c r="A83" i="13"/>
  <c r="A84" i="13"/>
  <c r="A85" i="13"/>
  <c r="A86" i="13"/>
  <c r="P70" i="13"/>
  <c r="P71" i="13"/>
  <c r="P72" i="13"/>
  <c r="P73" i="13"/>
  <c r="P74" i="13"/>
  <c r="P75" i="13"/>
  <c r="P76" i="13"/>
  <c r="P77" i="13"/>
  <c r="P78" i="13"/>
  <c r="P69" i="13"/>
  <c r="P67" i="13"/>
  <c r="P66" i="13"/>
  <c r="P62" i="13"/>
  <c r="P63" i="13"/>
  <c r="P64" i="13"/>
  <c r="A62" i="13"/>
  <c r="A63" i="13"/>
  <c r="A64" i="13"/>
  <c r="P57" i="13"/>
  <c r="P58" i="13"/>
  <c r="P47" i="13"/>
  <c r="P48" i="13"/>
  <c r="P49" i="13"/>
  <c r="P50" i="13"/>
  <c r="P51" i="13"/>
  <c r="P52" i="13"/>
  <c r="P53" i="13"/>
  <c r="P54" i="13"/>
  <c r="P55" i="13"/>
  <c r="P56" i="13"/>
  <c r="A47" i="13"/>
  <c r="A48" i="13"/>
  <c r="A49" i="13"/>
  <c r="A50" i="13"/>
  <c r="A51" i="13"/>
  <c r="A52" i="13"/>
  <c r="A53" i="13"/>
  <c r="A54" i="13"/>
  <c r="A55" i="13"/>
  <c r="A56" i="13"/>
  <c r="P30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" i="13"/>
  <c r="T5" i="12"/>
  <c r="U5" i="12" s="1"/>
  <c r="T6" i="12"/>
  <c r="U6" i="12" s="1"/>
  <c r="T7" i="12"/>
  <c r="U7" i="12" s="1"/>
  <c r="T8" i="12"/>
  <c r="U8" i="12" s="1"/>
  <c r="T9" i="12"/>
  <c r="U9" i="12" s="1"/>
  <c r="T10" i="12"/>
  <c r="U10" i="12" s="1"/>
  <c r="T11" i="12"/>
  <c r="U11" i="12" s="1"/>
  <c r="T12" i="12"/>
  <c r="U12" i="12" s="1"/>
  <c r="T14" i="12"/>
  <c r="U14" i="12" s="1"/>
  <c r="T15" i="12"/>
  <c r="U15" i="12" s="1"/>
  <c r="T16" i="12"/>
  <c r="U16" i="12" s="1"/>
  <c r="T17" i="12"/>
  <c r="U17" i="12" s="1"/>
  <c r="T18" i="12"/>
  <c r="U18" i="12" s="1"/>
  <c r="T19" i="12"/>
  <c r="U19" i="12" s="1"/>
  <c r="T20" i="12"/>
  <c r="U20" i="12" s="1"/>
  <c r="T21" i="12"/>
  <c r="U21" i="12" s="1"/>
  <c r="T23" i="12"/>
  <c r="U23" i="12" s="1"/>
  <c r="T24" i="12"/>
  <c r="U24" i="12" s="1"/>
  <c r="T25" i="12"/>
  <c r="U25" i="12" s="1"/>
  <c r="T27" i="12"/>
  <c r="U27" i="12" s="1"/>
  <c r="T29" i="12"/>
  <c r="U29" i="12" s="1"/>
  <c r="T30" i="12"/>
  <c r="U30" i="12" s="1"/>
  <c r="T31" i="12"/>
  <c r="U31" i="12" s="1"/>
  <c r="T32" i="12"/>
  <c r="U32" i="12" s="1"/>
  <c r="T33" i="12"/>
  <c r="U33" i="12" s="1"/>
  <c r="T35" i="12"/>
  <c r="U35" i="12" s="1"/>
  <c r="T36" i="12"/>
  <c r="U36" i="12" s="1"/>
  <c r="T37" i="12"/>
  <c r="U37" i="12" s="1"/>
  <c r="T38" i="12"/>
  <c r="U38" i="12" s="1"/>
  <c r="T39" i="12"/>
  <c r="U39" i="12" s="1"/>
  <c r="T41" i="12"/>
  <c r="U41" i="12" s="1"/>
  <c r="T43" i="12"/>
  <c r="U43" i="12" s="1"/>
  <c r="T44" i="12"/>
  <c r="U44" i="12" s="1"/>
  <c r="T47" i="12"/>
  <c r="U47" i="12" s="1"/>
  <c r="T48" i="12"/>
  <c r="U48" i="12" s="1"/>
  <c r="T49" i="12"/>
  <c r="U49" i="12" s="1"/>
  <c r="T50" i="12"/>
  <c r="U50" i="12" s="1"/>
  <c r="T51" i="12"/>
  <c r="U51" i="12" s="1"/>
  <c r="T52" i="12"/>
  <c r="U52" i="12" s="1"/>
  <c r="T53" i="12"/>
  <c r="U53" i="12" s="1"/>
  <c r="T54" i="12"/>
  <c r="U54" i="12" s="1"/>
  <c r="T55" i="12"/>
  <c r="U55" i="12" s="1"/>
  <c r="T56" i="12"/>
  <c r="U56" i="12" s="1"/>
  <c r="T57" i="12"/>
  <c r="U57" i="12" s="1"/>
  <c r="T58" i="12"/>
  <c r="U58" i="12" s="1"/>
  <c r="T62" i="12"/>
  <c r="U62" i="12" s="1"/>
  <c r="T63" i="12"/>
  <c r="U63" i="12" s="1"/>
  <c r="T64" i="12"/>
  <c r="U64" i="12" s="1"/>
  <c r="T66" i="12"/>
  <c r="U66" i="12" s="1"/>
  <c r="T67" i="12"/>
  <c r="U67" i="12" s="1"/>
  <c r="T68" i="12"/>
  <c r="U68" i="12" s="1"/>
  <c r="T78" i="12"/>
  <c r="U78" i="12" s="1"/>
  <c r="T80" i="12"/>
  <c r="T81" i="12"/>
  <c r="T82" i="12"/>
  <c r="T83" i="12"/>
  <c r="T84" i="12"/>
  <c r="T85" i="12"/>
  <c r="T86" i="12"/>
  <c r="T87" i="12"/>
  <c r="U87" i="12" s="1"/>
  <c r="T89" i="12"/>
  <c r="U89" i="12" s="1"/>
  <c r="T90" i="12"/>
  <c r="U90" i="12" s="1"/>
  <c r="T91" i="12"/>
  <c r="U91" i="12" s="1"/>
  <c r="T92" i="12"/>
  <c r="U92" i="12" s="1"/>
  <c r="T93" i="12"/>
  <c r="U93" i="12" s="1"/>
  <c r="T95" i="12"/>
  <c r="U95" i="12" s="1"/>
  <c r="T97" i="12"/>
  <c r="U97" i="12" s="1"/>
  <c r="T98" i="12"/>
  <c r="U98" i="12" s="1"/>
  <c r="T100" i="12"/>
  <c r="U100" i="12" s="1"/>
  <c r="T101" i="12"/>
  <c r="U101" i="12" s="1"/>
  <c r="T102" i="12"/>
  <c r="U102" i="12" s="1"/>
  <c r="T103" i="12"/>
  <c r="U103" i="12" s="1"/>
  <c r="T105" i="12"/>
  <c r="U105" i="12" s="1"/>
  <c r="T106" i="12"/>
  <c r="U106" i="12" s="1"/>
  <c r="T107" i="12"/>
  <c r="U107" i="12" s="1"/>
  <c r="T4" i="12"/>
  <c r="U4" i="12" s="1"/>
  <c r="Q88" i="12"/>
  <c r="Q79" i="12"/>
  <c r="S79" i="12" s="1"/>
  <c r="Q61" i="12"/>
  <c r="V61" i="12" s="1"/>
  <c r="Q46" i="12"/>
  <c r="D23" i="14" s="1"/>
  <c r="P88" i="12"/>
  <c r="P88" i="13" s="1"/>
  <c r="P79" i="12"/>
  <c r="P79" i="13" s="1"/>
  <c r="P61" i="12"/>
  <c r="P61" i="13" s="1"/>
  <c r="S18" i="1"/>
  <c r="W18" i="1" s="1"/>
  <c r="P46" i="12"/>
  <c r="U46" i="1"/>
  <c r="U3" i="1"/>
  <c r="P43" i="1"/>
  <c r="P16" i="1"/>
  <c r="P46" i="13" l="1"/>
  <c r="T79" i="12"/>
  <c r="U79" i="12" s="1"/>
  <c r="T61" i="12"/>
  <c r="U61" i="12" s="1"/>
  <c r="V46" i="12"/>
  <c r="S46" i="12"/>
  <c r="D27" i="14"/>
  <c r="D24" i="14" s="1"/>
  <c r="V79" i="12"/>
  <c r="O89" i="12"/>
  <c r="T46" i="12"/>
  <c r="U46" i="12" s="1"/>
  <c r="S61" i="12"/>
  <c r="P54" i="1"/>
  <c r="V88" i="12"/>
  <c r="S88" i="12"/>
  <c r="B27" i="14"/>
  <c r="B24" i="14" s="1"/>
  <c r="N89" i="12"/>
  <c r="T88" i="12"/>
  <c r="U88" i="12" s="1"/>
  <c r="B34" i="14" l="1"/>
  <c r="D34" i="14"/>
  <c r="E34" i="14" s="1"/>
  <c r="F27" i="14"/>
  <c r="V6" i="1"/>
  <c r="P56" i="1"/>
  <c r="V10" i="1"/>
  <c r="V18" i="1"/>
  <c r="V26" i="1"/>
  <c r="V34" i="1"/>
  <c r="V42" i="1"/>
  <c r="V32" i="1"/>
  <c r="V11" i="1"/>
  <c r="V19" i="1"/>
  <c r="V27" i="1"/>
  <c r="V35" i="1"/>
  <c r="V9" i="1"/>
  <c r="V17" i="1"/>
  <c r="V33" i="1"/>
  <c r="V3" i="1"/>
  <c r="V12" i="1"/>
  <c r="V20" i="1"/>
  <c r="V28" i="1"/>
  <c r="V36" i="1"/>
  <c r="V44" i="1"/>
  <c r="V45" i="1"/>
  <c r="V7" i="1"/>
  <c r="V23" i="1"/>
  <c r="V31" i="1"/>
  <c r="V39" i="1"/>
  <c r="V16" i="1"/>
  <c r="V24" i="1"/>
  <c r="V4" i="1"/>
  <c r="V13" i="1"/>
  <c r="V21" i="1"/>
  <c r="V29" i="1"/>
  <c r="V37" i="1"/>
  <c r="V41" i="1"/>
  <c r="V5" i="1"/>
  <c r="V14" i="1"/>
  <c r="V22" i="1"/>
  <c r="V30" i="1"/>
  <c r="V38" i="1"/>
  <c r="V46" i="1"/>
  <c r="V47" i="1"/>
  <c r="V40" i="1"/>
  <c r="V15" i="1"/>
  <c r="V8" i="1"/>
  <c r="V25" i="1"/>
  <c r="O90" i="12"/>
  <c r="D36" i="14"/>
  <c r="F23" i="14"/>
  <c r="V43" i="1"/>
  <c r="S3" i="1"/>
  <c r="W3" i="1" s="1"/>
  <c r="A59" i="2"/>
  <c r="A54" i="2"/>
  <c r="A55" i="2"/>
  <c r="A56" i="2"/>
  <c r="A57" i="2"/>
  <c r="F24" i="14" l="1"/>
  <c r="E24" i="14"/>
  <c r="E33" i="14"/>
  <c r="E23" i="14"/>
  <c r="P57" i="1"/>
  <c r="P59" i="1"/>
  <c r="E26" i="14"/>
  <c r="E29" i="14"/>
  <c r="E31" i="14"/>
  <c r="E32" i="14"/>
  <c r="E30" i="14"/>
  <c r="E25" i="14"/>
  <c r="E28" i="14"/>
  <c r="E27" i="14"/>
  <c r="C24" i="14" l="1"/>
  <c r="F34" i="14"/>
  <c r="C34" i="14"/>
  <c r="B36" i="14"/>
  <c r="F36" i="14" s="1"/>
  <c r="C29" i="14"/>
  <c r="C25" i="14"/>
  <c r="C32" i="14"/>
  <c r="C31" i="14"/>
  <c r="C28" i="14"/>
  <c r="C30" i="14"/>
  <c r="C26" i="14"/>
  <c r="C33" i="14"/>
  <c r="C23" i="14"/>
  <c r="C27" i="14"/>
  <c r="F33" i="14"/>
  <c r="A1" i="2"/>
  <c r="S4" i="1"/>
  <c r="W4" i="1" s="1"/>
  <c r="S5" i="1"/>
  <c r="W5" i="1" s="1"/>
  <c r="S6" i="1"/>
  <c r="W6" i="1" s="1"/>
  <c r="S7" i="1"/>
  <c r="W7" i="1" s="1"/>
  <c r="S8" i="1"/>
  <c r="W8" i="1" s="1"/>
  <c r="S9" i="1"/>
  <c r="W9" i="1" s="1"/>
  <c r="S10" i="1"/>
  <c r="W10" i="1" s="1"/>
  <c r="S11" i="1"/>
  <c r="W11" i="1" s="1"/>
  <c r="S12" i="1"/>
  <c r="W12" i="1" s="1"/>
  <c r="S13" i="1"/>
  <c r="W13" i="1" s="1"/>
  <c r="S14" i="1"/>
  <c r="W14" i="1" s="1"/>
  <c r="S15" i="1"/>
  <c r="W15" i="1" s="1"/>
  <c r="S16" i="1"/>
  <c r="W16" i="1" s="1"/>
  <c r="S17" i="1"/>
  <c r="W17" i="1" s="1"/>
  <c r="S19" i="1"/>
  <c r="W19" i="1" s="1"/>
  <c r="S20" i="1"/>
  <c r="W20" i="1" s="1"/>
  <c r="S21" i="1"/>
  <c r="W21" i="1" s="1"/>
  <c r="S22" i="1"/>
  <c r="W22" i="1" s="1"/>
  <c r="S23" i="1"/>
  <c r="W23" i="1" s="1"/>
  <c r="S24" i="1"/>
  <c r="W24" i="1" s="1"/>
  <c r="S25" i="1"/>
  <c r="W25" i="1" s="1"/>
  <c r="S26" i="1"/>
  <c r="W26" i="1" s="1"/>
  <c r="S27" i="1"/>
  <c r="W27" i="1" s="1"/>
  <c r="S28" i="1"/>
  <c r="W28" i="1" s="1"/>
  <c r="S29" i="1"/>
  <c r="W29" i="1" s="1"/>
  <c r="S30" i="1"/>
  <c r="W30" i="1" s="1"/>
  <c r="S31" i="1"/>
  <c r="W31" i="1" s="1"/>
  <c r="S32" i="1"/>
  <c r="W32" i="1" s="1"/>
  <c r="S33" i="1"/>
  <c r="W33" i="1" s="1"/>
  <c r="S35" i="1"/>
  <c r="W35" i="1" s="1"/>
  <c r="S37" i="1"/>
  <c r="W37" i="1" s="1"/>
  <c r="S38" i="1"/>
  <c r="W38" i="1" s="1"/>
  <c r="S39" i="1"/>
  <c r="W39" i="1" s="1"/>
  <c r="S40" i="1"/>
  <c r="W40" i="1" s="1"/>
  <c r="S41" i="1"/>
  <c r="W41" i="1" s="1"/>
  <c r="S43" i="1"/>
  <c r="W43" i="1" s="1"/>
  <c r="S44" i="1"/>
  <c r="W44" i="1" s="1"/>
  <c r="S45" i="1"/>
  <c r="W45" i="1" s="1"/>
  <c r="S47" i="1"/>
  <c r="W47" i="1" s="1"/>
  <c r="S49" i="1"/>
  <c r="W49" i="1" s="1"/>
  <c r="S50" i="1"/>
  <c r="W50" i="1" s="1"/>
  <c r="S52" i="1"/>
  <c r="W52" i="1" s="1"/>
  <c r="S55" i="1"/>
  <c r="W55" i="1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2" i="1"/>
  <c r="R54" i="1"/>
  <c r="R55" i="1"/>
  <c r="R3" i="1"/>
  <c r="I26" i="1"/>
  <c r="I37" i="1"/>
  <c r="I43" i="1"/>
  <c r="I47" i="1"/>
  <c r="L26" i="1"/>
  <c r="L37" i="1"/>
  <c r="L43" i="1"/>
  <c r="L47" i="1"/>
  <c r="K26" i="1"/>
  <c r="K37" i="1"/>
  <c r="K43" i="1"/>
  <c r="K47" i="1"/>
  <c r="J26" i="1"/>
  <c r="J37" i="1"/>
  <c r="J43" i="1"/>
  <c r="J47" i="1"/>
  <c r="H16" i="1"/>
  <c r="X16" i="1" s="1"/>
  <c r="H26" i="1"/>
  <c r="X26" i="1" s="1"/>
  <c r="H37" i="1"/>
  <c r="X37" i="1" s="1"/>
  <c r="H43" i="1"/>
  <c r="X43" i="1" s="1"/>
  <c r="H47" i="1"/>
  <c r="X47" i="1" s="1"/>
  <c r="G26" i="1"/>
  <c r="G37" i="1"/>
  <c r="G43" i="1"/>
  <c r="G47" i="1"/>
  <c r="F26" i="1"/>
  <c r="F37" i="1"/>
  <c r="F43" i="1"/>
  <c r="F47" i="1"/>
  <c r="E26" i="1"/>
  <c r="E37" i="1"/>
  <c r="E43" i="1"/>
  <c r="E47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3" i="2"/>
  <c r="Q278" i="10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" i="1"/>
  <c r="U5" i="1"/>
  <c r="U6" i="1"/>
  <c r="U7" i="1"/>
  <c r="U8" i="1"/>
  <c r="U9" i="1"/>
  <c r="U10" i="1"/>
  <c r="U11" i="1"/>
  <c r="U12" i="1"/>
  <c r="U13" i="1"/>
  <c r="U15" i="1"/>
  <c r="A1" i="13"/>
  <c r="A60" i="13"/>
  <c r="A61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7" i="13"/>
  <c r="A88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57" i="13"/>
  <c r="A58" i="13"/>
  <c r="A3" i="13"/>
  <c r="C2" i="13"/>
  <c r="D2" i="13"/>
  <c r="E2" i="13"/>
  <c r="B2" i="13"/>
  <c r="C2" i="2"/>
  <c r="D2" i="2"/>
  <c r="B2" i="2"/>
  <c r="O2" i="13"/>
  <c r="N2" i="13"/>
  <c r="M2" i="13"/>
  <c r="L2" i="13"/>
  <c r="K2" i="13"/>
  <c r="J2" i="13"/>
  <c r="I2" i="13"/>
  <c r="H2" i="13"/>
  <c r="G2" i="13"/>
  <c r="F2" i="13"/>
  <c r="M56" i="1"/>
  <c r="N56" i="1"/>
  <c r="L55" i="1"/>
  <c r="K55" i="1"/>
  <c r="J55" i="1"/>
  <c r="I55" i="1"/>
  <c r="H55" i="1"/>
  <c r="H56" i="1" s="1"/>
  <c r="G55" i="1"/>
  <c r="F55" i="1"/>
  <c r="N54" i="1"/>
  <c r="E55" i="1"/>
  <c r="M57" i="1"/>
  <c r="N57" i="1"/>
  <c r="E54" i="1"/>
  <c r="G54" i="1"/>
  <c r="G56" i="1" s="1"/>
  <c r="L54" i="1"/>
  <c r="I54" i="1"/>
  <c r="F54" i="1"/>
  <c r="H54" i="1"/>
  <c r="J54" i="1"/>
  <c r="K54" i="1"/>
  <c r="X56" i="1" l="1"/>
  <c r="H53" i="1"/>
  <c r="X54" i="1"/>
  <c r="F53" i="1"/>
  <c r="X55" i="1"/>
  <c r="I53" i="1"/>
  <c r="J53" i="1"/>
  <c r="L53" i="1"/>
  <c r="N53" i="1"/>
  <c r="E53" i="1"/>
  <c r="K53" i="1"/>
  <c r="G53" i="1"/>
  <c r="R278" i="10"/>
  <c r="G111" i="13"/>
  <c r="G119" i="13" s="1"/>
  <c r="G162" i="13"/>
  <c r="G39" i="14" s="1"/>
  <c r="K111" i="13"/>
  <c r="K119" i="13" s="1"/>
  <c r="K162" i="13"/>
  <c r="K39" i="14" s="1"/>
  <c r="M111" i="13"/>
  <c r="M119" i="13" s="1"/>
  <c r="M162" i="13"/>
  <c r="M39" i="14" s="1"/>
  <c r="B111" i="13"/>
  <c r="B119" i="13" s="1"/>
  <c r="B162" i="13"/>
  <c r="B39" i="14" s="1"/>
  <c r="F111" i="13"/>
  <c r="F119" i="13" s="1"/>
  <c r="F162" i="13"/>
  <c r="F39" i="14" s="1"/>
  <c r="H111" i="13"/>
  <c r="H119" i="13" s="1"/>
  <c r="H162" i="13"/>
  <c r="H39" i="14" s="1"/>
  <c r="J111" i="13"/>
  <c r="J119" i="13" s="1"/>
  <c r="J162" i="13"/>
  <c r="J39" i="14" s="1"/>
  <c r="L111" i="13"/>
  <c r="L119" i="13" s="1"/>
  <c r="L162" i="13"/>
  <c r="L39" i="14" s="1"/>
  <c r="N111" i="13"/>
  <c r="N119" i="13" s="1"/>
  <c r="N162" i="13"/>
  <c r="N39" i="14" s="1"/>
  <c r="E111" i="13"/>
  <c r="E119" i="13" s="1"/>
  <c r="E162" i="13"/>
  <c r="E39" i="14" s="1"/>
  <c r="C111" i="13"/>
  <c r="C119" i="13" s="1"/>
  <c r="C162" i="13"/>
  <c r="C39" i="14" s="1"/>
  <c r="I111" i="13"/>
  <c r="I119" i="13" s="1"/>
  <c r="I162" i="13"/>
  <c r="I39" i="14" s="1"/>
  <c r="O111" i="13"/>
  <c r="O162" i="13"/>
  <c r="O39" i="14" s="1"/>
  <c r="D111" i="13"/>
  <c r="D119" i="13" s="1"/>
  <c r="D162" i="13"/>
  <c r="D39" i="14" s="1"/>
  <c r="H57" i="1"/>
  <c r="X57" i="1" s="1"/>
  <c r="G57" i="1"/>
  <c r="K56" i="1"/>
  <c r="I56" i="1"/>
  <c r="I59" i="1" s="1"/>
  <c r="M55" i="1"/>
  <c r="J56" i="1"/>
  <c r="H59" i="1"/>
  <c r="F56" i="1"/>
  <c r="L56" i="1"/>
  <c r="G59" i="1"/>
  <c r="E56" i="1"/>
  <c r="N55" i="1"/>
  <c r="S56" i="1"/>
  <c r="W56" i="1" s="1"/>
  <c r="S54" i="1"/>
  <c r="W54" i="1" s="1"/>
  <c r="M59" i="1" l="1"/>
  <c r="K59" i="1"/>
  <c r="K57" i="1"/>
  <c r="R279" i="10"/>
  <c r="R284" i="10"/>
  <c r="I57" i="1"/>
  <c r="R56" i="1"/>
  <c r="O59" i="1"/>
  <c r="N59" i="1"/>
  <c r="E59" i="1"/>
  <c r="E57" i="1"/>
  <c r="L59" i="1"/>
  <c r="L57" i="1"/>
  <c r="F59" i="1"/>
  <c r="F57" i="1"/>
  <c r="J59" i="1"/>
  <c r="J57" i="1"/>
  <c r="E284" i="10" l="1"/>
  <c r="I284" i="10"/>
  <c r="N284" i="10"/>
  <c r="F284" i="10"/>
  <c r="J284" i="10"/>
  <c r="B284" i="10"/>
  <c r="O284" i="10"/>
  <c r="C284" i="10"/>
  <c r="G284" i="10"/>
  <c r="K284" i="10"/>
  <c r="P284" i="10"/>
  <c r="L284" i="10"/>
  <c r="H284" i="10"/>
  <c r="M284" i="10"/>
  <c r="D284" i="10"/>
  <c r="Q284" i="10"/>
  <c r="R285" i="10"/>
  <c r="P61" i="2"/>
  <c r="Q109" i="13"/>
  <c r="S57" i="1"/>
  <c r="W57" i="1" s="1"/>
  <c r="R57" i="1"/>
  <c r="B109" i="13" l="1"/>
  <c r="B61" i="2"/>
  <c r="Q44" i="13"/>
  <c r="Q42" i="13"/>
  <c r="S42" i="13" s="1"/>
  <c r="Q91" i="13"/>
  <c r="Q90" i="13"/>
  <c r="Q89" i="13"/>
  <c r="Q14" i="13"/>
  <c r="Q30" i="13"/>
  <c r="Q38" i="13"/>
  <c r="Q61" i="13"/>
  <c r="Q72" i="13"/>
  <c r="S72" i="13" s="1"/>
  <c r="Q94" i="13"/>
  <c r="Q102" i="13"/>
  <c r="Q16" i="13"/>
  <c r="Q31" i="13"/>
  <c r="Q39" i="13"/>
  <c r="Q65" i="13"/>
  <c r="S65" i="13" s="1"/>
  <c r="Q73" i="13"/>
  <c r="S73" i="13" s="1"/>
  <c r="Q95" i="13"/>
  <c r="Q103" i="13"/>
  <c r="Q18" i="13"/>
  <c r="Q32" i="13"/>
  <c r="Q40" i="13"/>
  <c r="Q66" i="13"/>
  <c r="Q74" i="13"/>
  <c r="S74" i="13" s="1"/>
  <c r="Q96" i="13"/>
  <c r="Q104" i="13"/>
  <c r="S104" i="13" s="1"/>
  <c r="Q20" i="13"/>
  <c r="Q33" i="13"/>
  <c r="Q41" i="13"/>
  <c r="Q67" i="13"/>
  <c r="Q75" i="13"/>
  <c r="S75" i="13" s="1"/>
  <c r="Q97" i="13"/>
  <c r="Q105" i="13"/>
  <c r="Q6" i="13"/>
  <c r="Q22" i="13"/>
  <c r="Q34" i="13"/>
  <c r="S34" i="13" s="1"/>
  <c r="Q43" i="13"/>
  <c r="Q68" i="13"/>
  <c r="Q76" i="13"/>
  <c r="S76" i="13" s="1"/>
  <c r="Q98" i="13"/>
  <c r="Q106" i="13"/>
  <c r="Q8" i="13"/>
  <c r="Q24" i="13"/>
  <c r="Q35" i="13"/>
  <c r="Q45" i="13"/>
  <c r="Q69" i="13"/>
  <c r="S69" i="13" s="1"/>
  <c r="Q77" i="13"/>
  <c r="S77" i="13" s="1"/>
  <c r="Q99" i="13"/>
  <c r="Q107" i="13"/>
  <c r="Q10" i="13"/>
  <c r="Q70" i="13"/>
  <c r="S70" i="13" s="1"/>
  <c r="Q4" i="13"/>
  <c r="Q12" i="13"/>
  <c r="Q71" i="13"/>
  <c r="S71" i="13" s="1"/>
  <c r="Q46" i="13"/>
  <c r="Q26" i="13"/>
  <c r="S26" i="13" s="1"/>
  <c r="Q78" i="13"/>
  <c r="Q28" i="13"/>
  <c r="S28" i="13" s="1"/>
  <c r="Q93" i="13"/>
  <c r="Q37" i="13"/>
  <c r="Q36" i="13"/>
  <c r="Q100" i="13"/>
  <c r="Q101" i="13"/>
  <c r="Q84" i="13"/>
  <c r="Q27" i="13"/>
  <c r="Q11" i="13"/>
  <c r="Q5" i="13"/>
  <c r="Q85" i="13"/>
  <c r="Q25" i="13"/>
  <c r="Q9" i="13"/>
  <c r="Q92" i="13"/>
  <c r="Q86" i="13"/>
  <c r="Q23" i="13"/>
  <c r="Q7" i="13"/>
  <c r="Q79" i="13"/>
  <c r="Q87" i="13"/>
  <c r="Q21" i="13"/>
  <c r="Q62" i="13"/>
  <c r="Q80" i="13"/>
  <c r="Q88" i="13"/>
  <c r="Q19" i="13"/>
  <c r="Q63" i="13"/>
  <c r="Q81" i="13"/>
  <c r="Q17" i="13"/>
  <c r="Q64" i="13"/>
  <c r="Q49" i="13"/>
  <c r="Q50" i="13"/>
  <c r="Q29" i="13"/>
  <c r="Q52" i="13"/>
  <c r="Q82" i="13"/>
  <c r="Q15" i="13"/>
  <c r="Q57" i="13"/>
  <c r="Q53" i="13"/>
  <c r="Q83" i="13"/>
  <c r="Q13" i="13"/>
  <c r="S13" i="13" s="1"/>
  <c r="Q58" i="13"/>
  <c r="Q54" i="13"/>
  <c r="Q56" i="13"/>
  <c r="Q47" i="13"/>
  <c r="Q51" i="13"/>
  <c r="Q48" i="13"/>
  <c r="Q55" i="13"/>
  <c r="F109" i="13"/>
  <c r="F61" i="2"/>
  <c r="H61" i="2"/>
  <c r="H109" i="13"/>
  <c r="O285" i="10"/>
  <c r="M109" i="13"/>
  <c r="M61" i="2"/>
  <c r="P56" i="2"/>
  <c r="P57" i="2"/>
  <c r="P4" i="2"/>
  <c r="P12" i="2"/>
  <c r="P21" i="2"/>
  <c r="P30" i="2"/>
  <c r="P39" i="2"/>
  <c r="P49" i="2"/>
  <c r="P5" i="2"/>
  <c r="P13" i="2"/>
  <c r="P22" i="2"/>
  <c r="P31" i="2"/>
  <c r="P40" i="2"/>
  <c r="P50" i="2"/>
  <c r="P6" i="2"/>
  <c r="P14" i="2"/>
  <c r="P23" i="2"/>
  <c r="P32" i="2"/>
  <c r="P41" i="2"/>
  <c r="P51" i="2"/>
  <c r="P16" i="2"/>
  <c r="P7" i="2"/>
  <c r="P15" i="2"/>
  <c r="P24" i="2"/>
  <c r="P33" i="2"/>
  <c r="P42" i="2"/>
  <c r="P52" i="2"/>
  <c r="P26" i="2"/>
  <c r="P8" i="2"/>
  <c r="P17" i="2"/>
  <c r="P25" i="2"/>
  <c r="P34" i="2"/>
  <c r="P44" i="2"/>
  <c r="P3" i="2"/>
  <c r="P37" i="2"/>
  <c r="P9" i="2"/>
  <c r="P18" i="2"/>
  <c r="P27" i="2"/>
  <c r="P35" i="2"/>
  <c r="P45" i="2"/>
  <c r="P38" i="2"/>
  <c r="P29" i="2"/>
  <c r="P36" i="2"/>
  <c r="P43" i="2"/>
  <c r="P10" i="2"/>
  <c r="P46" i="2"/>
  <c r="P47" i="2"/>
  <c r="P11" i="2"/>
  <c r="P48" i="2"/>
  <c r="P19" i="2"/>
  <c r="P20" i="2"/>
  <c r="P28" i="2"/>
  <c r="J109" i="13"/>
  <c r="J61" i="2"/>
  <c r="D61" i="2"/>
  <c r="D109" i="13"/>
  <c r="P285" i="10"/>
  <c r="N109" i="13"/>
  <c r="N61" i="2"/>
  <c r="L61" i="2"/>
  <c r="L109" i="13"/>
  <c r="I61" i="2"/>
  <c r="I109" i="13"/>
  <c r="G61" i="2"/>
  <c r="G109" i="13"/>
  <c r="K61" i="2"/>
  <c r="K109" i="13"/>
  <c r="C61" i="2"/>
  <c r="C109" i="13"/>
  <c r="E109" i="13"/>
  <c r="E61" i="2"/>
  <c r="Q285" i="10"/>
  <c r="O109" i="13"/>
  <c r="O61" i="2"/>
  <c r="T48" i="13" l="1"/>
  <c r="U48" i="13" s="1"/>
  <c r="S48" i="13"/>
  <c r="S36" i="13"/>
  <c r="T36" i="13"/>
  <c r="U36" i="13" s="1"/>
  <c r="V89" i="13"/>
  <c r="T89" i="13"/>
  <c r="U89" i="13" s="1"/>
  <c r="S89" i="13"/>
  <c r="E9" i="2"/>
  <c r="E54" i="2"/>
  <c r="E55" i="2"/>
  <c r="E39" i="2"/>
  <c r="E25" i="2"/>
  <c r="E37" i="2"/>
  <c r="E23" i="2"/>
  <c r="E50" i="2"/>
  <c r="E34" i="2"/>
  <c r="E19" i="2"/>
  <c r="E47" i="2"/>
  <c r="E32" i="2"/>
  <c r="E17" i="2"/>
  <c r="E46" i="2"/>
  <c r="E30" i="2"/>
  <c r="E15" i="2"/>
  <c r="E3" i="2"/>
  <c r="E11" i="2"/>
  <c r="E6" i="2"/>
  <c r="E45" i="2"/>
  <c r="E29" i="2"/>
  <c r="E12" i="2"/>
  <c r="E27" i="2"/>
  <c r="E21" i="2"/>
  <c r="E51" i="2"/>
  <c r="E44" i="2"/>
  <c r="E43" i="2"/>
  <c r="E10" i="2"/>
  <c r="E41" i="2"/>
  <c r="E53" i="2" s="1"/>
  <c r="E42" i="2"/>
  <c r="E24" i="2"/>
  <c r="E8" i="2"/>
  <c r="E36" i="2"/>
  <c r="E40" i="2"/>
  <c r="E22" i="2"/>
  <c r="E16" i="2"/>
  <c r="E28" i="2"/>
  <c r="E48" i="2"/>
  <c r="E38" i="2"/>
  <c r="E20" i="2"/>
  <c r="E7" i="2"/>
  <c r="E33" i="2"/>
  <c r="E26" i="2"/>
  <c r="E5" i="2"/>
  <c r="E52" i="2"/>
  <c r="E35" i="2"/>
  <c r="E18" i="2"/>
  <c r="E13" i="2"/>
  <c r="E4" i="2"/>
  <c r="E49" i="2"/>
  <c r="E14" i="2"/>
  <c r="E31" i="2"/>
  <c r="E56" i="2"/>
  <c r="E57" i="2"/>
  <c r="D48" i="2"/>
  <c r="D56" i="2"/>
  <c r="D54" i="2"/>
  <c r="D57" i="2"/>
  <c r="D55" i="2"/>
  <c r="D39" i="2"/>
  <c r="D23" i="2"/>
  <c r="D7" i="2"/>
  <c r="D37" i="2"/>
  <c r="D21" i="2"/>
  <c r="D5" i="2"/>
  <c r="D50" i="2"/>
  <c r="D33" i="2"/>
  <c r="D17" i="2"/>
  <c r="D47" i="2"/>
  <c r="D31" i="2"/>
  <c r="D15" i="2"/>
  <c r="D45" i="2"/>
  <c r="D29" i="2"/>
  <c r="D13" i="2"/>
  <c r="D43" i="2"/>
  <c r="D44" i="2"/>
  <c r="D28" i="2"/>
  <c r="D12" i="2"/>
  <c r="D26" i="2"/>
  <c r="D10" i="2"/>
  <c r="D41" i="2"/>
  <c r="D42" i="2"/>
  <c r="D16" i="2"/>
  <c r="D35" i="2"/>
  <c r="D40" i="2"/>
  <c r="D24" i="2"/>
  <c r="D8" i="2"/>
  <c r="D32" i="2"/>
  <c r="D27" i="2"/>
  <c r="D38" i="2"/>
  <c r="D22" i="2"/>
  <c r="D6" i="2"/>
  <c r="D25" i="2"/>
  <c r="D3" i="2"/>
  <c r="D36" i="2"/>
  <c r="D20" i="2"/>
  <c r="D4" i="2"/>
  <c r="D19" i="2"/>
  <c r="D51" i="2"/>
  <c r="D34" i="2"/>
  <c r="D18" i="2"/>
  <c r="D11" i="2"/>
  <c r="D49" i="2"/>
  <c r="D46" i="2"/>
  <c r="D30" i="2"/>
  <c r="D52" i="2"/>
  <c r="D14" i="2"/>
  <c r="D9" i="2"/>
  <c r="M44" i="13"/>
  <c r="M12" i="13"/>
  <c r="M61" i="13"/>
  <c r="M23" i="13"/>
  <c r="M41" i="13"/>
  <c r="M37" i="13"/>
  <c r="M33" i="13"/>
  <c r="M87" i="13"/>
  <c r="M17" i="13"/>
  <c r="M76" i="13"/>
  <c r="M4" i="13"/>
  <c r="M68" i="13"/>
  <c r="M100" i="13"/>
  <c r="M45" i="13"/>
  <c r="M116" i="13" s="1"/>
  <c r="M106" i="13"/>
  <c r="M104" i="13"/>
  <c r="M92" i="13"/>
  <c r="M72" i="13"/>
  <c r="M102" i="13"/>
  <c r="M94" i="13"/>
  <c r="M96" i="13"/>
  <c r="M98" i="13"/>
  <c r="M26" i="13"/>
  <c r="M20" i="13"/>
  <c r="M32" i="13"/>
  <c r="M65" i="13"/>
  <c r="M105" i="13"/>
  <c r="M78" i="13"/>
  <c r="M31" i="13"/>
  <c r="M8" i="13"/>
  <c r="M28" i="13"/>
  <c r="M25" i="13"/>
  <c r="M34" i="13"/>
  <c r="M67" i="13"/>
  <c r="M107" i="13"/>
  <c r="M88" i="13"/>
  <c r="M35" i="13"/>
  <c r="M30" i="13"/>
  <c r="M113" i="13" s="1"/>
  <c r="M29" i="13"/>
  <c r="M36" i="13"/>
  <c r="M69" i="13"/>
  <c r="M93" i="13"/>
  <c r="M39" i="13"/>
  <c r="M5" i="13"/>
  <c r="M6" i="13"/>
  <c r="M38" i="13"/>
  <c r="M71" i="13"/>
  <c r="M19" i="13"/>
  <c r="M95" i="13"/>
  <c r="M43" i="13"/>
  <c r="M7" i="13"/>
  <c r="M10" i="13"/>
  <c r="M40" i="13"/>
  <c r="M73" i="13"/>
  <c r="M97" i="13"/>
  <c r="M57" i="13"/>
  <c r="M21" i="13"/>
  <c r="M9" i="13"/>
  <c r="M14" i="13"/>
  <c r="M42" i="13"/>
  <c r="M75" i="13"/>
  <c r="M99" i="13"/>
  <c r="M66" i="13"/>
  <c r="M11" i="13"/>
  <c r="M13" i="13"/>
  <c r="M74" i="13"/>
  <c r="M27" i="13"/>
  <c r="M16" i="13"/>
  <c r="M18" i="13"/>
  <c r="M103" i="13"/>
  <c r="M163" i="13" s="1"/>
  <c r="M46" i="13"/>
  <c r="M101" i="13"/>
  <c r="M58" i="13"/>
  <c r="M79" i="13"/>
  <c r="M15" i="13"/>
  <c r="M24" i="13"/>
  <c r="M77" i="13"/>
  <c r="M70" i="13"/>
  <c r="M22" i="13"/>
  <c r="T51" i="13"/>
  <c r="U51" i="13" s="1"/>
  <c r="S51" i="13"/>
  <c r="S57" i="13"/>
  <c r="T57" i="13"/>
  <c r="U57" i="13" s="1"/>
  <c r="T17" i="13"/>
  <c r="U17" i="13" s="1"/>
  <c r="S17" i="13"/>
  <c r="S87" i="13"/>
  <c r="T87" i="13"/>
  <c r="U87" i="13" s="1"/>
  <c r="T85" i="13"/>
  <c r="S85" i="13"/>
  <c r="T37" i="13"/>
  <c r="U37" i="13" s="1"/>
  <c r="S37" i="13"/>
  <c r="S4" i="13"/>
  <c r="T4" i="13"/>
  <c r="U4" i="13" s="1"/>
  <c r="S35" i="13"/>
  <c r="T35" i="13"/>
  <c r="U35" i="13" s="1"/>
  <c r="T33" i="13"/>
  <c r="U33" i="13" s="1"/>
  <c r="S33" i="13"/>
  <c r="P117" i="13"/>
  <c r="P112" i="13"/>
  <c r="T18" i="13"/>
  <c r="U18" i="13" s="1"/>
  <c r="S18" i="13"/>
  <c r="T102" i="13"/>
  <c r="U102" i="13" s="1"/>
  <c r="S102" i="13"/>
  <c r="V90" i="13"/>
  <c r="T90" i="13"/>
  <c r="U90" i="13" s="1"/>
  <c r="S90" i="13"/>
  <c r="I33" i="13"/>
  <c r="I87" i="13"/>
  <c r="I72" i="13"/>
  <c r="I68" i="13"/>
  <c r="I92" i="13"/>
  <c r="I12" i="13"/>
  <c r="I61" i="13"/>
  <c r="I4" i="13"/>
  <c r="I45" i="13"/>
  <c r="I116" i="13" s="1"/>
  <c r="I37" i="13"/>
  <c r="I102" i="13"/>
  <c r="I23" i="13"/>
  <c r="I17" i="13"/>
  <c r="I96" i="13"/>
  <c r="I98" i="13"/>
  <c r="I104" i="13"/>
  <c r="I41" i="13"/>
  <c r="I94" i="13"/>
  <c r="I100" i="13"/>
  <c r="I76" i="13"/>
  <c r="I106" i="13"/>
  <c r="I26" i="13"/>
  <c r="I15" i="13"/>
  <c r="I32" i="13"/>
  <c r="I58" i="13"/>
  <c r="I79" i="13"/>
  <c r="I101" i="13"/>
  <c r="I70" i="13"/>
  <c r="I28" i="13"/>
  <c r="I25" i="13"/>
  <c r="I34" i="13"/>
  <c r="I65" i="13"/>
  <c r="I103" i="13"/>
  <c r="I163" i="13" s="1"/>
  <c r="I74" i="13"/>
  <c r="I27" i="13"/>
  <c r="I30" i="13"/>
  <c r="I113" i="13" s="1"/>
  <c r="I29" i="13"/>
  <c r="I36" i="13"/>
  <c r="I67" i="13"/>
  <c r="I105" i="13"/>
  <c r="I78" i="13"/>
  <c r="I31" i="13"/>
  <c r="I8" i="13"/>
  <c r="I5" i="13"/>
  <c r="I6" i="13"/>
  <c r="I38" i="13"/>
  <c r="I69" i="13"/>
  <c r="I107" i="13"/>
  <c r="I88" i="13"/>
  <c r="I35" i="13"/>
  <c r="I7" i="13"/>
  <c r="I10" i="13"/>
  <c r="I40" i="13"/>
  <c r="I71" i="13"/>
  <c r="I93" i="13"/>
  <c r="I39" i="13"/>
  <c r="I21" i="13"/>
  <c r="I9" i="13"/>
  <c r="I14" i="13"/>
  <c r="I42" i="13"/>
  <c r="I73" i="13"/>
  <c r="I19" i="13"/>
  <c r="I95" i="13"/>
  <c r="I43" i="13"/>
  <c r="I22" i="13"/>
  <c r="I75" i="13"/>
  <c r="I97" i="13"/>
  <c r="I24" i="13"/>
  <c r="I77" i="13"/>
  <c r="I11" i="13"/>
  <c r="I13" i="13"/>
  <c r="I16" i="13"/>
  <c r="I18" i="13"/>
  <c r="I66" i="13"/>
  <c r="I99" i="13"/>
  <c r="I20" i="13"/>
  <c r="I44" i="13"/>
  <c r="I46" i="13"/>
  <c r="I57" i="13"/>
  <c r="E12" i="13"/>
  <c r="E61" i="13"/>
  <c r="E23" i="13"/>
  <c r="E41" i="13"/>
  <c r="E37" i="13"/>
  <c r="E33" i="13"/>
  <c r="E87" i="13"/>
  <c r="E17" i="13"/>
  <c r="E76" i="13"/>
  <c r="E72" i="13"/>
  <c r="E94" i="13"/>
  <c r="E100" i="13"/>
  <c r="E104" i="13"/>
  <c r="E106" i="13"/>
  <c r="E45" i="13"/>
  <c r="E116" i="13" s="1"/>
  <c r="E96" i="13"/>
  <c r="E92" i="13"/>
  <c r="E102" i="13"/>
  <c r="E4" i="13"/>
  <c r="E68" i="13"/>
  <c r="E98" i="13"/>
  <c r="E24" i="13"/>
  <c r="E13" i="13"/>
  <c r="E16" i="13"/>
  <c r="E44" i="13"/>
  <c r="E75" i="13"/>
  <c r="E97" i="13"/>
  <c r="E57" i="13"/>
  <c r="E26" i="13"/>
  <c r="E15" i="13"/>
  <c r="E18" i="13"/>
  <c r="E46" i="13"/>
  <c r="E77" i="13"/>
  <c r="E99" i="13"/>
  <c r="E66" i="13"/>
  <c r="E28" i="13"/>
  <c r="E20" i="13"/>
  <c r="E32" i="13"/>
  <c r="E58" i="13"/>
  <c r="E79" i="13"/>
  <c r="E101" i="13"/>
  <c r="E70" i="13"/>
  <c r="E30" i="13"/>
  <c r="E113" i="13" s="1"/>
  <c r="E25" i="13"/>
  <c r="E34" i="13"/>
  <c r="E65" i="13"/>
  <c r="E103" i="13"/>
  <c r="E163" i="13" s="1"/>
  <c r="E74" i="13"/>
  <c r="E27" i="13"/>
  <c r="E5" i="13"/>
  <c r="E29" i="13"/>
  <c r="E36" i="13"/>
  <c r="E67" i="13"/>
  <c r="E105" i="13"/>
  <c r="E78" i="13"/>
  <c r="E31" i="13"/>
  <c r="E8" i="13"/>
  <c r="E7" i="13"/>
  <c r="E6" i="13"/>
  <c r="E38" i="13"/>
  <c r="E69" i="13"/>
  <c r="E107" i="13"/>
  <c r="E88" i="13"/>
  <c r="E35" i="13"/>
  <c r="E40" i="13"/>
  <c r="E42" i="13"/>
  <c r="E43" i="13"/>
  <c r="E21" i="13"/>
  <c r="E71" i="13"/>
  <c r="E22" i="13"/>
  <c r="E73" i="13"/>
  <c r="E95" i="13"/>
  <c r="E9" i="13"/>
  <c r="E93" i="13"/>
  <c r="E11" i="13"/>
  <c r="E14" i="13"/>
  <c r="E19" i="13"/>
  <c r="E39" i="13"/>
  <c r="E10" i="13"/>
  <c r="I55" i="2"/>
  <c r="I47" i="2"/>
  <c r="I6" i="2"/>
  <c r="I22" i="2"/>
  <c r="I40" i="2"/>
  <c r="I9" i="2"/>
  <c r="I39" i="2"/>
  <c r="I32" i="2"/>
  <c r="I8" i="2"/>
  <c r="I24" i="2"/>
  <c r="I42" i="2"/>
  <c r="I13" i="2"/>
  <c r="I46" i="2"/>
  <c r="I36" i="2"/>
  <c r="I12" i="2"/>
  <c r="I29" i="2"/>
  <c r="I45" i="2"/>
  <c r="I21" i="2"/>
  <c r="I11" i="2"/>
  <c r="I41" i="2"/>
  <c r="I14" i="2"/>
  <c r="I31" i="2"/>
  <c r="I49" i="2"/>
  <c r="I25" i="2"/>
  <c r="I15" i="2"/>
  <c r="I44" i="2"/>
  <c r="I16" i="2"/>
  <c r="I33" i="2"/>
  <c r="I51" i="2"/>
  <c r="I26" i="2"/>
  <c r="I19" i="2"/>
  <c r="I50" i="2"/>
  <c r="I48" i="2"/>
  <c r="I43" i="2"/>
  <c r="I28" i="2"/>
  <c r="I4" i="2"/>
  <c r="I52" i="2"/>
  <c r="I37" i="2"/>
  <c r="I10" i="2"/>
  <c r="I5" i="2"/>
  <c r="I3" i="2"/>
  <c r="I18" i="2"/>
  <c r="I17" i="2"/>
  <c r="I35" i="2"/>
  <c r="I20" i="2"/>
  <c r="I30" i="2"/>
  <c r="I54" i="2"/>
  <c r="I27" i="2"/>
  <c r="I34" i="2"/>
  <c r="I7" i="2"/>
  <c r="I38" i="2"/>
  <c r="I23" i="2"/>
  <c r="I56" i="2"/>
  <c r="I57" i="2"/>
  <c r="J54" i="2"/>
  <c r="J11" i="2"/>
  <c r="J26" i="2"/>
  <c r="J41" i="2"/>
  <c r="J8" i="2"/>
  <c r="J24" i="2"/>
  <c r="J42" i="2"/>
  <c r="J13" i="2"/>
  <c r="J28" i="2"/>
  <c r="J44" i="2"/>
  <c r="J10" i="2"/>
  <c r="J27" i="2"/>
  <c r="J43" i="2"/>
  <c r="J17" i="2"/>
  <c r="J32" i="2"/>
  <c r="J47" i="2"/>
  <c r="J14" i="2"/>
  <c r="J31" i="2"/>
  <c r="J49" i="2"/>
  <c r="J55" i="2"/>
  <c r="J48" i="2"/>
  <c r="J19" i="2"/>
  <c r="J34" i="2"/>
  <c r="J50" i="2"/>
  <c r="J16" i="2"/>
  <c r="J33" i="2"/>
  <c r="J51" i="2"/>
  <c r="J5" i="2"/>
  <c r="J21" i="2"/>
  <c r="J36" i="2"/>
  <c r="J3" i="2"/>
  <c r="J18" i="2"/>
  <c r="J35" i="2"/>
  <c r="J52" i="2"/>
  <c r="J15" i="2"/>
  <c r="J6" i="2"/>
  <c r="J46" i="2"/>
  <c r="J23" i="2"/>
  <c r="J12" i="2"/>
  <c r="J7" i="2"/>
  <c r="J25" i="2"/>
  <c r="J20" i="2"/>
  <c r="J30" i="2"/>
  <c r="J22" i="2"/>
  <c r="J37" i="2"/>
  <c r="J29" i="2"/>
  <c r="J40" i="2"/>
  <c r="J39" i="2"/>
  <c r="J38" i="2"/>
  <c r="J9" i="2"/>
  <c r="J4" i="2"/>
  <c r="J45" i="2"/>
  <c r="J56" i="2"/>
  <c r="J57" i="2"/>
  <c r="U17" i="2"/>
  <c r="R50" i="2"/>
  <c r="U30" i="2"/>
  <c r="T47" i="13"/>
  <c r="U47" i="13" s="1"/>
  <c r="S47" i="13"/>
  <c r="T15" i="13"/>
  <c r="U15" i="13" s="1"/>
  <c r="S15" i="13"/>
  <c r="T81" i="13"/>
  <c r="S81" i="13"/>
  <c r="T79" i="13"/>
  <c r="U79" i="13" s="1"/>
  <c r="S79" i="13"/>
  <c r="S5" i="13"/>
  <c r="T5" i="13"/>
  <c r="U5" i="13" s="1"/>
  <c r="S93" i="13"/>
  <c r="T93" i="13"/>
  <c r="U93" i="13" s="1"/>
  <c r="S24" i="13"/>
  <c r="T24" i="13"/>
  <c r="U24" i="13" s="1"/>
  <c r="T22" i="13"/>
  <c r="U22" i="13" s="1"/>
  <c r="S22" i="13"/>
  <c r="T20" i="13"/>
  <c r="U20" i="13" s="1"/>
  <c r="S20" i="13"/>
  <c r="P163" i="13"/>
  <c r="S103" i="13"/>
  <c r="T103" i="13"/>
  <c r="U103" i="13" s="1"/>
  <c r="V91" i="13"/>
  <c r="S91" i="13"/>
  <c r="T91" i="13"/>
  <c r="U91" i="13" s="1"/>
  <c r="O99" i="13"/>
  <c r="O84" i="13"/>
  <c r="O85" i="13"/>
  <c r="O86" i="13"/>
  <c r="O82" i="13"/>
  <c r="O91" i="13"/>
  <c r="O80" i="13"/>
  <c r="O83" i="13"/>
  <c r="O81" i="13"/>
  <c r="O89" i="13"/>
  <c r="O90" i="13"/>
  <c r="O58" i="13"/>
  <c r="O5" i="13"/>
  <c r="O13" i="13"/>
  <c r="O21" i="13"/>
  <c r="O29" i="13"/>
  <c r="O37" i="13"/>
  <c r="O45" i="13"/>
  <c r="O116" i="13" s="1"/>
  <c r="O6" i="13"/>
  <c r="O14" i="13"/>
  <c r="O22" i="13"/>
  <c r="O30" i="13"/>
  <c r="O113" i="13" s="1"/>
  <c r="O38" i="13"/>
  <c r="O7" i="13"/>
  <c r="O15" i="13"/>
  <c r="O23" i="13"/>
  <c r="O31" i="13"/>
  <c r="O39" i="13"/>
  <c r="O57" i="13"/>
  <c r="O8" i="13"/>
  <c r="O16" i="13"/>
  <c r="O24" i="13"/>
  <c r="O32" i="13"/>
  <c r="O40" i="13"/>
  <c r="O9" i="13"/>
  <c r="O17" i="13"/>
  <c r="O25" i="13"/>
  <c r="O33" i="13"/>
  <c r="O41" i="13"/>
  <c r="O65" i="13"/>
  <c r="O10" i="13"/>
  <c r="O18" i="13"/>
  <c r="O26" i="13"/>
  <c r="O34" i="13"/>
  <c r="O42" i="13"/>
  <c r="O11" i="13"/>
  <c r="O43" i="13"/>
  <c r="O70" i="13"/>
  <c r="O78" i="13"/>
  <c r="O96" i="13"/>
  <c r="O105" i="13"/>
  <c r="O12" i="13"/>
  <c r="O44" i="13"/>
  <c r="O71" i="13"/>
  <c r="O79" i="13"/>
  <c r="O97" i="13"/>
  <c r="O106" i="13"/>
  <c r="O20" i="13"/>
  <c r="O61" i="13"/>
  <c r="O73" i="13"/>
  <c r="O88" i="13"/>
  <c r="O100" i="13"/>
  <c r="O4" i="13"/>
  <c r="O27" i="13"/>
  <c r="O66" i="13"/>
  <c r="O74" i="13"/>
  <c r="O92" i="13"/>
  <c r="O101" i="13"/>
  <c r="O28" i="13"/>
  <c r="O67" i="13"/>
  <c r="O75" i="13"/>
  <c r="O93" i="13"/>
  <c r="O102" i="13"/>
  <c r="O68" i="13"/>
  <c r="O98" i="13"/>
  <c r="O36" i="13"/>
  <c r="O69" i="13"/>
  <c r="O103" i="13"/>
  <c r="O163" i="13" s="1"/>
  <c r="O72" i="13"/>
  <c r="O104" i="13"/>
  <c r="O76" i="13"/>
  <c r="O107" i="13"/>
  <c r="O94" i="13"/>
  <c r="O19" i="13"/>
  <c r="O77" i="13"/>
  <c r="O35" i="13"/>
  <c r="O87" i="13"/>
  <c r="O46" i="13"/>
  <c r="O95" i="13"/>
  <c r="U23" i="2"/>
  <c r="R23" i="2"/>
  <c r="T83" i="13"/>
  <c r="S83" i="13"/>
  <c r="T14" i="13"/>
  <c r="U14" i="13" s="1"/>
  <c r="S14" i="13"/>
  <c r="D20" i="13"/>
  <c r="D26" i="13"/>
  <c r="D30" i="13"/>
  <c r="D113" i="13" s="1"/>
  <c r="D4" i="13"/>
  <c r="D14" i="13"/>
  <c r="D44" i="13"/>
  <c r="D45" i="13"/>
  <c r="D116" i="13" s="1"/>
  <c r="D66" i="13"/>
  <c r="D73" i="13"/>
  <c r="D25" i="13"/>
  <c r="D29" i="13"/>
  <c r="D13" i="13"/>
  <c r="D36" i="13"/>
  <c r="D37" i="13"/>
  <c r="D43" i="13"/>
  <c r="D65" i="13"/>
  <c r="D21" i="13"/>
  <c r="D5" i="13"/>
  <c r="D9" i="13"/>
  <c r="D32" i="13"/>
  <c r="D33" i="13"/>
  <c r="D39" i="13"/>
  <c r="D46" i="13"/>
  <c r="D79" i="13"/>
  <c r="D87" i="13"/>
  <c r="D24" i="13"/>
  <c r="D28" i="13"/>
  <c r="D16" i="13"/>
  <c r="D17" i="13"/>
  <c r="D35" i="13"/>
  <c r="D42" i="13"/>
  <c r="D75" i="13"/>
  <c r="D76" i="13"/>
  <c r="D95" i="13"/>
  <c r="D96" i="13"/>
  <c r="D8" i="13"/>
  <c r="D31" i="13"/>
  <c r="D38" i="13"/>
  <c r="D71" i="13"/>
  <c r="D72" i="13"/>
  <c r="D78" i="13"/>
  <c r="D23" i="13"/>
  <c r="D77" i="13"/>
  <c r="D105" i="13"/>
  <c r="D106" i="13"/>
  <c r="D34" i="13"/>
  <c r="D12" i="13"/>
  <c r="D15" i="13"/>
  <c r="D61" i="13"/>
  <c r="D67" i="13"/>
  <c r="D69" i="13"/>
  <c r="D19" i="13"/>
  <c r="D27" i="13"/>
  <c r="D41" i="13"/>
  <c r="D101" i="13"/>
  <c r="D102" i="13"/>
  <c r="D74" i="13"/>
  <c r="D99" i="13"/>
  <c r="D6" i="13"/>
  <c r="D18" i="13"/>
  <c r="D70" i="13"/>
  <c r="D88" i="13"/>
  <c r="D93" i="13"/>
  <c r="D107" i="13"/>
  <c r="D40" i="13"/>
  <c r="D10" i="13"/>
  <c r="D57" i="13"/>
  <c r="D68" i="13"/>
  <c r="D98" i="13"/>
  <c r="D58" i="13"/>
  <c r="D97" i="13"/>
  <c r="D22" i="13"/>
  <c r="D7" i="13"/>
  <c r="D103" i="13"/>
  <c r="D163" i="13" s="1"/>
  <c r="D104" i="13"/>
  <c r="D11" i="13"/>
  <c r="D92" i="13"/>
  <c r="D94" i="13"/>
  <c r="D100" i="13"/>
  <c r="V64" i="13"/>
  <c r="S64" i="13"/>
  <c r="T64" i="13"/>
  <c r="U64" i="13" s="1"/>
  <c r="S45" i="13"/>
  <c r="P116" i="13"/>
  <c r="T41" i="13"/>
  <c r="U41" i="13" s="1"/>
  <c r="S41" i="13"/>
  <c r="L20" i="13"/>
  <c r="L24" i="13"/>
  <c r="L28" i="13"/>
  <c r="L4" i="13"/>
  <c r="L16" i="13"/>
  <c r="L35" i="13"/>
  <c r="L42" i="13"/>
  <c r="L45" i="13"/>
  <c r="L116" i="13" s="1"/>
  <c r="L75" i="13"/>
  <c r="L95" i="13"/>
  <c r="L27" i="13"/>
  <c r="L15" i="13"/>
  <c r="L34" i="13"/>
  <c r="L37" i="13"/>
  <c r="L67" i="13"/>
  <c r="L74" i="13"/>
  <c r="L88" i="13"/>
  <c r="L7" i="13"/>
  <c r="L11" i="13"/>
  <c r="L18" i="13"/>
  <c r="L33" i="13"/>
  <c r="L58" i="13"/>
  <c r="L70" i="13"/>
  <c r="L77" i="13"/>
  <c r="L87" i="13"/>
  <c r="L26" i="13"/>
  <c r="L30" i="13"/>
  <c r="L113" i="13" s="1"/>
  <c r="L14" i="13"/>
  <c r="L17" i="13"/>
  <c r="L44" i="13"/>
  <c r="L66" i="13"/>
  <c r="L73" i="13"/>
  <c r="L76" i="13"/>
  <c r="L96" i="13"/>
  <c r="L22" i="13"/>
  <c r="L6" i="13"/>
  <c r="L10" i="13"/>
  <c r="L40" i="13"/>
  <c r="L57" i="13"/>
  <c r="L69" i="13"/>
  <c r="L72" i="13"/>
  <c r="L93" i="13"/>
  <c r="L29" i="13"/>
  <c r="L106" i="13"/>
  <c r="L8" i="13"/>
  <c r="L32" i="13"/>
  <c r="L43" i="13"/>
  <c r="L92" i="13"/>
  <c r="L97" i="13"/>
  <c r="L103" i="13"/>
  <c r="L163" i="13" s="1"/>
  <c r="L13" i="13"/>
  <c r="L79" i="13"/>
  <c r="L31" i="13"/>
  <c r="L5" i="13"/>
  <c r="L102" i="13"/>
  <c r="L68" i="13"/>
  <c r="L107" i="13"/>
  <c r="L23" i="13"/>
  <c r="L9" i="13"/>
  <c r="L46" i="13"/>
  <c r="L99" i="13"/>
  <c r="L39" i="13"/>
  <c r="L101" i="13"/>
  <c r="L25" i="13"/>
  <c r="L71" i="13"/>
  <c r="L100" i="13"/>
  <c r="L21" i="13"/>
  <c r="L12" i="13"/>
  <c r="L36" i="13"/>
  <c r="L38" i="13"/>
  <c r="L61" i="13"/>
  <c r="L78" i="13"/>
  <c r="L98" i="13"/>
  <c r="L105" i="13"/>
  <c r="L41" i="13"/>
  <c r="L94" i="13"/>
  <c r="L104" i="13"/>
  <c r="L19" i="13"/>
  <c r="L65" i="13"/>
  <c r="J20" i="13"/>
  <c r="J8" i="13"/>
  <c r="J31" i="13"/>
  <c r="J37" i="13"/>
  <c r="J38" i="13"/>
  <c r="J71" i="13"/>
  <c r="J78" i="13"/>
  <c r="J7" i="13"/>
  <c r="J11" i="13"/>
  <c r="J17" i="13"/>
  <c r="J18" i="13"/>
  <c r="J58" i="13"/>
  <c r="J70" i="13"/>
  <c r="J76" i="13"/>
  <c r="J77" i="13"/>
  <c r="J26" i="13"/>
  <c r="J30" i="13"/>
  <c r="J113" i="13" s="1"/>
  <c r="J14" i="13"/>
  <c r="J44" i="13"/>
  <c r="J66" i="13"/>
  <c r="J72" i="13"/>
  <c r="J73" i="13"/>
  <c r="J22" i="13"/>
  <c r="J6" i="13"/>
  <c r="J10" i="13"/>
  <c r="J40" i="13"/>
  <c r="J57" i="13"/>
  <c r="J68" i="13"/>
  <c r="J69" i="13"/>
  <c r="J92" i="13"/>
  <c r="J93" i="13"/>
  <c r="J25" i="13"/>
  <c r="J29" i="13"/>
  <c r="J12" i="13"/>
  <c r="J13" i="13"/>
  <c r="J36" i="13"/>
  <c r="J43" i="13"/>
  <c r="J61" i="13"/>
  <c r="J65" i="13"/>
  <c r="J32" i="13"/>
  <c r="J34" i="13"/>
  <c r="J74" i="13"/>
  <c r="J97" i="13"/>
  <c r="J102" i="13"/>
  <c r="J103" i="13"/>
  <c r="J163" i="13" s="1"/>
  <c r="J42" i="13"/>
  <c r="J5" i="13"/>
  <c r="J28" i="13"/>
  <c r="J45" i="13"/>
  <c r="J116" i="13" s="1"/>
  <c r="J23" i="13"/>
  <c r="J9" i="13"/>
  <c r="J35" i="13"/>
  <c r="J46" i="13"/>
  <c r="J75" i="13"/>
  <c r="J87" i="13"/>
  <c r="J95" i="13"/>
  <c r="J96" i="13"/>
  <c r="J98" i="13"/>
  <c r="J99" i="13"/>
  <c r="J21" i="13"/>
  <c r="J15" i="13"/>
  <c r="J67" i="13"/>
  <c r="J104" i="13"/>
  <c r="J105" i="13"/>
  <c r="J107" i="13"/>
  <c r="J27" i="13"/>
  <c r="J41" i="13"/>
  <c r="J94" i="13"/>
  <c r="J19" i="13"/>
  <c r="J4" i="13"/>
  <c r="J106" i="13"/>
  <c r="J24" i="13"/>
  <c r="J16" i="13"/>
  <c r="J33" i="13"/>
  <c r="J39" i="13"/>
  <c r="J79" i="13"/>
  <c r="J88" i="13"/>
  <c r="J100" i="13"/>
  <c r="J101" i="13"/>
  <c r="S10" i="2"/>
  <c r="T10" i="2" s="1"/>
  <c r="U18" i="2"/>
  <c r="P55" i="2"/>
  <c r="U16" i="2"/>
  <c r="R16" i="2"/>
  <c r="S16" i="2"/>
  <c r="T16" i="2" s="1"/>
  <c r="H20" i="13"/>
  <c r="V20" i="13" s="1"/>
  <c r="H27" i="13"/>
  <c r="H15" i="13"/>
  <c r="V15" i="13" s="1"/>
  <c r="H17" i="13"/>
  <c r="V17" i="13" s="1"/>
  <c r="H34" i="13"/>
  <c r="H67" i="13"/>
  <c r="H74" i="13"/>
  <c r="H76" i="13"/>
  <c r="H88" i="13"/>
  <c r="V88" i="13" s="1"/>
  <c r="H96" i="13"/>
  <c r="H26" i="13"/>
  <c r="H30" i="13"/>
  <c r="H113" i="13" s="1"/>
  <c r="H14" i="13"/>
  <c r="V14" i="13" s="1"/>
  <c r="H44" i="13"/>
  <c r="V44" i="13" s="1"/>
  <c r="H66" i="13"/>
  <c r="H68" i="13"/>
  <c r="H73" i="13"/>
  <c r="H92" i="13"/>
  <c r="V92" i="13" s="1"/>
  <c r="H22" i="13"/>
  <c r="V22" i="13" s="1"/>
  <c r="H6" i="13"/>
  <c r="V6" i="13" s="1"/>
  <c r="H10" i="13"/>
  <c r="V10" i="13" s="1"/>
  <c r="H12" i="13"/>
  <c r="H40" i="13"/>
  <c r="H57" i="13"/>
  <c r="V57" i="13" s="1"/>
  <c r="H61" i="13"/>
  <c r="V61" i="13" s="1"/>
  <c r="H69" i="13"/>
  <c r="H93" i="13"/>
  <c r="V93" i="13" s="1"/>
  <c r="H25" i="13"/>
  <c r="V25" i="13" s="1"/>
  <c r="H29" i="13"/>
  <c r="V29" i="13" s="1"/>
  <c r="H4" i="13"/>
  <c r="V4" i="13" s="1"/>
  <c r="H13" i="13"/>
  <c r="H36" i="13"/>
  <c r="V36" i="13" s="1"/>
  <c r="H43" i="13"/>
  <c r="V43" i="13" s="1"/>
  <c r="H45" i="13"/>
  <c r="H116" i="13" s="1"/>
  <c r="H65" i="13"/>
  <c r="H21" i="13"/>
  <c r="V21" i="13" s="1"/>
  <c r="H23" i="13"/>
  <c r="V23" i="13" s="1"/>
  <c r="H5" i="13"/>
  <c r="V5" i="13" s="1"/>
  <c r="H9" i="13"/>
  <c r="H32" i="13"/>
  <c r="H39" i="13"/>
  <c r="V39" i="13" s="1"/>
  <c r="H41" i="13"/>
  <c r="V41" i="13" s="1"/>
  <c r="H46" i="13"/>
  <c r="V46" i="13" s="1"/>
  <c r="H79" i="13"/>
  <c r="V79" i="13" s="1"/>
  <c r="H8" i="13"/>
  <c r="V8" i="13" s="1"/>
  <c r="H98" i="13"/>
  <c r="H97" i="13"/>
  <c r="H35" i="13"/>
  <c r="V35" i="13" s="1"/>
  <c r="H75" i="13"/>
  <c r="H77" i="13"/>
  <c r="H87" i="13"/>
  <c r="V87" i="13" s="1"/>
  <c r="H95" i="13"/>
  <c r="V95" i="13" s="1"/>
  <c r="H99" i="13"/>
  <c r="H104" i="13"/>
  <c r="H72" i="13"/>
  <c r="H94" i="13"/>
  <c r="H105" i="13"/>
  <c r="V105" i="13" s="1"/>
  <c r="H42" i="13"/>
  <c r="H37" i="13"/>
  <c r="V37" i="13" s="1"/>
  <c r="H38" i="13"/>
  <c r="V38" i="13" s="1"/>
  <c r="H78" i="13"/>
  <c r="H100" i="13"/>
  <c r="V100" i="13" s="1"/>
  <c r="H19" i="13"/>
  <c r="H7" i="13"/>
  <c r="V7" i="13" s="1"/>
  <c r="H71" i="13"/>
  <c r="H24" i="13"/>
  <c r="V24" i="13" s="1"/>
  <c r="H16" i="13"/>
  <c r="V16" i="13" s="1"/>
  <c r="H18" i="13"/>
  <c r="H33" i="13"/>
  <c r="V33" i="13" s="1"/>
  <c r="H70" i="13"/>
  <c r="H101" i="13"/>
  <c r="H106" i="13"/>
  <c r="H31" i="13"/>
  <c r="V31" i="13" s="1"/>
  <c r="H102" i="13"/>
  <c r="V102" i="13" s="1"/>
  <c r="H11" i="13"/>
  <c r="V11" i="13" s="1"/>
  <c r="H103" i="13"/>
  <c r="H163" i="13" s="1"/>
  <c r="H28" i="13"/>
  <c r="H107" i="13"/>
  <c r="V107" i="13" s="1"/>
  <c r="H58" i="13"/>
  <c r="S56" i="13"/>
  <c r="T56" i="13"/>
  <c r="U56" i="13" s="1"/>
  <c r="T82" i="13"/>
  <c r="S82" i="13"/>
  <c r="V63" i="13"/>
  <c r="T63" i="13"/>
  <c r="U63" i="13" s="1"/>
  <c r="S63" i="13"/>
  <c r="T7" i="13"/>
  <c r="U7" i="13" s="1"/>
  <c r="S7" i="13"/>
  <c r="T11" i="13"/>
  <c r="U11" i="13" s="1"/>
  <c r="S11" i="13"/>
  <c r="T10" i="13"/>
  <c r="U10" i="13" s="1"/>
  <c r="S10" i="13"/>
  <c r="S8" i="13"/>
  <c r="T8" i="13"/>
  <c r="U8" i="13" s="1"/>
  <c r="T6" i="13"/>
  <c r="U6" i="13" s="1"/>
  <c r="S6" i="13"/>
  <c r="S95" i="13"/>
  <c r="T95" i="13"/>
  <c r="U95" i="13" s="1"/>
  <c r="R48" i="2"/>
  <c r="V62" i="13"/>
  <c r="S62" i="13"/>
  <c r="T62" i="13"/>
  <c r="U62" i="13" s="1"/>
  <c r="S100" i="13"/>
  <c r="T100" i="13"/>
  <c r="U100" i="13" s="1"/>
  <c r="P115" i="13"/>
  <c r="P123" i="13" s="1"/>
  <c r="S40" i="13"/>
  <c r="G56" i="2"/>
  <c r="G54" i="2"/>
  <c r="G55" i="2"/>
  <c r="G48" i="2"/>
  <c r="G19" i="2"/>
  <c r="G34" i="2"/>
  <c r="G50" i="2"/>
  <c r="G16" i="2"/>
  <c r="G33" i="2"/>
  <c r="G51" i="2"/>
  <c r="G15" i="2"/>
  <c r="G45" i="2"/>
  <c r="G5" i="2"/>
  <c r="G21" i="2"/>
  <c r="G36" i="2"/>
  <c r="G3" i="2"/>
  <c r="G18" i="2"/>
  <c r="G35" i="2"/>
  <c r="G52" i="2"/>
  <c r="G29" i="2"/>
  <c r="G7" i="2"/>
  <c r="G23" i="2"/>
  <c r="G37" i="2"/>
  <c r="G4" i="2"/>
  <c r="G20" i="2"/>
  <c r="G38" i="2"/>
  <c r="G46" i="2"/>
  <c r="G9" i="2"/>
  <c r="G25" i="2"/>
  <c r="G39" i="2"/>
  <c r="G6" i="2"/>
  <c r="G22" i="2"/>
  <c r="G40" i="2"/>
  <c r="G30" i="2"/>
  <c r="G11" i="2"/>
  <c r="G26" i="2"/>
  <c r="G41" i="2"/>
  <c r="G8" i="2"/>
  <c r="G24" i="2"/>
  <c r="G42" i="2"/>
  <c r="G13" i="2"/>
  <c r="G28" i="2"/>
  <c r="G44" i="2"/>
  <c r="G10" i="2"/>
  <c r="G27" i="2"/>
  <c r="G43" i="2"/>
  <c r="G12" i="2"/>
  <c r="G17" i="2"/>
  <c r="G14" i="2"/>
  <c r="G32" i="2"/>
  <c r="G47" i="2"/>
  <c r="G31" i="2"/>
  <c r="G49" i="2"/>
  <c r="G57" i="2"/>
  <c r="U24" i="2"/>
  <c r="R24" i="2"/>
  <c r="S24" i="2"/>
  <c r="T24" i="2" s="1"/>
  <c r="S53" i="13"/>
  <c r="T53" i="13"/>
  <c r="U53" i="13" s="1"/>
  <c r="V12" i="13"/>
  <c r="T12" i="13"/>
  <c r="U12" i="13" s="1"/>
  <c r="S12" i="13"/>
  <c r="T43" i="13"/>
  <c r="U43" i="13" s="1"/>
  <c r="S43" i="13"/>
  <c r="C23" i="13"/>
  <c r="C41" i="13"/>
  <c r="C94" i="13"/>
  <c r="C33" i="13"/>
  <c r="C87" i="13"/>
  <c r="C17" i="13"/>
  <c r="C76" i="13"/>
  <c r="C72" i="13"/>
  <c r="C68" i="13"/>
  <c r="C92" i="13"/>
  <c r="C12" i="13"/>
  <c r="C61" i="13"/>
  <c r="C100" i="13"/>
  <c r="C102" i="13"/>
  <c r="C98" i="13"/>
  <c r="C106" i="13"/>
  <c r="C4" i="13"/>
  <c r="C104" i="13"/>
  <c r="C45" i="13"/>
  <c r="C116" i="13" s="1"/>
  <c r="C96" i="13"/>
  <c r="C37" i="13"/>
  <c r="C28" i="13"/>
  <c r="C25" i="13"/>
  <c r="C34" i="13"/>
  <c r="C65" i="13"/>
  <c r="C19" i="13"/>
  <c r="C95" i="13"/>
  <c r="C43" i="13"/>
  <c r="C30" i="13"/>
  <c r="C113" i="13" s="1"/>
  <c r="C29" i="13"/>
  <c r="C36" i="13"/>
  <c r="C67" i="13"/>
  <c r="C97" i="13"/>
  <c r="C57" i="13"/>
  <c r="C5" i="13"/>
  <c r="C6" i="13"/>
  <c r="C38" i="13"/>
  <c r="C69" i="13"/>
  <c r="C99" i="13"/>
  <c r="C66" i="13"/>
  <c r="C20" i="13"/>
  <c r="C7" i="13"/>
  <c r="C10" i="13"/>
  <c r="C40" i="13"/>
  <c r="C71" i="13"/>
  <c r="C101" i="13"/>
  <c r="C70" i="13"/>
  <c r="C21" i="13"/>
  <c r="C9" i="13"/>
  <c r="C14" i="13"/>
  <c r="C42" i="13"/>
  <c r="C73" i="13"/>
  <c r="C103" i="13"/>
  <c r="C163" i="13" s="1"/>
  <c r="C74" i="13"/>
  <c r="C27" i="13"/>
  <c r="C22" i="13"/>
  <c r="C11" i="13"/>
  <c r="C16" i="13"/>
  <c r="C44" i="13"/>
  <c r="C75" i="13"/>
  <c r="C105" i="13"/>
  <c r="C78" i="13"/>
  <c r="C31" i="13"/>
  <c r="C8" i="13"/>
  <c r="C18" i="13"/>
  <c r="C107" i="13"/>
  <c r="C32" i="13"/>
  <c r="C46" i="13"/>
  <c r="C58" i="13"/>
  <c r="C39" i="13"/>
  <c r="C24" i="13"/>
  <c r="C77" i="13"/>
  <c r="C35" i="13"/>
  <c r="C26" i="13"/>
  <c r="C79" i="13"/>
  <c r="C93" i="13"/>
  <c r="C13" i="13"/>
  <c r="C88" i="13"/>
  <c r="C15" i="13"/>
  <c r="C48" i="2"/>
  <c r="C56" i="2"/>
  <c r="C54" i="2"/>
  <c r="C57" i="2"/>
  <c r="C55" i="2"/>
  <c r="C38" i="2"/>
  <c r="C22" i="2"/>
  <c r="C6" i="2"/>
  <c r="C3" i="2"/>
  <c r="C36" i="2"/>
  <c r="C20" i="2"/>
  <c r="C4" i="2"/>
  <c r="C49" i="2"/>
  <c r="C32" i="2"/>
  <c r="C16" i="2"/>
  <c r="C46" i="2"/>
  <c r="C30" i="2"/>
  <c r="C14" i="2"/>
  <c r="C44" i="2"/>
  <c r="C28" i="2"/>
  <c r="C12" i="2"/>
  <c r="C40" i="2"/>
  <c r="C43" i="2"/>
  <c r="C27" i="2"/>
  <c r="C11" i="2"/>
  <c r="C41" i="2"/>
  <c r="C9" i="2"/>
  <c r="C31" i="2"/>
  <c r="C34" i="2"/>
  <c r="C25" i="2"/>
  <c r="C8" i="2"/>
  <c r="C47" i="2"/>
  <c r="C26" i="2"/>
  <c r="C39" i="2"/>
  <c r="C23" i="2"/>
  <c r="C7" i="2"/>
  <c r="C51" i="2"/>
  <c r="C24" i="2"/>
  <c r="C37" i="2"/>
  <c r="C21" i="2"/>
  <c r="C5" i="2"/>
  <c r="C18" i="2"/>
  <c r="C52" i="2"/>
  <c r="C35" i="2"/>
  <c r="C19" i="2"/>
  <c r="C15" i="2"/>
  <c r="C10" i="2"/>
  <c r="C50" i="2"/>
  <c r="C33" i="2"/>
  <c r="C17" i="2"/>
  <c r="C42" i="2"/>
  <c r="C13" i="2"/>
  <c r="C45" i="2"/>
  <c r="C29" i="2"/>
  <c r="L55" i="2"/>
  <c r="L54" i="2"/>
  <c r="L48" i="2"/>
  <c r="L10" i="2"/>
  <c r="L28" i="2"/>
  <c r="L44" i="2"/>
  <c r="L16" i="2"/>
  <c r="L33" i="2"/>
  <c r="L51" i="2"/>
  <c r="L5" i="2"/>
  <c r="L14" i="2"/>
  <c r="L30" i="2"/>
  <c r="L46" i="2"/>
  <c r="L18" i="2"/>
  <c r="L35" i="2"/>
  <c r="L52" i="2"/>
  <c r="L9" i="2"/>
  <c r="L19" i="2"/>
  <c r="L34" i="2"/>
  <c r="L50" i="2"/>
  <c r="L22" i="2"/>
  <c r="L40" i="2"/>
  <c r="L11" i="2"/>
  <c r="L21" i="2"/>
  <c r="L36" i="2"/>
  <c r="L3" i="2"/>
  <c r="L24" i="2"/>
  <c r="L42" i="2"/>
  <c r="L13" i="2"/>
  <c r="L23" i="2"/>
  <c r="L37" i="2"/>
  <c r="L4" i="2"/>
  <c r="L27" i="2"/>
  <c r="L43" i="2"/>
  <c r="L39" i="2"/>
  <c r="L38" i="2"/>
  <c r="L7" i="2"/>
  <c r="L41" i="2"/>
  <c r="L53" i="2" s="1"/>
  <c r="L45" i="2"/>
  <c r="L15" i="2"/>
  <c r="L47" i="2"/>
  <c r="L49" i="2"/>
  <c r="L6" i="2"/>
  <c r="L8" i="2"/>
  <c r="L29" i="2"/>
  <c r="L17" i="2"/>
  <c r="L12" i="2"/>
  <c r="L26" i="2"/>
  <c r="L25" i="2"/>
  <c r="L20" i="2"/>
  <c r="L32" i="2"/>
  <c r="L31" i="2"/>
  <c r="L56" i="2"/>
  <c r="L57" i="2"/>
  <c r="S28" i="2"/>
  <c r="T28" i="2" s="1"/>
  <c r="U43" i="2"/>
  <c r="R43" i="2"/>
  <c r="U9" i="2"/>
  <c r="R26" i="2"/>
  <c r="S26" i="2"/>
  <c r="T26" i="2" s="1"/>
  <c r="R51" i="2"/>
  <c r="H56" i="2"/>
  <c r="U56" i="2" s="1"/>
  <c r="H54" i="2"/>
  <c r="H55" i="2"/>
  <c r="H4" i="2"/>
  <c r="H21" i="2"/>
  <c r="U21" i="2" s="1"/>
  <c r="H36" i="2"/>
  <c r="H3" i="2"/>
  <c r="H18" i="2"/>
  <c r="H35" i="2"/>
  <c r="U35" i="2" s="1"/>
  <c r="H6" i="2"/>
  <c r="U6" i="2" s="1"/>
  <c r="H23" i="2"/>
  <c r="H37" i="2"/>
  <c r="H5" i="2"/>
  <c r="H20" i="2"/>
  <c r="H38" i="2"/>
  <c r="U38" i="2" s="1"/>
  <c r="H10" i="2"/>
  <c r="U10" i="2" s="1"/>
  <c r="H26" i="2"/>
  <c r="U26" i="2" s="1"/>
  <c r="H41" i="2"/>
  <c r="H53" i="2" s="1"/>
  <c r="H9" i="2"/>
  <c r="H24" i="2"/>
  <c r="H42" i="2"/>
  <c r="H12" i="2"/>
  <c r="U12" i="2" s="1"/>
  <c r="H28" i="2"/>
  <c r="U28" i="2" s="1"/>
  <c r="H44" i="2"/>
  <c r="U44" i="2" s="1"/>
  <c r="H11" i="2"/>
  <c r="U11" i="2" s="1"/>
  <c r="H27" i="2"/>
  <c r="U27" i="2" s="1"/>
  <c r="H43" i="2"/>
  <c r="H14" i="2"/>
  <c r="U14" i="2" s="1"/>
  <c r="H30" i="2"/>
  <c r="H46" i="2"/>
  <c r="H13" i="2"/>
  <c r="H29" i="2"/>
  <c r="U29" i="2" s="1"/>
  <c r="H32" i="2"/>
  <c r="U32" i="2" s="1"/>
  <c r="H22" i="2"/>
  <c r="U22" i="2" s="1"/>
  <c r="H34" i="2"/>
  <c r="H31" i="2"/>
  <c r="U31" i="2" s="1"/>
  <c r="H15" i="2"/>
  <c r="U15" i="2" s="1"/>
  <c r="H39" i="2"/>
  <c r="U39" i="2" s="1"/>
  <c r="H33" i="2"/>
  <c r="H19" i="2"/>
  <c r="U19" i="2" s="1"/>
  <c r="H48" i="2"/>
  <c r="H47" i="2"/>
  <c r="U47" i="2" s="1"/>
  <c r="H40" i="2"/>
  <c r="U40" i="2" s="1"/>
  <c r="H8" i="2"/>
  <c r="U8" i="2" s="1"/>
  <c r="H50" i="2"/>
  <c r="U50" i="2" s="1"/>
  <c r="H45" i="2"/>
  <c r="U45" i="2" s="1"/>
  <c r="H51" i="2"/>
  <c r="H17" i="2"/>
  <c r="H7" i="2"/>
  <c r="U7" i="2" s="1"/>
  <c r="H49" i="2"/>
  <c r="U49" i="2" s="1"/>
  <c r="H52" i="2"/>
  <c r="U52" i="2" s="1"/>
  <c r="H25" i="2"/>
  <c r="U25" i="2" s="1"/>
  <c r="H16" i="2"/>
  <c r="H57" i="2"/>
  <c r="S54" i="13"/>
  <c r="T54" i="13"/>
  <c r="U54" i="13" s="1"/>
  <c r="T52" i="13"/>
  <c r="U52" i="13" s="1"/>
  <c r="S52" i="13"/>
  <c r="V19" i="13"/>
  <c r="T19" i="13"/>
  <c r="U19" i="13" s="1"/>
  <c r="S19" i="13"/>
  <c r="T23" i="13"/>
  <c r="U23" i="13" s="1"/>
  <c r="S23" i="13"/>
  <c r="V27" i="13"/>
  <c r="S27" i="13"/>
  <c r="T27" i="13"/>
  <c r="U27" i="13" s="1"/>
  <c r="V78" i="13"/>
  <c r="T78" i="13"/>
  <c r="U78" i="13" s="1"/>
  <c r="S78" i="13"/>
  <c r="S107" i="13"/>
  <c r="T107" i="13"/>
  <c r="U107" i="13" s="1"/>
  <c r="S106" i="13"/>
  <c r="V106" i="13"/>
  <c r="T106" i="13"/>
  <c r="U106" i="13" s="1"/>
  <c r="S105" i="13"/>
  <c r="T105" i="13"/>
  <c r="U105" i="13" s="1"/>
  <c r="T61" i="13"/>
  <c r="U61" i="13" s="1"/>
  <c r="S61" i="13"/>
  <c r="T44" i="13"/>
  <c r="U44" i="13" s="1"/>
  <c r="S44" i="13"/>
  <c r="U33" i="2"/>
  <c r="S55" i="13"/>
  <c r="T55" i="13"/>
  <c r="U55" i="13" s="1"/>
  <c r="V67" i="13"/>
  <c r="T67" i="13"/>
  <c r="U67" i="13" s="1"/>
  <c r="S67" i="13"/>
  <c r="M54" i="2"/>
  <c r="M56" i="2"/>
  <c r="M57" i="2"/>
  <c r="M16" i="2"/>
  <c r="M7" i="2"/>
  <c r="M23" i="2"/>
  <c r="M39" i="2"/>
  <c r="M34" i="2"/>
  <c r="M44" i="2"/>
  <c r="M41" i="2"/>
  <c r="M49" i="2"/>
  <c r="M52" i="2"/>
  <c r="M48" i="2"/>
  <c r="M18" i="2"/>
  <c r="M9" i="2"/>
  <c r="M25" i="2"/>
  <c r="M38" i="2"/>
  <c r="M35" i="2"/>
  <c r="M4" i="2"/>
  <c r="M20" i="2"/>
  <c r="M11" i="2"/>
  <c r="M27" i="2"/>
  <c r="M43" i="2"/>
  <c r="M42" i="2"/>
  <c r="M3" i="2"/>
  <c r="M12" i="2"/>
  <c r="M6" i="2"/>
  <c r="M22" i="2"/>
  <c r="M13" i="2"/>
  <c r="M29" i="2"/>
  <c r="M45" i="2"/>
  <c r="M46" i="2"/>
  <c r="M19" i="2"/>
  <c r="M8" i="2"/>
  <c r="M24" i="2"/>
  <c r="M15" i="2"/>
  <c r="M31" i="2"/>
  <c r="M47" i="2"/>
  <c r="M51" i="2"/>
  <c r="M36" i="2"/>
  <c r="M10" i="2"/>
  <c r="M26" i="2"/>
  <c r="M17" i="2"/>
  <c r="M33" i="2"/>
  <c r="M50" i="2"/>
  <c r="M32" i="2"/>
  <c r="M28" i="2"/>
  <c r="M37" i="2"/>
  <c r="M30" i="2"/>
  <c r="M40" i="2"/>
  <c r="M5" i="2"/>
  <c r="M14" i="2"/>
  <c r="M21" i="2"/>
  <c r="M55" i="2"/>
  <c r="S25" i="13"/>
  <c r="T25" i="13"/>
  <c r="U25" i="13" s="1"/>
  <c r="V32" i="13"/>
  <c r="T32" i="13"/>
  <c r="U32" i="13" s="1"/>
  <c r="S32" i="13"/>
  <c r="N56" i="2"/>
  <c r="N57" i="2"/>
  <c r="N9" i="2"/>
  <c r="N25" i="2"/>
  <c r="N41" i="2"/>
  <c r="N28" i="2"/>
  <c r="N48" i="2"/>
  <c r="N34" i="2"/>
  <c r="N11" i="2"/>
  <c r="N27" i="2"/>
  <c r="N43" i="2"/>
  <c r="N32" i="2"/>
  <c r="N6" i="2"/>
  <c r="N38" i="2"/>
  <c r="N54" i="2"/>
  <c r="N15" i="2"/>
  <c r="N31" i="2"/>
  <c r="N8" i="2"/>
  <c r="N40" i="2"/>
  <c r="N14" i="2"/>
  <c r="N45" i="2"/>
  <c r="N17" i="2"/>
  <c r="N33" i="2"/>
  <c r="N12" i="2"/>
  <c r="N44" i="2"/>
  <c r="N18" i="2"/>
  <c r="N47" i="2"/>
  <c r="N3" i="2"/>
  <c r="N19" i="2"/>
  <c r="N35" i="2"/>
  <c r="N16" i="2"/>
  <c r="N46" i="2"/>
  <c r="N22" i="2"/>
  <c r="N50" i="2"/>
  <c r="N7" i="2"/>
  <c r="N20" i="2"/>
  <c r="N42" i="2"/>
  <c r="N26" i="2"/>
  <c r="N13" i="2"/>
  <c r="N24" i="2"/>
  <c r="N52" i="2"/>
  <c r="N21" i="2"/>
  <c r="N36" i="2"/>
  <c r="N39" i="2"/>
  <c r="N23" i="2"/>
  <c r="N49" i="2"/>
  <c r="N29" i="2"/>
  <c r="N51" i="2"/>
  <c r="N37" i="2"/>
  <c r="N10" i="2"/>
  <c r="N4" i="2"/>
  <c r="N5" i="2"/>
  <c r="N30" i="2"/>
  <c r="N55" i="2"/>
  <c r="U20" i="2"/>
  <c r="S20" i="2"/>
  <c r="T20" i="2" s="1"/>
  <c r="R20" i="2"/>
  <c r="U37" i="2"/>
  <c r="P54" i="2"/>
  <c r="R52" i="2"/>
  <c r="P53" i="2"/>
  <c r="R41" i="2"/>
  <c r="U4" i="2"/>
  <c r="R4" i="2"/>
  <c r="F54" i="2"/>
  <c r="F55" i="2"/>
  <c r="F15" i="2"/>
  <c r="F30" i="2"/>
  <c r="F46" i="2"/>
  <c r="F12" i="2"/>
  <c r="F29" i="2"/>
  <c r="F45" i="2"/>
  <c r="F42" i="2"/>
  <c r="F17" i="2"/>
  <c r="F32" i="2"/>
  <c r="F47" i="2"/>
  <c r="F14" i="2"/>
  <c r="F31" i="2"/>
  <c r="F49" i="2"/>
  <c r="F24" i="2"/>
  <c r="F48" i="2"/>
  <c r="F19" i="2"/>
  <c r="F34" i="2"/>
  <c r="F50" i="2"/>
  <c r="F16" i="2"/>
  <c r="F33" i="2"/>
  <c r="F51" i="2"/>
  <c r="F26" i="2"/>
  <c r="F5" i="2"/>
  <c r="F21" i="2"/>
  <c r="F36" i="2"/>
  <c r="F3" i="2"/>
  <c r="F18" i="2"/>
  <c r="F35" i="2"/>
  <c r="F52" i="2"/>
  <c r="F41" i="2"/>
  <c r="F53" i="2" s="1"/>
  <c r="F7" i="2"/>
  <c r="F23" i="2"/>
  <c r="F37" i="2"/>
  <c r="F4" i="2"/>
  <c r="F20" i="2"/>
  <c r="F38" i="2"/>
  <c r="F11" i="2"/>
  <c r="F9" i="2"/>
  <c r="F25" i="2"/>
  <c r="F39" i="2"/>
  <c r="F6" i="2"/>
  <c r="F22" i="2"/>
  <c r="F40" i="2"/>
  <c r="F8" i="2"/>
  <c r="F44" i="2"/>
  <c r="F10" i="2"/>
  <c r="F27" i="2"/>
  <c r="F13" i="2"/>
  <c r="F43" i="2"/>
  <c r="F28" i="2"/>
  <c r="F56" i="2"/>
  <c r="F57" i="2"/>
  <c r="V58" i="13"/>
  <c r="S58" i="13"/>
  <c r="T58" i="13"/>
  <c r="U58" i="13" s="1"/>
  <c r="T29" i="13"/>
  <c r="U29" i="13" s="1"/>
  <c r="S29" i="13"/>
  <c r="T88" i="13"/>
  <c r="U88" i="13" s="1"/>
  <c r="S88" i="13"/>
  <c r="S86" i="13"/>
  <c r="T86" i="13"/>
  <c r="S84" i="13"/>
  <c r="T84" i="13"/>
  <c r="S99" i="13"/>
  <c r="V99" i="13"/>
  <c r="T99" i="13"/>
  <c r="U99" i="13" s="1"/>
  <c r="S98" i="13"/>
  <c r="T98" i="13"/>
  <c r="U98" i="13" s="1"/>
  <c r="V98" i="13"/>
  <c r="S97" i="13"/>
  <c r="T97" i="13"/>
  <c r="U97" i="13" s="1"/>
  <c r="V97" i="13"/>
  <c r="T38" i="13"/>
  <c r="U38" i="13" s="1"/>
  <c r="S38" i="13"/>
  <c r="B48" i="2"/>
  <c r="B54" i="2"/>
  <c r="B57" i="2"/>
  <c r="B55" i="2"/>
  <c r="B56" i="2"/>
  <c r="B37" i="2"/>
  <c r="B21" i="2"/>
  <c r="B5" i="2"/>
  <c r="B52" i="2"/>
  <c r="B35" i="2"/>
  <c r="B19" i="2"/>
  <c r="B47" i="2"/>
  <c r="B31" i="2"/>
  <c r="B15" i="2"/>
  <c r="B45" i="2"/>
  <c r="B29" i="2"/>
  <c r="B13" i="2"/>
  <c r="B43" i="2"/>
  <c r="B27" i="2"/>
  <c r="B11" i="2"/>
  <c r="B33" i="2"/>
  <c r="B42" i="2"/>
  <c r="B26" i="2"/>
  <c r="B10" i="2"/>
  <c r="B24" i="2"/>
  <c r="B25" i="2"/>
  <c r="B40" i="2"/>
  <c r="B8" i="2"/>
  <c r="B23" i="2"/>
  <c r="B38" i="2"/>
  <c r="B22" i="2"/>
  <c r="B6" i="2"/>
  <c r="B30" i="2"/>
  <c r="B17" i="2"/>
  <c r="B3" i="2"/>
  <c r="B36" i="2"/>
  <c r="B20" i="2"/>
  <c r="B4" i="2"/>
  <c r="B41" i="2"/>
  <c r="B14" i="2"/>
  <c r="B9" i="2"/>
  <c r="B51" i="2"/>
  <c r="B34" i="2"/>
  <c r="B18" i="2"/>
  <c r="B50" i="2"/>
  <c r="B7" i="2"/>
  <c r="B49" i="2"/>
  <c r="B32" i="2"/>
  <c r="B16" i="2"/>
  <c r="B46" i="2"/>
  <c r="B44" i="2"/>
  <c r="B39" i="2"/>
  <c r="B12" i="2"/>
  <c r="B28" i="2"/>
  <c r="G72" i="13"/>
  <c r="G12" i="13"/>
  <c r="G61" i="13"/>
  <c r="G4" i="13"/>
  <c r="G45" i="13"/>
  <c r="G116" i="13" s="1"/>
  <c r="G23" i="13"/>
  <c r="G41" i="13"/>
  <c r="G94" i="13"/>
  <c r="G37" i="13"/>
  <c r="G17" i="13"/>
  <c r="G87" i="13"/>
  <c r="G92" i="13"/>
  <c r="G96" i="13"/>
  <c r="G104" i="13"/>
  <c r="G68" i="13"/>
  <c r="G100" i="13"/>
  <c r="G33" i="13"/>
  <c r="G106" i="13"/>
  <c r="G98" i="13"/>
  <c r="G76" i="13"/>
  <c r="G102" i="13"/>
  <c r="G5" i="13"/>
  <c r="G6" i="13"/>
  <c r="G38" i="13"/>
  <c r="G69" i="13"/>
  <c r="G99" i="13"/>
  <c r="G66" i="13"/>
  <c r="G20" i="13"/>
  <c r="G7" i="13"/>
  <c r="G10" i="13"/>
  <c r="G40" i="13"/>
  <c r="G71" i="13"/>
  <c r="G101" i="13"/>
  <c r="G70" i="13"/>
  <c r="G21" i="13"/>
  <c r="G9" i="13"/>
  <c r="G14" i="13"/>
  <c r="G42" i="13"/>
  <c r="G73" i="13"/>
  <c r="G103" i="13"/>
  <c r="G163" i="13" s="1"/>
  <c r="G74" i="13"/>
  <c r="G27" i="13"/>
  <c r="G22" i="13"/>
  <c r="G11" i="13"/>
  <c r="G16" i="13"/>
  <c r="G44" i="13"/>
  <c r="G75" i="13"/>
  <c r="G105" i="13"/>
  <c r="G78" i="13"/>
  <c r="G31" i="13"/>
  <c r="G8" i="13"/>
  <c r="G24" i="13"/>
  <c r="G13" i="13"/>
  <c r="G18" i="13"/>
  <c r="G46" i="13"/>
  <c r="G77" i="13"/>
  <c r="G107" i="13"/>
  <c r="G88" i="13"/>
  <c r="G35" i="13"/>
  <c r="G26" i="13"/>
  <c r="G15" i="13"/>
  <c r="G32" i="13"/>
  <c r="G58" i="13"/>
  <c r="G79" i="13"/>
  <c r="G93" i="13"/>
  <c r="G39" i="13"/>
  <c r="G65" i="13"/>
  <c r="G43" i="13"/>
  <c r="G67" i="13"/>
  <c r="G97" i="13"/>
  <c r="G28" i="13"/>
  <c r="G95" i="13"/>
  <c r="G30" i="13"/>
  <c r="G113" i="13" s="1"/>
  <c r="G25" i="13"/>
  <c r="G29" i="13"/>
  <c r="G36" i="13"/>
  <c r="G34" i="13"/>
  <c r="G19" i="13"/>
  <c r="G57" i="13"/>
  <c r="U5" i="2"/>
  <c r="S5" i="2"/>
  <c r="T5" i="2" s="1"/>
  <c r="R5" i="2"/>
  <c r="T49" i="13"/>
  <c r="U49" i="13" s="1"/>
  <c r="S49" i="13"/>
  <c r="V9" i="13"/>
  <c r="T9" i="13"/>
  <c r="U9" i="13" s="1"/>
  <c r="S9" i="13"/>
  <c r="T68" i="13"/>
  <c r="U68" i="13" s="1"/>
  <c r="V68" i="13"/>
  <c r="S68" i="13"/>
  <c r="P114" i="13"/>
  <c r="P122" i="13" s="1"/>
  <c r="T31" i="13"/>
  <c r="U31" i="13" s="1"/>
  <c r="S31" i="13"/>
  <c r="R11" i="2"/>
  <c r="R49" i="2"/>
  <c r="S21" i="13"/>
  <c r="T21" i="13"/>
  <c r="U21" i="13" s="1"/>
  <c r="T16" i="13"/>
  <c r="U16" i="13" s="1"/>
  <c r="S16" i="13"/>
  <c r="K23" i="13"/>
  <c r="K41" i="13"/>
  <c r="K94" i="13"/>
  <c r="K33" i="13"/>
  <c r="K87" i="13"/>
  <c r="K17" i="13"/>
  <c r="K76" i="13"/>
  <c r="K72" i="13"/>
  <c r="K68" i="13"/>
  <c r="K92" i="13"/>
  <c r="K45" i="13"/>
  <c r="K116" i="13" s="1"/>
  <c r="K37" i="13"/>
  <c r="K102" i="13"/>
  <c r="K106" i="13"/>
  <c r="K100" i="13"/>
  <c r="K4" i="13"/>
  <c r="K12" i="13"/>
  <c r="K61" i="13"/>
  <c r="K96" i="13"/>
  <c r="K98" i="13"/>
  <c r="K104" i="13"/>
  <c r="K20" i="13"/>
  <c r="K7" i="13"/>
  <c r="K10" i="13"/>
  <c r="K40" i="13"/>
  <c r="K71" i="13"/>
  <c r="K103" i="13"/>
  <c r="K163" i="13" s="1"/>
  <c r="K74" i="13"/>
  <c r="K27" i="13"/>
  <c r="K21" i="13"/>
  <c r="K9" i="13"/>
  <c r="K14" i="13"/>
  <c r="K42" i="13"/>
  <c r="K73" i="13"/>
  <c r="K105" i="13"/>
  <c r="K78" i="13"/>
  <c r="K31" i="13"/>
  <c r="K8" i="13"/>
  <c r="K22" i="13"/>
  <c r="K11" i="13"/>
  <c r="K16" i="13"/>
  <c r="K44" i="13"/>
  <c r="K75" i="13"/>
  <c r="K107" i="13"/>
  <c r="K88" i="13"/>
  <c r="K35" i="13"/>
  <c r="K24" i="13"/>
  <c r="K13" i="13"/>
  <c r="K18" i="13"/>
  <c r="K46" i="13"/>
  <c r="K77" i="13"/>
  <c r="K93" i="13"/>
  <c r="K39" i="13"/>
  <c r="K26" i="13"/>
  <c r="K15" i="13"/>
  <c r="K32" i="13"/>
  <c r="K58" i="13"/>
  <c r="K79" i="13"/>
  <c r="K19" i="13"/>
  <c r="K95" i="13"/>
  <c r="K43" i="13"/>
  <c r="K28" i="13"/>
  <c r="K25" i="13"/>
  <c r="K34" i="13"/>
  <c r="K65" i="13"/>
  <c r="K97" i="13"/>
  <c r="K57" i="13"/>
  <c r="K30" i="13"/>
  <c r="K113" i="13" s="1"/>
  <c r="K5" i="13"/>
  <c r="K29" i="13"/>
  <c r="K6" i="13"/>
  <c r="K70" i="13"/>
  <c r="K36" i="13"/>
  <c r="K66" i="13"/>
  <c r="K38" i="13"/>
  <c r="K101" i="13"/>
  <c r="K67" i="13"/>
  <c r="K69" i="13"/>
  <c r="K99" i="13"/>
  <c r="O56" i="2"/>
  <c r="O54" i="2"/>
  <c r="O55" i="2"/>
  <c r="O26" i="2"/>
  <c r="O19" i="2"/>
  <c r="S19" i="2" s="1"/>
  <c r="T19" i="2" s="1"/>
  <c r="O35" i="2"/>
  <c r="R35" i="2" s="1"/>
  <c r="O16" i="2"/>
  <c r="O18" i="2"/>
  <c r="R18" i="2" s="1"/>
  <c r="O36" i="2"/>
  <c r="R36" i="2" s="1"/>
  <c r="O42" i="2"/>
  <c r="R42" i="2" s="1"/>
  <c r="O43" i="2"/>
  <c r="S43" i="2" s="1"/>
  <c r="T43" i="2" s="1"/>
  <c r="O21" i="2"/>
  <c r="S21" i="2" s="1"/>
  <c r="T21" i="2" s="1"/>
  <c r="O39" i="2"/>
  <c r="S39" i="2" s="1"/>
  <c r="T39" i="2" s="1"/>
  <c r="O47" i="2"/>
  <c r="S47" i="2" s="1"/>
  <c r="T47" i="2" s="1"/>
  <c r="O20" i="2"/>
  <c r="O44" i="2"/>
  <c r="R44" i="2" s="1"/>
  <c r="O8" i="2"/>
  <c r="S8" i="2" s="1"/>
  <c r="T8" i="2" s="1"/>
  <c r="O25" i="2"/>
  <c r="R25" i="2" s="1"/>
  <c r="O45" i="2"/>
  <c r="R45" i="2" s="1"/>
  <c r="O5" i="2"/>
  <c r="O24" i="2"/>
  <c r="O50" i="2"/>
  <c r="S50" i="2" s="1"/>
  <c r="T50" i="2" s="1"/>
  <c r="O11" i="2"/>
  <c r="S11" i="2" s="1"/>
  <c r="T11" i="2" s="1"/>
  <c r="O27" i="2"/>
  <c r="S27" i="2" s="1"/>
  <c r="T27" i="2" s="1"/>
  <c r="O49" i="2"/>
  <c r="S49" i="2" s="1"/>
  <c r="T49" i="2" s="1"/>
  <c r="O7" i="2"/>
  <c r="S7" i="2" s="1"/>
  <c r="T7" i="2" s="1"/>
  <c r="O28" i="2"/>
  <c r="R28" i="2" s="1"/>
  <c r="O52" i="2"/>
  <c r="S52" i="2" s="1"/>
  <c r="T52" i="2" s="1"/>
  <c r="O13" i="2"/>
  <c r="S13" i="2" s="1"/>
  <c r="T13" i="2" s="1"/>
  <c r="O29" i="2"/>
  <c r="O51" i="2"/>
  <c r="O10" i="2"/>
  <c r="R10" i="2" s="1"/>
  <c r="O30" i="2"/>
  <c r="R30" i="2" s="1"/>
  <c r="O37" i="2"/>
  <c r="S37" i="2" s="1"/>
  <c r="T37" i="2" s="1"/>
  <c r="O33" i="2"/>
  <c r="R33" i="2" s="1"/>
  <c r="O32" i="2"/>
  <c r="O41" i="2"/>
  <c r="O34" i="2"/>
  <c r="R34" i="2" s="1"/>
  <c r="O9" i="2"/>
  <c r="R9" i="2" s="1"/>
  <c r="O3" i="2"/>
  <c r="R3" i="2" s="1"/>
  <c r="O46" i="2"/>
  <c r="R46" i="2" s="1"/>
  <c r="O6" i="2"/>
  <c r="S6" i="2" s="1"/>
  <c r="T6" i="2" s="1"/>
  <c r="O48" i="2"/>
  <c r="O38" i="2"/>
  <c r="R38" i="2" s="1"/>
  <c r="O15" i="2"/>
  <c r="S15" i="2" s="1"/>
  <c r="T15" i="2" s="1"/>
  <c r="O4" i="2"/>
  <c r="S4" i="2" s="1"/>
  <c r="T4" i="2" s="1"/>
  <c r="O40" i="2"/>
  <c r="R40" i="2" s="1"/>
  <c r="O14" i="2"/>
  <c r="S14" i="2" s="1"/>
  <c r="T14" i="2" s="1"/>
  <c r="O17" i="2"/>
  <c r="S17" i="2" s="1"/>
  <c r="T17" i="2" s="1"/>
  <c r="O12" i="2"/>
  <c r="S12" i="2" s="1"/>
  <c r="T12" i="2" s="1"/>
  <c r="O23" i="2"/>
  <c r="S23" i="2" s="1"/>
  <c r="T23" i="2" s="1"/>
  <c r="O22" i="2"/>
  <c r="R22" i="2" s="1"/>
  <c r="O31" i="2"/>
  <c r="S31" i="2" s="1"/>
  <c r="T31" i="2" s="1"/>
  <c r="O57" i="2"/>
  <c r="K55" i="2"/>
  <c r="K15" i="2"/>
  <c r="K30" i="2"/>
  <c r="K46" i="2"/>
  <c r="K12" i="2"/>
  <c r="K29" i="2"/>
  <c r="K45" i="2"/>
  <c r="K17" i="2"/>
  <c r="K32" i="2"/>
  <c r="K47" i="2"/>
  <c r="K14" i="2"/>
  <c r="K31" i="2"/>
  <c r="K49" i="2"/>
  <c r="K5" i="2"/>
  <c r="K21" i="2"/>
  <c r="K36" i="2"/>
  <c r="K3" i="2"/>
  <c r="K18" i="2"/>
  <c r="K35" i="2"/>
  <c r="K52" i="2"/>
  <c r="K7" i="2"/>
  <c r="K23" i="2"/>
  <c r="K37" i="2"/>
  <c r="K4" i="2"/>
  <c r="K20" i="2"/>
  <c r="K38" i="2"/>
  <c r="K9" i="2"/>
  <c r="K25" i="2"/>
  <c r="K39" i="2"/>
  <c r="K6" i="2"/>
  <c r="K22" i="2"/>
  <c r="K40" i="2"/>
  <c r="K28" i="2"/>
  <c r="K24" i="2"/>
  <c r="K34" i="2"/>
  <c r="K27" i="2"/>
  <c r="K41" i="2"/>
  <c r="K33" i="2"/>
  <c r="K19" i="2"/>
  <c r="K54" i="2"/>
  <c r="K48" i="2"/>
  <c r="K44" i="2"/>
  <c r="K42" i="2"/>
  <c r="K11" i="2"/>
  <c r="K50" i="2"/>
  <c r="K43" i="2"/>
  <c r="K13" i="2"/>
  <c r="K8" i="2"/>
  <c r="K51" i="2"/>
  <c r="K10" i="2"/>
  <c r="K16" i="2"/>
  <c r="K26" i="2"/>
  <c r="K56" i="2"/>
  <c r="K57" i="2"/>
  <c r="N21" i="13"/>
  <c r="N32" i="13"/>
  <c r="N79" i="13"/>
  <c r="N71" i="13"/>
  <c r="N67" i="13"/>
  <c r="N88" i="13"/>
  <c r="N11" i="13"/>
  <c r="N58" i="13"/>
  <c r="N97" i="13"/>
  <c r="N30" i="13"/>
  <c r="N113" i="13" s="1"/>
  <c r="N44" i="13"/>
  <c r="N40" i="13"/>
  <c r="N107" i="13"/>
  <c r="N101" i="13"/>
  <c r="N103" i="13"/>
  <c r="N163" i="13" s="1"/>
  <c r="N22" i="13"/>
  <c r="N16" i="13"/>
  <c r="N75" i="13"/>
  <c r="N95" i="13"/>
  <c r="N99" i="13"/>
  <c r="N36" i="13"/>
  <c r="N93" i="13"/>
  <c r="N105" i="13"/>
  <c r="N19" i="13"/>
  <c r="N20" i="13"/>
  <c r="N10" i="13"/>
  <c r="N15" i="13"/>
  <c r="N43" i="13"/>
  <c r="N74" i="13"/>
  <c r="N92" i="13"/>
  <c r="N38" i="13"/>
  <c r="N23" i="13"/>
  <c r="N12" i="13"/>
  <c r="N17" i="13"/>
  <c r="N45" i="13"/>
  <c r="N116" i="13" s="1"/>
  <c r="N76" i="13"/>
  <c r="N94" i="13"/>
  <c r="N42" i="13"/>
  <c r="N25" i="13"/>
  <c r="N14" i="13"/>
  <c r="N31" i="13"/>
  <c r="N57" i="13"/>
  <c r="N78" i="13"/>
  <c r="N96" i="13"/>
  <c r="N46" i="13"/>
  <c r="N27" i="13"/>
  <c r="N24" i="13"/>
  <c r="N33" i="13"/>
  <c r="N61" i="13"/>
  <c r="N98" i="13"/>
  <c r="N65" i="13"/>
  <c r="N29" i="13"/>
  <c r="N28" i="13"/>
  <c r="N35" i="13"/>
  <c r="N66" i="13"/>
  <c r="N100" i="13"/>
  <c r="N69" i="13"/>
  <c r="N4" i="13"/>
  <c r="N5" i="13"/>
  <c r="N37" i="13"/>
  <c r="N68" i="13"/>
  <c r="N102" i="13"/>
  <c r="N73" i="13"/>
  <c r="N26" i="13"/>
  <c r="N9" i="13"/>
  <c r="N77" i="13"/>
  <c r="N7" i="13"/>
  <c r="N13" i="13"/>
  <c r="N106" i="13"/>
  <c r="N39" i="13"/>
  <c r="N104" i="13"/>
  <c r="N41" i="13"/>
  <c r="N70" i="13"/>
  <c r="N72" i="13"/>
  <c r="N34" i="13"/>
  <c r="N18" i="13"/>
  <c r="N87" i="13"/>
  <c r="N6" i="13"/>
  <c r="N8" i="13"/>
  <c r="R19" i="2"/>
  <c r="S29" i="2"/>
  <c r="T29" i="2" s="1"/>
  <c r="R29" i="2"/>
  <c r="U3" i="2"/>
  <c r="S3" i="2"/>
  <c r="T3" i="2" s="1"/>
  <c r="R32" i="2"/>
  <c r="S32" i="2"/>
  <c r="T32" i="2" s="1"/>
  <c r="U13" i="2"/>
  <c r="R13" i="2"/>
  <c r="U57" i="2"/>
  <c r="F20" i="13"/>
  <c r="F7" i="13"/>
  <c r="F11" i="13"/>
  <c r="F18" i="13"/>
  <c r="F58" i="13"/>
  <c r="F68" i="13"/>
  <c r="F70" i="13"/>
  <c r="F77" i="13"/>
  <c r="F92" i="13"/>
  <c r="F97" i="13"/>
  <c r="F22" i="13"/>
  <c r="F4" i="13"/>
  <c r="F6" i="13"/>
  <c r="F10" i="13"/>
  <c r="F40" i="13"/>
  <c r="F45" i="13"/>
  <c r="F116" i="13" s="1"/>
  <c r="F57" i="13"/>
  <c r="F69" i="13"/>
  <c r="F23" i="13"/>
  <c r="F25" i="13"/>
  <c r="F29" i="13"/>
  <c r="F13" i="13"/>
  <c r="F36" i="13"/>
  <c r="F41" i="13"/>
  <c r="F43" i="13"/>
  <c r="F65" i="13"/>
  <c r="F21" i="13"/>
  <c r="F5" i="13"/>
  <c r="F9" i="13"/>
  <c r="F32" i="13"/>
  <c r="F37" i="13"/>
  <c r="F39" i="13"/>
  <c r="F46" i="13"/>
  <c r="F79" i="13"/>
  <c r="F24" i="13"/>
  <c r="F28" i="13"/>
  <c r="F16" i="13"/>
  <c r="F33" i="13"/>
  <c r="F35" i="13"/>
  <c r="F42" i="13"/>
  <c r="F75" i="13"/>
  <c r="F87" i="13"/>
  <c r="F14" i="13"/>
  <c r="F66" i="13"/>
  <c r="F95" i="13"/>
  <c r="F99" i="13"/>
  <c r="F8" i="13"/>
  <c r="F26" i="13"/>
  <c r="F72" i="13"/>
  <c r="F94" i="13"/>
  <c r="F100" i="13"/>
  <c r="F105" i="13"/>
  <c r="F74" i="13"/>
  <c r="F96" i="13"/>
  <c r="F30" i="13"/>
  <c r="F113" i="13" s="1"/>
  <c r="F12" i="13"/>
  <c r="F15" i="13"/>
  <c r="F38" i="13"/>
  <c r="F61" i="13"/>
  <c r="F67" i="13"/>
  <c r="F78" i="13"/>
  <c r="F106" i="13"/>
  <c r="F19" i="13"/>
  <c r="F17" i="13"/>
  <c r="F104" i="13"/>
  <c r="F27" i="13"/>
  <c r="F44" i="13"/>
  <c r="F101" i="13"/>
  <c r="F76" i="13"/>
  <c r="F88" i="13"/>
  <c r="F93" i="13"/>
  <c r="F102" i="13"/>
  <c r="F107" i="13"/>
  <c r="F34" i="13"/>
  <c r="F31" i="13"/>
  <c r="F71" i="13"/>
  <c r="F73" i="13"/>
  <c r="F98" i="13"/>
  <c r="F103" i="13"/>
  <c r="F163" i="13" s="1"/>
  <c r="T50" i="13"/>
  <c r="U50" i="13" s="1"/>
  <c r="S50" i="13"/>
  <c r="T80" i="13"/>
  <c r="S80" i="13"/>
  <c r="T92" i="13"/>
  <c r="U92" i="13" s="1"/>
  <c r="S92" i="13"/>
  <c r="V101" i="13"/>
  <c r="S101" i="13"/>
  <c r="T101" i="13"/>
  <c r="U101" i="13" s="1"/>
  <c r="S46" i="13"/>
  <c r="T46" i="13"/>
  <c r="U46" i="13" s="1"/>
  <c r="V66" i="13"/>
  <c r="T66" i="13"/>
  <c r="U66" i="13" s="1"/>
  <c r="S66" i="13"/>
  <c r="T39" i="13"/>
  <c r="U39" i="13" s="1"/>
  <c r="S39" i="13"/>
  <c r="P113" i="13"/>
  <c r="T30" i="13"/>
  <c r="U30" i="13" s="1"/>
  <c r="S30" i="13"/>
  <c r="B6" i="13"/>
  <c r="B10" i="13"/>
  <c r="B37" i="13"/>
  <c r="B40" i="13"/>
  <c r="B57" i="13"/>
  <c r="B69" i="13"/>
  <c r="B93" i="13"/>
  <c r="B21" i="13"/>
  <c r="B5" i="13"/>
  <c r="B9" i="13"/>
  <c r="B17" i="13"/>
  <c r="B32" i="13"/>
  <c r="B39" i="13"/>
  <c r="B46" i="13"/>
  <c r="B76" i="13"/>
  <c r="B79" i="13"/>
  <c r="B24" i="13"/>
  <c r="B28" i="13"/>
  <c r="B16" i="13"/>
  <c r="B35" i="13"/>
  <c r="B42" i="13"/>
  <c r="B72" i="13"/>
  <c r="B75" i="13"/>
  <c r="B8" i="13"/>
  <c r="B31" i="13"/>
  <c r="B38" i="13"/>
  <c r="B68" i="13"/>
  <c r="B71" i="13"/>
  <c r="B78" i="13"/>
  <c r="B92" i="13"/>
  <c r="B27" i="13"/>
  <c r="B12" i="13"/>
  <c r="B15" i="13"/>
  <c r="B34" i="13"/>
  <c r="B61" i="13"/>
  <c r="B67" i="13"/>
  <c r="B74" i="13"/>
  <c r="B88" i="13"/>
  <c r="B26" i="13"/>
  <c r="B43" i="13"/>
  <c r="B102" i="13"/>
  <c r="B25" i="13"/>
  <c r="B94" i="13"/>
  <c r="B77" i="13"/>
  <c r="B30" i="13"/>
  <c r="B113" i="13" s="1"/>
  <c r="B41" i="13"/>
  <c r="B101" i="13"/>
  <c r="B99" i="13"/>
  <c r="B29" i="13"/>
  <c r="B18" i="13"/>
  <c r="B33" i="13"/>
  <c r="B44" i="13"/>
  <c r="B70" i="13"/>
  <c r="B98" i="13"/>
  <c r="B107" i="13"/>
  <c r="B106" i="13"/>
  <c r="B23" i="13"/>
  <c r="B4" i="13"/>
  <c r="B36" i="13"/>
  <c r="B104" i="13"/>
  <c r="B14" i="13"/>
  <c r="B95" i="13"/>
  <c r="B7" i="13"/>
  <c r="B45" i="13"/>
  <c r="B116" i="13" s="1"/>
  <c r="B73" i="13"/>
  <c r="B96" i="13"/>
  <c r="B103" i="13"/>
  <c r="B163" i="13" s="1"/>
  <c r="B66" i="13"/>
  <c r="B87" i="13"/>
  <c r="B19" i="13"/>
  <c r="B11" i="13"/>
  <c r="B13" i="13"/>
  <c r="B58" i="13"/>
  <c r="B65" i="13"/>
  <c r="B97" i="13"/>
  <c r="B100" i="13"/>
  <c r="B105" i="13"/>
  <c r="B20" i="13"/>
  <c r="B22" i="13"/>
  <c r="V30" i="13" l="1"/>
  <c r="P120" i="13"/>
  <c r="E114" i="13"/>
  <c r="E115" i="13"/>
  <c r="K115" i="13"/>
  <c r="D115" i="13"/>
  <c r="B40" i="14"/>
  <c r="B164" i="13"/>
  <c r="B41" i="14" s="1"/>
  <c r="C114" i="13"/>
  <c r="J115" i="13"/>
  <c r="O40" i="14"/>
  <c r="O164" i="13"/>
  <c r="O41" i="14" s="1"/>
  <c r="S25" i="2"/>
  <c r="T25" i="2" s="1"/>
  <c r="F40" i="14"/>
  <c r="F164" i="13"/>
  <c r="F41" i="14" s="1"/>
  <c r="R27" i="2"/>
  <c r="S44" i="2"/>
  <c r="T44" i="2" s="1"/>
  <c r="G114" i="13"/>
  <c r="S33" i="2"/>
  <c r="T33" i="2" s="1"/>
  <c r="R12" i="2"/>
  <c r="C164" i="13"/>
  <c r="C41" i="14" s="1"/>
  <c r="C40" i="14"/>
  <c r="R21" i="2"/>
  <c r="U55" i="2"/>
  <c r="S55" i="2"/>
  <c r="T55" i="2" s="1"/>
  <c r="R55" i="2"/>
  <c r="R14" i="2"/>
  <c r="S38" i="2"/>
  <c r="T38" i="2" s="1"/>
  <c r="I115" i="13"/>
  <c r="R39" i="2"/>
  <c r="E164" i="13"/>
  <c r="E41" i="14" s="1"/>
  <c r="E40" i="14"/>
  <c r="E117" i="13"/>
  <c r="E124" i="13" s="1"/>
  <c r="E112" i="13"/>
  <c r="K114" i="13"/>
  <c r="S22" i="2"/>
  <c r="T22" i="2" s="1"/>
  <c r="M53" i="2"/>
  <c r="S9" i="2"/>
  <c r="T9" i="2" s="1"/>
  <c r="C115" i="13"/>
  <c r="G53" i="2"/>
  <c r="H115" i="13"/>
  <c r="R8" i="2"/>
  <c r="L115" i="13"/>
  <c r="O114" i="13"/>
  <c r="V103" i="13"/>
  <c r="S35" i="2"/>
  <c r="T35" i="2" s="1"/>
  <c r="U41" i="2"/>
  <c r="B114" i="13"/>
  <c r="N115" i="13"/>
  <c r="H114" i="13"/>
  <c r="D40" i="14"/>
  <c r="D164" i="13"/>
  <c r="D41" i="14" s="1"/>
  <c r="P121" i="13"/>
  <c r="F117" i="13"/>
  <c r="F124" i="13" s="1"/>
  <c r="F112" i="13"/>
  <c r="N114" i="13"/>
  <c r="S41" i="2"/>
  <c r="T41" i="2" s="1"/>
  <c r="O53" i="2"/>
  <c r="G164" i="13"/>
  <c r="G41" i="14" s="1"/>
  <c r="G40" i="14"/>
  <c r="R37" i="2"/>
  <c r="N53" i="2"/>
  <c r="R31" i="2"/>
  <c r="S40" i="2"/>
  <c r="T40" i="2" s="1"/>
  <c r="L114" i="13"/>
  <c r="P124" i="13"/>
  <c r="O117" i="13"/>
  <c r="O124" i="13" s="1"/>
  <c r="O112" i="13"/>
  <c r="O115" i="13"/>
  <c r="P40" i="14"/>
  <c r="P164" i="13"/>
  <c r="P41" i="14" s="1"/>
  <c r="R7" i="2"/>
  <c r="M164" i="13"/>
  <c r="M41" i="14" s="1"/>
  <c r="M40" i="14"/>
  <c r="R6" i="2"/>
  <c r="F114" i="13"/>
  <c r="K164" i="13"/>
  <c r="K41" i="14" s="1"/>
  <c r="K40" i="14"/>
  <c r="G115" i="13"/>
  <c r="S18" i="2"/>
  <c r="T18" i="2" s="1"/>
  <c r="J40" i="14"/>
  <c r="J164" i="13"/>
  <c r="J41" i="14" s="1"/>
  <c r="L112" i="13"/>
  <c r="L117" i="13"/>
  <c r="L121" i="13" s="1"/>
  <c r="I53" i="2"/>
  <c r="I114" i="13"/>
  <c r="M117" i="13"/>
  <c r="M124" i="13" s="1"/>
  <c r="M112" i="13"/>
  <c r="M115" i="13"/>
  <c r="M114" i="13"/>
  <c r="S45" i="2"/>
  <c r="T45" i="2" s="1"/>
  <c r="K123" i="13"/>
  <c r="B117" i="13"/>
  <c r="B121" i="13" s="1"/>
  <c r="B112" i="13"/>
  <c r="F115" i="13"/>
  <c r="N117" i="13"/>
  <c r="N121" i="13" s="1"/>
  <c r="N112" i="13"/>
  <c r="B115" i="13"/>
  <c r="N40" i="14"/>
  <c r="N164" i="13"/>
  <c r="N41" i="14" s="1"/>
  <c r="K53" i="2"/>
  <c r="G117" i="13"/>
  <c r="G124" i="13" s="1"/>
  <c r="G112" i="13"/>
  <c r="U54" i="2"/>
  <c r="S54" i="2"/>
  <c r="T54" i="2" s="1"/>
  <c r="R54" i="2"/>
  <c r="C117" i="13"/>
  <c r="C124" i="13" s="1"/>
  <c r="C112" i="13"/>
  <c r="C120" i="13" s="1"/>
  <c r="H40" i="14"/>
  <c r="H164" i="13"/>
  <c r="H41" i="14" s="1"/>
  <c r="H112" i="13"/>
  <c r="H117" i="13"/>
  <c r="H124" i="13" s="1"/>
  <c r="D114" i="13"/>
  <c r="S30" i="2"/>
  <c r="T30" i="2" s="1"/>
  <c r="I112" i="13"/>
  <c r="I117" i="13"/>
  <c r="I124" i="13" s="1"/>
  <c r="I164" i="13"/>
  <c r="I41" i="14" s="1"/>
  <c r="I40" i="14"/>
  <c r="R15" i="2"/>
  <c r="R47" i="2"/>
  <c r="K117" i="13"/>
  <c r="K124" i="13" s="1"/>
  <c r="K112" i="13"/>
  <c r="J117" i="13"/>
  <c r="J124" i="13" s="1"/>
  <c r="J112" i="13"/>
  <c r="J120" i="13" s="1"/>
  <c r="J114" i="13"/>
  <c r="L40" i="14"/>
  <c r="L164" i="13"/>
  <c r="L41" i="14" s="1"/>
  <c r="D117" i="13"/>
  <c r="D121" i="13" s="1"/>
  <c r="D112" i="13"/>
  <c r="R17" i="2"/>
  <c r="J53" i="2"/>
  <c r="E123" i="13"/>
  <c r="V18" i="13"/>
  <c r="E121" i="13" l="1"/>
  <c r="L122" i="13"/>
  <c r="G120" i="13"/>
  <c r="L123" i="13"/>
  <c r="K120" i="13"/>
  <c r="F122" i="13"/>
  <c r="I121" i="13"/>
  <c r="L124" i="13"/>
  <c r="H121" i="13"/>
  <c r="N120" i="13"/>
  <c r="K121" i="13"/>
  <c r="O122" i="13"/>
  <c r="F121" i="13"/>
  <c r="H122" i="13"/>
  <c r="H120" i="13"/>
  <c r="F123" i="13"/>
  <c r="N123" i="13"/>
  <c r="J122" i="13"/>
  <c r="B120" i="13"/>
  <c r="I122" i="13"/>
  <c r="N122" i="13"/>
  <c r="J121" i="13"/>
  <c r="G122" i="13"/>
  <c r="G123" i="13"/>
  <c r="I120" i="13"/>
  <c r="B122" i="13"/>
  <c r="G121" i="13"/>
  <c r="O123" i="13"/>
  <c r="F120" i="13"/>
  <c r="E122" i="13"/>
  <c r="K122" i="13"/>
  <c r="N124" i="13"/>
  <c r="J123" i="13"/>
  <c r="D120" i="13"/>
  <c r="D122" i="13"/>
  <c r="B123" i="13"/>
  <c r="M122" i="13"/>
  <c r="L120" i="13"/>
  <c r="O120" i="13"/>
  <c r="O121" i="13"/>
  <c r="H123" i="13"/>
  <c r="E120" i="13"/>
  <c r="I123" i="13"/>
  <c r="C121" i="13"/>
  <c r="B124" i="13"/>
  <c r="C122" i="13"/>
  <c r="M123" i="13"/>
  <c r="M121" i="13"/>
  <c r="M120" i="13"/>
  <c r="D124" i="13"/>
  <c r="C123" i="13"/>
  <c r="D123" i="13"/>
</calcChain>
</file>

<file path=xl/comments1.xml><?xml version="1.0" encoding="utf-8"?>
<comments xmlns="http://schemas.openxmlformats.org/spreadsheetml/2006/main">
  <authors>
    <author>Save The Children Australia</author>
  </authors>
  <commentList>
    <comment ref="A1" authorId="0">
      <text>
        <r>
          <rPr>
            <sz val="11"/>
            <color indexed="81"/>
            <rFont val="Tahoma"/>
            <family val="2"/>
          </rPr>
          <t>Table 2: Total ODA attributable to countries and regions.  This includes DFAT country, regional, global programs and expenditure by other govt. departments.</t>
        </r>
      </text>
    </comment>
  </commentList>
</comments>
</file>

<file path=xl/comments2.xml><?xml version="1.0" encoding="utf-8"?>
<comments xmlns="http://schemas.openxmlformats.org/spreadsheetml/2006/main">
  <authors>
    <author>Save The Children Australia</author>
  </authors>
  <commentList>
    <comment ref="A1" authorId="0">
      <text>
        <r>
          <rPr>
            <sz val="9"/>
            <color indexed="81"/>
            <rFont val="Tahoma"/>
            <family val="2"/>
          </rPr>
          <t>Table 1: DFAT Country, regional and global programs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B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C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D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E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F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G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H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I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J1" authorId="0">
      <text>
        <r>
          <rPr>
            <sz val="8"/>
            <color indexed="81"/>
            <rFont val="Tahoma"/>
            <family val="2"/>
          </rPr>
          <t>Unless otherwise specified, reference period of each index: 2011–12 = 100.0.</t>
        </r>
      </text>
    </comment>
    <comment ref="A6" authorId="0">
      <text>
        <r>
          <rPr>
            <sz val="8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<sst xmlns="http://schemas.openxmlformats.org/spreadsheetml/2006/main" count="499" uniqueCount="287">
  <si>
    <t>2004-05</t>
  </si>
  <si>
    <t>2005-06 (d)</t>
  </si>
  <si>
    <t>2006-07</t>
  </si>
  <si>
    <t>2007-08</t>
  </si>
  <si>
    <t>2008-09</t>
  </si>
  <si>
    <t>2009-10</t>
  </si>
  <si>
    <t>2010-11</t>
  </si>
  <si>
    <t>2011-12</t>
  </si>
  <si>
    <t>2012-13</t>
  </si>
  <si>
    <t>Country/Regional Programs</t>
  </si>
  <si>
    <t>Papua New Guinea</t>
  </si>
  <si>
    <t>Solomon Islands</t>
  </si>
  <si>
    <t>Vanuatu</t>
  </si>
  <si>
    <t>Samoa</t>
  </si>
  <si>
    <t>Fiji</t>
  </si>
  <si>
    <t>Tonga</t>
  </si>
  <si>
    <t>Nauru</t>
  </si>
  <si>
    <t>Kiribati</t>
  </si>
  <si>
    <t>Tuvalu</t>
  </si>
  <si>
    <t>Cook Islands</t>
  </si>
  <si>
    <t>Niue and Tokelau</t>
  </si>
  <si>
    <t>North Pacific</t>
  </si>
  <si>
    <t>Regional and Other Pacific</t>
  </si>
  <si>
    <t>Indonesia</t>
  </si>
  <si>
    <t>Vietnam</t>
  </si>
  <si>
    <t>Philippines</t>
  </si>
  <si>
    <t>Timor-Leste</t>
  </si>
  <si>
    <t>Cambodia</t>
  </si>
  <si>
    <t>Myanmar</t>
  </si>
  <si>
    <t>Laos</t>
  </si>
  <si>
    <t>Mongolia</t>
  </si>
  <si>
    <t xml:space="preserve">East Asia Regional </t>
  </si>
  <si>
    <t>East Asia</t>
  </si>
  <si>
    <t>Afhanistan</t>
  </si>
  <si>
    <t>Pakistan</t>
  </si>
  <si>
    <t>Bangladesh</t>
  </si>
  <si>
    <t>Sri Lanka</t>
  </si>
  <si>
    <t>Nepal</t>
  </si>
  <si>
    <t>Bhutan</t>
  </si>
  <si>
    <t>Maldives</t>
  </si>
  <si>
    <t>South and West Asia Regional</t>
  </si>
  <si>
    <t xml:space="preserve">South and West Asia </t>
  </si>
  <si>
    <t>Iraq</t>
  </si>
  <si>
    <t>Palestinian Territories</t>
  </si>
  <si>
    <t>Middle East and North Africa</t>
  </si>
  <si>
    <t>Sub-Saharan Africa</t>
  </si>
  <si>
    <t xml:space="preserve">Other Africa and Middle East Unspecified </t>
  </si>
  <si>
    <t>Africa and the Middle East</t>
  </si>
  <si>
    <t>Latin America</t>
  </si>
  <si>
    <t xml:space="preserve">Caribbean </t>
  </si>
  <si>
    <t xml:space="preserve">Other Latin America and the Caribbean Unspecified </t>
  </si>
  <si>
    <t>Latin America and the Caribbean</t>
  </si>
  <si>
    <t>Rest of the World</t>
  </si>
  <si>
    <t>Core contributions to multilateral organisations and other ODA not attibuted to particular countries or regions</t>
  </si>
  <si>
    <t>Adjustments</t>
  </si>
  <si>
    <t>Funds approved but not yet allocated</t>
  </si>
  <si>
    <t xml:space="preserve">Total Estimated ODA </t>
  </si>
  <si>
    <t>2014-15</t>
  </si>
  <si>
    <t>Index Numbers ;  All groups CPI ;  Sydney ;</t>
  </si>
  <si>
    <t>Index Numbers ;  All groups CPI ;  Melbourne ;</t>
  </si>
  <si>
    <t>Index Numbers ;  All groups CPI ;  Brisbane ;</t>
  </si>
  <si>
    <t>Index Numbers ;  All groups CPI ;  Adelaide ;</t>
  </si>
  <si>
    <t>Index Numbers ;  All groups CPI ;  Perth ;</t>
  </si>
  <si>
    <t>Index Numbers ;  All groups CPI ;  Hobart ;</t>
  </si>
  <si>
    <t>Index Numbers ;  All groups CPI ;  Darwin ;</t>
  </si>
  <si>
    <t>Index Numbers ;  All groups CPI ;  Canberra ;</t>
  </si>
  <si>
    <t>Index Numbers ;  All groups CPI ;  Australia ;</t>
  </si>
  <si>
    <t>Percentage Change from Corresponding Quarter of Previous Year ;  All groups CPI ;  Sydney ;</t>
  </si>
  <si>
    <t>Percentage Change from Corresponding Quarter of Previous Year ;  All groups CPI ;  Melbourne ;</t>
  </si>
  <si>
    <t>Percentage Change from Corresponding Quarter of Previous Year ;  All groups CPI ;  Brisbane ;</t>
  </si>
  <si>
    <t>Percentage Change from Corresponding Quarter of Previous Year ;  All groups CPI ;  Adelaide ;</t>
  </si>
  <si>
    <t>Percentage Change from Corresponding Quarter of Previous Year ;  All groups CPI ;  Perth ;</t>
  </si>
  <si>
    <t>Percentage Change from Corresponding Quarter of Previous Year ;  All groups CPI ;  Hobart ;</t>
  </si>
  <si>
    <t>Percentage Change from Corresponding Quarter of Previous Year ;  All groups CPI ;  Darwin ;</t>
  </si>
  <si>
    <t>Percentage Change from Corresponding Quarter of Previous Year ;  All groups CPI ;  Canberra ;</t>
  </si>
  <si>
    <t>Percentage Change from Corresponding Quarter of Previous Year ;  All groups CPI ;  Australia ;</t>
  </si>
  <si>
    <t>Percentage Change from Previous Period ;  All groups CPI ;  Sydney ;</t>
  </si>
  <si>
    <t>Percentage Change from Previous Period ;  All groups CPI ;  Melbourne ;</t>
  </si>
  <si>
    <t>Percentage Change from Previous Period ;  All groups CPI ;  Brisbane ;</t>
  </si>
  <si>
    <t>Percentage Change from Previous Period ;  All groups CPI ;  Adelaide ;</t>
  </si>
  <si>
    <t>Percentage Change from Previous Period ;  All groups CPI ;  Perth ;</t>
  </si>
  <si>
    <t>Percentage Change from Previous Period ;  All groups CPI ;  Hobart ;</t>
  </si>
  <si>
    <t>Percentage Change from Previous Period ;  All groups CPI ;  Darwin ;</t>
  </si>
  <si>
    <t>Percentage Change from Previous Period ;  All groups CPI ;  Canberra ;</t>
  </si>
  <si>
    <t>Percentage Change from Previous Period ;  All groups CPI ;  Australia ;</t>
  </si>
  <si>
    <t>Unit</t>
  </si>
  <si>
    <t>Index Numbers</t>
  </si>
  <si>
    <t>Percent</t>
  </si>
  <si>
    <t>Series Type</t>
  </si>
  <si>
    <t>Original</t>
  </si>
  <si>
    <t>Data Type</t>
  </si>
  <si>
    <t>INDEX</t>
  </si>
  <si>
    <t>PERCENT</t>
  </si>
  <si>
    <t>Frequency</t>
  </si>
  <si>
    <t>Quarter</t>
  </si>
  <si>
    <t>Collection Month</t>
  </si>
  <si>
    <t>Series Start</t>
  </si>
  <si>
    <t>Series End</t>
  </si>
  <si>
    <t>No. Obs</t>
  </si>
  <si>
    <t>Series ID</t>
  </si>
  <si>
    <t>A2325806K</t>
  </si>
  <si>
    <t>A2325811C</t>
  </si>
  <si>
    <t>A2325816R</t>
  </si>
  <si>
    <t>A2325821J</t>
  </si>
  <si>
    <t>A2325826V</t>
  </si>
  <si>
    <t>A2325831L</t>
  </si>
  <si>
    <t>A2325836X</t>
  </si>
  <si>
    <t>A2325841T</t>
  </si>
  <si>
    <t>A2325846C</t>
  </si>
  <si>
    <t>A2325807L</t>
  </si>
  <si>
    <t>A2325812F</t>
  </si>
  <si>
    <t>A2325817T</t>
  </si>
  <si>
    <t>A2325822K</t>
  </si>
  <si>
    <t>A2325827W</t>
  </si>
  <si>
    <t>A2325832R</t>
  </si>
  <si>
    <t>A2325837A</t>
  </si>
  <si>
    <t>A2325842V</t>
  </si>
  <si>
    <t>A2325847F</t>
  </si>
  <si>
    <t>A2325810A</t>
  </si>
  <si>
    <t>A2325815L</t>
  </si>
  <si>
    <t>A2325820F</t>
  </si>
  <si>
    <t>A2325825T</t>
  </si>
  <si>
    <t>A2325830K</t>
  </si>
  <si>
    <t>A2325835W</t>
  </si>
  <si>
    <t>A2325840R</t>
  </si>
  <si>
    <t>A2325845A</t>
  </si>
  <si>
    <t>A2325850V</t>
  </si>
  <si>
    <t xml:space="preserve">Note: CPI of 1.025 from MYEFO </t>
  </si>
  <si>
    <t>PNG and the Pacific</t>
  </si>
  <si>
    <t>Current</t>
  </si>
  <si>
    <t>2005-06</t>
  </si>
  <si>
    <t>2013-14</t>
  </si>
  <si>
    <t>Country programs</t>
  </si>
  <si>
    <t>East Timor</t>
  </si>
  <si>
    <t>Burma</t>
  </si>
  <si>
    <t>China</t>
  </si>
  <si>
    <t>Thailand</t>
  </si>
  <si>
    <t>East Asia Regional</t>
  </si>
  <si>
    <t>Total East Asia</t>
  </si>
  <si>
    <t>Micronesia</t>
  </si>
  <si>
    <t>Pacific Regional</t>
  </si>
  <si>
    <t>Total Papua New Guinea and Pacific</t>
  </si>
  <si>
    <t>India</t>
  </si>
  <si>
    <t>Afghanistan</t>
  </si>
  <si>
    <t>South Asia Regional</t>
  </si>
  <si>
    <t>Palestinian Territories and Other Middle East</t>
  </si>
  <si>
    <t>Africa &amp; the Middle East</t>
  </si>
  <si>
    <t>North Africa and the Middle East</t>
  </si>
  <si>
    <t>South &amp; Central America</t>
  </si>
  <si>
    <t>Total Africa, South and Central Asia, and Middle East</t>
  </si>
  <si>
    <t>Cross Regional Programs</t>
  </si>
  <si>
    <t>CPI</t>
  </si>
  <si>
    <t>Constant</t>
  </si>
  <si>
    <t>Global programs</t>
  </si>
  <si>
    <t>Humanitarian and Emergency Programs</t>
  </si>
  <si>
    <t>International refugee fund</t>
  </si>
  <si>
    <t>International Committee of the Red Cross</t>
  </si>
  <si>
    <t>UN-Humanitarian</t>
  </si>
  <si>
    <t>Humanitarian, Emergency and Refugee Programs</t>
  </si>
  <si>
    <t>IDA</t>
  </si>
  <si>
    <t>ADF</t>
  </si>
  <si>
    <t>MDRI</t>
  </si>
  <si>
    <t>HIPC</t>
  </si>
  <si>
    <t>IFAD</t>
  </si>
  <si>
    <t>GEF</t>
  </si>
  <si>
    <t>MPMF</t>
  </si>
  <si>
    <t>World Bank Clean Technologies Fund</t>
  </si>
  <si>
    <t>Multilateral replenishments</t>
  </si>
  <si>
    <t>United Nations Agencies</t>
  </si>
  <si>
    <t>Commonwealth organisations</t>
  </si>
  <si>
    <t>Other international programs</t>
  </si>
  <si>
    <t>UN, Commonwealth and other international organisations</t>
  </si>
  <si>
    <t>Non-Government Organisations</t>
  </si>
  <si>
    <t>ANCP</t>
  </si>
  <si>
    <t>Volunteer Programs</t>
  </si>
  <si>
    <t>AYAD</t>
  </si>
  <si>
    <t>NGO, volunteer and community programs</t>
  </si>
  <si>
    <t>Less: new multi-year expenses</t>
  </si>
  <si>
    <t>Add: cash paid to multi-year liabilities</t>
  </si>
  <si>
    <t>ACIAR</t>
  </si>
  <si>
    <t>Other Government Departments</t>
  </si>
  <si>
    <t>Total ODA</t>
  </si>
  <si>
    <t>2001-02</t>
  </si>
  <si>
    <t>2002-03</t>
  </si>
  <si>
    <t>2003-04</t>
  </si>
  <si>
    <t>Middle East and Central Asia</t>
  </si>
  <si>
    <t>Total South Asia, Africa &amp; Other</t>
  </si>
  <si>
    <t>Total ODA before adjustments</t>
  </si>
  <si>
    <t>Contributions to multilats/non country specific</t>
  </si>
  <si>
    <t>% to multilats/non country specific</t>
  </si>
  <si>
    <t>2013-14 (est.)</t>
  </si>
  <si>
    <t>2014-15 (est.)</t>
  </si>
  <si>
    <t>% country programs</t>
  </si>
  <si>
    <t>2015-16</t>
  </si>
  <si>
    <t>DFAT Country Programs</t>
  </si>
  <si>
    <t>Total DFAT Global Programs Expenses</t>
  </si>
  <si>
    <t>DFAT Global Programs</t>
  </si>
  <si>
    <t>DFAT Departmental</t>
  </si>
  <si>
    <t>$ change</t>
  </si>
  <si>
    <t>% change</t>
  </si>
  <si>
    <t>Rebase to 2015-16 = 100</t>
  </si>
  <si>
    <t>Est. outcome</t>
  </si>
  <si>
    <t>Budget est.</t>
  </si>
  <si>
    <t xml:space="preserve">2013-14 </t>
  </si>
  <si>
    <t xml:space="preserve">2014-15 </t>
  </si>
  <si>
    <t>CPI index (2015-16=100)</t>
  </si>
  <si>
    <t>2015-16 (est.)</t>
  </si>
  <si>
    <t>Estimated outcome</t>
  </si>
  <si>
    <t>Budget estimate</t>
  </si>
  <si>
    <t xml:space="preserve">Table 2: Total Australian ODA by partner country and region </t>
  </si>
  <si>
    <t>Table 1: DFAT Country, regional, global programs</t>
  </si>
  <si>
    <t>Disproportionate cut?</t>
  </si>
  <si>
    <t>More than 2007-08?</t>
  </si>
  <si>
    <t>Budget Estimate</t>
  </si>
  <si>
    <t>2015-16 Budget estimate</t>
  </si>
  <si>
    <t>Regional scholarships and education</t>
  </si>
  <si>
    <t>Gender equality fund*</t>
  </si>
  <si>
    <t>Health, water and sanitation</t>
  </si>
  <si>
    <t>Fisheries and agriculture</t>
  </si>
  <si>
    <t>Infrastructure and rural development</t>
  </si>
  <si>
    <t>Governance</t>
  </si>
  <si>
    <t>Disability</t>
  </si>
  <si>
    <t>Innovation fund</t>
  </si>
  <si>
    <t>Direct aid program</t>
  </si>
  <si>
    <t>Other cross regional programs</t>
  </si>
  <si>
    <t xml:space="preserve">  Disaster risk reduction and protracted conflicts</t>
  </si>
  <si>
    <t xml:space="preserve">  Australian preparedness and response</t>
  </si>
  <si>
    <t xml:space="preserve">  Emergency fund</t>
  </si>
  <si>
    <t xml:space="preserve">  UNDP</t>
  </si>
  <si>
    <t xml:space="preserve">  UNICEF</t>
  </si>
  <si>
    <t xml:space="preserve">  UNFPA</t>
  </si>
  <si>
    <t xml:space="preserve">  UNAIDS</t>
  </si>
  <si>
    <t xml:space="preserve">  WHO</t>
  </si>
  <si>
    <t xml:space="preserve">  UN Women</t>
  </si>
  <si>
    <t xml:space="preserve">  Other UN including ODA eligible assessed contributions</t>
  </si>
  <si>
    <t xml:space="preserve">  Contributions to Global Health Programs</t>
  </si>
  <si>
    <t xml:space="preserve">  Contributions to Global Education Partnerships</t>
  </si>
  <si>
    <t xml:space="preserve">  Contribution to Green Climate Fund</t>
  </si>
  <si>
    <t>Community engagement and international research</t>
  </si>
  <si>
    <t>2014-15 Budget Estimate</t>
  </si>
  <si>
    <t>South &amp; West Asia</t>
  </si>
  <si>
    <t>Country programs total</t>
  </si>
  <si>
    <t>Departmental</t>
  </si>
  <si>
    <t>Share of ODA</t>
  </si>
  <si>
    <t>From 2015-16 budget</t>
  </si>
  <si>
    <t>From 2014-15 budget</t>
  </si>
  <si>
    <t>Program breakdown</t>
  </si>
  <si>
    <t>Country programs share of total ODA</t>
  </si>
  <si>
    <t>Global programs share</t>
  </si>
  <si>
    <t>Total</t>
  </si>
  <si>
    <t>% share</t>
  </si>
  <si>
    <t>Country and regional programs</t>
  </si>
  <si>
    <t>Everything else</t>
  </si>
  <si>
    <t>Areas cut</t>
  </si>
  <si>
    <t>Areas not cut</t>
  </si>
  <si>
    <t>Commonwealth</t>
  </si>
  <si>
    <t xml:space="preserve">   Health, water and sanitation</t>
  </si>
  <si>
    <t xml:space="preserve">    Regional scholarships and education</t>
  </si>
  <si>
    <t xml:space="preserve">    Governance</t>
  </si>
  <si>
    <t xml:space="preserve">    Fisheries and agriculture</t>
  </si>
  <si>
    <t xml:space="preserve">    Infrastructure and rural development</t>
  </si>
  <si>
    <t xml:space="preserve">   Gender</t>
  </si>
  <si>
    <t xml:space="preserve">   Innovation</t>
  </si>
  <si>
    <t xml:space="preserve">   Disability</t>
  </si>
  <si>
    <t xml:space="preserve">   Contribution to Green Climate Fund</t>
  </si>
  <si>
    <t xml:space="preserve">    Other cross regional programs</t>
  </si>
  <si>
    <t xml:space="preserve">   Contributions to global health programs</t>
  </si>
  <si>
    <t xml:space="preserve">   Contributions to global education partnerships</t>
  </si>
  <si>
    <t>Country programs minus cross regional share plus DAP</t>
  </si>
  <si>
    <t xml:space="preserve">  Humanitarian</t>
  </si>
  <si>
    <t xml:space="preserve">  Cash payments to multilaterals*</t>
  </si>
  <si>
    <t xml:space="preserve">  UN + Commonwealth</t>
  </si>
  <si>
    <t xml:space="preserve">  Sectoral funds and programs</t>
  </si>
  <si>
    <t xml:space="preserve">  NGOs</t>
  </si>
  <si>
    <t xml:space="preserve">  Volunteers + community outreach</t>
  </si>
  <si>
    <t xml:space="preserve">  Other Government Departments</t>
  </si>
  <si>
    <t xml:space="preserve">  Adjustments</t>
  </si>
  <si>
    <t xml:space="preserve">  Aid program running costs</t>
  </si>
  <si>
    <t>UN and Commonwealth funding</t>
  </si>
  <si>
    <t>UNDP</t>
  </si>
  <si>
    <t>UNICEF</t>
  </si>
  <si>
    <t>UNFPA</t>
  </si>
  <si>
    <t>UNAIDS</t>
  </si>
  <si>
    <t>WHO</t>
  </si>
  <si>
    <t>UN Women</t>
  </si>
  <si>
    <t>Other UN including ODA eligible assessed contributions</t>
  </si>
  <si>
    <t>Sectoral funds and programs (A$ 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</si>
</sst>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mmm\-yyyy"/>
    <numFmt numFmtId="167" formatCode="0.0;\-0.0;0.0;@"/>
    <numFmt numFmtId="168" formatCode="0.000"/>
    <numFmt numFmtId="169" formatCode="0.0000"/>
    <numFmt numFmtId="170" formatCode="_-* #,##0.0_-;\-* #,##0.0_-;_-* &quot;-&quot;??_-;_-@_-"/>
    <numFmt numFmtId="171" formatCode="0.0"/>
    <numFmt numFmtId="172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3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5" fontId="0" fillId="0" borderId="0" xfId="1" applyNumberFormat="1" applyFont="1"/>
    <xf numFmtId="0" fontId="2" fillId="0" borderId="5" xfId="0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2" fillId="4" borderId="6" xfId="0" applyFont="1" applyFill="1" applyBorder="1"/>
    <xf numFmtId="0" fontId="0" fillId="5" borderId="7" xfId="0" applyFont="1" applyFill="1" applyBorder="1"/>
    <xf numFmtId="0" fontId="2" fillId="5" borderId="6" xfId="0" applyFont="1" applyFill="1" applyBorder="1"/>
    <xf numFmtId="0" fontId="2" fillId="6" borderId="6" xfId="0" applyFont="1" applyFill="1" applyBorder="1"/>
    <xf numFmtId="0" fontId="2" fillId="0" borderId="7" xfId="0" applyFont="1" applyFill="1" applyBorder="1"/>
    <xf numFmtId="165" fontId="0" fillId="0" borderId="2" xfId="1" applyNumberFormat="1" applyFont="1" applyBorder="1"/>
    <xf numFmtId="165" fontId="0" fillId="0" borderId="0" xfId="0" applyNumberFormat="1"/>
    <xf numFmtId="2" fontId="0" fillId="0" borderId="0" xfId="0" applyNumberFormat="1"/>
    <xf numFmtId="165" fontId="0" fillId="0" borderId="2" xfId="0" applyNumberFormat="1" applyBorder="1"/>
    <xf numFmtId="0" fontId="2" fillId="0" borderId="0" xfId="0" applyFont="1"/>
    <xf numFmtId="9" fontId="0" fillId="0" borderId="0" xfId="0" applyNumberFormat="1"/>
    <xf numFmtId="0" fontId="5" fillId="2" borderId="6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4" fillId="4" borderId="7" xfId="0" applyFont="1" applyFill="1" applyBorder="1"/>
    <xf numFmtId="0" fontId="4" fillId="4" borderId="5" xfId="0" applyFont="1" applyFill="1" applyBorder="1"/>
    <xf numFmtId="0" fontId="5" fillId="4" borderId="6" xfId="0" applyFont="1" applyFill="1" applyBorder="1"/>
    <xf numFmtId="0" fontId="4" fillId="5" borderId="7" xfId="0" applyFont="1" applyFill="1" applyBorder="1"/>
    <xf numFmtId="0" fontId="5" fillId="5" borderId="6" xfId="0" applyFont="1" applyFill="1" applyBorder="1"/>
    <xf numFmtId="0" fontId="4" fillId="6" borderId="7" xfId="0" applyFont="1" applyFill="1" applyBorder="1"/>
    <xf numFmtId="0" fontId="5" fillId="6" borderId="6" xfId="0" applyFont="1" applyFill="1" applyBorder="1"/>
    <xf numFmtId="0" fontId="4" fillId="7" borderId="7" xfId="0" applyFont="1" applyFill="1" applyBorder="1"/>
    <xf numFmtId="0" fontId="4" fillId="7" borderId="5" xfId="0" applyFont="1" applyFill="1" applyBorder="1"/>
    <xf numFmtId="0" fontId="5" fillId="7" borderId="5" xfId="0" applyFont="1" applyFill="1" applyBorder="1"/>
    <xf numFmtId="0" fontId="5" fillId="8" borderId="7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5" xfId="0" applyFont="1" applyBorder="1"/>
    <xf numFmtId="0" fontId="5" fillId="0" borderId="9" xfId="0" applyFont="1" applyBorder="1"/>
    <xf numFmtId="0" fontId="7" fillId="0" borderId="0" xfId="2" applyFont="1" applyAlignment="1">
      <alignment wrapText="1"/>
    </xf>
    <xf numFmtId="0" fontId="7" fillId="0" borderId="0" xfId="2" applyFont="1" applyAlignment="1">
      <alignment horizontal="right" wrapText="1"/>
    </xf>
    <xf numFmtId="0" fontId="8" fillId="0" borderId="0" xfId="2" applyFont="1" applyAlignment="1"/>
    <xf numFmtId="0" fontId="7" fillId="0" borderId="0" xfId="2" applyFont="1" applyAlignment="1">
      <alignment horizontal="right"/>
    </xf>
    <xf numFmtId="0" fontId="7" fillId="0" borderId="0" xfId="2" applyFont="1" applyAlignment="1"/>
    <xf numFmtId="166" fontId="8" fillId="0" borderId="0" xfId="2" applyNumberFormat="1" applyFont="1" applyAlignment="1"/>
    <xf numFmtId="166" fontId="7" fillId="0" borderId="0" xfId="2" applyNumberFormat="1" applyFont="1" applyAlignment="1"/>
    <xf numFmtId="166" fontId="7" fillId="0" borderId="0" xfId="2" applyNumberFormat="1" applyFont="1" applyAlignment="1">
      <alignment horizontal="left"/>
    </xf>
    <xf numFmtId="167" fontId="7" fillId="0" borderId="0" xfId="2" applyNumberFormat="1" applyFont="1" applyAlignment="1"/>
    <xf numFmtId="0" fontId="6" fillId="0" borderId="0" xfId="2"/>
    <xf numFmtId="17" fontId="7" fillId="0" borderId="0" xfId="2" applyNumberFormat="1" applyFont="1" applyAlignment="1"/>
    <xf numFmtId="2" fontId="7" fillId="0" borderId="0" xfId="2" applyNumberFormat="1" applyFont="1" applyAlignment="1"/>
    <xf numFmtId="168" fontId="0" fillId="0" borderId="0" xfId="0" applyNumberFormat="1"/>
    <xf numFmtId="43" fontId="0" fillId="0" borderId="0" xfId="0" applyNumberFormat="1"/>
    <xf numFmtId="169" fontId="7" fillId="0" borderId="0" xfId="2" applyNumberFormat="1" applyFont="1" applyAlignment="1"/>
    <xf numFmtId="0" fontId="0" fillId="0" borderId="0" xfId="0" applyFont="1"/>
    <xf numFmtId="0" fontId="10" fillId="0" borderId="0" xfId="0" applyFont="1"/>
    <xf numFmtId="0" fontId="5" fillId="5" borderId="7" xfId="0" applyFont="1" applyFill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2" fillId="0" borderId="0" xfId="1" applyNumberFormat="1" applyFont="1" applyFill="1" applyBorder="1"/>
    <xf numFmtId="165" fontId="10" fillId="0" borderId="0" xfId="1" applyNumberFormat="1" applyFont="1"/>
    <xf numFmtId="165" fontId="0" fillId="0" borderId="0" xfId="1" applyNumberFormat="1" applyFont="1" applyFill="1" applyBorder="1"/>
    <xf numFmtId="165" fontId="2" fillId="0" borderId="0" xfId="0" applyNumberFormat="1" applyFont="1"/>
    <xf numFmtId="165" fontId="2" fillId="0" borderId="2" xfId="0" applyNumberFormat="1" applyFont="1" applyBorder="1"/>
    <xf numFmtId="165" fontId="0" fillId="0" borderId="10" xfId="1" applyNumberFormat="1" applyFont="1" applyBorder="1"/>
    <xf numFmtId="165" fontId="0" fillId="0" borderId="0" xfId="0" applyNumberFormat="1" applyFont="1" applyBorder="1"/>
    <xf numFmtId="0" fontId="0" fillId="0" borderId="0" xfId="0" applyFont="1" applyBorder="1"/>
    <xf numFmtId="165" fontId="2" fillId="0" borderId="0" xfId="0" applyNumberFormat="1" applyFont="1" applyBorder="1"/>
    <xf numFmtId="9" fontId="0" fillId="0" borderId="0" xfId="3" applyFont="1"/>
    <xf numFmtId="1" fontId="0" fillId="0" borderId="0" xfId="0" applyNumberFormat="1" applyFont="1"/>
    <xf numFmtId="165" fontId="2" fillId="0" borderId="10" xfId="1" applyNumberFormat="1" applyFont="1" applyBorder="1"/>
    <xf numFmtId="1" fontId="2" fillId="0" borderId="0" xfId="0" applyNumberFormat="1" applyFont="1"/>
    <xf numFmtId="9" fontId="0" fillId="0" borderId="0" xfId="3" applyNumberFormat="1" applyFont="1"/>
    <xf numFmtId="9" fontId="0" fillId="0" borderId="0" xfId="3" applyFont="1" applyAlignment="1">
      <alignment horizontal="center"/>
    </xf>
    <xf numFmtId="9" fontId="2" fillId="0" borderId="2" xfId="3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/>
    <xf numFmtId="165" fontId="0" fillId="0" borderId="0" xfId="1" applyNumberFormat="1" applyFon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9" fontId="0" fillId="0" borderId="0" xfId="3" applyFont="1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9" fontId="0" fillId="0" borderId="0" xfId="3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9" fontId="0" fillId="0" borderId="2" xfId="3" applyFont="1" applyBorder="1" applyAlignment="1">
      <alignment horizontal="right"/>
    </xf>
    <xf numFmtId="168" fontId="7" fillId="0" borderId="0" xfId="2" applyNumberFormat="1" applyFont="1" applyAlignment="1"/>
    <xf numFmtId="171" fontId="7" fillId="0" borderId="0" xfId="2" applyNumberFormat="1" applyFont="1" applyAlignment="1"/>
    <xf numFmtId="0" fontId="13" fillId="0" borderId="0" xfId="2" applyFont="1" applyAlignment="1"/>
    <xf numFmtId="166" fontId="8" fillId="0" borderId="0" xfId="2" applyNumberFormat="1" applyFont="1" applyAlignment="1">
      <alignment horizontal="right"/>
    </xf>
    <xf numFmtId="17" fontId="8" fillId="0" borderId="0" xfId="2" applyNumberFormat="1" applyFont="1" applyAlignment="1">
      <alignment horizontal="right"/>
    </xf>
    <xf numFmtId="171" fontId="7" fillId="0" borderId="0" xfId="2" applyNumberFormat="1" applyFont="1" applyAlignment="1">
      <alignment horizontal="right"/>
    </xf>
    <xf numFmtId="171" fontId="0" fillId="0" borderId="0" xfId="0" applyNumberFormat="1" applyFill="1" applyAlignment="1">
      <alignment horizontal="right"/>
    </xf>
    <xf numFmtId="17" fontId="7" fillId="9" borderId="0" xfId="2" applyNumberFormat="1" applyFont="1" applyFill="1" applyAlignment="1"/>
    <xf numFmtId="0" fontId="7" fillId="9" borderId="0" xfId="2" applyFont="1" applyFill="1" applyAlignment="1"/>
    <xf numFmtId="0" fontId="2" fillId="0" borderId="2" xfId="0" applyFont="1" applyBorder="1" applyAlignment="1"/>
    <xf numFmtId="0" fontId="2" fillId="5" borderId="7" xfId="0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2" fillId="0" borderId="0" xfId="0" applyFont="1" applyFill="1" applyBorder="1" applyAlignment="1">
      <alignment horizontal="left"/>
    </xf>
    <xf numFmtId="0" fontId="0" fillId="3" borderId="7" xfId="0" applyFont="1" applyFill="1" applyBorder="1"/>
    <xf numFmtId="165" fontId="0" fillId="0" borderId="0" xfId="1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right" vertical="top"/>
    </xf>
    <xf numFmtId="164" fontId="0" fillId="0" borderId="0" xfId="0" applyNumberFormat="1" applyFont="1" applyBorder="1"/>
    <xf numFmtId="0" fontId="0" fillId="0" borderId="0" xfId="0" applyFont="1" applyAlignment="1">
      <alignment horizontal="center"/>
    </xf>
    <xf numFmtId="165" fontId="14" fillId="0" borderId="0" xfId="1" applyNumberFormat="1" applyFont="1" applyBorder="1" applyAlignment="1">
      <alignment horizontal="right" vertical="top"/>
    </xf>
    <xf numFmtId="164" fontId="14" fillId="0" borderId="0" xfId="0" applyNumberFormat="1" applyFont="1" applyBorder="1" applyAlignment="1">
      <alignment horizontal="right" vertical="top"/>
    </xf>
    <xf numFmtId="0" fontId="0" fillId="3" borderId="5" xfId="0" applyFont="1" applyFill="1" applyBorder="1"/>
    <xf numFmtId="165" fontId="0" fillId="0" borderId="1" xfId="1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165" fontId="2" fillId="0" borderId="2" xfId="1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/>
    <xf numFmtId="3" fontId="2" fillId="0" borderId="2" xfId="0" applyNumberFormat="1" applyFont="1" applyBorder="1"/>
    <xf numFmtId="0" fontId="0" fillId="4" borderId="7" xfId="0" applyFont="1" applyFill="1" applyBorder="1"/>
    <xf numFmtId="165" fontId="0" fillId="0" borderId="0" xfId="1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164" fontId="0" fillId="0" borderId="0" xfId="0" applyNumberFormat="1" applyFont="1" applyFill="1" applyBorder="1"/>
    <xf numFmtId="0" fontId="0" fillId="4" borderId="5" xfId="0" applyFont="1" applyFill="1" applyBorder="1"/>
    <xf numFmtId="165" fontId="0" fillId="0" borderId="1" xfId="1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6" borderId="7" xfId="0" applyFont="1" applyFill="1" applyBorder="1"/>
    <xf numFmtId="0" fontId="0" fillId="7" borderId="7" xfId="0" applyFont="1" applyFill="1" applyBorder="1"/>
    <xf numFmtId="0" fontId="0" fillId="7" borderId="5" xfId="0" applyFont="1" applyFill="1" applyBorder="1"/>
    <xf numFmtId="0" fontId="2" fillId="7" borderId="5" xfId="0" applyFont="1" applyFill="1" applyBorder="1"/>
    <xf numFmtId="165" fontId="2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8" borderId="7" xfId="0" applyFont="1" applyFill="1" applyBorder="1"/>
    <xf numFmtId="164" fontId="2" fillId="0" borderId="0" xfId="0" applyNumberFormat="1" applyFont="1" applyBorder="1"/>
    <xf numFmtId="0" fontId="0" fillId="0" borderId="8" xfId="0" applyFont="1" applyBorder="1"/>
    <xf numFmtId="165" fontId="0" fillId="0" borderId="3" xfId="1" applyNumberFormat="1" applyFont="1" applyBorder="1"/>
    <xf numFmtId="0" fontId="0" fillId="0" borderId="3" xfId="0" applyFont="1" applyBorder="1"/>
    <xf numFmtId="164" fontId="0" fillId="0" borderId="3" xfId="0" applyNumberFormat="1" applyFont="1" applyBorder="1"/>
    <xf numFmtId="165" fontId="0" fillId="0" borderId="3" xfId="1" applyNumberFormat="1" applyFont="1" applyFill="1" applyBorder="1"/>
    <xf numFmtId="0" fontId="0" fillId="0" borderId="7" xfId="0" applyFont="1" applyBorder="1"/>
    <xf numFmtId="3" fontId="0" fillId="0" borderId="0" xfId="0" applyNumberFormat="1" applyFont="1" applyFill="1" applyBorder="1"/>
    <xf numFmtId="170" fontId="0" fillId="0" borderId="0" xfId="1" applyNumberFormat="1" applyFont="1" applyFill="1" applyBorder="1"/>
    <xf numFmtId="0" fontId="0" fillId="0" borderId="5" xfId="0" applyFont="1" applyBorder="1"/>
    <xf numFmtId="0" fontId="2" fillId="0" borderId="9" xfId="0" applyFont="1" applyBorder="1"/>
    <xf numFmtId="165" fontId="2" fillId="0" borderId="4" xfId="1" applyNumberFormat="1" applyFont="1" applyBorder="1"/>
    <xf numFmtId="0" fontId="0" fillId="0" borderId="4" xfId="0" applyFont="1" applyBorder="1"/>
    <xf numFmtId="165" fontId="0" fillId="0" borderId="0" xfId="0" applyNumberFormat="1" applyFont="1"/>
    <xf numFmtId="164" fontId="0" fillId="0" borderId="0" xfId="0" applyNumberFormat="1" applyFont="1"/>
    <xf numFmtId="9" fontId="0" fillId="0" borderId="2" xfId="3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3" xfId="0" applyNumberFormat="1" applyFont="1" applyBorder="1"/>
    <xf numFmtId="9" fontId="0" fillId="0" borderId="3" xfId="3" applyFont="1" applyBorder="1"/>
    <xf numFmtId="165" fontId="0" fillId="0" borderId="2" xfId="0" applyNumberFormat="1" applyFont="1" applyBorder="1"/>
    <xf numFmtId="9" fontId="0" fillId="0" borderId="2" xfId="3" applyFont="1" applyBorder="1"/>
    <xf numFmtId="165" fontId="0" fillId="0" borderId="4" xfId="0" applyNumberFormat="1" applyFont="1" applyBorder="1"/>
    <xf numFmtId="9" fontId="0" fillId="0" borderId="4" xfId="3" applyFont="1" applyBorder="1"/>
    <xf numFmtId="165" fontId="0" fillId="0" borderId="3" xfId="0" applyNumberFormat="1" applyBorder="1"/>
    <xf numFmtId="165" fontId="0" fillId="0" borderId="4" xfId="1" applyNumberFormat="1" applyFont="1" applyBorder="1"/>
    <xf numFmtId="165" fontId="0" fillId="0" borderId="4" xfId="0" applyNumberFormat="1" applyBorder="1"/>
    <xf numFmtId="171" fontId="0" fillId="0" borderId="0" xfId="0" applyNumberFormat="1"/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3" applyNumberFormat="1" applyFont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2" xfId="0" applyFont="1" applyBorder="1"/>
    <xf numFmtId="165" fontId="2" fillId="0" borderId="0" xfId="1" applyNumberFormat="1" applyFont="1" applyFill="1"/>
    <xf numFmtId="0" fontId="0" fillId="0" borderId="2" xfId="0" applyBorder="1"/>
    <xf numFmtId="0" fontId="2" fillId="0" borderId="0" xfId="0" applyFont="1" applyFill="1" applyBorder="1"/>
    <xf numFmtId="165" fontId="0" fillId="0" borderId="2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165" fontId="2" fillId="0" borderId="0" xfId="1" applyNumberFormat="1" applyFont="1" applyFill="1" applyAlignment="1">
      <alignment horizontal="left"/>
    </xf>
    <xf numFmtId="165" fontId="2" fillId="0" borderId="0" xfId="1" applyNumberFormat="1" applyFont="1" applyAlignment="1">
      <alignment horizontal="center"/>
    </xf>
    <xf numFmtId="165" fontId="1" fillId="0" borderId="0" xfId="1" applyNumberFormat="1" applyFont="1" applyBorder="1"/>
    <xf numFmtId="165" fontId="2" fillId="0" borderId="2" xfId="0" applyNumberFormat="1" applyFont="1" applyBorder="1" applyAlignment="1">
      <alignment horizontal="right"/>
    </xf>
    <xf numFmtId="9" fontId="2" fillId="0" borderId="2" xfId="3" applyFont="1" applyBorder="1" applyAlignment="1">
      <alignment horizontal="right"/>
    </xf>
    <xf numFmtId="165" fontId="2" fillId="0" borderId="11" xfId="1" applyNumberFormat="1" applyFont="1" applyBorder="1"/>
    <xf numFmtId="165" fontId="2" fillId="0" borderId="12" xfId="1" applyNumberFormat="1" applyFont="1" applyBorder="1"/>
    <xf numFmtId="0" fontId="2" fillId="0" borderId="3" xfId="0" applyFont="1" applyBorder="1"/>
    <xf numFmtId="165" fontId="2" fillId="0" borderId="3" xfId="1" applyNumberFormat="1" applyFont="1" applyBorder="1"/>
    <xf numFmtId="9" fontId="0" fillId="0" borderId="1" xfId="3" applyFont="1" applyBorder="1"/>
    <xf numFmtId="0" fontId="0" fillId="0" borderId="0" xfId="0" applyBorder="1" applyAlignment="1">
      <alignment horizontal="center" vertical="center"/>
    </xf>
    <xf numFmtId="165" fontId="2" fillId="0" borderId="1" xfId="0" applyNumberFormat="1" applyFont="1" applyBorder="1"/>
    <xf numFmtId="0" fontId="0" fillId="0" borderId="0" xfId="0" applyFont="1" applyFill="1" applyBorder="1"/>
    <xf numFmtId="0" fontId="10" fillId="0" borderId="0" xfId="0" applyFont="1" applyFill="1" applyBorder="1"/>
    <xf numFmtId="165" fontId="0" fillId="9" borderId="0" xfId="1" applyNumberFormat="1" applyFont="1" applyFill="1"/>
    <xf numFmtId="165" fontId="2" fillId="0" borderId="0" xfId="0" applyNumberFormat="1" applyFont="1" applyFill="1" applyAlignment="1">
      <alignment horizontal="center" wrapText="1"/>
    </xf>
    <xf numFmtId="165" fontId="1" fillId="0" borderId="2" xfId="1" applyNumberFormat="1" applyFont="1" applyBorder="1"/>
    <xf numFmtId="165" fontId="10" fillId="0" borderId="0" xfId="0" applyNumberFormat="1" applyFont="1" applyBorder="1"/>
    <xf numFmtId="165" fontId="10" fillId="0" borderId="0" xfId="1" applyNumberFormat="1" applyFont="1" applyBorder="1"/>
    <xf numFmtId="165" fontId="1" fillId="0" borderId="1" xfId="1" applyNumberFormat="1" applyFont="1" applyBorder="1"/>
    <xf numFmtId="9" fontId="2" fillId="0" borderId="2" xfId="3" applyFont="1" applyBorder="1"/>
    <xf numFmtId="43" fontId="2" fillId="0" borderId="0" xfId="1" applyNumberFormat="1" applyFont="1" applyBorder="1"/>
    <xf numFmtId="43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72" fontId="0" fillId="0" borderId="0" xfId="0" applyNumberFormat="1" applyFont="1"/>
    <xf numFmtId="165" fontId="2" fillId="0" borderId="0" xfId="1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2" fillId="0" borderId="0" xfId="1" applyNumberFormat="1" applyFont="1" applyFill="1" applyAlignment="1">
      <alignment horizontal="center" wrapText="1"/>
    </xf>
    <xf numFmtId="165" fontId="0" fillId="0" borderId="2" xfId="1" applyNumberFormat="1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/>
    <xf numFmtId="0" fontId="0" fillId="0" borderId="4" xfId="0" applyBorder="1"/>
    <xf numFmtId="165" fontId="2" fillId="0" borderId="4" xfId="0" applyNumberFormat="1" applyFont="1" applyBorder="1"/>
    <xf numFmtId="165" fontId="2" fillId="0" borderId="4" xfId="0" applyNumberFormat="1" applyFont="1" applyBorder="1" applyAlignment="1">
      <alignment horizontal="right"/>
    </xf>
    <xf numFmtId="9" fontId="2" fillId="0" borderId="4" xfId="3" applyFont="1" applyBorder="1" applyAlignment="1">
      <alignment horizontal="right"/>
    </xf>
    <xf numFmtId="9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9" fontId="2" fillId="0" borderId="0" xfId="3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2" fillId="0" borderId="0" xfId="0" applyNumberFormat="1" applyFont="1"/>
    <xf numFmtId="172" fontId="0" fillId="0" borderId="0" xfId="0" applyNumberFormat="1"/>
    <xf numFmtId="0" fontId="2" fillId="0" borderId="1" xfId="0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30"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8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% to multilats/non</a:t>
            </a:r>
            <a:r>
              <a:rPr lang="en-AU" baseline="0"/>
              <a:t> country specific</a:t>
            </a:r>
            <a:endParaRPr lang="en-AU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'Total ODA current'!$E$2:$O$2</c:f>
              <c:strCache>
                <c:ptCount val="1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 (est.)</c:v>
                </c:pt>
                <c:pt idx="10">
                  <c:v>2014-15 (est.)</c:v>
                </c:pt>
              </c:strCache>
            </c:strRef>
          </c:cat>
          <c:val>
            <c:numRef>
              <c:f>'Total ODA current'!$E$59:$O$59</c:f>
              <c:numCache>
                <c:formatCode>0%</c:formatCode>
                <c:ptCount val="11"/>
                <c:pt idx="0">
                  <c:v>0.29037514066463499</c:v>
                </c:pt>
                <c:pt idx="1">
                  <c:v>0.27089747414497528</c:v>
                </c:pt>
                <c:pt idx="2">
                  <c:v>0.2547305367726318</c:v>
                </c:pt>
                <c:pt idx="3">
                  <c:v>0.28234692517639004</c:v>
                </c:pt>
                <c:pt idx="4">
                  <c:v>0.22595129963152871</c:v>
                </c:pt>
                <c:pt idx="5">
                  <c:v>0.24615341042405961</c:v>
                </c:pt>
                <c:pt idx="6">
                  <c:v>0.27711964270296885</c:v>
                </c:pt>
                <c:pt idx="7">
                  <c:v>0.25879492219719114</c:v>
                </c:pt>
                <c:pt idx="8">
                  <c:v>0.31721014850995671</c:v>
                </c:pt>
                <c:pt idx="9">
                  <c:v>0.36119005505097679</c:v>
                </c:pt>
                <c:pt idx="10">
                  <c:v>0.37333123920213601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7936"/>
        <c:axId val="63638912"/>
      </c:lineChart>
      <c:catAx>
        <c:axId val="4256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3638912"/>
        <c:crosses val="autoZero"/>
        <c:auto val="1"/>
        <c:lblAlgn val="ctr"/>
        <c:lblOffset val="100"/>
        <c:noMultiLvlLbl val="0"/>
      </c:catAx>
      <c:valAx>
        <c:axId val="636389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25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'DFAT Country global current'!$A$113</c:f>
              <c:strCache>
                <c:ptCount val="1"/>
                <c:pt idx="0">
                  <c:v>Country programs share of total ODA</c:v>
                </c:pt>
              </c:strCache>
            </c:strRef>
          </c:tx>
          <c:invertIfNegative val="0"/>
          <c:cat>
            <c:strRef>
              <c:f>'DFAT Country global current'!$B$112:$P$112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 Budget Estimate</c:v>
                </c:pt>
                <c:pt idx="14">
                  <c:v>2015-16 Budget estimate</c:v>
                </c:pt>
              </c:strCache>
            </c:strRef>
          </c:cat>
          <c:val>
            <c:numRef>
              <c:f>'DFAT Country global current'!$B$113:$P$113</c:f>
              <c:numCache>
                <c:formatCode>0%</c:formatCode>
                <c:ptCount val="15"/>
                <c:pt idx="0">
                  <c:v>0.5346134123411771</c:v>
                </c:pt>
                <c:pt idx="1">
                  <c:v>0.52632728861699807</c:v>
                </c:pt>
                <c:pt idx="2">
                  <c:v>0.50641123105772645</c:v>
                </c:pt>
                <c:pt idx="3">
                  <c:v>0.46986033392475318</c:v>
                </c:pt>
                <c:pt idx="4">
                  <c:v>0.44039486594911448</c:v>
                </c:pt>
                <c:pt idx="5">
                  <c:v>0.46394889696462072</c:v>
                </c:pt>
                <c:pt idx="6">
                  <c:v>0.55807084652175798</c:v>
                </c:pt>
                <c:pt idx="7">
                  <c:v>0.56860735682904662</c:v>
                </c:pt>
                <c:pt idx="8">
                  <c:v>0.62916113437729926</c:v>
                </c:pt>
                <c:pt idx="9">
                  <c:v>0.58534029595813752</c:v>
                </c:pt>
                <c:pt idx="10">
                  <c:v>0.61481917847848389</c:v>
                </c:pt>
                <c:pt idx="11">
                  <c:v>0.57456149024105674</c:v>
                </c:pt>
                <c:pt idx="12">
                  <c:v>0.55207981397937078</c:v>
                </c:pt>
                <c:pt idx="13">
                  <c:v>0.59164530296707007</c:v>
                </c:pt>
                <c:pt idx="14">
                  <c:v>0.54791815781030184</c:v>
                </c:pt>
              </c:numCache>
            </c:numRef>
          </c:val>
        </c:ser>
        <c:ser>
          <c:idx val="1"/>
          <c:order val="1"/>
          <c:tx>
            <c:strRef>
              <c:f>'DFAT Country global current'!$A$114</c:f>
              <c:strCache>
                <c:ptCount val="1"/>
                <c:pt idx="0">
                  <c:v>Global programs share</c:v>
                </c:pt>
              </c:strCache>
            </c:strRef>
          </c:tx>
          <c:invertIfNegative val="0"/>
          <c:cat>
            <c:strRef>
              <c:f>'DFAT Country global current'!$B$112:$P$112</c:f>
              <c:strCache>
                <c:ptCount val="15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 Budget Estimate</c:v>
                </c:pt>
                <c:pt idx="14">
                  <c:v>2015-16 Budget estimate</c:v>
                </c:pt>
              </c:strCache>
            </c:strRef>
          </c:cat>
          <c:val>
            <c:numRef>
              <c:f>'DFAT Country global current'!$B$114:$P$114</c:f>
              <c:numCache>
                <c:formatCode>0%</c:formatCode>
                <c:ptCount val="15"/>
                <c:pt idx="0">
                  <c:v>0.4653865876588229</c:v>
                </c:pt>
                <c:pt idx="1">
                  <c:v>0.47367271138300193</c:v>
                </c:pt>
                <c:pt idx="2">
                  <c:v>0.49358876894227355</c:v>
                </c:pt>
                <c:pt idx="3">
                  <c:v>0.53013966607524687</c:v>
                </c:pt>
                <c:pt idx="4">
                  <c:v>0.55960513405088552</c:v>
                </c:pt>
                <c:pt idx="5">
                  <c:v>0.53605110303537928</c:v>
                </c:pt>
                <c:pt idx="6">
                  <c:v>0.44192915347824202</c:v>
                </c:pt>
                <c:pt idx="7">
                  <c:v>0.43139264317095338</c:v>
                </c:pt>
                <c:pt idx="8">
                  <c:v>0.37083886562270074</c:v>
                </c:pt>
                <c:pt idx="9">
                  <c:v>0.41465970404186248</c:v>
                </c:pt>
                <c:pt idx="10">
                  <c:v>0.38518082152151611</c:v>
                </c:pt>
                <c:pt idx="11">
                  <c:v>0.42543850975894326</c:v>
                </c:pt>
                <c:pt idx="12">
                  <c:v>0.44792018602062922</c:v>
                </c:pt>
                <c:pt idx="13">
                  <c:v>0.40835469703292993</c:v>
                </c:pt>
                <c:pt idx="14">
                  <c:v>0.45208184218969816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848064"/>
        <c:axId val="43849600"/>
      </c:barChart>
      <c:catAx>
        <c:axId val="438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49600"/>
        <c:crosses val="autoZero"/>
        <c:auto val="1"/>
        <c:lblAlgn val="ctr"/>
        <c:lblOffset val="100"/>
        <c:noMultiLvlLbl val="0"/>
      </c:catAx>
      <c:valAx>
        <c:axId val="438496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848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'DFAT Country global constant'!$A$120</c:f>
              <c:strCache>
                <c:ptCount val="1"/>
                <c:pt idx="0">
                  <c:v>PNG and the Pacific</c:v>
                </c:pt>
              </c:strCache>
            </c:strRef>
          </c:tx>
          <c:cat>
            <c:strRef>
              <c:f>'DFAT Country global constant'!$B$119:$P$119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2014-15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constant'!$B$120:$P$120</c:f>
              <c:numCache>
                <c:formatCode>0%</c:formatCode>
                <c:ptCount val="15"/>
                <c:pt idx="0">
                  <c:v>0.49451135031439847</c:v>
                </c:pt>
                <c:pt idx="1">
                  <c:v>0.49621251426792573</c:v>
                </c:pt>
                <c:pt idx="2">
                  <c:v>0.52421937550040032</c:v>
                </c:pt>
                <c:pt idx="3">
                  <c:v>0.54390550876173882</c:v>
                </c:pt>
                <c:pt idx="4">
                  <c:v>0.48493245583650846</c:v>
                </c:pt>
                <c:pt idx="5">
                  <c:v>0.44668345927791769</c:v>
                </c:pt>
                <c:pt idx="6">
                  <c:v>0.42235441452723854</c:v>
                </c:pt>
                <c:pt idx="7">
                  <c:v>0.40429510123404028</c:v>
                </c:pt>
                <c:pt idx="8">
                  <c:v>0.38821091411466729</c:v>
                </c:pt>
                <c:pt idx="9">
                  <c:v>0.38067619818361659</c:v>
                </c:pt>
                <c:pt idx="10">
                  <c:v>0.35712906091860774</c:v>
                </c:pt>
                <c:pt idx="11">
                  <c:v>0.35587147480351367</c:v>
                </c:pt>
                <c:pt idx="12">
                  <c:v>0.35784691518273631</c:v>
                </c:pt>
                <c:pt idx="13">
                  <c:v>0.3805811481218993</c:v>
                </c:pt>
                <c:pt idx="14">
                  <c:v>0.4868315615150382</c:v>
                </c:pt>
              </c:numCache>
            </c:numRef>
          </c:val>
        </c:ser>
        <c:ser>
          <c:idx val="1"/>
          <c:order val="1"/>
          <c:tx>
            <c:strRef>
              <c:f>'DFAT Country global constant'!$A$121</c:f>
              <c:strCache>
                <c:ptCount val="1"/>
                <c:pt idx="0">
                  <c:v>East Asia</c:v>
                </c:pt>
              </c:strCache>
            </c:strRef>
          </c:tx>
          <c:cat>
            <c:strRef>
              <c:f>'DFAT Country global constant'!$B$119:$P$119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2014-15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constant'!$B$121:$P$121</c:f>
              <c:numCache>
                <c:formatCode>0%</c:formatCode>
                <c:ptCount val="15"/>
                <c:pt idx="0">
                  <c:v>0.38356602365981035</c:v>
                </c:pt>
                <c:pt idx="1">
                  <c:v>0.38559717754487915</c:v>
                </c:pt>
                <c:pt idx="2">
                  <c:v>0.37009607686148921</c:v>
                </c:pt>
                <c:pt idx="3">
                  <c:v>0.35240584761351534</c:v>
                </c:pt>
                <c:pt idx="4">
                  <c:v>0.42466227918254246</c:v>
                </c:pt>
                <c:pt idx="5">
                  <c:v>0.46439203114266087</c:v>
                </c:pt>
                <c:pt idx="6">
                  <c:v>0.48165309956167812</c:v>
                </c:pt>
                <c:pt idx="7">
                  <c:v>0.44099577968908599</c:v>
                </c:pt>
                <c:pt idx="8">
                  <c:v>0.39032926548468799</c:v>
                </c:pt>
                <c:pt idx="9">
                  <c:v>0.36503012319036054</c:v>
                </c:pt>
                <c:pt idx="10">
                  <c:v>0.35496581295631008</c:v>
                </c:pt>
                <c:pt idx="11">
                  <c:v>0.37675296655879181</c:v>
                </c:pt>
                <c:pt idx="12">
                  <c:v>0.42039508376262524</c:v>
                </c:pt>
                <c:pt idx="13">
                  <c:v>0.42341916686353254</c:v>
                </c:pt>
                <c:pt idx="14">
                  <c:v>0.3678615310646936</c:v>
                </c:pt>
              </c:numCache>
            </c:numRef>
          </c:val>
        </c:ser>
        <c:ser>
          <c:idx val="2"/>
          <c:order val="2"/>
          <c:tx>
            <c:strRef>
              <c:f>'DFAT Country global constant'!$A$122</c:f>
              <c:strCache>
                <c:ptCount val="1"/>
                <c:pt idx="0">
                  <c:v>South &amp; West Asia</c:v>
                </c:pt>
              </c:strCache>
            </c:strRef>
          </c:tx>
          <c:cat>
            <c:strRef>
              <c:f>'DFAT Country global constant'!$B$119:$P$119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2014-15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constant'!$B$122:$P$122</c:f>
              <c:numCache>
                <c:formatCode>0%</c:formatCode>
                <c:ptCount val="15"/>
                <c:pt idx="0">
                  <c:v>5.9042950015986362E-2</c:v>
                </c:pt>
                <c:pt idx="1">
                  <c:v>5.8213136868320019E-2</c:v>
                </c:pt>
                <c:pt idx="2">
                  <c:v>5.4643714971977585E-2</c:v>
                </c:pt>
                <c:pt idx="3">
                  <c:v>5.1118210862619806E-2</c:v>
                </c:pt>
                <c:pt idx="4">
                  <c:v>5.7239348804987877E-2</c:v>
                </c:pt>
                <c:pt idx="5">
                  <c:v>4.9996183497442948E-2</c:v>
                </c:pt>
                <c:pt idx="6">
                  <c:v>5.4164057608015022E-2</c:v>
                </c:pt>
                <c:pt idx="7">
                  <c:v>7.5377958224264116E-2</c:v>
                </c:pt>
                <c:pt idx="8">
                  <c:v>0.12691687773428506</c:v>
                </c:pt>
                <c:pt idx="9">
                  <c:v>0.13613883643557234</c:v>
                </c:pt>
                <c:pt idx="10">
                  <c:v>0.16154826747015874</c:v>
                </c:pt>
                <c:pt idx="11">
                  <c:v>0.13657728463553709</c:v>
                </c:pt>
                <c:pt idx="12">
                  <c:v>0.13507483876201679</c:v>
                </c:pt>
                <c:pt idx="13">
                  <c:v>0.13969603905819356</c:v>
                </c:pt>
                <c:pt idx="14">
                  <c:v>0.11710027245045139</c:v>
                </c:pt>
              </c:numCache>
            </c:numRef>
          </c:val>
        </c:ser>
        <c:ser>
          <c:idx val="3"/>
          <c:order val="3"/>
          <c:tx>
            <c:strRef>
              <c:f>'DFAT Country global constant'!$A$123</c:f>
              <c:strCache>
                <c:ptCount val="1"/>
                <c:pt idx="0">
                  <c:v>Africa &amp; the Middle East</c:v>
                </c:pt>
              </c:strCache>
            </c:strRef>
          </c:tx>
          <c:cat>
            <c:strRef>
              <c:f>'DFAT Country global constant'!$B$119:$P$119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2014-15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constant'!$B$123:$P$123</c:f>
              <c:numCache>
                <c:formatCode>0%</c:formatCode>
                <c:ptCount val="15"/>
                <c:pt idx="0">
                  <c:v>2.2380901630608551E-3</c:v>
                </c:pt>
                <c:pt idx="1">
                  <c:v>3.3205354363391097E-3</c:v>
                </c:pt>
                <c:pt idx="2">
                  <c:v>3.202562049639712E-3</c:v>
                </c:pt>
                <c:pt idx="3">
                  <c:v>3.4466066414948204E-2</c:v>
                </c:pt>
                <c:pt idx="4">
                  <c:v>3.3079321094561825E-2</c:v>
                </c:pt>
                <c:pt idx="5">
                  <c:v>3.8928326081978479E-2</c:v>
                </c:pt>
                <c:pt idx="6">
                  <c:v>4.1828428303068252E-2</c:v>
                </c:pt>
                <c:pt idx="7">
                  <c:v>7.9331160852609647E-2</c:v>
                </c:pt>
                <c:pt idx="8">
                  <c:v>8.5562974902141375E-2</c:v>
                </c:pt>
                <c:pt idx="9">
                  <c:v>0.10637532595989568</c:v>
                </c:pt>
                <c:pt idx="10">
                  <c:v>0.11527021284814769</c:v>
                </c:pt>
                <c:pt idx="11">
                  <c:v>0.12232239173986748</c:v>
                </c:pt>
                <c:pt idx="12">
                  <c:v>8.0558147081491102E-2</c:v>
                </c:pt>
                <c:pt idx="13">
                  <c:v>5.6303645956374521E-2</c:v>
                </c:pt>
                <c:pt idx="14">
                  <c:v>2.8206634969816763E-2</c:v>
                </c:pt>
              </c:numCache>
            </c:numRef>
          </c:val>
        </c:ser>
        <c:ser>
          <c:idx val="4"/>
          <c:order val="4"/>
          <c:tx>
            <c:strRef>
              <c:f>'DFAT Country global constant'!$A$124</c:f>
              <c:strCache>
                <c:ptCount val="1"/>
                <c:pt idx="0">
                  <c:v>Latin America and the Caribbean</c:v>
                </c:pt>
              </c:strCache>
            </c:strRef>
          </c:tx>
          <c:cat>
            <c:strRef>
              <c:f>'DFAT Country global constant'!$B$119:$P$119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2014-15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constant'!$B$124:$P$124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8.9799677642182826E-3</c:v>
                </c:pt>
                <c:pt idx="9">
                  <c:v>1.1779516230554805E-2</c:v>
                </c:pt>
                <c:pt idx="10">
                  <c:v>1.10866458067756E-2</c:v>
                </c:pt>
                <c:pt idx="11">
                  <c:v>8.4758822622900288E-3</c:v>
                </c:pt>
                <c:pt idx="12">
                  <c:v>6.1250152111304908E-3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71712"/>
        <c:axId val="43973248"/>
      </c:areaChart>
      <c:catAx>
        <c:axId val="4397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973248"/>
        <c:crosses val="autoZero"/>
        <c:auto val="1"/>
        <c:lblAlgn val="ctr"/>
        <c:lblOffset val="100"/>
        <c:noMultiLvlLbl val="0"/>
      </c:catAx>
      <c:valAx>
        <c:axId val="439732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971712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58329997317018E-2"/>
          <c:y val="8.0506855607326316E-2"/>
          <c:w val="0.8710137588575988"/>
          <c:h val="0.80992545993181619"/>
        </c:manualLayout>
      </c:layout>
      <c:areaChart>
        <c:grouping val="stacked"/>
        <c:varyColors val="0"/>
        <c:ser>
          <c:idx val="0"/>
          <c:order val="0"/>
          <c:tx>
            <c:strRef>
              <c:f>'DFAT Country global constant'!$A$112</c:f>
              <c:strCache>
                <c:ptCount val="1"/>
                <c:pt idx="0">
                  <c:v>PNG and the Pacific</c:v>
                </c:pt>
              </c:strCache>
            </c:strRef>
          </c:tx>
          <c:cat>
            <c:strRef>
              <c:f>'DFAT Country global constant'!$B$111:$P$111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constant'!$B$112:$P$112</c:f>
              <c:numCache>
                <c:formatCode>_-* #,##0_-;\-* #,##0_-;_-* "-"??_-;_-@_-</c:formatCode>
                <c:ptCount val="15"/>
                <c:pt idx="0">
                  <c:v>673958.10704960837</c:v>
                </c:pt>
                <c:pt idx="1">
                  <c:v>676909.66746183205</c:v>
                </c:pt>
                <c:pt idx="2">
                  <c:v>723059.67757444165</c:v>
                </c:pt>
                <c:pt idx="3">
                  <c:v>756737.71352905571</c:v>
                </c:pt>
                <c:pt idx="4">
                  <c:v>725334.86612339912</c:v>
                </c:pt>
                <c:pt idx="5">
                  <c:v>742417.86687571253</c:v>
                </c:pt>
                <c:pt idx="6">
                  <c:v>819275.8839383187</c:v>
                </c:pt>
                <c:pt idx="7">
                  <c:v>906377.46716899867</c:v>
                </c:pt>
                <c:pt idx="8">
                  <c:v>979051.99438935274</c:v>
                </c:pt>
                <c:pt idx="9">
                  <c:v>949645.63967993937</c:v>
                </c:pt>
                <c:pt idx="10">
                  <c:v>1024511.6319098604</c:v>
                </c:pt>
                <c:pt idx="11">
                  <c:v>999727.2265928986</c:v>
                </c:pt>
                <c:pt idx="12">
                  <c:v>926861.37499999988</c:v>
                </c:pt>
                <c:pt idx="13">
                  <c:v>990764.99999999988</c:v>
                </c:pt>
                <c:pt idx="14">
                  <c:v>911299.99999999988</c:v>
                </c:pt>
              </c:numCache>
            </c:numRef>
          </c:val>
        </c:ser>
        <c:ser>
          <c:idx val="1"/>
          <c:order val="1"/>
          <c:tx>
            <c:strRef>
              <c:f>'DFAT Country global constant'!$A$113</c:f>
              <c:strCache>
                <c:ptCount val="1"/>
                <c:pt idx="0">
                  <c:v>East Asia</c:v>
                </c:pt>
              </c:strCache>
            </c:strRef>
          </c:tx>
          <c:cat>
            <c:strRef>
              <c:f>'DFAT Country global constant'!$B$111:$P$111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constant'!$B$113:$P$113</c:f>
              <c:numCache>
                <c:formatCode>_-* #,##0_-;\-* #,##0_-;_-* "-"??_-;_-@_-</c:formatCode>
                <c:ptCount val="15"/>
                <c:pt idx="0">
                  <c:v>522753.28173955611</c:v>
                </c:pt>
                <c:pt idx="1">
                  <c:v>526013.45133587788</c:v>
                </c:pt>
                <c:pt idx="2">
                  <c:v>510476.26721464022</c:v>
                </c:pt>
                <c:pt idx="3">
                  <c:v>490303.53813559323</c:v>
                </c:pt>
                <c:pt idx="4">
                  <c:v>635186.10419091955</c:v>
                </c:pt>
                <c:pt idx="5">
                  <c:v>771850.70096921315</c:v>
                </c:pt>
                <c:pt idx="6">
                  <c:v>934302.46097161563</c:v>
                </c:pt>
                <c:pt idx="7">
                  <c:v>988655.65426533879</c:v>
                </c:pt>
                <c:pt idx="8">
                  <c:v>984394.38961377856</c:v>
                </c:pt>
                <c:pt idx="9">
                  <c:v>910614.4972908264</c:v>
                </c:pt>
                <c:pt idx="10">
                  <c:v>1018305.8286230078</c:v>
                </c:pt>
                <c:pt idx="11">
                  <c:v>1058388.2807028207</c:v>
                </c:pt>
                <c:pt idx="12">
                  <c:v>1088867.75</c:v>
                </c:pt>
                <c:pt idx="13">
                  <c:v>1102285</c:v>
                </c:pt>
                <c:pt idx="14">
                  <c:v>688599.99999999988</c:v>
                </c:pt>
              </c:numCache>
            </c:numRef>
          </c:val>
        </c:ser>
        <c:ser>
          <c:idx val="2"/>
          <c:order val="2"/>
          <c:tx>
            <c:strRef>
              <c:f>'DFAT Country global constant'!$A$114</c:f>
              <c:strCache>
                <c:ptCount val="1"/>
                <c:pt idx="0">
                  <c:v>South &amp; West Asia</c:v>
                </c:pt>
              </c:strCache>
            </c:strRef>
          </c:tx>
          <c:cat>
            <c:strRef>
              <c:f>'DFAT Country global constant'!$B$111:$P$111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constant'!$B$114:$P$114</c:f>
              <c:numCache>
                <c:formatCode>_-* #,##0_-;\-* #,##0_-;_-* "-"??_-;_-@_-</c:formatCode>
                <c:ptCount val="15"/>
                <c:pt idx="0">
                  <c:v>80468.273988250643</c:v>
                </c:pt>
                <c:pt idx="1">
                  <c:v>79411.610925572517</c:v>
                </c:pt>
                <c:pt idx="2">
                  <c:v>75370.481854838712</c:v>
                </c:pt>
                <c:pt idx="3">
                  <c:v>71120.952784503635</c:v>
                </c:pt>
                <c:pt idx="4">
                  <c:v>85615.419019208362</c:v>
                </c:pt>
                <c:pt idx="5">
                  <c:v>83097.010048460652</c:v>
                </c:pt>
                <c:pt idx="6">
                  <c:v>105066.51439683404</c:v>
                </c:pt>
                <c:pt idx="7">
                  <c:v>168987.65937836378</c:v>
                </c:pt>
                <c:pt idx="8">
                  <c:v>320079.15735908138</c:v>
                </c:pt>
                <c:pt idx="9">
                  <c:v>339615.80216733867</c:v>
                </c:pt>
                <c:pt idx="10">
                  <c:v>463440.52402888436</c:v>
                </c:pt>
                <c:pt idx="11">
                  <c:v>383677.92771157582</c:v>
                </c:pt>
                <c:pt idx="12">
                  <c:v>349858.125</c:v>
                </c:pt>
                <c:pt idx="13">
                  <c:v>363670</c:v>
                </c:pt>
                <c:pt idx="14">
                  <c:v>219199.99999999994</c:v>
                </c:pt>
              </c:numCache>
            </c:numRef>
          </c:val>
        </c:ser>
        <c:ser>
          <c:idx val="3"/>
          <c:order val="3"/>
          <c:tx>
            <c:strRef>
              <c:f>'DFAT Country global constant'!$A$115</c:f>
              <c:strCache>
                <c:ptCount val="1"/>
                <c:pt idx="0">
                  <c:v>Africa &amp; the Middle East</c:v>
                </c:pt>
              </c:strCache>
            </c:strRef>
          </c:tx>
          <c:cat>
            <c:strRef>
              <c:f>'DFAT Country global constant'!$B$111:$P$111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constant'!$B$115:$P$115</c:f>
              <c:numCache>
                <c:formatCode>_-* #,##0_-;\-* #,##0_-;_-* "-"??_-;_-@_-</c:formatCode>
                <c:ptCount val="15"/>
                <c:pt idx="0">
                  <c:v>3050.2414327676238</c:v>
                </c:pt>
                <c:pt idx="1">
                  <c:v>4529.7175572519081</c:v>
                </c:pt>
                <c:pt idx="2">
                  <c:v>4417.3176178660051</c:v>
                </c:pt>
                <c:pt idx="3">
                  <c:v>47952.763619854726</c:v>
                </c:pt>
                <c:pt idx="4">
                  <c:v>49478.199796274726</c:v>
                </c:pt>
                <c:pt idx="5">
                  <c:v>64701.488740022804</c:v>
                </c:pt>
                <c:pt idx="6">
                  <c:v>81138.071233624447</c:v>
                </c:pt>
                <c:pt idx="7">
                  <c:v>177850.22974973085</c:v>
                </c:pt>
                <c:pt idx="8">
                  <c:v>215786.31145615864</c:v>
                </c:pt>
                <c:pt idx="9">
                  <c:v>265366.90486391122</c:v>
                </c:pt>
                <c:pt idx="10">
                  <c:v>330680.66085657361</c:v>
                </c:pt>
                <c:pt idx="11">
                  <c:v>343632.55866974703</c:v>
                </c:pt>
                <c:pt idx="12">
                  <c:v>208654.125</c:v>
                </c:pt>
                <c:pt idx="13">
                  <c:v>146575</c:v>
                </c:pt>
                <c:pt idx="14">
                  <c:v>52799.999999999993</c:v>
                </c:pt>
              </c:numCache>
            </c:numRef>
          </c:val>
        </c:ser>
        <c:ser>
          <c:idx val="4"/>
          <c:order val="4"/>
          <c:tx>
            <c:strRef>
              <c:f>'DFAT Country global constant'!$A$116</c:f>
              <c:strCache>
                <c:ptCount val="1"/>
                <c:pt idx="0">
                  <c:v>Latin America and the Caribbean</c:v>
                </c:pt>
              </c:strCache>
            </c:strRef>
          </c:tx>
          <c:cat>
            <c:strRef>
              <c:f>'DFAT Country global constant'!$B$111:$P$111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constant'!$B$116:$P$116</c:f>
              <c:numCache>
                <c:formatCode>_-* #,##0_-;\-* #,##0_-;_-*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22647.11019050104</c:v>
                </c:pt>
                <c:pt idx="9">
                  <c:v>29385.5152469758</c:v>
                </c:pt>
                <c:pt idx="10">
                  <c:v>31804.741845119515</c:v>
                </c:pt>
                <c:pt idx="11">
                  <c:v>23810.759970817115</c:v>
                </c:pt>
                <c:pt idx="12">
                  <c:v>15864.437499999998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97376"/>
        <c:axId val="44198912"/>
      </c:areaChart>
      <c:catAx>
        <c:axId val="441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198912"/>
        <c:crosses val="autoZero"/>
        <c:auto val="1"/>
        <c:lblAlgn val="ctr"/>
        <c:lblOffset val="100"/>
        <c:noMultiLvlLbl val="0"/>
      </c:catAx>
      <c:valAx>
        <c:axId val="44198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2015-16 $ A</a:t>
                </a:r>
              </a:p>
            </c:rich>
          </c:tx>
          <c:layout>
            <c:manualLayout>
              <c:xMode val="edge"/>
              <c:yMode val="edge"/>
              <c:x val="1.705116445803366E-2"/>
              <c:y val="2.4755969596810808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44197376"/>
        <c:crosses val="autoZero"/>
        <c:crossBetween val="midCat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'DFAT Country global constant'!$A$163</c:f>
              <c:strCache>
                <c:ptCount val="1"/>
                <c:pt idx="0">
                  <c:v>Departmental</c:v>
                </c:pt>
              </c:strCache>
            </c:strRef>
          </c:tx>
          <c:invertIfNegative val="0"/>
          <c:cat>
            <c:strRef>
              <c:f>'DFAT Country global constant'!$B$162:$P$162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constant'!$B$163:$P$163</c:f>
              <c:numCache>
                <c:formatCode>_-* #,##0_-;\-* #,##0_-;_-* "-"??_-;_-@_-</c:formatCode>
                <c:ptCount val="15"/>
                <c:pt idx="0">
                  <c:v>99786.469729112272</c:v>
                </c:pt>
                <c:pt idx="1">
                  <c:v>99936.893606870217</c:v>
                </c:pt>
                <c:pt idx="2">
                  <c:v>98285.316997518617</c:v>
                </c:pt>
                <c:pt idx="3">
                  <c:v>101158.77943401936</c:v>
                </c:pt>
                <c:pt idx="4">
                  <c:v>100769.73675785796</c:v>
                </c:pt>
                <c:pt idx="5">
                  <c:v>118619.39602337513</c:v>
                </c:pt>
                <c:pt idx="6">
                  <c:v>132153.02620087334</c:v>
                </c:pt>
                <c:pt idx="7">
                  <c:v>158089.09311087185</c:v>
                </c:pt>
                <c:pt idx="8">
                  <c:v>155974.7127479123</c:v>
                </c:pt>
                <c:pt idx="9">
                  <c:v>280732.61321824591</c:v>
                </c:pt>
                <c:pt idx="10">
                  <c:v>318601.50803037843</c:v>
                </c:pt>
                <c:pt idx="11">
                  <c:v>352074.55538667308</c:v>
                </c:pt>
                <c:pt idx="12">
                  <c:v>392513.49999999994</c:v>
                </c:pt>
                <c:pt idx="13">
                  <c:v>257582.49999999997</c:v>
                </c:pt>
                <c:pt idx="14">
                  <c:v>251299.99999999997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3216"/>
        <c:axId val="44315008"/>
      </c:barChart>
      <c:lineChart>
        <c:grouping val="standard"/>
        <c:varyColors val="0"/>
        <c:ser>
          <c:idx val="1"/>
          <c:order val="1"/>
          <c:tx>
            <c:strRef>
              <c:f>'DFAT Country global constant'!$A$164</c:f>
              <c:strCache>
                <c:ptCount val="1"/>
                <c:pt idx="0">
                  <c:v>Share of ODA</c:v>
                </c:pt>
              </c:strCache>
            </c:strRef>
          </c:tx>
          <c:cat>
            <c:strRef>
              <c:f>'DFAT Country global constant'!$B$162:$P$162</c:f>
              <c:strCache>
                <c:ptCount val="15"/>
                <c:pt idx="0">
                  <c:v> 2001-02 </c:v>
                </c:pt>
                <c:pt idx="1">
                  <c:v> 2002-03 </c:v>
                </c:pt>
                <c:pt idx="2">
                  <c:v> 2003-04 </c:v>
                </c:pt>
                <c:pt idx="3">
                  <c:v> 2004-05 </c:v>
                </c:pt>
                <c:pt idx="4">
                  <c:v> 2005-06 </c:v>
                </c:pt>
                <c:pt idx="5">
                  <c:v> 2006-07 </c:v>
                </c:pt>
                <c:pt idx="6">
                  <c:v> 2007-08 </c:v>
                </c:pt>
                <c:pt idx="7">
                  <c:v> 2008-09 </c:v>
                </c:pt>
                <c:pt idx="8">
                  <c:v> 2009-10 </c:v>
                </c:pt>
                <c:pt idx="9">
                  <c:v> 2010-11 </c:v>
                </c:pt>
                <c:pt idx="10">
                  <c:v> 2011-12 </c:v>
                </c:pt>
                <c:pt idx="11">
                  <c:v> 2012-13 </c:v>
                </c:pt>
                <c:pt idx="12">
                  <c:v> 2013-14 </c:v>
                </c:pt>
                <c:pt idx="13">
                  <c:v> 2014-15 </c:v>
                </c:pt>
                <c:pt idx="14">
                  <c:v> 2015-16 Budget estimate </c:v>
                </c:pt>
              </c:strCache>
            </c:strRef>
          </c:cat>
          <c:val>
            <c:numRef>
              <c:f>'DFAT Country global constant'!$B$164:$P$164</c:f>
              <c:numCache>
                <c:formatCode>0%</c:formatCode>
                <c:ptCount val="15"/>
                <c:pt idx="0">
                  <c:v>3.9143068771010203E-2</c:v>
                </c:pt>
                <c:pt idx="1">
                  <c:v>3.8562377102905832E-2</c:v>
                </c:pt>
                <c:pt idx="2">
                  <c:v>3.6085347929653851E-2</c:v>
                </c:pt>
                <c:pt idx="3">
                  <c:v>3.4165870524543923E-2</c:v>
                </c:pt>
                <c:pt idx="4">
                  <c:v>2.8991978821155107E-2</c:v>
                </c:pt>
                <c:pt idx="5">
                  <c:v>3.13978154792936E-2</c:v>
                </c:pt>
                <c:pt idx="6">
                  <c:v>3.4927581742733124E-2</c:v>
                </c:pt>
                <c:pt idx="7">
                  <c:v>3.5318889041190599E-2</c:v>
                </c:pt>
                <c:pt idx="8">
                  <c:v>3.4633905950269002E-2</c:v>
                </c:pt>
                <c:pt idx="9">
                  <c:v>5.81668556766404E-2</c:v>
                </c:pt>
                <c:pt idx="10">
                  <c:v>5.9583534622990673E-2</c:v>
                </c:pt>
                <c:pt idx="11">
                  <c:v>6.4327947952302789E-2</c:v>
                </c:pt>
                <c:pt idx="12">
                  <c:v>7.4249259693542929E-2</c:v>
                </c:pt>
                <c:pt idx="13">
                  <c:v>4.9941374033665213E-2</c:v>
                </c:pt>
                <c:pt idx="14">
                  <c:v>6.2023348224202184E-2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18080"/>
        <c:axId val="44316544"/>
      </c:lineChart>
      <c:catAx>
        <c:axId val="4431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15008"/>
        <c:crosses val="autoZero"/>
        <c:auto val="1"/>
        <c:lblAlgn val="ctr"/>
        <c:lblOffset val="100"/>
        <c:noMultiLvlLbl val="0"/>
      </c:catAx>
      <c:valAx>
        <c:axId val="443150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44313216"/>
        <c:crosses val="autoZero"/>
        <c:crossBetween val="between"/>
      </c:valAx>
      <c:valAx>
        <c:axId val="44316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44318080"/>
        <c:crosses val="max"/>
        <c:crossBetween val="between"/>
      </c:valAx>
      <c:catAx>
        <c:axId val="4431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1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62</xdr:row>
      <xdr:rowOff>84364</xdr:rowOff>
    </xdr:from>
    <xdr:to>
      <xdr:col>15</xdr:col>
      <xdr:colOff>312964</xdr:colOff>
      <xdr:row>83</xdr:row>
      <xdr:rowOff>27214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250038</xdr:colOff>
      <xdr:row>116</xdr:row>
      <xdr:rowOff>33336</xdr:rowOff>
    </xdr:from>
    <xdr:to>
      <xdr:col>12</xdr:col>
      <xdr:colOff>285749</xdr:colOff>
      <xdr:row>138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392914</xdr:colOff>
      <xdr:row>127</xdr:row>
      <xdr:rowOff>182163</xdr:rowOff>
    </xdr:from>
    <xdr:to>
      <xdr:col>18</xdr:col>
      <xdr:colOff>571499</xdr:colOff>
      <xdr:row>157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446845</xdr:colOff>
      <xdr:row>127</xdr:row>
      <xdr:rowOff>163404</xdr:rowOff>
    </xdr:from>
    <xdr:to>
      <xdr:col>11</xdr:col>
      <xdr:colOff>248588</xdr:colOff>
      <xdr:row>157</xdr:row>
      <xdr:rowOff>143596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95852</xdr:colOff>
      <xdr:row>164</xdr:row>
      <xdr:rowOff>138077</xdr:rowOff>
    </xdr:from>
    <xdr:to>
      <xdr:col>9</xdr:col>
      <xdr:colOff>502823</xdr:colOff>
      <xdr:row>186</xdr:row>
      <xdr:rowOff>22086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797116\Dropbox\DevPolicy%20Work%20-%20Jonathan%20Pryke\DevPolicy%20Blog\Drafts\2015\1.%20January\2005-06%20and%202014-15%20compariss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Current"/>
      <sheetName val="Table 1 Constant 2012-13"/>
      <sheetName val="Country and global current"/>
      <sheetName val="Country and global constant"/>
      <sheetName val="Country and global programs 2"/>
      <sheetName val="Major heads"/>
    </sheetNames>
    <sheetDataSet>
      <sheetData sheetId="0" refreshError="1"/>
      <sheetData sheetId="1" refreshError="1"/>
      <sheetData sheetId="2" refreshError="1">
        <row r="1">
          <cell r="A1" t="str">
            <v>Country and global programs</v>
          </cell>
        </row>
        <row r="2">
          <cell r="B2" t="str">
            <v>2005-06</v>
          </cell>
          <cell r="C2" t="str">
            <v>2006-07</v>
          </cell>
          <cell r="D2" t="str">
            <v>2007-08</v>
          </cell>
          <cell r="E2" t="str">
            <v>2008-09</v>
          </cell>
          <cell r="F2" t="str">
            <v>2009-10</v>
          </cell>
          <cell r="G2" t="str">
            <v>2010-11</v>
          </cell>
          <cell r="H2" t="str">
            <v>2011-12</v>
          </cell>
          <cell r="I2" t="str">
            <v>2012-13</v>
          </cell>
          <cell r="J2" t="str">
            <v>2013-14</v>
          </cell>
          <cell r="K2" t="str">
            <v>2014-15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71"/>
  <sheetViews>
    <sheetView zoomScale="80" zoomScaleNormal="80" workbookViewId="0">
      <pane xSplit="1" ySplit="2" topLeftCell="N24" activePane="bottomRight" state="frozen"/>
      <selection activeCell="F11" sqref="F11"/>
      <selection pane="topRight" activeCell="F11" sqref="F11"/>
      <selection pane="bottomLeft" activeCell="F11" sqref="F11"/>
      <selection pane="bottomRight" activeCell="T65" sqref="T65"/>
    </sheetView>
  </sheetViews>
  <sheetFormatPr defaultRowHeight="15" x14ac:dyDescent="0.25"/>
  <cols>
    <col min="1" max="1" width="36.42578125" style="53" customWidth="1"/>
    <col min="2" max="2" width="16" style="53" customWidth="1"/>
    <col min="3" max="4" width="14.85546875" style="53" customWidth="1"/>
    <col min="5" max="5" width="14.85546875" style="53" bestFit="1" customWidth="1"/>
    <col min="6" max="6" width="15.28515625" style="53" bestFit="1" customWidth="1"/>
    <col min="7" max="8" width="15" style="53" bestFit="1" customWidth="1"/>
    <col min="9" max="9" width="17.28515625" style="53" customWidth="1"/>
    <col min="10" max="10" width="18" style="53" customWidth="1"/>
    <col min="11" max="11" width="15" style="53" bestFit="1" customWidth="1"/>
    <col min="12" max="12" width="15.42578125" style="53" bestFit="1" customWidth="1"/>
    <col min="13" max="13" width="16.42578125" style="53" customWidth="1"/>
    <col min="14" max="14" width="20" style="53" customWidth="1"/>
    <col min="15" max="15" width="18.85546875" style="53" customWidth="1"/>
    <col min="16" max="16" width="18.7109375" style="53" customWidth="1"/>
    <col min="17" max="17" width="4.7109375" style="53" customWidth="1"/>
    <col min="18" max="19" width="13.85546875" style="53" customWidth="1"/>
    <col min="20" max="20" width="6.140625" style="53" customWidth="1"/>
    <col min="21" max="21" width="12.140625" style="104" customWidth="1"/>
    <col min="22" max="22" width="15" style="104" customWidth="1"/>
    <col min="23" max="23" width="24" style="53" customWidth="1"/>
    <col min="24" max="24" width="14.7109375" style="53" customWidth="1"/>
    <col min="25" max="25" width="12.85546875" style="53" bestFit="1" customWidth="1"/>
    <col min="26" max="28" width="9.140625" style="53"/>
    <col min="29" max="29" width="14.85546875" style="53" bestFit="1" customWidth="1"/>
    <col min="30" max="30" width="9.140625" style="53"/>
    <col min="31" max="31" width="12.28515625" style="53" bestFit="1" customWidth="1"/>
    <col min="32" max="34" width="9.140625" style="53"/>
    <col min="35" max="35" width="13.7109375" style="53" customWidth="1"/>
    <col min="36" max="37" width="9.140625" style="53"/>
    <col min="38" max="38" width="12.7109375" style="53" customWidth="1"/>
    <col min="39" max="16384" width="9.140625" style="53"/>
  </cols>
  <sheetData>
    <row r="1" spans="1:60" s="97" customFormat="1" x14ac:dyDescent="0.25">
      <c r="A1" s="6" t="s">
        <v>209</v>
      </c>
      <c r="C1" s="98"/>
      <c r="E1" s="159"/>
      <c r="F1" s="159"/>
      <c r="G1" s="98"/>
      <c r="H1" s="98"/>
      <c r="I1" s="98"/>
      <c r="J1" s="98"/>
      <c r="K1" s="98"/>
      <c r="L1" s="98"/>
      <c r="M1" s="98"/>
      <c r="N1" s="159" t="s">
        <v>207</v>
      </c>
      <c r="O1" s="165" t="s">
        <v>213</v>
      </c>
      <c r="P1" s="166" t="s">
        <v>208</v>
      </c>
      <c r="Q1" s="53"/>
      <c r="R1" s="18"/>
      <c r="S1" s="53"/>
      <c r="T1" s="53"/>
      <c r="U1" s="225" t="s">
        <v>192</v>
      </c>
      <c r="V1" s="225"/>
      <c r="W1" s="53"/>
      <c r="X1" s="53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</row>
    <row r="2" spans="1:60" x14ac:dyDescent="0.25">
      <c r="A2" s="7" t="s">
        <v>9</v>
      </c>
      <c r="B2" s="1" t="s">
        <v>182</v>
      </c>
      <c r="C2" s="1" t="s">
        <v>183</v>
      </c>
      <c r="D2" s="1" t="s">
        <v>184</v>
      </c>
      <c r="E2" s="1" t="s">
        <v>0</v>
      </c>
      <c r="F2" s="2" t="s">
        <v>130</v>
      </c>
      <c r="G2" s="2" t="s">
        <v>2</v>
      </c>
      <c r="H2" s="1" t="s">
        <v>3</v>
      </c>
      <c r="I2" s="2" t="s">
        <v>4</v>
      </c>
      <c r="J2" s="2" t="s">
        <v>5</v>
      </c>
      <c r="K2" s="1" t="s">
        <v>6</v>
      </c>
      <c r="L2" s="1" t="s">
        <v>7</v>
      </c>
      <c r="M2" s="3" t="s">
        <v>8</v>
      </c>
      <c r="N2" s="3" t="s">
        <v>190</v>
      </c>
      <c r="O2" s="158" t="s">
        <v>191</v>
      </c>
      <c r="P2" s="158" t="s">
        <v>206</v>
      </c>
      <c r="Q2" s="167"/>
      <c r="R2" s="95" t="s">
        <v>198</v>
      </c>
      <c r="S2" s="3" t="s">
        <v>199</v>
      </c>
      <c r="T2" s="3"/>
      <c r="U2" s="164" t="s">
        <v>57</v>
      </c>
      <c r="V2" s="164" t="s">
        <v>193</v>
      </c>
      <c r="W2" s="4" t="s">
        <v>211</v>
      </c>
      <c r="X2" s="4" t="s">
        <v>212</v>
      </c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</row>
    <row r="3" spans="1:60" x14ac:dyDescent="0.25">
      <c r="A3" s="100" t="s">
        <v>10</v>
      </c>
      <c r="B3" s="5">
        <v>328900</v>
      </c>
      <c r="C3" s="101">
        <v>331500</v>
      </c>
      <c r="D3" s="101">
        <v>321300</v>
      </c>
      <c r="E3" s="102">
        <v>349727</v>
      </c>
      <c r="F3" s="102">
        <v>318985</v>
      </c>
      <c r="G3" s="102">
        <v>340636</v>
      </c>
      <c r="H3" s="102">
        <v>375807</v>
      </c>
      <c r="I3" s="102">
        <v>392026</v>
      </c>
      <c r="J3" s="102">
        <v>446333</v>
      </c>
      <c r="K3" s="102">
        <v>433203</v>
      </c>
      <c r="L3" s="102">
        <v>493474</v>
      </c>
      <c r="M3" s="103">
        <v>500700</v>
      </c>
      <c r="N3" s="76">
        <v>519400</v>
      </c>
      <c r="O3" s="76">
        <v>577100</v>
      </c>
      <c r="P3" s="5">
        <v>553600</v>
      </c>
      <c r="R3" s="143">
        <f t="shared" ref="R3:R50" si="0">P3-O3</f>
        <v>-23500</v>
      </c>
      <c r="S3" s="67">
        <f t="shared" ref="S3:S50" si="1">(P3-O3)/O3</f>
        <v>-4.0720845607347081E-2</v>
      </c>
      <c r="U3" s="72">
        <f t="shared" ref="U3:U46" si="2">O3/$O$54</f>
        <v>0.18079573934837093</v>
      </c>
      <c r="V3" s="72">
        <f>P3/$P$54</f>
        <v>0.22634720745768255</v>
      </c>
      <c r="W3" s="160" t="str">
        <f>IF(S3=-0.2, "Equal", IF(S3&lt;=-0.2, "More than 20%", "Less than 20%"))</f>
        <v>Less than 20%</v>
      </c>
      <c r="X3" s="160" t="str">
        <f>IF(P3=H3,"Equal",IF(P3&gt;=H3,"More than 2007","Less than 2007"))</f>
        <v>More than 2007</v>
      </c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</row>
    <row r="4" spans="1:60" x14ac:dyDescent="0.25">
      <c r="A4" s="100" t="s">
        <v>11</v>
      </c>
      <c r="B4" s="5">
        <v>0</v>
      </c>
      <c r="C4" s="101">
        <v>0</v>
      </c>
      <c r="D4" s="101">
        <v>0</v>
      </c>
      <c r="E4" s="102">
        <v>179076</v>
      </c>
      <c r="F4" s="102">
        <v>218962</v>
      </c>
      <c r="G4" s="102">
        <v>235280</v>
      </c>
      <c r="H4" s="102">
        <v>237515</v>
      </c>
      <c r="I4" s="102">
        <v>216334</v>
      </c>
      <c r="J4" s="102">
        <v>258358</v>
      </c>
      <c r="K4" s="102">
        <v>237551</v>
      </c>
      <c r="L4" s="102">
        <v>235025</v>
      </c>
      <c r="M4" s="103">
        <v>196500</v>
      </c>
      <c r="N4" s="76">
        <v>164400</v>
      </c>
      <c r="O4" s="76">
        <v>168100</v>
      </c>
      <c r="P4" s="5">
        <v>176700</v>
      </c>
      <c r="R4" s="143">
        <f t="shared" si="0"/>
        <v>8600</v>
      </c>
      <c r="S4" s="67">
        <f t="shared" si="1"/>
        <v>5.1160023795359902E-2</v>
      </c>
      <c r="U4" s="72">
        <f t="shared" si="2"/>
        <v>5.2662907268170425E-2</v>
      </c>
      <c r="V4" s="72">
        <f t="shared" ref="V4:V47" si="3">P4/$P$54</f>
        <v>7.2246299779213347E-2</v>
      </c>
      <c r="W4" s="160" t="str">
        <f t="shared" ref="W4:W57" si="4">IF(S4=-0.2, "Equal", IF(S4&lt;=-0.2, "More than 20%", "Less than 20%"))</f>
        <v>Less than 20%</v>
      </c>
      <c r="X4" s="160" t="str">
        <f t="shared" ref="X4:X57" si="5">IF(P4=H4,"Equal",IF(P4&gt;=H4,"More than 2007","Less than 2007"))</f>
        <v>Less than 2007</v>
      </c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</row>
    <row r="5" spans="1:60" x14ac:dyDescent="0.25">
      <c r="A5" s="100" t="s">
        <v>12</v>
      </c>
      <c r="B5" s="5">
        <v>0</v>
      </c>
      <c r="C5" s="101">
        <v>0</v>
      </c>
      <c r="D5" s="101">
        <v>0</v>
      </c>
      <c r="E5" s="102">
        <v>28146</v>
      </c>
      <c r="F5" s="102">
        <v>29082</v>
      </c>
      <c r="G5" s="102">
        <v>30721</v>
      </c>
      <c r="H5" s="102">
        <v>40302</v>
      </c>
      <c r="I5" s="102">
        <v>54962</v>
      </c>
      <c r="J5" s="102">
        <v>63501</v>
      </c>
      <c r="K5" s="102">
        <v>62768</v>
      </c>
      <c r="L5" s="102">
        <v>66757</v>
      </c>
      <c r="M5" s="103">
        <v>61400</v>
      </c>
      <c r="N5" s="76">
        <v>60100</v>
      </c>
      <c r="O5" s="76">
        <v>60400</v>
      </c>
      <c r="P5" s="5">
        <v>60900</v>
      </c>
      <c r="R5" s="143">
        <f t="shared" si="0"/>
        <v>500</v>
      </c>
      <c r="S5" s="67">
        <f t="shared" si="1"/>
        <v>8.2781456953642391E-3</v>
      </c>
      <c r="U5" s="72">
        <f t="shared" si="2"/>
        <v>1.8922305764411028E-2</v>
      </c>
      <c r="V5" s="72">
        <f t="shared" si="3"/>
        <v>2.4899828277046364E-2</v>
      </c>
      <c r="W5" s="160" t="str">
        <f t="shared" si="4"/>
        <v>Less than 20%</v>
      </c>
      <c r="X5" s="160" t="str">
        <f t="shared" si="5"/>
        <v>More than 2007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</row>
    <row r="6" spans="1:60" x14ac:dyDescent="0.25">
      <c r="A6" s="100" t="s">
        <v>13</v>
      </c>
      <c r="B6" s="5">
        <v>14100</v>
      </c>
      <c r="C6" s="105">
        <v>16800</v>
      </c>
      <c r="D6" s="105">
        <v>18100</v>
      </c>
      <c r="E6" s="106">
        <v>19108</v>
      </c>
      <c r="F6" s="106">
        <v>21044</v>
      </c>
      <c r="G6" s="106">
        <v>18107</v>
      </c>
      <c r="H6" s="106">
        <v>18157</v>
      </c>
      <c r="I6" s="106">
        <v>29545</v>
      </c>
      <c r="J6" s="106">
        <v>46890</v>
      </c>
      <c r="K6" s="106">
        <v>36121</v>
      </c>
      <c r="L6" s="106">
        <v>40736</v>
      </c>
      <c r="M6" s="103">
        <v>43500</v>
      </c>
      <c r="N6" s="76">
        <v>36400</v>
      </c>
      <c r="O6" s="76">
        <v>37600</v>
      </c>
      <c r="P6" s="5">
        <v>37200</v>
      </c>
      <c r="R6" s="143">
        <f t="shared" si="0"/>
        <v>-400</v>
      </c>
      <c r="S6" s="67">
        <f t="shared" si="1"/>
        <v>-1.0638297872340425E-2</v>
      </c>
      <c r="U6" s="72">
        <f t="shared" si="2"/>
        <v>1.1779448621553884E-2</v>
      </c>
      <c r="V6" s="72">
        <f>P6/$P$54</f>
        <v>1.5209747321939651E-2</v>
      </c>
      <c r="W6" s="160" t="str">
        <f t="shared" si="4"/>
        <v>Less than 20%</v>
      </c>
      <c r="X6" s="160" t="str">
        <f t="shared" si="5"/>
        <v>More than 2007</v>
      </c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</row>
    <row r="7" spans="1:60" x14ac:dyDescent="0.25">
      <c r="A7" s="100" t="s">
        <v>14</v>
      </c>
      <c r="B7" s="5">
        <v>17000</v>
      </c>
      <c r="C7" s="101">
        <v>20900</v>
      </c>
      <c r="D7" s="101">
        <v>21900</v>
      </c>
      <c r="E7" s="102">
        <v>29362</v>
      </c>
      <c r="F7" s="102">
        <v>28715</v>
      </c>
      <c r="G7" s="102">
        <v>28043</v>
      </c>
      <c r="H7" s="102">
        <v>33107</v>
      </c>
      <c r="I7" s="102">
        <v>31465</v>
      </c>
      <c r="J7" s="102">
        <v>42465</v>
      </c>
      <c r="K7" s="102">
        <v>33934</v>
      </c>
      <c r="L7" s="102">
        <v>46305</v>
      </c>
      <c r="M7" s="103">
        <v>49200</v>
      </c>
      <c r="N7" s="76">
        <v>59500</v>
      </c>
      <c r="O7" s="76">
        <v>61900</v>
      </c>
      <c r="P7" s="5">
        <v>59600</v>
      </c>
      <c r="R7" s="143">
        <f t="shared" si="0"/>
        <v>-2300</v>
      </c>
      <c r="S7" s="67">
        <f t="shared" si="1"/>
        <v>-3.7156704361873988E-2</v>
      </c>
      <c r="U7" s="72">
        <f t="shared" si="2"/>
        <v>1.9392230576441103E-2</v>
      </c>
      <c r="V7" s="72">
        <f t="shared" si="3"/>
        <v>2.4368304849129118E-2</v>
      </c>
      <c r="W7" s="160" t="str">
        <f t="shared" si="4"/>
        <v>Less than 20%</v>
      </c>
      <c r="X7" s="160" t="str">
        <f t="shared" si="5"/>
        <v>More than 2007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</row>
    <row r="8" spans="1:60" x14ac:dyDescent="0.25">
      <c r="A8" s="100" t="s">
        <v>15</v>
      </c>
      <c r="B8" s="5">
        <v>11200</v>
      </c>
      <c r="C8" s="101">
        <v>12200</v>
      </c>
      <c r="D8" s="101">
        <v>12100</v>
      </c>
      <c r="E8" s="102">
        <v>13932</v>
      </c>
      <c r="F8" s="102">
        <v>13034</v>
      </c>
      <c r="G8" s="102">
        <v>13120</v>
      </c>
      <c r="H8" s="102">
        <v>17157</v>
      </c>
      <c r="I8" s="102">
        <v>20319</v>
      </c>
      <c r="J8" s="102">
        <v>25037</v>
      </c>
      <c r="K8" s="102">
        <v>30114</v>
      </c>
      <c r="L8" s="102">
        <v>32949</v>
      </c>
      <c r="M8" s="103">
        <v>31100</v>
      </c>
      <c r="N8" s="76">
        <v>29300</v>
      </c>
      <c r="O8" s="76">
        <v>30300</v>
      </c>
      <c r="P8" s="5">
        <v>31400</v>
      </c>
      <c r="R8" s="143">
        <f t="shared" si="0"/>
        <v>1100</v>
      </c>
      <c r="S8" s="67">
        <f t="shared" si="1"/>
        <v>3.6303630363036306E-2</v>
      </c>
      <c r="U8" s="72">
        <f t="shared" si="2"/>
        <v>9.4924812030075193E-3</v>
      </c>
      <c r="V8" s="72">
        <f t="shared" si="3"/>
        <v>1.2838335105078093E-2</v>
      </c>
      <c r="W8" s="160" t="str">
        <f t="shared" si="4"/>
        <v>Less than 20%</v>
      </c>
      <c r="X8" s="160" t="str">
        <f t="shared" si="5"/>
        <v>More than 2007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</row>
    <row r="9" spans="1:60" x14ac:dyDescent="0.25">
      <c r="A9" s="100" t="s">
        <v>16</v>
      </c>
      <c r="B9" s="5">
        <v>18800</v>
      </c>
      <c r="C9" s="101">
        <v>21300</v>
      </c>
      <c r="D9" s="101">
        <v>15500</v>
      </c>
      <c r="E9" s="102">
        <v>16344</v>
      </c>
      <c r="F9" s="102">
        <v>21386</v>
      </c>
      <c r="G9" s="102">
        <v>25696</v>
      </c>
      <c r="H9" s="102">
        <v>28205</v>
      </c>
      <c r="I9" s="102">
        <v>26376</v>
      </c>
      <c r="J9" s="102">
        <v>25456</v>
      </c>
      <c r="K9" s="102">
        <v>28303</v>
      </c>
      <c r="L9" s="102">
        <v>28701</v>
      </c>
      <c r="M9" s="103">
        <v>34100</v>
      </c>
      <c r="N9" s="76">
        <v>29500</v>
      </c>
      <c r="O9" s="76">
        <v>27100</v>
      </c>
      <c r="P9" s="5">
        <v>25900</v>
      </c>
      <c r="R9" s="143">
        <f t="shared" si="0"/>
        <v>-1200</v>
      </c>
      <c r="S9" s="67">
        <f t="shared" si="1"/>
        <v>-4.4280442804428041E-2</v>
      </c>
      <c r="U9" s="72">
        <f t="shared" si="2"/>
        <v>8.4899749373433583E-3</v>
      </c>
      <c r="V9" s="72">
        <f t="shared" si="3"/>
        <v>1.0589582140812822E-2</v>
      </c>
      <c r="W9" s="160" t="str">
        <f t="shared" si="4"/>
        <v>Less than 20%</v>
      </c>
      <c r="X9" s="160" t="str">
        <f t="shared" si="5"/>
        <v>Less than 2007</v>
      </c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</row>
    <row r="10" spans="1:60" x14ac:dyDescent="0.25">
      <c r="A10" s="100" t="s">
        <v>17</v>
      </c>
      <c r="B10" s="5">
        <v>10900</v>
      </c>
      <c r="C10" s="101">
        <v>11900</v>
      </c>
      <c r="D10" s="101">
        <v>11400</v>
      </c>
      <c r="E10" s="102">
        <v>10738</v>
      </c>
      <c r="F10" s="102">
        <v>12064</v>
      </c>
      <c r="G10" s="102">
        <v>10589</v>
      </c>
      <c r="H10" s="102">
        <v>8443</v>
      </c>
      <c r="I10" s="102">
        <v>15133</v>
      </c>
      <c r="J10" s="102">
        <v>18024</v>
      </c>
      <c r="K10" s="102">
        <v>31173</v>
      </c>
      <c r="L10" s="102">
        <v>34988</v>
      </c>
      <c r="M10" s="103">
        <v>34200</v>
      </c>
      <c r="N10" s="76">
        <v>26300</v>
      </c>
      <c r="O10" s="76">
        <v>26900</v>
      </c>
      <c r="P10" s="5">
        <v>27200</v>
      </c>
      <c r="R10" s="143">
        <f t="shared" si="0"/>
        <v>300</v>
      </c>
      <c r="S10" s="67">
        <f t="shared" si="1"/>
        <v>1.1152416356877323E-2</v>
      </c>
      <c r="U10" s="72">
        <f t="shared" si="2"/>
        <v>8.4273182957393476E-3</v>
      </c>
      <c r="V10" s="72">
        <f t="shared" si="3"/>
        <v>1.1121105568730067E-2</v>
      </c>
      <c r="W10" s="160" t="str">
        <f t="shared" si="4"/>
        <v>Less than 20%</v>
      </c>
      <c r="X10" s="160" t="str">
        <f t="shared" si="5"/>
        <v>More than 2007</v>
      </c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</row>
    <row r="11" spans="1:60" x14ac:dyDescent="0.25">
      <c r="A11" s="100" t="s">
        <v>18</v>
      </c>
      <c r="B11" s="5">
        <v>3400</v>
      </c>
      <c r="C11" s="101">
        <v>4000</v>
      </c>
      <c r="D11" s="101">
        <v>3900</v>
      </c>
      <c r="E11" s="102">
        <v>4989</v>
      </c>
      <c r="F11" s="102">
        <v>5339</v>
      </c>
      <c r="G11" s="102">
        <v>4466</v>
      </c>
      <c r="H11" s="102">
        <v>6295</v>
      </c>
      <c r="I11" s="102">
        <v>6996</v>
      </c>
      <c r="J11" s="102">
        <v>8057</v>
      </c>
      <c r="K11" s="102">
        <v>9389</v>
      </c>
      <c r="L11" s="102">
        <v>12080</v>
      </c>
      <c r="M11" s="103">
        <v>13000</v>
      </c>
      <c r="N11" s="76">
        <v>10100</v>
      </c>
      <c r="O11" s="76">
        <v>10400</v>
      </c>
      <c r="P11" s="5">
        <v>10800</v>
      </c>
      <c r="R11" s="143">
        <f t="shared" si="0"/>
        <v>400</v>
      </c>
      <c r="S11" s="67">
        <f t="shared" si="1"/>
        <v>3.8461538461538464E-2</v>
      </c>
      <c r="U11" s="72">
        <f t="shared" si="2"/>
        <v>3.2581453634085212E-3</v>
      </c>
      <c r="V11" s="72">
        <f t="shared" si="3"/>
        <v>4.4157330934663508E-3</v>
      </c>
      <c r="W11" s="160" t="str">
        <f t="shared" si="4"/>
        <v>Less than 20%</v>
      </c>
      <c r="X11" s="160" t="str">
        <f t="shared" si="5"/>
        <v>More than 2007</v>
      </c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</row>
    <row r="12" spans="1:60" x14ac:dyDescent="0.25">
      <c r="A12" s="100" t="s">
        <v>19</v>
      </c>
      <c r="B12" s="5">
        <v>2400</v>
      </c>
      <c r="C12" s="101">
        <v>2300</v>
      </c>
      <c r="D12" s="101">
        <v>2300</v>
      </c>
      <c r="E12" s="102">
        <v>3134</v>
      </c>
      <c r="F12" s="102">
        <v>4837</v>
      </c>
      <c r="G12" s="102">
        <v>2582</v>
      </c>
      <c r="H12" s="102">
        <v>3811</v>
      </c>
      <c r="I12" s="102">
        <v>4347</v>
      </c>
      <c r="J12" s="102">
        <v>4583</v>
      </c>
      <c r="K12" s="102">
        <v>4098</v>
      </c>
      <c r="L12" s="102">
        <v>5340</v>
      </c>
      <c r="M12" s="103">
        <v>6800</v>
      </c>
      <c r="N12" s="76">
        <v>3700</v>
      </c>
      <c r="O12" s="76">
        <v>4000</v>
      </c>
      <c r="P12" s="5">
        <v>3700</v>
      </c>
      <c r="R12" s="143">
        <f t="shared" si="0"/>
        <v>-300</v>
      </c>
      <c r="S12" s="67">
        <f t="shared" si="1"/>
        <v>-7.4999999999999997E-2</v>
      </c>
      <c r="U12" s="72">
        <f t="shared" si="2"/>
        <v>1.2531328320802004E-3</v>
      </c>
      <c r="V12" s="72">
        <f t="shared" si="3"/>
        <v>1.5127974486875461E-3</v>
      </c>
      <c r="W12" s="160" t="str">
        <f t="shared" si="4"/>
        <v>Less than 20%</v>
      </c>
      <c r="X12" s="160" t="str">
        <f t="shared" si="5"/>
        <v>Less than 2007</v>
      </c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</row>
    <row r="13" spans="1:60" x14ac:dyDescent="0.25">
      <c r="A13" s="100" t="s">
        <v>20</v>
      </c>
      <c r="B13" s="5">
        <v>1000</v>
      </c>
      <c r="C13" s="76">
        <v>1300</v>
      </c>
      <c r="D13" s="76">
        <v>6300</v>
      </c>
      <c r="E13" s="103">
        <v>3244</v>
      </c>
      <c r="F13" s="103">
        <v>7641</v>
      </c>
      <c r="G13" s="103">
        <v>2135</v>
      </c>
      <c r="H13" s="103">
        <v>2230</v>
      </c>
      <c r="I13" s="103">
        <v>2856</v>
      </c>
      <c r="J13" s="103">
        <v>3898</v>
      </c>
      <c r="K13" s="103">
        <v>5074</v>
      </c>
      <c r="L13" s="103">
        <v>7500</v>
      </c>
      <c r="M13" s="103">
        <v>7800</v>
      </c>
      <c r="N13" s="76">
        <v>5.5</v>
      </c>
      <c r="O13" s="76">
        <v>6300</v>
      </c>
      <c r="P13" s="5">
        <v>5400</v>
      </c>
      <c r="R13" s="143">
        <f t="shared" si="0"/>
        <v>-900</v>
      </c>
      <c r="S13" s="67">
        <f t="shared" si="1"/>
        <v>-0.14285714285714285</v>
      </c>
      <c r="U13" s="72">
        <f t="shared" si="2"/>
        <v>1.9736842105263159E-3</v>
      </c>
      <c r="V13" s="72">
        <f t="shared" si="3"/>
        <v>2.2078665467331754E-3</v>
      </c>
      <c r="W13" s="160" t="str">
        <f t="shared" si="4"/>
        <v>Less than 20%</v>
      </c>
      <c r="X13" s="160" t="str">
        <f t="shared" si="5"/>
        <v>More than 2007</v>
      </c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</row>
    <row r="14" spans="1:60" x14ac:dyDescent="0.25">
      <c r="A14" s="100" t="s">
        <v>21</v>
      </c>
      <c r="B14" s="5">
        <v>0</v>
      </c>
      <c r="C14" s="76">
        <v>0</v>
      </c>
      <c r="D14" s="76">
        <v>0</v>
      </c>
      <c r="E14" s="65"/>
      <c r="F14" s="65"/>
      <c r="G14" s="65"/>
      <c r="H14" s="65"/>
      <c r="I14" s="65"/>
      <c r="J14" s="65"/>
      <c r="K14" s="65">
        <v>20000</v>
      </c>
      <c r="L14" s="65">
        <v>9600</v>
      </c>
      <c r="M14" s="103">
        <v>18700</v>
      </c>
      <c r="N14" s="76">
        <v>12.9</v>
      </c>
      <c r="O14" s="76">
        <v>13500</v>
      </c>
      <c r="P14" s="5">
        <v>12800</v>
      </c>
      <c r="R14" s="143">
        <f t="shared" si="0"/>
        <v>-700</v>
      </c>
      <c r="S14" s="67">
        <f t="shared" si="1"/>
        <v>-5.185185185185185E-2</v>
      </c>
      <c r="U14" s="72">
        <f>O14/$O$54</f>
        <v>4.2293233082706765E-3</v>
      </c>
      <c r="V14" s="72">
        <f t="shared" si="3"/>
        <v>5.2334614441082675E-3</v>
      </c>
      <c r="W14" s="160" t="str">
        <f t="shared" si="4"/>
        <v>Less than 20%</v>
      </c>
      <c r="X14" s="160" t="str">
        <f t="shared" si="5"/>
        <v>More than 2007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</row>
    <row r="15" spans="1:60" x14ac:dyDescent="0.25">
      <c r="A15" s="107" t="s">
        <v>22</v>
      </c>
      <c r="B15" s="5">
        <v>44500</v>
      </c>
      <c r="C15" s="108">
        <v>53000</v>
      </c>
      <c r="D15" s="108">
        <v>58700</v>
      </c>
      <c r="E15" s="109">
        <v>50641</v>
      </c>
      <c r="F15" s="109">
        <v>48354</v>
      </c>
      <c r="G15" s="109">
        <v>69336</v>
      </c>
      <c r="H15" s="109">
        <v>96527</v>
      </c>
      <c r="I15" s="109">
        <v>153147</v>
      </c>
      <c r="J15" s="109">
        <v>140641</v>
      </c>
      <c r="K15" s="109">
        <v>171433</v>
      </c>
      <c r="L15" s="109">
        <v>141165</v>
      </c>
      <c r="M15" s="110">
        <v>106900</v>
      </c>
      <c r="N15" s="76">
        <v>105400</v>
      </c>
      <c r="O15" s="76">
        <v>129100</v>
      </c>
      <c r="P15" s="5">
        <v>106000</v>
      </c>
      <c r="R15" s="143">
        <f t="shared" si="0"/>
        <v>-23100</v>
      </c>
      <c r="S15" s="67">
        <f t="shared" si="1"/>
        <v>-0.17893106119287375</v>
      </c>
      <c r="U15" s="72">
        <f t="shared" si="2"/>
        <v>4.0444862155388471E-2</v>
      </c>
      <c r="V15" s="72">
        <f t="shared" si="3"/>
        <v>4.3339602584021586E-2</v>
      </c>
      <c r="W15" s="160" t="str">
        <f t="shared" si="4"/>
        <v>Less than 20%</v>
      </c>
      <c r="X15" s="160" t="str">
        <f t="shared" si="5"/>
        <v>More than 2007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</row>
    <row r="16" spans="1:60" s="18" customFormat="1" x14ac:dyDescent="0.25">
      <c r="A16" s="8" t="s">
        <v>128</v>
      </c>
      <c r="B16" s="111">
        <v>490000</v>
      </c>
      <c r="C16" s="111">
        <v>503300</v>
      </c>
      <c r="D16" s="111">
        <v>607700</v>
      </c>
      <c r="E16" s="112">
        <v>708441</v>
      </c>
      <c r="F16" s="112">
        <v>729443</v>
      </c>
      <c r="G16" s="112">
        <v>780709</v>
      </c>
      <c r="H16" s="112">
        <f>SUM(H3:H15)</f>
        <v>867556</v>
      </c>
      <c r="I16" s="112">
        <v>953505</v>
      </c>
      <c r="J16" s="112">
        <v>1083243</v>
      </c>
      <c r="K16" s="112">
        <v>1083160</v>
      </c>
      <c r="L16" s="112">
        <v>1145020</v>
      </c>
      <c r="M16" s="113">
        <v>1104000</v>
      </c>
      <c r="N16" s="114">
        <v>1062600</v>
      </c>
      <c r="O16" s="57">
        <v>1152700</v>
      </c>
      <c r="P16" s="57">
        <f>SUM(P3:P15)</f>
        <v>1111200</v>
      </c>
      <c r="Q16" s="4"/>
      <c r="R16" s="150">
        <f t="shared" si="0"/>
        <v>-41500</v>
      </c>
      <c r="S16" s="151">
        <f t="shared" si="1"/>
        <v>-3.6002429079552353E-2</v>
      </c>
      <c r="T16" s="4"/>
      <c r="U16" s="73">
        <f t="shared" si="2"/>
        <v>0.36112155388471179</v>
      </c>
      <c r="V16" s="145">
        <f t="shared" si="3"/>
        <v>0.45432987161664895</v>
      </c>
      <c r="W16" s="161" t="str">
        <f t="shared" si="4"/>
        <v>Less than 20%</v>
      </c>
      <c r="X16" s="161" t="str">
        <f t="shared" si="5"/>
        <v>More than 2007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x14ac:dyDescent="0.25">
      <c r="A17" s="115" t="s">
        <v>23</v>
      </c>
      <c r="B17" s="5">
        <v>122800</v>
      </c>
      <c r="C17" s="116">
        <v>131900</v>
      </c>
      <c r="D17" s="116">
        <v>158500</v>
      </c>
      <c r="E17" s="117">
        <v>230506</v>
      </c>
      <c r="F17" s="117">
        <v>275803</v>
      </c>
      <c r="G17" s="117">
        <v>337771</v>
      </c>
      <c r="H17" s="117">
        <v>424374</v>
      </c>
      <c r="I17" s="117">
        <v>441565</v>
      </c>
      <c r="J17" s="117">
        <v>457491</v>
      </c>
      <c r="K17" s="117">
        <v>406681</v>
      </c>
      <c r="L17" s="117">
        <v>514541</v>
      </c>
      <c r="M17" s="118">
        <v>541600</v>
      </c>
      <c r="N17" s="76">
        <v>601600</v>
      </c>
      <c r="O17" s="60">
        <v>605300</v>
      </c>
      <c r="P17" s="5">
        <v>366400</v>
      </c>
      <c r="R17" s="143">
        <f t="shared" si="0"/>
        <v>-238900</v>
      </c>
      <c r="S17" s="67">
        <f t="shared" si="1"/>
        <v>-0.39468032380637702</v>
      </c>
      <c r="U17" s="72">
        <f t="shared" si="2"/>
        <v>0.18963032581453634</v>
      </c>
      <c r="V17" s="72">
        <f t="shared" si="3"/>
        <v>0.14980783383759916</v>
      </c>
      <c r="W17" s="160" t="str">
        <f t="shared" si="4"/>
        <v>More than 20%</v>
      </c>
      <c r="X17" s="160" t="str">
        <f t="shared" si="5"/>
        <v>Less than 2007</v>
      </c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</row>
    <row r="18" spans="1:60" x14ac:dyDescent="0.25">
      <c r="A18" s="115" t="s">
        <v>24</v>
      </c>
      <c r="B18" s="5">
        <v>68300</v>
      </c>
      <c r="C18" s="116">
        <v>70800</v>
      </c>
      <c r="D18" s="116">
        <v>73500</v>
      </c>
      <c r="E18" s="117">
        <v>69273</v>
      </c>
      <c r="F18" s="117">
        <v>74583</v>
      </c>
      <c r="G18" s="117">
        <v>84444</v>
      </c>
      <c r="H18" s="117">
        <v>103216</v>
      </c>
      <c r="I18" s="117">
        <v>114092</v>
      </c>
      <c r="J18" s="117">
        <v>130980</v>
      </c>
      <c r="K18" s="117">
        <v>136789</v>
      </c>
      <c r="L18" s="117">
        <v>149099</v>
      </c>
      <c r="M18" s="118">
        <v>153100</v>
      </c>
      <c r="N18" s="76">
        <v>138900</v>
      </c>
      <c r="O18" s="60">
        <v>141300</v>
      </c>
      <c r="P18" s="5">
        <v>89900</v>
      </c>
      <c r="R18" s="143">
        <f t="shared" si="0"/>
        <v>-51400</v>
      </c>
      <c r="S18" s="67">
        <f>(P18-O18)/O18</f>
        <v>-0.36376503892427459</v>
      </c>
      <c r="U18" s="72">
        <f t="shared" si="2"/>
        <v>4.426691729323308E-2</v>
      </c>
      <c r="V18" s="72">
        <f t="shared" si="3"/>
        <v>3.6756889361354156E-2</v>
      </c>
      <c r="W18" s="160" t="str">
        <f t="shared" si="4"/>
        <v>More than 20%</v>
      </c>
      <c r="X18" s="160" t="str">
        <f t="shared" si="5"/>
        <v>Less than 2007</v>
      </c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</row>
    <row r="19" spans="1:60" x14ac:dyDescent="0.25">
      <c r="A19" s="115" t="s">
        <v>25</v>
      </c>
      <c r="B19" s="5">
        <v>62700</v>
      </c>
      <c r="C19" s="116">
        <v>63700</v>
      </c>
      <c r="D19" s="116">
        <v>48900</v>
      </c>
      <c r="E19" s="117">
        <v>54517</v>
      </c>
      <c r="F19" s="117">
        <v>63987</v>
      </c>
      <c r="G19" s="117">
        <v>70526</v>
      </c>
      <c r="H19" s="117">
        <v>102502</v>
      </c>
      <c r="I19" s="117">
        <v>127496</v>
      </c>
      <c r="J19" s="117">
        <v>130385</v>
      </c>
      <c r="K19" s="117">
        <v>126110</v>
      </c>
      <c r="L19" s="117">
        <v>132779</v>
      </c>
      <c r="M19" s="118">
        <v>136900</v>
      </c>
      <c r="N19" s="76">
        <v>175200</v>
      </c>
      <c r="O19" s="60">
        <v>143000</v>
      </c>
      <c r="P19" s="5">
        <v>84200</v>
      </c>
      <c r="R19" s="143">
        <f t="shared" si="0"/>
        <v>-58800</v>
      </c>
      <c r="S19" s="67">
        <f t="shared" si="1"/>
        <v>-0.41118881118881118</v>
      </c>
      <c r="U19" s="72">
        <f t="shared" si="2"/>
        <v>4.4799498746867165E-2</v>
      </c>
      <c r="V19" s="72">
        <f t="shared" si="3"/>
        <v>3.4426363562024692E-2</v>
      </c>
      <c r="W19" s="160" t="str">
        <f t="shared" si="4"/>
        <v>More than 20%</v>
      </c>
      <c r="X19" s="160" t="str">
        <f t="shared" si="5"/>
        <v>Less than 2007</v>
      </c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</row>
    <row r="20" spans="1:60" x14ac:dyDescent="0.25">
      <c r="A20" s="115" t="s">
        <v>26</v>
      </c>
      <c r="B20" s="5">
        <v>60300</v>
      </c>
      <c r="C20" s="116">
        <v>56200</v>
      </c>
      <c r="D20" s="116">
        <v>44800</v>
      </c>
      <c r="E20" s="117">
        <v>64997</v>
      </c>
      <c r="F20" s="117">
        <v>44058</v>
      </c>
      <c r="G20" s="117">
        <v>101976</v>
      </c>
      <c r="H20" s="117">
        <v>90036</v>
      </c>
      <c r="I20" s="117">
        <v>95423</v>
      </c>
      <c r="J20" s="117">
        <v>126939</v>
      </c>
      <c r="K20" s="117">
        <v>113587</v>
      </c>
      <c r="L20" s="117">
        <v>104633</v>
      </c>
      <c r="M20" s="118">
        <v>119500</v>
      </c>
      <c r="N20" s="76">
        <v>112300</v>
      </c>
      <c r="O20" s="60">
        <v>96600</v>
      </c>
      <c r="P20" s="5">
        <v>93900</v>
      </c>
      <c r="R20" s="143">
        <f t="shared" si="0"/>
        <v>-2700</v>
      </c>
      <c r="S20" s="67">
        <f t="shared" si="1"/>
        <v>-2.7950310559006212E-2</v>
      </c>
      <c r="U20" s="72">
        <f t="shared" si="2"/>
        <v>3.0263157894736843E-2</v>
      </c>
      <c r="V20" s="72">
        <f t="shared" si="3"/>
        <v>3.8392346062637993E-2</v>
      </c>
      <c r="W20" s="160" t="str">
        <f t="shared" si="4"/>
        <v>Less than 20%</v>
      </c>
      <c r="X20" s="160" t="str">
        <f t="shared" si="5"/>
        <v>More than 2007</v>
      </c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</row>
    <row r="21" spans="1:60" x14ac:dyDescent="0.25">
      <c r="A21" s="115" t="s">
        <v>27</v>
      </c>
      <c r="B21" s="5">
        <v>37800</v>
      </c>
      <c r="C21" s="116">
        <v>38500</v>
      </c>
      <c r="D21" s="116">
        <v>37800</v>
      </c>
      <c r="E21" s="117">
        <v>36782</v>
      </c>
      <c r="F21" s="117">
        <v>40375</v>
      </c>
      <c r="G21" s="117">
        <v>44677</v>
      </c>
      <c r="H21" s="117">
        <v>54748</v>
      </c>
      <c r="I21" s="117">
        <v>84417</v>
      </c>
      <c r="J21" s="117">
        <v>74273</v>
      </c>
      <c r="K21" s="117">
        <v>76302</v>
      </c>
      <c r="L21" s="117">
        <v>94018</v>
      </c>
      <c r="M21" s="118">
        <v>84000</v>
      </c>
      <c r="N21" s="76">
        <v>77500</v>
      </c>
      <c r="O21" s="60">
        <v>79000</v>
      </c>
      <c r="P21" s="5">
        <v>79100</v>
      </c>
      <c r="R21" s="143">
        <f t="shared" si="0"/>
        <v>100</v>
      </c>
      <c r="S21" s="67">
        <f t="shared" si="1"/>
        <v>1.2658227848101266E-3</v>
      </c>
      <c r="U21" s="72">
        <f t="shared" si="2"/>
        <v>2.4749373433583959E-2</v>
      </c>
      <c r="V21" s="72">
        <f t="shared" si="3"/>
        <v>3.2341156267887805E-2</v>
      </c>
      <c r="W21" s="160" t="str">
        <f t="shared" si="4"/>
        <v>Less than 20%</v>
      </c>
      <c r="X21" s="160" t="str">
        <f t="shared" si="5"/>
        <v>More than 2007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</row>
    <row r="22" spans="1:60" x14ac:dyDescent="0.25">
      <c r="A22" s="115" t="s">
        <v>28</v>
      </c>
      <c r="B22" s="5">
        <v>0</v>
      </c>
      <c r="C22" s="116">
        <v>0</v>
      </c>
      <c r="D22" s="116">
        <v>0</v>
      </c>
      <c r="E22" s="117">
        <v>11779</v>
      </c>
      <c r="F22" s="117">
        <v>13407</v>
      </c>
      <c r="G22" s="117">
        <v>13133</v>
      </c>
      <c r="H22" s="117">
        <v>41969</v>
      </c>
      <c r="I22" s="117">
        <v>46277</v>
      </c>
      <c r="J22" s="117">
        <v>33072</v>
      </c>
      <c r="K22" s="117">
        <v>52448</v>
      </c>
      <c r="L22" s="117">
        <v>55906</v>
      </c>
      <c r="M22" s="118">
        <v>64200</v>
      </c>
      <c r="N22" s="76">
        <v>81400</v>
      </c>
      <c r="O22" s="60">
        <v>90000</v>
      </c>
      <c r="P22" s="5">
        <v>60500</v>
      </c>
      <c r="R22" s="143">
        <f t="shared" si="0"/>
        <v>-29500</v>
      </c>
      <c r="S22" s="67">
        <f t="shared" si="1"/>
        <v>-0.32777777777777778</v>
      </c>
      <c r="U22" s="72">
        <f t="shared" si="2"/>
        <v>2.819548872180451E-2</v>
      </c>
      <c r="V22" s="72">
        <f t="shared" si="3"/>
        <v>2.4736282606917983E-2</v>
      </c>
      <c r="W22" s="160" t="str">
        <f t="shared" si="4"/>
        <v>More than 20%</v>
      </c>
      <c r="X22" s="160" t="str">
        <f t="shared" si="5"/>
        <v>More than 2007</v>
      </c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pans="1:60" x14ac:dyDescent="0.25">
      <c r="A23" s="115" t="s">
        <v>29</v>
      </c>
      <c r="B23" s="5">
        <v>20300</v>
      </c>
      <c r="C23" s="116">
        <v>17700</v>
      </c>
      <c r="D23" s="116">
        <v>18600</v>
      </c>
      <c r="E23" s="117">
        <v>17965</v>
      </c>
      <c r="F23" s="117">
        <v>20608</v>
      </c>
      <c r="G23" s="117">
        <v>26150</v>
      </c>
      <c r="H23" s="117">
        <v>38544</v>
      </c>
      <c r="I23" s="117">
        <v>34782</v>
      </c>
      <c r="J23" s="117">
        <v>46328</v>
      </c>
      <c r="K23" s="117">
        <v>56614</v>
      </c>
      <c r="L23" s="117">
        <v>50590</v>
      </c>
      <c r="M23" s="118">
        <v>55900</v>
      </c>
      <c r="N23" s="76">
        <v>56400</v>
      </c>
      <c r="O23" s="60">
        <v>55600</v>
      </c>
      <c r="P23" s="5">
        <v>36700</v>
      </c>
      <c r="R23" s="143">
        <f t="shared" si="0"/>
        <v>-18900</v>
      </c>
      <c r="S23" s="67">
        <f t="shared" si="1"/>
        <v>-0.33992805755395683</v>
      </c>
      <c r="U23" s="72">
        <f t="shared" si="2"/>
        <v>1.7418546365914788E-2</v>
      </c>
      <c r="V23" s="72">
        <f t="shared" si="3"/>
        <v>1.5005315234279172E-2</v>
      </c>
      <c r="W23" s="160" t="str">
        <f t="shared" si="4"/>
        <v>More than 20%</v>
      </c>
      <c r="X23" s="160" t="str">
        <f t="shared" si="5"/>
        <v>Less than 2007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</row>
    <row r="24" spans="1:60" x14ac:dyDescent="0.25">
      <c r="A24" s="115" t="s">
        <v>30</v>
      </c>
      <c r="B24" s="5">
        <v>0</v>
      </c>
      <c r="C24" s="116">
        <v>0</v>
      </c>
      <c r="D24" s="116">
        <v>0</v>
      </c>
      <c r="E24" s="117">
        <v>2833</v>
      </c>
      <c r="F24" s="117">
        <v>2760</v>
      </c>
      <c r="G24" s="117">
        <v>4142</v>
      </c>
      <c r="H24" s="117">
        <v>4367</v>
      </c>
      <c r="I24" s="117">
        <v>10707</v>
      </c>
      <c r="J24" s="117">
        <v>7595</v>
      </c>
      <c r="K24" s="117">
        <v>9196</v>
      </c>
      <c r="L24" s="117">
        <v>13324</v>
      </c>
      <c r="M24" s="118">
        <v>14600</v>
      </c>
      <c r="N24" s="76">
        <v>16700</v>
      </c>
      <c r="O24" s="60">
        <v>16300</v>
      </c>
      <c r="P24" s="5">
        <v>8700</v>
      </c>
      <c r="R24" s="143">
        <f t="shared" si="0"/>
        <v>-7600</v>
      </c>
      <c r="S24" s="67">
        <f t="shared" si="1"/>
        <v>-0.46625766871165641</v>
      </c>
      <c r="U24" s="72">
        <f t="shared" si="2"/>
        <v>5.1065162907268169E-3</v>
      </c>
      <c r="V24" s="72">
        <f t="shared" si="3"/>
        <v>3.5571183252923379E-3</v>
      </c>
      <c r="W24" s="160" t="str">
        <f t="shared" si="4"/>
        <v>More than 20%</v>
      </c>
      <c r="X24" s="160" t="str">
        <f t="shared" si="5"/>
        <v>More than 2007</v>
      </c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</row>
    <row r="25" spans="1:60" x14ac:dyDescent="0.25">
      <c r="A25" s="119" t="s">
        <v>31</v>
      </c>
      <c r="B25" s="5">
        <v>30300</v>
      </c>
      <c r="C25" s="120">
        <v>26100</v>
      </c>
      <c r="D25" s="120">
        <v>29800</v>
      </c>
      <c r="E25" s="121">
        <v>73407</v>
      </c>
      <c r="F25" s="121">
        <v>59132</v>
      </c>
      <c r="G25" s="121">
        <v>60509</v>
      </c>
      <c r="H25" s="121">
        <v>62504</v>
      </c>
      <c r="I25" s="121">
        <v>54723</v>
      </c>
      <c r="J25" s="121">
        <v>56089</v>
      </c>
      <c r="K25" s="121">
        <v>54885</v>
      </c>
      <c r="L25" s="121">
        <v>58059</v>
      </c>
      <c r="M25" s="110">
        <v>111500</v>
      </c>
      <c r="N25" s="76">
        <v>81400</v>
      </c>
      <c r="O25" s="108">
        <v>100000</v>
      </c>
      <c r="P25" s="5">
        <v>60900</v>
      </c>
      <c r="R25" s="143">
        <f t="shared" si="0"/>
        <v>-39100</v>
      </c>
      <c r="S25" s="67">
        <f t="shared" si="1"/>
        <v>-0.39100000000000001</v>
      </c>
      <c r="U25" s="72">
        <f t="shared" si="2"/>
        <v>3.1328320802005011E-2</v>
      </c>
      <c r="V25" s="72">
        <f t="shared" si="3"/>
        <v>2.4899828277046364E-2</v>
      </c>
      <c r="W25" s="160" t="str">
        <f t="shared" si="4"/>
        <v>More than 20%</v>
      </c>
      <c r="X25" s="160" t="str">
        <f t="shared" si="5"/>
        <v>Less than 2007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</row>
    <row r="26" spans="1:60" s="18" customFormat="1" x14ac:dyDescent="0.25">
      <c r="A26" s="9" t="s">
        <v>32</v>
      </c>
      <c r="B26" s="57">
        <v>474800</v>
      </c>
      <c r="C26" s="57">
        <v>484600</v>
      </c>
      <c r="D26" s="57">
        <v>480400</v>
      </c>
      <c r="E26" s="113">
        <f>SUM(E17:E25)</f>
        <v>562059</v>
      </c>
      <c r="F26" s="113">
        <f t="shared" ref="F26:L26" si="6">SUM(F17:F25)</f>
        <v>594713</v>
      </c>
      <c r="G26" s="113">
        <f t="shared" si="6"/>
        <v>743328</v>
      </c>
      <c r="H26" s="113">
        <f t="shared" si="6"/>
        <v>922260</v>
      </c>
      <c r="I26" s="113">
        <f t="shared" si="6"/>
        <v>1009482</v>
      </c>
      <c r="J26" s="113">
        <f t="shared" si="6"/>
        <v>1063152</v>
      </c>
      <c r="K26" s="113">
        <f t="shared" si="6"/>
        <v>1032612</v>
      </c>
      <c r="L26" s="113">
        <f t="shared" si="6"/>
        <v>1172949</v>
      </c>
      <c r="M26" s="113">
        <v>1281400</v>
      </c>
      <c r="N26" s="114">
        <v>1341400</v>
      </c>
      <c r="O26" s="57">
        <v>1327000</v>
      </c>
      <c r="P26" s="57">
        <v>880400</v>
      </c>
      <c r="Q26" s="4"/>
      <c r="R26" s="150">
        <f t="shared" si="0"/>
        <v>-446600</v>
      </c>
      <c r="S26" s="151">
        <f t="shared" si="1"/>
        <v>-0.33654860587792013</v>
      </c>
      <c r="T26" s="4"/>
      <c r="U26" s="73">
        <f t="shared" si="2"/>
        <v>0.4157268170426065</v>
      </c>
      <c r="V26" s="145">
        <f t="shared" si="3"/>
        <v>0.35996401995257177</v>
      </c>
      <c r="W26" s="161" t="str">
        <f t="shared" si="4"/>
        <v>More than 20%</v>
      </c>
      <c r="X26" s="161" t="str">
        <f t="shared" si="5"/>
        <v>Less than 2007</v>
      </c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x14ac:dyDescent="0.25">
      <c r="A27" s="10" t="s">
        <v>33</v>
      </c>
      <c r="B27" s="5">
        <v>26300</v>
      </c>
      <c r="C27" s="76">
        <v>21500</v>
      </c>
      <c r="D27" s="76">
        <v>23700</v>
      </c>
      <c r="E27" s="103">
        <v>22794</v>
      </c>
      <c r="F27" s="103">
        <v>20683</v>
      </c>
      <c r="G27" s="103">
        <v>36637</v>
      </c>
      <c r="H27" s="103">
        <v>84712</v>
      </c>
      <c r="I27" s="103">
        <v>89564</v>
      </c>
      <c r="J27" s="103">
        <v>82130</v>
      </c>
      <c r="K27" s="103">
        <v>101418</v>
      </c>
      <c r="L27" s="103">
        <v>198394</v>
      </c>
      <c r="M27" s="118">
        <v>182800</v>
      </c>
      <c r="N27" s="76">
        <v>149300</v>
      </c>
      <c r="O27" s="60">
        <v>134200</v>
      </c>
      <c r="P27" s="5">
        <v>81700</v>
      </c>
      <c r="R27" s="143">
        <f t="shared" si="0"/>
        <v>-52500</v>
      </c>
      <c r="S27" s="67">
        <f t="shared" si="1"/>
        <v>-0.39120715350223545</v>
      </c>
      <c r="U27" s="72">
        <f t="shared" si="2"/>
        <v>4.2042606516290729E-2</v>
      </c>
      <c r="V27" s="72">
        <f t="shared" si="3"/>
        <v>3.3404203123722297E-2</v>
      </c>
      <c r="W27" s="160" t="str">
        <f t="shared" si="4"/>
        <v>More than 20%</v>
      </c>
      <c r="X27" s="160" t="str">
        <f t="shared" si="5"/>
        <v>Less than 2007</v>
      </c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</row>
    <row r="28" spans="1:60" x14ac:dyDescent="0.25">
      <c r="A28" s="10" t="s">
        <v>34</v>
      </c>
      <c r="B28" s="5">
        <v>3800</v>
      </c>
      <c r="C28" s="76">
        <v>6300</v>
      </c>
      <c r="D28" s="76">
        <v>9900</v>
      </c>
      <c r="E28" s="103">
        <v>4182</v>
      </c>
      <c r="F28" s="103">
        <v>48939</v>
      </c>
      <c r="G28" s="103">
        <v>18161</v>
      </c>
      <c r="H28" s="103">
        <v>31780</v>
      </c>
      <c r="I28" s="103">
        <v>57919</v>
      </c>
      <c r="J28" s="103">
        <v>97737</v>
      </c>
      <c r="K28" s="103">
        <v>116375</v>
      </c>
      <c r="L28" s="103">
        <v>95275</v>
      </c>
      <c r="M28" s="118">
        <v>85700</v>
      </c>
      <c r="N28" s="76">
        <v>78300</v>
      </c>
      <c r="O28" s="60">
        <v>79000</v>
      </c>
      <c r="P28" s="5">
        <v>51300</v>
      </c>
      <c r="R28" s="143">
        <f t="shared" si="0"/>
        <v>-27700</v>
      </c>
      <c r="S28" s="67">
        <f t="shared" si="1"/>
        <v>-0.35063291139240504</v>
      </c>
      <c r="U28" s="72">
        <f t="shared" si="2"/>
        <v>2.4749373433583959E-2</v>
      </c>
      <c r="V28" s="72">
        <f t="shared" si="3"/>
        <v>2.0974732193965166E-2</v>
      </c>
      <c r="W28" s="160" t="str">
        <f t="shared" si="4"/>
        <v>More than 20%</v>
      </c>
      <c r="X28" s="160" t="str">
        <f t="shared" si="5"/>
        <v>More than 2007</v>
      </c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</row>
    <row r="29" spans="1:60" x14ac:dyDescent="0.25">
      <c r="A29" s="10" t="s">
        <v>35</v>
      </c>
      <c r="B29" s="5">
        <v>34600</v>
      </c>
      <c r="C29" s="76">
        <v>30800</v>
      </c>
      <c r="D29" s="76">
        <v>28100</v>
      </c>
      <c r="E29" s="103">
        <v>32213</v>
      </c>
      <c r="F29" s="103">
        <v>31472</v>
      </c>
      <c r="G29" s="103">
        <v>32033</v>
      </c>
      <c r="H29" s="103">
        <v>52352</v>
      </c>
      <c r="I29" s="103">
        <v>52464</v>
      </c>
      <c r="J29" s="103">
        <v>78957</v>
      </c>
      <c r="K29" s="103">
        <v>89315</v>
      </c>
      <c r="L29" s="103">
        <v>95105</v>
      </c>
      <c r="M29" s="118">
        <v>97300</v>
      </c>
      <c r="N29" s="76">
        <v>84400</v>
      </c>
      <c r="O29" s="60">
        <v>94200</v>
      </c>
      <c r="P29" s="5">
        <v>60900</v>
      </c>
      <c r="R29" s="143">
        <f t="shared" si="0"/>
        <v>-33300</v>
      </c>
      <c r="S29" s="67">
        <f t="shared" si="1"/>
        <v>-0.35350318471337577</v>
      </c>
      <c r="U29" s="72">
        <f t="shared" si="2"/>
        <v>2.9511278195488721E-2</v>
      </c>
      <c r="V29" s="72">
        <f t="shared" si="3"/>
        <v>2.4899828277046364E-2</v>
      </c>
      <c r="W29" s="160" t="str">
        <f t="shared" si="4"/>
        <v>More than 20%</v>
      </c>
      <c r="X29" s="160" t="str">
        <f t="shared" si="5"/>
        <v>More than 2007</v>
      </c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</row>
    <row r="30" spans="1:60" x14ac:dyDescent="0.25">
      <c r="A30" s="10" t="s">
        <v>36</v>
      </c>
      <c r="B30" s="5">
        <v>10800</v>
      </c>
      <c r="C30" s="76">
        <v>14000</v>
      </c>
      <c r="D30" s="76">
        <v>21800</v>
      </c>
      <c r="E30" s="103">
        <v>43697</v>
      </c>
      <c r="F30" s="103">
        <v>25628</v>
      </c>
      <c r="G30" s="103">
        <v>29160</v>
      </c>
      <c r="H30" s="103">
        <v>28204</v>
      </c>
      <c r="I30" s="103">
        <v>43422</v>
      </c>
      <c r="J30" s="103">
        <v>81565</v>
      </c>
      <c r="K30" s="103">
        <v>51501</v>
      </c>
      <c r="L30" s="103">
        <v>50493</v>
      </c>
      <c r="M30" s="118">
        <v>42600</v>
      </c>
      <c r="N30" s="76">
        <v>40800</v>
      </c>
      <c r="O30" s="60">
        <v>42800</v>
      </c>
      <c r="P30" s="5">
        <v>27300</v>
      </c>
      <c r="R30" s="143">
        <f t="shared" si="0"/>
        <v>-15500</v>
      </c>
      <c r="S30" s="67">
        <f t="shared" si="1"/>
        <v>-0.36214953271028039</v>
      </c>
      <c r="U30" s="72">
        <f t="shared" si="2"/>
        <v>1.3408521303258146E-2</v>
      </c>
      <c r="V30" s="72">
        <f t="shared" si="3"/>
        <v>1.1161991986262164E-2</v>
      </c>
      <c r="W30" s="160" t="str">
        <f t="shared" si="4"/>
        <v>More than 20%</v>
      </c>
      <c r="X30" s="160" t="str">
        <f t="shared" si="5"/>
        <v>Less than 2007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</row>
    <row r="31" spans="1:60" x14ac:dyDescent="0.25">
      <c r="A31" s="10" t="s">
        <v>37</v>
      </c>
      <c r="B31" s="5">
        <v>7200</v>
      </c>
      <c r="C31" s="76">
        <v>7900</v>
      </c>
      <c r="D31" s="76">
        <v>6400</v>
      </c>
      <c r="E31" s="103">
        <v>5656</v>
      </c>
      <c r="F31" s="103">
        <v>5316</v>
      </c>
      <c r="G31" s="103">
        <v>7056</v>
      </c>
      <c r="H31" s="103">
        <v>12498</v>
      </c>
      <c r="I31" s="103">
        <v>13073</v>
      </c>
      <c r="J31" s="103">
        <v>26795</v>
      </c>
      <c r="K31" s="103">
        <v>32771</v>
      </c>
      <c r="L31" s="103">
        <v>33912</v>
      </c>
      <c r="M31" s="118">
        <v>33500</v>
      </c>
      <c r="N31" s="76">
        <v>35300</v>
      </c>
      <c r="O31" s="60">
        <v>33900</v>
      </c>
      <c r="P31" s="5">
        <v>26800</v>
      </c>
      <c r="R31" s="143">
        <f t="shared" si="0"/>
        <v>-7100</v>
      </c>
      <c r="S31" s="67">
        <f t="shared" si="1"/>
        <v>-0.20943952802359883</v>
      </c>
      <c r="U31" s="72">
        <f t="shared" si="2"/>
        <v>1.06203007518797E-2</v>
      </c>
      <c r="V31" s="72">
        <f t="shared" si="3"/>
        <v>1.0957559898601685E-2</v>
      </c>
      <c r="W31" s="160" t="str">
        <f t="shared" si="4"/>
        <v>More than 20%</v>
      </c>
      <c r="X31" s="160" t="str">
        <f t="shared" si="5"/>
        <v>More than 2007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</row>
    <row r="32" spans="1:60" x14ac:dyDescent="0.25">
      <c r="A32" s="10" t="s">
        <v>38</v>
      </c>
      <c r="B32" s="5">
        <v>2100</v>
      </c>
      <c r="C32" s="76">
        <v>1200</v>
      </c>
      <c r="D32" s="76">
        <v>1000</v>
      </c>
      <c r="E32" s="103">
        <v>1218</v>
      </c>
      <c r="F32" s="103">
        <v>1350</v>
      </c>
      <c r="G32" s="103">
        <v>2217</v>
      </c>
      <c r="H32" s="103">
        <v>4810</v>
      </c>
      <c r="I32" s="103">
        <v>4559</v>
      </c>
      <c r="J32" s="103">
        <v>6845</v>
      </c>
      <c r="K32" s="103">
        <v>9371</v>
      </c>
      <c r="L32" s="103">
        <v>12818</v>
      </c>
      <c r="M32" s="118">
        <v>14000</v>
      </c>
      <c r="N32" s="76">
        <v>13900</v>
      </c>
      <c r="O32" s="60">
        <v>14800</v>
      </c>
      <c r="P32" s="5">
        <v>9500</v>
      </c>
      <c r="R32" s="143">
        <f t="shared" si="0"/>
        <v>-5300</v>
      </c>
      <c r="S32" s="67">
        <f t="shared" si="1"/>
        <v>-0.35810810810810811</v>
      </c>
      <c r="U32" s="72">
        <f t="shared" si="2"/>
        <v>4.6365914786967418E-3</v>
      </c>
      <c r="V32" s="72">
        <f t="shared" si="3"/>
        <v>3.8842096655491046E-3</v>
      </c>
      <c r="W32" s="160" t="str">
        <f t="shared" si="4"/>
        <v>More than 20%</v>
      </c>
      <c r="X32" s="160" t="str">
        <f t="shared" si="5"/>
        <v>More than 2007</v>
      </c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</row>
    <row r="33" spans="1:60" x14ac:dyDescent="0.25">
      <c r="A33" s="10" t="s">
        <v>39</v>
      </c>
      <c r="B33" s="5">
        <v>2200</v>
      </c>
      <c r="C33" s="76">
        <v>2300</v>
      </c>
      <c r="D33" s="76">
        <v>1500</v>
      </c>
      <c r="E33" s="103">
        <v>5022</v>
      </c>
      <c r="F33" s="103">
        <v>3831</v>
      </c>
      <c r="G33" s="103">
        <v>2944</v>
      </c>
      <c r="H33" s="103">
        <v>3872</v>
      </c>
      <c r="I33" s="103">
        <v>3550</v>
      </c>
      <c r="J33" s="103">
        <v>4771</v>
      </c>
      <c r="K33" s="103">
        <v>5210</v>
      </c>
      <c r="L33" s="103">
        <v>7938</v>
      </c>
      <c r="M33" s="118">
        <v>10000</v>
      </c>
      <c r="N33" s="76">
        <v>6400</v>
      </c>
      <c r="O33" s="60">
        <v>7000</v>
      </c>
      <c r="P33" s="5">
        <v>5300</v>
      </c>
      <c r="R33" s="143">
        <f t="shared" si="0"/>
        <v>-1700</v>
      </c>
      <c r="S33" s="67">
        <f t="shared" si="1"/>
        <v>-0.24285714285714285</v>
      </c>
      <c r="U33" s="72">
        <f t="shared" si="2"/>
        <v>2.1929824561403508E-3</v>
      </c>
      <c r="V33" s="72">
        <f t="shared" si="3"/>
        <v>2.1669801292010793E-3</v>
      </c>
      <c r="W33" s="160" t="str">
        <f t="shared" si="4"/>
        <v>More than 20%</v>
      </c>
      <c r="X33" s="160" t="str">
        <f t="shared" si="5"/>
        <v>More than 2007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</row>
    <row r="34" spans="1:60" x14ac:dyDescent="0.25">
      <c r="A34" s="10" t="s">
        <v>185</v>
      </c>
      <c r="B34" s="5">
        <v>37600</v>
      </c>
      <c r="C34" s="76">
        <v>92100</v>
      </c>
      <c r="D34" s="76">
        <v>83600</v>
      </c>
      <c r="E34" s="103"/>
      <c r="F34" s="103"/>
      <c r="G34" s="103"/>
      <c r="H34" s="103"/>
      <c r="I34" s="103"/>
      <c r="J34" s="103"/>
      <c r="K34" s="103"/>
      <c r="L34" s="103"/>
      <c r="M34" s="118"/>
      <c r="N34" s="76"/>
      <c r="O34" s="60"/>
      <c r="P34" s="5"/>
      <c r="R34" s="143">
        <f t="shared" si="0"/>
        <v>0</v>
      </c>
      <c r="S34" s="67"/>
      <c r="U34" s="72">
        <f t="shared" si="2"/>
        <v>0</v>
      </c>
      <c r="V34" s="72">
        <f t="shared" si="3"/>
        <v>0</v>
      </c>
      <c r="W34" s="160"/>
      <c r="X34" s="160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</row>
    <row r="35" spans="1:60" x14ac:dyDescent="0.25">
      <c r="A35" s="10" t="s">
        <v>40</v>
      </c>
      <c r="B35" s="5">
        <v>16500</v>
      </c>
      <c r="C35" s="76">
        <v>21100</v>
      </c>
      <c r="D35" s="76">
        <v>19600</v>
      </c>
      <c r="E35" s="103">
        <v>32619</v>
      </c>
      <c r="F35" s="103">
        <v>24755</v>
      </c>
      <c r="G35" s="103">
        <v>36540</v>
      </c>
      <c r="H35" s="103">
        <v>33652</v>
      </c>
      <c r="I35" s="103">
        <v>40828</v>
      </c>
      <c r="J35" s="103">
        <v>59731</v>
      </c>
      <c r="K35" s="103">
        <v>93030</v>
      </c>
      <c r="L35" s="103">
        <v>89288</v>
      </c>
      <c r="M35" s="118">
        <v>27400</v>
      </c>
      <c r="N35" s="76">
        <v>27700</v>
      </c>
      <c r="O35" s="60">
        <v>33100</v>
      </c>
      <c r="P35" s="5">
        <v>32000</v>
      </c>
      <c r="R35" s="143">
        <f t="shared" si="0"/>
        <v>-1100</v>
      </c>
      <c r="S35" s="67">
        <f t="shared" si="1"/>
        <v>-3.3232628398791542E-2</v>
      </c>
      <c r="U35" s="72">
        <f t="shared" si="2"/>
        <v>1.0369674185463659E-2</v>
      </c>
      <c r="V35" s="72">
        <f t="shared" si="3"/>
        <v>1.3083653610270668E-2</v>
      </c>
      <c r="W35" s="160" t="str">
        <f t="shared" si="4"/>
        <v>Less than 20%</v>
      </c>
      <c r="X35" s="160" t="str">
        <f t="shared" si="5"/>
        <v>Less than 2007</v>
      </c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</row>
    <row r="36" spans="1:60" x14ac:dyDescent="0.25">
      <c r="A36" s="96" t="s">
        <v>186</v>
      </c>
      <c r="B36" s="56">
        <v>182100</v>
      </c>
      <c r="C36" s="75">
        <v>244400</v>
      </c>
      <c r="D36" s="75">
        <v>250600</v>
      </c>
      <c r="E36" s="103"/>
      <c r="F36" s="103"/>
      <c r="G36" s="103"/>
      <c r="H36" s="103"/>
      <c r="I36" s="103"/>
      <c r="J36" s="103"/>
      <c r="K36" s="103"/>
      <c r="L36" s="103"/>
      <c r="M36" s="118"/>
      <c r="N36" s="76"/>
      <c r="O36" s="60"/>
      <c r="P36" s="5"/>
      <c r="R36" s="143">
        <f t="shared" si="0"/>
        <v>0</v>
      </c>
      <c r="S36" s="67"/>
      <c r="U36" s="72">
        <f t="shared" si="2"/>
        <v>0</v>
      </c>
      <c r="V36" s="72">
        <f t="shared" si="3"/>
        <v>0</v>
      </c>
      <c r="W36" s="160"/>
      <c r="X36" s="160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</row>
    <row r="37" spans="1:60" s="18" customFormat="1" x14ac:dyDescent="0.25">
      <c r="A37" s="11" t="s">
        <v>41</v>
      </c>
      <c r="B37" s="69">
        <v>0</v>
      </c>
      <c r="C37" s="57">
        <v>0</v>
      </c>
      <c r="D37" s="57">
        <v>0</v>
      </c>
      <c r="E37" s="113">
        <f t="shared" ref="E37:L37" si="7">SUM(E27:E35)</f>
        <v>147401</v>
      </c>
      <c r="F37" s="113">
        <f t="shared" si="7"/>
        <v>161974</v>
      </c>
      <c r="G37" s="113">
        <f t="shared" si="7"/>
        <v>164748</v>
      </c>
      <c r="H37" s="113">
        <f t="shared" si="7"/>
        <v>251880</v>
      </c>
      <c r="I37" s="113">
        <f t="shared" si="7"/>
        <v>305379</v>
      </c>
      <c r="J37" s="113">
        <f t="shared" si="7"/>
        <v>438531</v>
      </c>
      <c r="K37" s="113">
        <f t="shared" si="7"/>
        <v>498991</v>
      </c>
      <c r="L37" s="113">
        <f t="shared" si="7"/>
        <v>583223</v>
      </c>
      <c r="M37" s="113">
        <v>493300</v>
      </c>
      <c r="N37" s="114">
        <v>435900</v>
      </c>
      <c r="O37" s="57">
        <v>438800</v>
      </c>
      <c r="P37" s="57">
        <v>294900</v>
      </c>
      <c r="Q37" s="4"/>
      <c r="R37" s="150">
        <f t="shared" si="0"/>
        <v>-143900</v>
      </c>
      <c r="S37" s="151">
        <f t="shared" si="1"/>
        <v>-0.3279398359161349</v>
      </c>
      <c r="T37" s="4"/>
      <c r="U37" s="73">
        <f t="shared" si="2"/>
        <v>0.13746867167919799</v>
      </c>
      <c r="V37" s="145">
        <f t="shared" si="3"/>
        <v>0.12057404530215063</v>
      </c>
      <c r="W37" s="161" t="str">
        <f t="shared" si="4"/>
        <v>More than 20%</v>
      </c>
      <c r="X37" s="161" t="str">
        <f t="shared" si="5"/>
        <v>More than 2007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1:60" x14ac:dyDescent="0.25">
      <c r="A38" s="122" t="s">
        <v>42</v>
      </c>
      <c r="B38" s="5">
        <v>0</v>
      </c>
      <c r="C38" s="76">
        <v>58200</v>
      </c>
      <c r="D38" s="76">
        <v>44100</v>
      </c>
      <c r="E38" s="103">
        <v>24388</v>
      </c>
      <c r="F38" s="103">
        <v>352519</v>
      </c>
      <c r="G38" s="103">
        <v>386451</v>
      </c>
      <c r="H38" s="103">
        <v>22223</v>
      </c>
      <c r="I38" s="103">
        <v>366928</v>
      </c>
      <c r="J38" s="103">
        <v>46268</v>
      </c>
      <c r="K38" s="103">
        <v>44959</v>
      </c>
      <c r="L38" s="103">
        <v>34566</v>
      </c>
      <c r="M38" s="118">
        <v>26900</v>
      </c>
      <c r="N38" s="76">
        <v>4100</v>
      </c>
      <c r="O38" s="60">
        <v>300</v>
      </c>
      <c r="P38" s="5"/>
      <c r="R38" s="143">
        <f t="shared" si="0"/>
        <v>-300</v>
      </c>
      <c r="S38" s="67">
        <f t="shared" si="1"/>
        <v>-1</v>
      </c>
      <c r="U38" s="72">
        <f t="shared" si="2"/>
        <v>9.3984962406015043E-5</v>
      </c>
      <c r="V38" s="72">
        <f t="shared" si="3"/>
        <v>0</v>
      </c>
      <c r="W38" s="160" t="str">
        <f t="shared" si="4"/>
        <v>More than 20%</v>
      </c>
      <c r="X38" s="160" t="str">
        <f t="shared" si="5"/>
        <v>Less than 2007</v>
      </c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</row>
    <row r="39" spans="1:60" x14ac:dyDescent="0.25">
      <c r="A39" s="122" t="s">
        <v>43</v>
      </c>
      <c r="B39" s="5">
        <v>0</v>
      </c>
      <c r="C39" s="76">
        <v>0</v>
      </c>
      <c r="D39" s="76">
        <v>0</v>
      </c>
      <c r="E39" s="103">
        <v>10892</v>
      </c>
      <c r="F39" s="103">
        <v>11834</v>
      </c>
      <c r="G39" s="103">
        <v>15468</v>
      </c>
      <c r="H39" s="103">
        <v>40955</v>
      </c>
      <c r="I39" s="103">
        <v>40620</v>
      </c>
      <c r="J39" s="103">
        <v>44759</v>
      </c>
      <c r="K39" s="103">
        <v>45297</v>
      </c>
      <c r="L39" s="103">
        <v>48379</v>
      </c>
      <c r="M39" s="118">
        <v>55200</v>
      </c>
      <c r="N39" s="76">
        <v>54800</v>
      </c>
      <c r="O39" s="60">
        <v>56500</v>
      </c>
      <c r="P39" s="5">
        <v>42100</v>
      </c>
      <c r="R39" s="143">
        <f t="shared" si="0"/>
        <v>-14400</v>
      </c>
      <c r="S39" s="67">
        <f t="shared" si="1"/>
        <v>-0.25486725663716814</v>
      </c>
      <c r="U39" s="72">
        <f t="shared" si="2"/>
        <v>1.7700501253132831E-2</v>
      </c>
      <c r="V39" s="72">
        <f t="shared" si="3"/>
        <v>1.7213181781012346E-2</v>
      </c>
      <c r="W39" s="160" t="str">
        <f t="shared" si="4"/>
        <v>More than 20%</v>
      </c>
      <c r="X39" s="160" t="str">
        <f t="shared" si="5"/>
        <v>More than 2007</v>
      </c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</row>
    <row r="40" spans="1:60" x14ac:dyDescent="0.25">
      <c r="A40" s="122" t="s">
        <v>44</v>
      </c>
      <c r="B40" s="5">
        <v>0</v>
      </c>
      <c r="C40" s="5">
        <v>0</v>
      </c>
      <c r="D40" s="5">
        <v>0</v>
      </c>
      <c r="E40" s="53">
        <v>11038</v>
      </c>
      <c r="F40" s="53">
        <v>15325</v>
      </c>
      <c r="G40" s="53">
        <v>36856</v>
      </c>
      <c r="H40" s="53">
        <v>12757</v>
      </c>
      <c r="I40" s="53">
        <v>12893</v>
      </c>
      <c r="J40" s="53">
        <v>13905</v>
      </c>
      <c r="K40" s="53">
        <v>49728</v>
      </c>
      <c r="L40" s="53">
        <v>49831</v>
      </c>
      <c r="M40" s="118">
        <v>59600</v>
      </c>
      <c r="N40" s="76">
        <v>42200</v>
      </c>
      <c r="O40" s="5">
        <v>8800</v>
      </c>
      <c r="P40" s="5">
        <v>4200</v>
      </c>
      <c r="R40" s="143">
        <f t="shared" si="0"/>
        <v>-4600</v>
      </c>
      <c r="S40" s="67">
        <f t="shared" si="1"/>
        <v>-0.52272727272727271</v>
      </c>
      <c r="U40" s="72">
        <f t="shared" si="2"/>
        <v>2.7568922305764411E-3</v>
      </c>
      <c r="V40" s="72">
        <f t="shared" si="3"/>
        <v>1.7172295363480253E-3</v>
      </c>
      <c r="W40" s="160" t="str">
        <f t="shared" si="4"/>
        <v>More than 20%</v>
      </c>
      <c r="X40" s="160" t="str">
        <f t="shared" si="5"/>
        <v>Less than 2007</v>
      </c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x14ac:dyDescent="0.25">
      <c r="A41" s="122" t="s">
        <v>45</v>
      </c>
      <c r="B41" s="5">
        <v>0</v>
      </c>
      <c r="C41" s="76">
        <v>0</v>
      </c>
      <c r="D41" s="76">
        <v>0</v>
      </c>
      <c r="E41" s="103">
        <v>82921</v>
      </c>
      <c r="F41" s="103">
        <v>76853</v>
      </c>
      <c r="G41" s="103">
        <v>65695</v>
      </c>
      <c r="H41" s="103">
        <v>88349</v>
      </c>
      <c r="I41" s="103">
        <v>174171</v>
      </c>
      <c r="J41" s="103">
        <v>140530</v>
      </c>
      <c r="K41" s="103">
        <v>264341</v>
      </c>
      <c r="L41" s="103">
        <v>436348</v>
      </c>
      <c r="M41" s="118">
        <v>385600</v>
      </c>
      <c r="N41" s="76">
        <v>243800</v>
      </c>
      <c r="O41" s="60">
        <v>186900</v>
      </c>
      <c r="P41" s="5">
        <v>93900</v>
      </c>
      <c r="R41" s="143">
        <f t="shared" si="0"/>
        <v>-93000</v>
      </c>
      <c r="S41" s="67">
        <f t="shared" si="1"/>
        <v>-0.49759229534510435</v>
      </c>
      <c r="U41" s="72">
        <f t="shared" si="2"/>
        <v>5.855263157894737E-2</v>
      </c>
      <c r="V41" s="72">
        <f t="shared" si="3"/>
        <v>3.8392346062637993E-2</v>
      </c>
      <c r="W41" s="160" t="str">
        <f t="shared" si="4"/>
        <v>More than 20%</v>
      </c>
      <c r="X41" s="160" t="str">
        <f t="shared" si="5"/>
        <v>More than 2007</v>
      </c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</row>
    <row r="42" spans="1:60" x14ac:dyDescent="0.25">
      <c r="A42" s="122" t="s">
        <v>46</v>
      </c>
      <c r="B42" s="5">
        <v>0</v>
      </c>
      <c r="C42" s="76">
        <v>0</v>
      </c>
      <c r="D42" s="76">
        <v>0</v>
      </c>
      <c r="E42" s="103">
        <v>0</v>
      </c>
      <c r="F42" s="103">
        <v>85</v>
      </c>
      <c r="G42" s="103">
        <v>4323</v>
      </c>
      <c r="H42" s="103">
        <v>4214</v>
      </c>
      <c r="I42" s="103">
        <v>3160</v>
      </c>
      <c r="J42" s="103">
        <v>31332</v>
      </c>
      <c r="K42" s="103">
        <v>37041</v>
      </c>
      <c r="L42" s="103">
        <v>7498</v>
      </c>
      <c r="M42" s="103"/>
      <c r="N42" s="76"/>
      <c r="O42" s="76"/>
      <c r="P42" s="5"/>
      <c r="R42" s="143">
        <f t="shared" si="0"/>
        <v>0</v>
      </c>
      <c r="S42" s="67"/>
      <c r="U42" s="72">
        <f t="shared" si="2"/>
        <v>0</v>
      </c>
      <c r="V42" s="72">
        <f t="shared" si="3"/>
        <v>0</v>
      </c>
      <c r="W42" s="160"/>
      <c r="X42" s="160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</row>
    <row r="43" spans="1:60" s="18" customFormat="1" ht="14.25" customHeight="1" x14ac:dyDescent="0.25">
      <c r="A43" s="12" t="s">
        <v>47</v>
      </c>
      <c r="B43" s="69">
        <v>0</v>
      </c>
      <c r="C43" s="57">
        <v>0</v>
      </c>
      <c r="D43" s="57">
        <v>0</v>
      </c>
      <c r="E43" s="113">
        <f t="shared" ref="E43:L43" si="8">SUM(E38:E42)</f>
        <v>129239</v>
      </c>
      <c r="F43" s="113">
        <f t="shared" si="8"/>
        <v>456616</v>
      </c>
      <c r="G43" s="113">
        <f t="shared" si="8"/>
        <v>508793</v>
      </c>
      <c r="H43" s="113">
        <f t="shared" si="8"/>
        <v>168498</v>
      </c>
      <c r="I43" s="113">
        <f t="shared" si="8"/>
        <v>597772</v>
      </c>
      <c r="J43" s="113">
        <f t="shared" si="8"/>
        <v>276794</v>
      </c>
      <c r="K43" s="113">
        <f t="shared" si="8"/>
        <v>441366</v>
      </c>
      <c r="L43" s="113">
        <f t="shared" si="8"/>
        <v>576622</v>
      </c>
      <c r="M43" s="113">
        <v>527300</v>
      </c>
      <c r="N43" s="114">
        <v>344800</v>
      </c>
      <c r="O43" s="57">
        <v>252400</v>
      </c>
      <c r="P43" s="57">
        <f>SUM(P39:P42)</f>
        <v>140200</v>
      </c>
      <c r="Q43" s="4"/>
      <c r="R43" s="150">
        <f t="shared" si="0"/>
        <v>-112200</v>
      </c>
      <c r="S43" s="151">
        <f t="shared" si="1"/>
        <v>-0.44453248811410462</v>
      </c>
      <c r="T43" s="4"/>
      <c r="U43" s="73">
        <f t="shared" si="2"/>
        <v>7.9072681704260656E-2</v>
      </c>
      <c r="V43" s="145">
        <f t="shared" si="3"/>
        <v>5.7322757379998361E-2</v>
      </c>
      <c r="W43" s="161" t="str">
        <f t="shared" si="4"/>
        <v>More than 20%</v>
      </c>
      <c r="X43" s="161" t="str">
        <f t="shared" si="5"/>
        <v>Less than 2007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1:60" x14ac:dyDescent="0.25">
      <c r="A44" s="123" t="s">
        <v>48</v>
      </c>
      <c r="B44" s="5">
        <v>0</v>
      </c>
      <c r="C44" s="5">
        <v>0</v>
      </c>
      <c r="D44" s="5">
        <v>0</v>
      </c>
      <c r="E44" s="53">
        <v>7779</v>
      </c>
      <c r="F44" s="5">
        <v>2843</v>
      </c>
      <c r="G44" s="53">
        <v>2927</v>
      </c>
      <c r="H44" s="53">
        <v>2115</v>
      </c>
      <c r="I44" s="53">
        <v>1571</v>
      </c>
      <c r="J44" s="53">
        <v>11955</v>
      </c>
      <c r="K44" s="53">
        <v>11254</v>
      </c>
      <c r="L44" s="53">
        <v>21965</v>
      </c>
      <c r="M44" s="118">
        <v>32500</v>
      </c>
      <c r="N44" s="76">
        <v>19000</v>
      </c>
      <c r="O44" s="60">
        <v>16100</v>
      </c>
      <c r="P44" s="5"/>
      <c r="R44" s="143">
        <f t="shared" si="0"/>
        <v>-16100</v>
      </c>
      <c r="S44" s="67">
        <f t="shared" si="1"/>
        <v>-1</v>
      </c>
      <c r="U44" s="72">
        <f t="shared" si="2"/>
        <v>5.0438596491228071E-3</v>
      </c>
      <c r="V44" s="72">
        <f t="shared" si="3"/>
        <v>0</v>
      </c>
      <c r="W44" s="160" t="str">
        <f t="shared" si="4"/>
        <v>More than 20%</v>
      </c>
      <c r="X44" s="160" t="str">
        <f t="shared" si="5"/>
        <v>Less than 2007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</row>
    <row r="45" spans="1:60" x14ac:dyDescent="0.25">
      <c r="A45" s="123" t="s">
        <v>49</v>
      </c>
      <c r="B45" s="5">
        <v>0</v>
      </c>
      <c r="C45" s="5">
        <v>0</v>
      </c>
      <c r="D45" s="5">
        <v>0</v>
      </c>
      <c r="E45" s="53">
        <v>0</v>
      </c>
      <c r="F45" s="5">
        <v>1766</v>
      </c>
      <c r="G45" s="53">
        <v>172</v>
      </c>
      <c r="H45" s="53">
        <v>335</v>
      </c>
      <c r="I45" s="53">
        <v>301</v>
      </c>
      <c r="J45" s="53">
        <v>23911</v>
      </c>
      <c r="K45" s="53">
        <v>16104</v>
      </c>
      <c r="L45" s="53">
        <v>4434</v>
      </c>
      <c r="M45" s="118">
        <v>14300</v>
      </c>
      <c r="N45" s="76">
        <v>10600</v>
      </c>
      <c r="O45" s="60">
        <v>5000</v>
      </c>
      <c r="P45" s="5"/>
      <c r="R45" s="143">
        <f t="shared" si="0"/>
        <v>-5000</v>
      </c>
      <c r="S45" s="67">
        <f t="shared" si="1"/>
        <v>-1</v>
      </c>
      <c r="U45" s="72">
        <f t="shared" si="2"/>
        <v>1.5664160401002505E-3</v>
      </c>
      <c r="V45" s="72">
        <f t="shared" si="3"/>
        <v>0</v>
      </c>
      <c r="W45" s="160" t="str">
        <f t="shared" si="4"/>
        <v>More than 20%</v>
      </c>
      <c r="X45" s="160" t="str">
        <f t="shared" si="5"/>
        <v>Less than 2007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</row>
    <row r="46" spans="1:60" x14ac:dyDescent="0.25">
      <c r="A46" s="124" t="s">
        <v>50</v>
      </c>
      <c r="B46" s="5">
        <v>0</v>
      </c>
      <c r="C46" s="108">
        <v>0</v>
      </c>
      <c r="D46" s="108">
        <v>0</v>
      </c>
      <c r="E46" s="109">
        <v>771</v>
      </c>
      <c r="F46" s="108">
        <v>465</v>
      </c>
      <c r="G46" s="109">
        <v>21</v>
      </c>
      <c r="H46" s="109">
        <v>550</v>
      </c>
      <c r="I46" s="109">
        <v>1130</v>
      </c>
      <c r="J46" s="109">
        <v>3622</v>
      </c>
      <c r="K46" s="109">
        <v>14424</v>
      </c>
      <c r="L46" s="109">
        <v>27435</v>
      </c>
      <c r="M46" s="110"/>
      <c r="N46" s="76"/>
      <c r="O46" s="109"/>
      <c r="P46" s="5"/>
      <c r="R46" s="143">
        <f t="shared" si="0"/>
        <v>0</v>
      </c>
      <c r="S46" s="67"/>
      <c r="U46" s="72">
        <f t="shared" si="2"/>
        <v>0</v>
      </c>
      <c r="V46" s="72">
        <f t="shared" si="3"/>
        <v>0</v>
      </c>
      <c r="W46" s="160"/>
      <c r="X46" s="160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</row>
    <row r="47" spans="1:60" s="18" customFormat="1" x14ac:dyDescent="0.25">
      <c r="A47" s="125" t="s">
        <v>51</v>
      </c>
      <c r="B47" s="69">
        <v>0</v>
      </c>
      <c r="C47" s="126">
        <v>0</v>
      </c>
      <c r="D47" s="126">
        <v>0</v>
      </c>
      <c r="E47" s="127">
        <f>SUM(E44:E46)</f>
        <v>8550</v>
      </c>
      <c r="F47" s="126">
        <f t="shared" ref="F47:L47" si="9">SUM(F44:F46)</f>
        <v>5074</v>
      </c>
      <c r="G47" s="127">
        <f t="shared" si="9"/>
        <v>3120</v>
      </c>
      <c r="H47" s="127">
        <f t="shared" si="9"/>
        <v>3000</v>
      </c>
      <c r="I47" s="127">
        <f t="shared" si="9"/>
        <v>3002</v>
      </c>
      <c r="J47" s="127">
        <f t="shared" si="9"/>
        <v>39488</v>
      </c>
      <c r="K47" s="127">
        <f t="shared" si="9"/>
        <v>41782</v>
      </c>
      <c r="L47" s="127">
        <f t="shared" si="9"/>
        <v>53834</v>
      </c>
      <c r="M47" s="128">
        <v>46800</v>
      </c>
      <c r="N47" s="114">
        <v>29600</v>
      </c>
      <c r="O47" s="126">
        <v>21100</v>
      </c>
      <c r="P47" s="57">
        <v>19100</v>
      </c>
      <c r="Q47" s="4"/>
      <c r="R47" s="148">
        <f t="shared" si="0"/>
        <v>-2000</v>
      </c>
      <c r="S47" s="149">
        <f t="shared" si="1"/>
        <v>-9.4786729857819899E-2</v>
      </c>
      <c r="T47" s="4"/>
      <c r="U47" s="73">
        <f>O47/$O$54</f>
        <v>6.6102756892230576E-3</v>
      </c>
      <c r="V47" s="145">
        <f t="shared" si="3"/>
        <v>7.8093057486303052E-3</v>
      </c>
      <c r="W47" s="161" t="str">
        <f t="shared" si="4"/>
        <v>Less than 20%</v>
      </c>
      <c r="X47" s="161" t="str">
        <f t="shared" si="5"/>
        <v>More than 2007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1:60" x14ac:dyDescent="0.25">
      <c r="A48" s="129" t="s">
        <v>52</v>
      </c>
      <c r="B48" s="63">
        <v>0</v>
      </c>
      <c r="C48" s="75">
        <v>0</v>
      </c>
      <c r="D48" s="75">
        <v>0</v>
      </c>
      <c r="E48" s="75">
        <v>636581</v>
      </c>
      <c r="F48" s="75">
        <v>723711</v>
      </c>
      <c r="G48" s="75">
        <v>752191</v>
      </c>
      <c r="H48" s="75">
        <v>870739</v>
      </c>
      <c r="I48" s="75">
        <v>837526</v>
      </c>
      <c r="J48" s="75">
        <v>947331</v>
      </c>
      <c r="K48" s="75">
        <v>1187599</v>
      </c>
      <c r="L48" s="75">
        <v>1233090</v>
      </c>
      <c r="M48" s="130"/>
      <c r="N48" s="114"/>
      <c r="O48" s="75"/>
      <c r="P48" s="5"/>
      <c r="R48" s="150">
        <f t="shared" si="0"/>
        <v>0</v>
      </c>
      <c r="S48" s="151"/>
      <c r="V48" s="145"/>
      <c r="W48" s="161"/>
      <c r="X48" s="16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</row>
    <row r="49" spans="1:60" x14ac:dyDescent="0.25">
      <c r="A49" s="131" t="s">
        <v>53</v>
      </c>
      <c r="B49" s="5">
        <v>495200</v>
      </c>
      <c r="C49" s="132">
        <v>449000</v>
      </c>
      <c r="D49" s="132">
        <v>506500</v>
      </c>
      <c r="E49" s="133"/>
      <c r="F49" s="133"/>
      <c r="G49" s="133"/>
      <c r="H49" s="133"/>
      <c r="I49" s="133"/>
      <c r="J49" s="133"/>
      <c r="K49" s="133"/>
      <c r="L49" s="133"/>
      <c r="M49" s="134"/>
      <c r="N49" s="134"/>
      <c r="O49" s="135">
        <v>1901600</v>
      </c>
      <c r="P49" s="132">
        <v>1645900</v>
      </c>
      <c r="Q49" s="133"/>
      <c r="R49" s="143">
        <f t="shared" si="0"/>
        <v>-255700</v>
      </c>
      <c r="S49" s="67">
        <f t="shared" si="1"/>
        <v>-0.13446571308371896</v>
      </c>
      <c r="T49" s="133"/>
      <c r="U49" s="146"/>
      <c r="W49" s="160" t="str">
        <f t="shared" si="4"/>
        <v>Less than 20%</v>
      </c>
      <c r="X49" s="160" t="str">
        <f t="shared" si="5"/>
        <v>More than 2007</v>
      </c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</row>
    <row r="50" spans="1:60" x14ac:dyDescent="0.25">
      <c r="A50" s="136" t="s">
        <v>54</v>
      </c>
      <c r="B50" s="5">
        <v>0</v>
      </c>
      <c r="C50" s="76">
        <v>0</v>
      </c>
      <c r="D50" s="76">
        <v>0</v>
      </c>
      <c r="E50" s="65"/>
      <c r="F50" s="65"/>
      <c r="G50" s="65"/>
      <c r="H50" s="65"/>
      <c r="I50" s="65"/>
      <c r="J50" s="65"/>
      <c r="K50" s="65"/>
      <c r="L50" s="137"/>
      <c r="M50" s="137"/>
      <c r="N50" s="137"/>
      <c r="O50" s="138">
        <v>-61.8</v>
      </c>
      <c r="P50" s="5">
        <v>40000</v>
      </c>
      <c r="R50" s="143">
        <f t="shared" si="0"/>
        <v>40061.800000000003</v>
      </c>
      <c r="S50" s="67">
        <f t="shared" si="1"/>
        <v>-648.24919093851145</v>
      </c>
      <c r="W50" s="160" t="str">
        <f t="shared" si="4"/>
        <v>More than 20%</v>
      </c>
      <c r="X50" s="160" t="str">
        <f t="shared" si="5"/>
        <v>More than 2007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x14ac:dyDescent="0.25">
      <c r="A51" s="139" t="s">
        <v>55</v>
      </c>
      <c r="B51" s="5">
        <v>0</v>
      </c>
      <c r="C51" s="108">
        <v>0</v>
      </c>
      <c r="D51" s="108">
        <v>0</v>
      </c>
      <c r="E51" s="109"/>
      <c r="F51" s="109"/>
      <c r="G51" s="109"/>
      <c r="H51" s="109"/>
      <c r="I51" s="109"/>
      <c r="J51" s="109"/>
      <c r="K51" s="109"/>
      <c r="L51" s="110"/>
      <c r="M51" s="109"/>
      <c r="N51" s="109"/>
      <c r="O51" s="60"/>
      <c r="P51" s="5"/>
      <c r="R51" s="143"/>
      <c r="S51" s="67"/>
      <c r="W51" s="160"/>
      <c r="X51" s="160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</row>
    <row r="52" spans="1:60" ht="15.75" thickBot="1" x14ac:dyDescent="0.3">
      <c r="A52" s="140" t="s">
        <v>56</v>
      </c>
      <c r="B52" s="179">
        <v>1755100</v>
      </c>
      <c r="C52" s="180">
        <v>1830800</v>
      </c>
      <c r="D52" s="180">
        <v>1973100</v>
      </c>
      <c r="E52" s="180">
        <v>2198100</v>
      </c>
      <c r="F52" s="180">
        <v>2683500.8565621004</v>
      </c>
      <c r="G52" s="180">
        <v>2977914.1820124998</v>
      </c>
      <c r="H52" s="180">
        <v>3115016.6879971996</v>
      </c>
      <c r="I52" s="180">
        <v>3737376.8989748</v>
      </c>
      <c r="J52" s="180">
        <v>3877702.9709799998</v>
      </c>
      <c r="K52" s="180">
        <v>4303137.8796107005</v>
      </c>
      <c r="L52" s="180">
        <v>4825158.5243998999</v>
      </c>
      <c r="M52" s="180">
        <v>5056900</v>
      </c>
      <c r="N52" s="141">
        <v>5031700</v>
      </c>
      <c r="O52" s="141">
        <v>5031900</v>
      </c>
      <c r="P52" s="141">
        <v>4051700</v>
      </c>
      <c r="Q52" s="142"/>
      <c r="R52" s="152">
        <f>P52-O52</f>
        <v>-980200</v>
      </c>
      <c r="S52" s="153">
        <f>(P52-O52)/O52</f>
        <v>-0.19479719390289951</v>
      </c>
      <c r="T52" s="142"/>
      <c r="U52" s="147"/>
      <c r="V52" s="147"/>
      <c r="W52" s="162" t="str">
        <f t="shared" si="4"/>
        <v>Less than 20%</v>
      </c>
      <c r="X52" s="162" t="str">
        <f t="shared" si="5"/>
        <v>More than 2007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ht="15.75" thickTop="1" x14ac:dyDescent="0.25">
      <c r="E53" s="199">
        <f>E41/E54</f>
        <v>5.330175034871986E-2</v>
      </c>
      <c r="F53" s="199">
        <f t="shared" ref="F53:O53" si="10">F41/F54</f>
        <v>3.9455904549701715E-2</v>
      </c>
      <c r="G53" s="199">
        <f t="shared" si="10"/>
        <v>2.9851892445033348E-2</v>
      </c>
      <c r="H53" s="199">
        <f t="shared" si="10"/>
        <v>3.9919229855132445E-2</v>
      </c>
      <c r="I53" s="199">
        <f t="shared" si="10"/>
        <v>6.0704949915305631E-2</v>
      </c>
      <c r="J53" s="199">
        <f t="shared" si="10"/>
        <v>4.8438443572470499E-2</v>
      </c>
      <c r="K53" s="199">
        <f t="shared" si="10"/>
        <v>8.5328790917492459E-2</v>
      </c>
      <c r="L53" s="199">
        <f>L41/L54</f>
        <v>0.12355364974085753</v>
      </c>
      <c r="M53" s="199">
        <f t="shared" si="10"/>
        <v>0.11167747914735866</v>
      </c>
      <c r="N53" s="199">
        <f t="shared" si="10"/>
        <v>7.5848551784214291E-2</v>
      </c>
      <c r="O53" s="199">
        <f t="shared" si="10"/>
        <v>5.855263157894737E-2</v>
      </c>
      <c r="P53" s="5"/>
      <c r="R53" s="143"/>
      <c r="S53" s="67"/>
      <c r="W53" s="160"/>
      <c r="X53" s="16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x14ac:dyDescent="0.25">
      <c r="A54" s="53" t="s">
        <v>132</v>
      </c>
      <c r="C54" s="144"/>
      <c r="D54" s="144"/>
      <c r="E54" s="144">
        <f t="shared" ref="E54:N54" si="11">E16+E26+E37+E43+E47</f>
        <v>1555690</v>
      </c>
      <c r="F54" s="144">
        <f t="shared" si="11"/>
        <v>1947820</v>
      </c>
      <c r="G54" s="144">
        <f t="shared" si="11"/>
        <v>2200698</v>
      </c>
      <c r="H54" s="144">
        <f t="shared" si="11"/>
        <v>2213194</v>
      </c>
      <c r="I54" s="144">
        <f t="shared" si="11"/>
        <v>2869140</v>
      </c>
      <c r="J54" s="144">
        <f t="shared" si="11"/>
        <v>2901208</v>
      </c>
      <c r="K54" s="144">
        <f t="shared" si="11"/>
        <v>3097911</v>
      </c>
      <c r="L54" s="144">
        <f t="shared" si="11"/>
        <v>3531648</v>
      </c>
      <c r="M54" s="144">
        <f>M16+M26+M37+M43+M47</f>
        <v>3452800</v>
      </c>
      <c r="N54" s="144">
        <f t="shared" si="11"/>
        <v>3214300</v>
      </c>
      <c r="O54" s="144">
        <f>O16+O26+O37+O43+O47</f>
        <v>3192000</v>
      </c>
      <c r="P54" s="144">
        <f>P16+P26+P37+P43+P47</f>
        <v>2445800</v>
      </c>
      <c r="R54" s="143">
        <f>P54-O54</f>
        <v>-746200</v>
      </c>
      <c r="S54" s="67">
        <f>(P54-O54)/O54</f>
        <v>-0.23377192982456141</v>
      </c>
      <c r="W54" s="160" t="str">
        <f t="shared" si="4"/>
        <v>More than 20%</v>
      </c>
      <c r="X54" s="160" t="str">
        <f t="shared" si="5"/>
        <v>More than 2007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x14ac:dyDescent="0.25">
      <c r="A55" s="53" t="s">
        <v>188</v>
      </c>
      <c r="C55" s="143"/>
      <c r="D55" s="143"/>
      <c r="E55" s="143">
        <f>E48</f>
        <v>636581</v>
      </c>
      <c r="F55" s="143">
        <f t="shared" ref="F55:L55" si="12">F48</f>
        <v>723711</v>
      </c>
      <c r="G55" s="143">
        <f t="shared" si="12"/>
        <v>752191</v>
      </c>
      <c r="H55" s="143">
        <f t="shared" si="12"/>
        <v>870739</v>
      </c>
      <c r="I55" s="143">
        <f t="shared" si="12"/>
        <v>837526</v>
      </c>
      <c r="J55" s="143">
        <f t="shared" si="12"/>
        <v>947331</v>
      </c>
      <c r="K55" s="143">
        <f t="shared" si="12"/>
        <v>1187599</v>
      </c>
      <c r="L55" s="143">
        <f t="shared" si="12"/>
        <v>1233090</v>
      </c>
      <c r="M55" s="143">
        <f>M56-M54</f>
        <v>1604100</v>
      </c>
      <c r="N55" s="143">
        <f>N56-N54</f>
        <v>1817400</v>
      </c>
      <c r="O55" s="143">
        <f>O49</f>
        <v>1901600</v>
      </c>
      <c r="P55" s="143">
        <f>P49</f>
        <v>1645900</v>
      </c>
      <c r="R55" s="143">
        <f>P55-O55</f>
        <v>-255700</v>
      </c>
      <c r="S55" s="67">
        <f>(P55-O55)/O55</f>
        <v>-0.13446571308371896</v>
      </c>
      <c r="W55" s="160" t="str">
        <f t="shared" si="4"/>
        <v>Less than 20%</v>
      </c>
      <c r="X55" s="160" t="str">
        <f t="shared" si="5"/>
        <v>More than 2007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x14ac:dyDescent="0.25">
      <c r="A56" s="53" t="s">
        <v>187</v>
      </c>
      <c r="C56" s="144"/>
      <c r="D56" s="144"/>
      <c r="E56" s="144">
        <f>E55+E54</f>
        <v>2192271</v>
      </c>
      <c r="F56" s="144">
        <f t="shared" ref="F56:L56" si="13">F55+F54</f>
        <v>2671531</v>
      </c>
      <c r="G56" s="144">
        <f t="shared" si="13"/>
        <v>2952889</v>
      </c>
      <c r="H56" s="144">
        <f t="shared" si="13"/>
        <v>3083933</v>
      </c>
      <c r="I56" s="144">
        <f t="shared" si="13"/>
        <v>3706666</v>
      </c>
      <c r="J56" s="144">
        <f t="shared" si="13"/>
        <v>3848539</v>
      </c>
      <c r="K56" s="144">
        <f t="shared" si="13"/>
        <v>4285510</v>
      </c>
      <c r="L56" s="144">
        <f t="shared" si="13"/>
        <v>4764738</v>
      </c>
      <c r="M56" s="144">
        <f>M52</f>
        <v>5056900</v>
      </c>
      <c r="N56" s="144">
        <f>N52</f>
        <v>5031700</v>
      </c>
      <c r="O56" s="144">
        <f>O55+O54</f>
        <v>5093600</v>
      </c>
      <c r="P56" s="144">
        <f>P55+P54</f>
        <v>4091700</v>
      </c>
      <c r="R56" s="143">
        <f>P56-O56</f>
        <v>-1001900</v>
      </c>
      <c r="S56" s="67">
        <f>(P56-O56)/O56</f>
        <v>-0.19669781686822679</v>
      </c>
      <c r="W56" s="160" t="str">
        <f t="shared" si="4"/>
        <v>Less than 20%</v>
      </c>
      <c r="X56" s="160" t="str">
        <f t="shared" si="5"/>
        <v>More than 2007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x14ac:dyDescent="0.25">
      <c r="A57" s="53" t="s">
        <v>54</v>
      </c>
      <c r="C57" s="144"/>
      <c r="D57" s="144"/>
      <c r="E57" s="144">
        <f>E56-E52</f>
        <v>-5829</v>
      </c>
      <c r="F57" s="144">
        <f t="shared" ref="F57:N57" si="14">F56-F52</f>
        <v>-11969.856562100351</v>
      </c>
      <c r="G57" s="144">
        <f t="shared" si="14"/>
        <v>-25025.182012499776</v>
      </c>
      <c r="H57" s="144">
        <f t="shared" si="14"/>
        <v>-31083.687997199595</v>
      </c>
      <c r="I57" s="144">
        <f t="shared" si="14"/>
        <v>-30710.898974800017</v>
      </c>
      <c r="J57" s="144">
        <f t="shared" si="14"/>
        <v>-29163.970979999751</v>
      </c>
      <c r="K57" s="144">
        <f t="shared" si="14"/>
        <v>-17627.879610700533</v>
      </c>
      <c r="L57" s="144">
        <f t="shared" si="14"/>
        <v>-60420.524399899878</v>
      </c>
      <c r="M57" s="144">
        <f t="shared" si="14"/>
        <v>0</v>
      </c>
      <c r="N57" s="144">
        <f t="shared" si="14"/>
        <v>0</v>
      </c>
      <c r="O57" s="144">
        <f>O56-O52</f>
        <v>61700</v>
      </c>
      <c r="P57" s="144">
        <f>P56-P52</f>
        <v>40000</v>
      </c>
      <c r="R57" s="143">
        <f>P57-O57</f>
        <v>-21700</v>
      </c>
      <c r="S57" s="67">
        <f>(P57-O57)/O57</f>
        <v>-0.35170178282009723</v>
      </c>
      <c r="W57" s="160" t="str">
        <f t="shared" si="4"/>
        <v>More than 20%</v>
      </c>
      <c r="X57" s="160" t="str">
        <f t="shared" si="5"/>
        <v>More than 2007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x14ac:dyDescent="0.25"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x14ac:dyDescent="0.25">
      <c r="A59" s="53" t="s">
        <v>189</v>
      </c>
      <c r="E59" s="71">
        <f>E55/E56</f>
        <v>0.29037514066463499</v>
      </c>
      <c r="F59" s="71">
        <f t="shared" ref="F59:O59" si="15">F55/F56</f>
        <v>0.27089747414497528</v>
      </c>
      <c r="G59" s="71">
        <f t="shared" si="15"/>
        <v>0.2547305367726318</v>
      </c>
      <c r="H59" s="71">
        <f t="shared" si="15"/>
        <v>0.28234692517639004</v>
      </c>
      <c r="I59" s="71">
        <f t="shared" si="15"/>
        <v>0.22595129963152871</v>
      </c>
      <c r="J59" s="71">
        <f t="shared" si="15"/>
        <v>0.24615341042405961</v>
      </c>
      <c r="K59" s="71">
        <f t="shared" si="15"/>
        <v>0.27711964270296885</v>
      </c>
      <c r="L59" s="71">
        <f t="shared" si="15"/>
        <v>0.25879492219719114</v>
      </c>
      <c r="M59" s="71">
        <f t="shared" si="15"/>
        <v>0.31721014850995671</v>
      </c>
      <c r="N59" s="71">
        <f t="shared" si="15"/>
        <v>0.36119005505097679</v>
      </c>
      <c r="O59" s="71">
        <f t="shared" si="15"/>
        <v>0.37333123920213601</v>
      </c>
      <c r="P59" s="71">
        <f>P55/P56</f>
        <v>0.40225334213163233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x14ac:dyDescent="0.25">
      <c r="B60" s="5"/>
      <c r="C60" s="5"/>
      <c r="D60" s="5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</row>
    <row r="61" spans="1:60" x14ac:dyDescent="0.25">
      <c r="B61" s="5"/>
      <c r="C61" s="5"/>
      <c r="D61" s="5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x14ac:dyDescent="0.25">
      <c r="B62" s="5"/>
      <c r="C62" s="5"/>
      <c r="D62" s="5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x14ac:dyDescent="0.25">
      <c r="B63" s="5"/>
      <c r="C63" s="5"/>
      <c r="D63" s="5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x14ac:dyDescent="0.25">
      <c r="B64" s="5"/>
      <c r="C64" s="5"/>
      <c r="D64" s="5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2:60" x14ac:dyDescent="0.25">
      <c r="B65" s="5"/>
      <c r="C65" s="5"/>
      <c r="D65" s="5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2:60" x14ac:dyDescent="0.25">
      <c r="B66" s="5"/>
      <c r="C66" s="5"/>
      <c r="D66" s="5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</row>
    <row r="67" spans="2:60" x14ac:dyDescent="0.25">
      <c r="B67" s="5"/>
      <c r="C67" s="5"/>
      <c r="D67" s="5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</row>
    <row r="68" spans="2:60" x14ac:dyDescent="0.25">
      <c r="B68" s="5"/>
      <c r="C68" s="5"/>
      <c r="D68" s="5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</row>
    <row r="69" spans="2:60" x14ac:dyDescent="0.25">
      <c r="B69" s="5"/>
      <c r="C69" s="5"/>
      <c r="D69" s="5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</row>
    <row r="70" spans="2:60" x14ac:dyDescent="0.25">
      <c r="B70" s="5"/>
      <c r="C70" s="5"/>
      <c r="D70" s="5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</row>
    <row r="71" spans="2:60" x14ac:dyDescent="0.25">
      <c r="B71" s="5"/>
      <c r="C71" s="5"/>
      <c r="D71" s="5"/>
    </row>
    <row r="72" spans="2:60" x14ac:dyDescent="0.25">
      <c r="B72" s="5"/>
      <c r="C72" s="5"/>
      <c r="D72" s="5"/>
      <c r="AC72" s="68"/>
      <c r="AD72" s="68"/>
    </row>
    <row r="73" spans="2:60" x14ac:dyDescent="0.25">
      <c r="B73" s="5"/>
      <c r="C73" s="5"/>
      <c r="D73" s="5"/>
      <c r="AC73" s="68"/>
      <c r="AD73" s="68"/>
    </row>
    <row r="74" spans="2:60" x14ac:dyDescent="0.25">
      <c r="B74" s="5"/>
      <c r="C74" s="5"/>
      <c r="D74" s="5"/>
      <c r="AC74" s="68"/>
      <c r="AD74" s="68"/>
    </row>
    <row r="75" spans="2:60" x14ac:dyDescent="0.25">
      <c r="B75" s="5"/>
      <c r="C75" s="5"/>
      <c r="D75" s="5"/>
    </row>
    <row r="76" spans="2:60" x14ac:dyDescent="0.25">
      <c r="B76" s="5"/>
      <c r="C76" s="5"/>
      <c r="D76" s="5"/>
    </row>
    <row r="77" spans="2:60" x14ac:dyDescent="0.25">
      <c r="B77" s="5"/>
      <c r="C77" s="5"/>
      <c r="D77" s="5"/>
    </row>
    <row r="78" spans="2:60" x14ac:dyDescent="0.25">
      <c r="B78" s="5"/>
      <c r="C78" s="5"/>
      <c r="D78" s="5"/>
    </row>
    <row r="79" spans="2:60" x14ac:dyDescent="0.25">
      <c r="B79" s="5"/>
      <c r="C79" s="5"/>
      <c r="D79" s="5"/>
    </row>
    <row r="80" spans="2:60" x14ac:dyDescent="0.25">
      <c r="B80" s="5"/>
      <c r="C80" s="5"/>
      <c r="D80" s="5"/>
    </row>
    <row r="81" spans="2:4" x14ac:dyDescent="0.25">
      <c r="B81" s="5"/>
      <c r="C81" s="5"/>
      <c r="D81" s="5"/>
    </row>
    <row r="82" spans="2:4" x14ac:dyDescent="0.25">
      <c r="B82" s="5"/>
      <c r="C82" s="5"/>
      <c r="D82" s="5"/>
    </row>
    <row r="83" spans="2:4" x14ac:dyDescent="0.25">
      <c r="B83" s="5"/>
      <c r="C83" s="5"/>
      <c r="D83" s="5"/>
    </row>
    <row r="84" spans="2:4" x14ac:dyDescent="0.25">
      <c r="B84" s="5"/>
      <c r="C84" s="5"/>
      <c r="D84" s="5"/>
    </row>
    <row r="85" spans="2:4" x14ac:dyDescent="0.25">
      <c r="B85" s="5"/>
      <c r="C85" s="5"/>
      <c r="D85" s="5"/>
    </row>
    <row r="86" spans="2:4" x14ac:dyDescent="0.25">
      <c r="B86" s="5"/>
      <c r="C86" s="5"/>
      <c r="D86" s="5"/>
    </row>
    <row r="87" spans="2:4" x14ac:dyDescent="0.25">
      <c r="B87" s="5"/>
      <c r="C87" s="5"/>
      <c r="D87" s="5"/>
    </row>
    <row r="88" spans="2:4" x14ac:dyDescent="0.25">
      <c r="B88" s="5"/>
      <c r="C88" s="5"/>
      <c r="D88" s="5"/>
    </row>
    <row r="89" spans="2:4" x14ac:dyDescent="0.25">
      <c r="B89" s="5"/>
      <c r="C89" s="5"/>
      <c r="D89" s="5"/>
    </row>
    <row r="90" spans="2:4" x14ac:dyDescent="0.25">
      <c r="B90" s="5"/>
      <c r="C90" s="5"/>
      <c r="D90" s="5"/>
    </row>
    <row r="91" spans="2:4" x14ac:dyDescent="0.25">
      <c r="B91" s="5"/>
      <c r="C91" s="5"/>
      <c r="D91" s="5"/>
    </row>
    <row r="92" spans="2:4" x14ac:dyDescent="0.25">
      <c r="B92" s="5"/>
      <c r="C92" s="5"/>
      <c r="D92" s="5"/>
    </row>
    <row r="93" spans="2:4" x14ac:dyDescent="0.25">
      <c r="B93" s="5"/>
      <c r="C93" s="5"/>
      <c r="D93" s="5"/>
    </row>
    <row r="94" spans="2:4" x14ac:dyDescent="0.25">
      <c r="B94" s="5"/>
      <c r="C94" s="5"/>
      <c r="D94" s="5"/>
    </row>
    <row r="95" spans="2:4" x14ac:dyDescent="0.25">
      <c r="B95" s="5"/>
      <c r="C95" s="5"/>
      <c r="D95" s="5"/>
    </row>
    <row r="96" spans="2:4" x14ac:dyDescent="0.25">
      <c r="B96" s="5"/>
      <c r="C96" s="5"/>
      <c r="D96" s="5"/>
    </row>
    <row r="97" spans="2:4" x14ac:dyDescent="0.25">
      <c r="B97" s="5"/>
      <c r="C97" s="5"/>
      <c r="D97" s="5"/>
    </row>
    <row r="98" spans="2:4" x14ac:dyDescent="0.25">
      <c r="B98" s="5"/>
      <c r="C98" s="5"/>
      <c r="D98" s="5"/>
    </row>
    <row r="99" spans="2:4" x14ac:dyDescent="0.25">
      <c r="B99" s="5"/>
      <c r="C99" s="5"/>
      <c r="D99" s="5"/>
    </row>
    <row r="100" spans="2:4" x14ac:dyDescent="0.25">
      <c r="B100" s="5"/>
      <c r="C100" s="5"/>
      <c r="D100" s="5"/>
    </row>
    <row r="101" spans="2:4" x14ac:dyDescent="0.25">
      <c r="B101" s="5"/>
      <c r="C101" s="5"/>
      <c r="D101" s="5"/>
    </row>
    <row r="102" spans="2:4" x14ac:dyDescent="0.25">
      <c r="B102" s="5"/>
      <c r="C102" s="5"/>
      <c r="D102" s="5"/>
    </row>
    <row r="103" spans="2:4" x14ac:dyDescent="0.25">
      <c r="B103" s="5"/>
      <c r="C103" s="5"/>
      <c r="D103" s="5"/>
    </row>
    <row r="104" spans="2:4" x14ac:dyDescent="0.25">
      <c r="B104" s="5"/>
      <c r="C104" s="5"/>
      <c r="D104" s="5"/>
    </row>
    <row r="105" spans="2:4" x14ac:dyDescent="0.25">
      <c r="B105" s="5"/>
      <c r="C105" s="5"/>
      <c r="D105" s="5"/>
    </row>
    <row r="106" spans="2:4" x14ac:dyDescent="0.25">
      <c r="B106" s="5"/>
      <c r="C106" s="5"/>
      <c r="D106" s="5"/>
    </row>
    <row r="107" spans="2:4" x14ac:dyDescent="0.25">
      <c r="B107" s="5"/>
      <c r="C107" s="5"/>
      <c r="D107" s="5"/>
    </row>
    <row r="108" spans="2:4" x14ac:dyDescent="0.25">
      <c r="B108" s="5"/>
      <c r="C108" s="5"/>
      <c r="D108" s="5"/>
    </row>
    <row r="109" spans="2:4" x14ac:dyDescent="0.25">
      <c r="B109" s="5"/>
      <c r="C109" s="5"/>
      <c r="D109" s="5"/>
    </row>
    <row r="110" spans="2:4" x14ac:dyDescent="0.25">
      <c r="B110" s="5"/>
      <c r="C110" s="5"/>
      <c r="D110" s="5"/>
    </row>
    <row r="111" spans="2:4" x14ac:dyDescent="0.25">
      <c r="B111" s="5"/>
      <c r="C111" s="5"/>
      <c r="D111" s="5"/>
    </row>
    <row r="112" spans="2:4" x14ac:dyDescent="0.25">
      <c r="B112" s="5"/>
      <c r="C112" s="5"/>
      <c r="D112" s="5"/>
    </row>
    <row r="113" spans="2:4" x14ac:dyDescent="0.25">
      <c r="B113" s="5"/>
      <c r="C113" s="5"/>
      <c r="D113" s="5"/>
    </row>
    <row r="114" spans="2:4" x14ac:dyDescent="0.25">
      <c r="B114" s="5"/>
      <c r="C114" s="5"/>
      <c r="D114" s="5"/>
    </row>
    <row r="115" spans="2:4" x14ac:dyDescent="0.25">
      <c r="B115" s="5"/>
      <c r="C115" s="5"/>
      <c r="D115" s="5"/>
    </row>
    <row r="116" spans="2:4" x14ac:dyDescent="0.25">
      <c r="B116" s="5"/>
      <c r="C116" s="5"/>
      <c r="D116" s="5"/>
    </row>
    <row r="117" spans="2:4" x14ac:dyDescent="0.25">
      <c r="B117" s="5"/>
      <c r="C117" s="5"/>
      <c r="D117" s="5"/>
    </row>
    <row r="118" spans="2:4" x14ac:dyDescent="0.25">
      <c r="B118" s="5"/>
      <c r="C118" s="5"/>
      <c r="D118" s="5"/>
    </row>
    <row r="119" spans="2:4" x14ac:dyDescent="0.25">
      <c r="B119" s="5"/>
      <c r="C119" s="5"/>
      <c r="D119" s="5"/>
    </row>
    <row r="120" spans="2:4" x14ac:dyDescent="0.25">
      <c r="B120" s="5"/>
      <c r="C120" s="5"/>
      <c r="D120" s="5"/>
    </row>
    <row r="121" spans="2:4" x14ac:dyDescent="0.25">
      <c r="B121" s="5"/>
      <c r="C121" s="5"/>
      <c r="D121" s="5"/>
    </row>
    <row r="122" spans="2:4" x14ac:dyDescent="0.25">
      <c r="B122" s="5"/>
      <c r="C122" s="5"/>
      <c r="D122" s="5"/>
    </row>
    <row r="123" spans="2:4" x14ac:dyDescent="0.25">
      <c r="B123" s="5"/>
      <c r="C123" s="5"/>
      <c r="D123" s="5"/>
    </row>
    <row r="124" spans="2:4" x14ac:dyDescent="0.25">
      <c r="B124" s="5"/>
      <c r="C124" s="5"/>
      <c r="D124" s="5"/>
    </row>
    <row r="125" spans="2:4" x14ac:dyDescent="0.25">
      <c r="B125" s="5"/>
      <c r="C125" s="5"/>
      <c r="D125" s="5"/>
    </row>
    <row r="126" spans="2:4" x14ac:dyDescent="0.25">
      <c r="B126" s="5"/>
      <c r="C126" s="5"/>
      <c r="D126" s="5"/>
    </row>
    <row r="127" spans="2:4" x14ac:dyDescent="0.25">
      <c r="B127" s="5"/>
      <c r="C127" s="5"/>
      <c r="D127" s="5"/>
    </row>
    <row r="128" spans="2:4" x14ac:dyDescent="0.25">
      <c r="B128" s="5"/>
      <c r="C128" s="5"/>
      <c r="D128" s="5"/>
    </row>
    <row r="129" spans="2:4" x14ac:dyDescent="0.25">
      <c r="B129" s="5"/>
      <c r="C129" s="5"/>
      <c r="D129" s="5"/>
    </row>
    <row r="130" spans="2:4" x14ac:dyDescent="0.25">
      <c r="B130" s="5"/>
      <c r="C130" s="5"/>
      <c r="D130" s="5"/>
    </row>
    <row r="131" spans="2:4" x14ac:dyDescent="0.25">
      <c r="B131" s="5"/>
      <c r="C131" s="5"/>
      <c r="D131" s="5"/>
    </row>
    <row r="132" spans="2:4" x14ac:dyDescent="0.25">
      <c r="B132" s="5"/>
      <c r="C132" s="5"/>
      <c r="D132" s="5"/>
    </row>
    <row r="133" spans="2:4" x14ac:dyDescent="0.25">
      <c r="B133" s="5"/>
      <c r="C133" s="5"/>
      <c r="D133" s="5"/>
    </row>
    <row r="134" spans="2:4" x14ac:dyDescent="0.25">
      <c r="B134" s="5"/>
      <c r="C134" s="5"/>
      <c r="D134" s="5"/>
    </row>
    <row r="135" spans="2:4" x14ac:dyDescent="0.25">
      <c r="B135" s="5"/>
      <c r="C135" s="5"/>
      <c r="D135" s="5"/>
    </row>
    <row r="136" spans="2:4" x14ac:dyDescent="0.25">
      <c r="B136" s="5"/>
      <c r="C136" s="5"/>
      <c r="D136" s="5"/>
    </row>
    <row r="137" spans="2:4" x14ac:dyDescent="0.25">
      <c r="B137" s="5"/>
      <c r="C137" s="5"/>
      <c r="D137" s="5"/>
    </row>
    <row r="138" spans="2:4" x14ac:dyDescent="0.25">
      <c r="B138" s="5"/>
      <c r="C138" s="5"/>
      <c r="D138" s="5"/>
    </row>
    <row r="139" spans="2:4" x14ac:dyDescent="0.25">
      <c r="B139" s="5"/>
      <c r="C139" s="5"/>
      <c r="D139" s="5"/>
    </row>
    <row r="140" spans="2:4" x14ac:dyDescent="0.25">
      <c r="B140" s="5"/>
      <c r="C140" s="5"/>
      <c r="D140" s="5"/>
    </row>
    <row r="141" spans="2:4" x14ac:dyDescent="0.25">
      <c r="B141" s="5"/>
      <c r="C141" s="5"/>
      <c r="D141" s="5"/>
    </row>
    <row r="142" spans="2:4" x14ac:dyDescent="0.25">
      <c r="B142" s="5"/>
      <c r="C142" s="5"/>
      <c r="D142" s="5"/>
    </row>
    <row r="143" spans="2:4" x14ac:dyDescent="0.25">
      <c r="B143" s="5"/>
      <c r="C143" s="5"/>
      <c r="D143" s="5"/>
    </row>
    <row r="144" spans="2:4" x14ac:dyDescent="0.25">
      <c r="B144" s="5"/>
      <c r="C144" s="5"/>
      <c r="D144" s="5"/>
    </row>
    <row r="145" spans="2:4" x14ac:dyDescent="0.25">
      <c r="B145" s="5"/>
      <c r="C145" s="5"/>
      <c r="D145" s="5"/>
    </row>
    <row r="146" spans="2:4" x14ac:dyDescent="0.25">
      <c r="B146" s="5"/>
      <c r="C146" s="5"/>
      <c r="D146" s="5"/>
    </row>
    <row r="147" spans="2:4" x14ac:dyDescent="0.25">
      <c r="B147" s="5"/>
      <c r="C147" s="5"/>
      <c r="D147" s="5"/>
    </row>
    <row r="148" spans="2:4" x14ac:dyDescent="0.25">
      <c r="B148" s="5"/>
      <c r="C148" s="5"/>
      <c r="D148" s="5"/>
    </row>
    <row r="149" spans="2:4" x14ac:dyDescent="0.25">
      <c r="B149" s="5"/>
      <c r="C149" s="5"/>
      <c r="D149" s="5"/>
    </row>
    <row r="150" spans="2:4" x14ac:dyDescent="0.25">
      <c r="B150" s="5"/>
      <c r="C150" s="5"/>
      <c r="D150" s="5"/>
    </row>
    <row r="151" spans="2:4" x14ac:dyDescent="0.25">
      <c r="B151" s="5"/>
      <c r="C151" s="5"/>
      <c r="D151" s="5"/>
    </row>
    <row r="152" spans="2:4" x14ac:dyDescent="0.25">
      <c r="B152" s="5"/>
      <c r="C152" s="5"/>
      <c r="D152" s="5"/>
    </row>
    <row r="153" spans="2:4" x14ac:dyDescent="0.25">
      <c r="B153" s="5"/>
      <c r="C153" s="5"/>
      <c r="D153" s="5"/>
    </row>
    <row r="154" spans="2:4" x14ac:dyDescent="0.25">
      <c r="B154" s="5"/>
      <c r="C154" s="5"/>
      <c r="D154" s="5"/>
    </row>
    <row r="155" spans="2:4" x14ac:dyDescent="0.25">
      <c r="B155" s="5"/>
      <c r="C155" s="5"/>
      <c r="D155" s="5"/>
    </row>
    <row r="156" spans="2:4" x14ac:dyDescent="0.25">
      <c r="B156" s="5"/>
      <c r="C156" s="5"/>
      <c r="D156" s="5"/>
    </row>
    <row r="157" spans="2:4" x14ac:dyDescent="0.25">
      <c r="B157" s="5"/>
      <c r="C157" s="5"/>
      <c r="D157" s="5"/>
    </row>
    <row r="158" spans="2:4" x14ac:dyDescent="0.25">
      <c r="B158" s="5"/>
      <c r="C158" s="5"/>
      <c r="D158" s="5"/>
    </row>
    <row r="159" spans="2:4" x14ac:dyDescent="0.25">
      <c r="B159" s="5"/>
      <c r="C159" s="5"/>
      <c r="D159" s="5"/>
    </row>
    <row r="160" spans="2:4" x14ac:dyDescent="0.25">
      <c r="B160" s="5"/>
      <c r="C160" s="5"/>
      <c r="D160" s="5"/>
    </row>
    <row r="161" spans="2:4" x14ac:dyDescent="0.25">
      <c r="B161" s="5"/>
      <c r="C161" s="5"/>
      <c r="D161" s="5"/>
    </row>
    <row r="162" spans="2:4" x14ac:dyDescent="0.25">
      <c r="B162" s="5"/>
      <c r="C162" s="5"/>
      <c r="D162" s="5"/>
    </row>
    <row r="163" spans="2:4" x14ac:dyDescent="0.25">
      <c r="B163" s="5"/>
      <c r="C163" s="5"/>
      <c r="D163" s="5"/>
    </row>
    <row r="164" spans="2:4" x14ac:dyDescent="0.25">
      <c r="B164" s="5"/>
      <c r="C164" s="5"/>
      <c r="D164" s="5"/>
    </row>
    <row r="165" spans="2:4" x14ac:dyDescent="0.25">
      <c r="B165" s="5"/>
      <c r="C165" s="5"/>
      <c r="D165" s="5"/>
    </row>
    <row r="166" spans="2:4" x14ac:dyDescent="0.25">
      <c r="B166" s="5"/>
      <c r="C166" s="5"/>
      <c r="D166" s="5"/>
    </row>
    <row r="167" spans="2:4" x14ac:dyDescent="0.25">
      <c r="B167" s="5"/>
      <c r="C167" s="5"/>
      <c r="D167" s="5"/>
    </row>
    <row r="168" spans="2:4" x14ac:dyDescent="0.25">
      <c r="B168" s="5"/>
      <c r="C168" s="5"/>
      <c r="D168" s="5"/>
    </row>
    <row r="169" spans="2:4" x14ac:dyDescent="0.25">
      <c r="B169" s="5"/>
      <c r="C169" s="5"/>
      <c r="D169" s="5"/>
    </row>
    <row r="170" spans="2:4" x14ac:dyDescent="0.25">
      <c r="B170" s="5"/>
      <c r="C170" s="5"/>
      <c r="D170" s="5"/>
    </row>
    <row r="171" spans="2:4" x14ac:dyDescent="0.25">
      <c r="B171" s="5"/>
      <c r="C171" s="5"/>
      <c r="D171" s="5"/>
    </row>
    <row r="172" spans="2:4" x14ac:dyDescent="0.25">
      <c r="B172" s="5"/>
      <c r="C172" s="5"/>
      <c r="D172" s="5"/>
    </row>
    <row r="173" spans="2:4" x14ac:dyDescent="0.25">
      <c r="B173" s="5"/>
      <c r="C173" s="5"/>
      <c r="D173" s="5"/>
    </row>
    <row r="174" spans="2:4" x14ac:dyDescent="0.25">
      <c r="B174" s="5"/>
      <c r="C174" s="5"/>
      <c r="D174" s="5"/>
    </row>
    <row r="175" spans="2:4" x14ac:dyDescent="0.25">
      <c r="B175" s="5"/>
      <c r="C175" s="5"/>
      <c r="D175" s="5"/>
    </row>
    <row r="176" spans="2:4" x14ac:dyDescent="0.25">
      <c r="B176" s="5"/>
      <c r="C176" s="5"/>
      <c r="D176" s="5"/>
    </row>
    <row r="177" spans="2:4" x14ac:dyDescent="0.25">
      <c r="B177" s="5"/>
      <c r="C177" s="5"/>
      <c r="D177" s="5"/>
    </row>
    <row r="178" spans="2:4" x14ac:dyDescent="0.25">
      <c r="B178" s="5"/>
      <c r="C178" s="5"/>
      <c r="D178" s="5"/>
    </row>
    <row r="179" spans="2:4" x14ac:dyDescent="0.25">
      <c r="B179" s="5"/>
      <c r="C179" s="5"/>
      <c r="D179" s="5"/>
    </row>
    <row r="180" spans="2:4" x14ac:dyDescent="0.25">
      <c r="B180" s="5"/>
      <c r="C180" s="5"/>
      <c r="D180" s="5"/>
    </row>
    <row r="181" spans="2:4" x14ac:dyDescent="0.25">
      <c r="B181" s="5"/>
      <c r="C181" s="5"/>
      <c r="D181" s="5"/>
    </row>
    <row r="182" spans="2:4" x14ac:dyDescent="0.25">
      <c r="B182" s="5"/>
      <c r="C182" s="5"/>
      <c r="D182" s="5"/>
    </row>
    <row r="183" spans="2:4" x14ac:dyDescent="0.25">
      <c r="B183" s="5"/>
      <c r="C183" s="5"/>
      <c r="D183" s="5"/>
    </row>
    <row r="184" spans="2:4" x14ac:dyDescent="0.25">
      <c r="B184" s="5"/>
      <c r="C184" s="5"/>
      <c r="D184" s="5"/>
    </row>
    <row r="185" spans="2:4" x14ac:dyDescent="0.25">
      <c r="B185" s="5"/>
      <c r="C185" s="5"/>
      <c r="D185" s="5"/>
    </row>
    <row r="186" spans="2:4" x14ac:dyDescent="0.25">
      <c r="B186" s="5"/>
      <c r="C186" s="5"/>
      <c r="D186" s="5"/>
    </row>
    <row r="187" spans="2:4" x14ac:dyDescent="0.25">
      <c r="B187" s="5"/>
      <c r="C187" s="5"/>
      <c r="D187" s="5"/>
    </row>
    <row r="188" spans="2:4" x14ac:dyDescent="0.25">
      <c r="B188" s="5"/>
      <c r="C188" s="5"/>
      <c r="D188" s="5"/>
    </row>
    <row r="189" spans="2:4" x14ac:dyDescent="0.25">
      <c r="B189" s="5"/>
      <c r="C189" s="5"/>
      <c r="D189" s="5"/>
    </row>
    <row r="190" spans="2:4" x14ac:dyDescent="0.25">
      <c r="B190" s="5"/>
      <c r="C190" s="5"/>
      <c r="D190" s="5"/>
    </row>
    <row r="191" spans="2:4" x14ac:dyDescent="0.25">
      <c r="B191" s="5"/>
      <c r="C191" s="5"/>
      <c r="D191" s="5"/>
    </row>
    <row r="192" spans="2:4" x14ac:dyDescent="0.25">
      <c r="B192" s="5"/>
      <c r="C192" s="5"/>
      <c r="D192" s="5"/>
    </row>
    <row r="193" spans="2:4" x14ac:dyDescent="0.25">
      <c r="B193" s="5"/>
      <c r="C193" s="5"/>
      <c r="D193" s="5"/>
    </row>
    <row r="194" spans="2:4" x14ac:dyDescent="0.25">
      <c r="B194" s="5"/>
      <c r="C194" s="5"/>
      <c r="D194" s="5"/>
    </row>
    <row r="195" spans="2:4" x14ac:dyDescent="0.25">
      <c r="B195" s="5"/>
      <c r="C195" s="5"/>
      <c r="D195" s="5"/>
    </row>
    <row r="196" spans="2:4" x14ac:dyDescent="0.25">
      <c r="B196" s="5"/>
      <c r="C196" s="5"/>
      <c r="D196" s="5"/>
    </row>
    <row r="197" spans="2:4" x14ac:dyDescent="0.25">
      <c r="B197" s="5"/>
      <c r="C197" s="5"/>
      <c r="D197" s="5"/>
    </row>
    <row r="198" spans="2:4" x14ac:dyDescent="0.25">
      <c r="B198" s="5"/>
      <c r="C198" s="5"/>
      <c r="D198" s="5"/>
    </row>
    <row r="199" spans="2:4" x14ac:dyDescent="0.25">
      <c r="B199" s="5"/>
      <c r="C199" s="5"/>
      <c r="D199" s="5"/>
    </row>
    <row r="200" spans="2:4" x14ac:dyDescent="0.25">
      <c r="B200" s="5"/>
      <c r="C200" s="5"/>
      <c r="D200" s="5"/>
    </row>
    <row r="201" spans="2:4" x14ac:dyDescent="0.25">
      <c r="B201" s="5"/>
      <c r="C201" s="5"/>
      <c r="D201" s="5"/>
    </row>
    <row r="202" spans="2:4" x14ac:dyDescent="0.25">
      <c r="B202" s="5"/>
      <c r="C202" s="5"/>
      <c r="D202" s="5"/>
    </row>
    <row r="203" spans="2:4" x14ac:dyDescent="0.25">
      <c r="B203" s="5"/>
      <c r="C203" s="5"/>
      <c r="D203" s="5"/>
    </row>
    <row r="204" spans="2:4" x14ac:dyDescent="0.25">
      <c r="B204" s="5"/>
      <c r="C204" s="5"/>
      <c r="D204" s="5"/>
    </row>
    <row r="205" spans="2:4" x14ac:dyDescent="0.25">
      <c r="B205" s="5"/>
      <c r="C205" s="5"/>
      <c r="D205" s="5"/>
    </row>
    <row r="206" spans="2:4" x14ac:dyDescent="0.25">
      <c r="B206" s="5"/>
      <c r="C206" s="5"/>
      <c r="D206" s="5"/>
    </row>
    <row r="207" spans="2:4" x14ac:dyDescent="0.25">
      <c r="B207" s="5"/>
      <c r="C207" s="5"/>
      <c r="D207" s="5"/>
    </row>
    <row r="208" spans="2:4" x14ac:dyDescent="0.25">
      <c r="B208" s="5"/>
      <c r="C208" s="5"/>
      <c r="D208" s="5"/>
    </row>
    <row r="209" spans="2:4" x14ac:dyDescent="0.25">
      <c r="B209" s="5"/>
      <c r="C209" s="5"/>
      <c r="D209" s="5"/>
    </row>
    <row r="210" spans="2:4" x14ac:dyDescent="0.25">
      <c r="B210" s="5"/>
      <c r="C210" s="5"/>
      <c r="D210" s="5"/>
    </row>
    <row r="211" spans="2:4" x14ac:dyDescent="0.25">
      <c r="B211" s="5"/>
      <c r="C211" s="5"/>
      <c r="D211" s="5"/>
    </row>
    <row r="212" spans="2:4" x14ac:dyDescent="0.25">
      <c r="B212" s="5"/>
      <c r="C212" s="5"/>
      <c r="D212" s="5"/>
    </row>
    <row r="213" spans="2:4" x14ac:dyDescent="0.25">
      <c r="B213" s="5"/>
      <c r="C213" s="5"/>
      <c r="D213" s="5"/>
    </row>
    <row r="214" spans="2:4" x14ac:dyDescent="0.25">
      <c r="B214" s="5"/>
      <c r="C214" s="5"/>
      <c r="D214" s="5"/>
    </row>
    <row r="215" spans="2:4" x14ac:dyDescent="0.25">
      <c r="B215" s="5"/>
      <c r="C215" s="5"/>
      <c r="D215" s="5"/>
    </row>
    <row r="216" spans="2:4" x14ac:dyDescent="0.25">
      <c r="B216" s="5"/>
      <c r="C216" s="5"/>
      <c r="D216" s="5"/>
    </row>
    <row r="217" spans="2:4" x14ac:dyDescent="0.25">
      <c r="B217" s="5"/>
      <c r="C217" s="5"/>
      <c r="D217" s="5"/>
    </row>
    <row r="218" spans="2:4" x14ac:dyDescent="0.25">
      <c r="B218" s="5"/>
      <c r="C218" s="5"/>
      <c r="D218" s="5"/>
    </row>
    <row r="219" spans="2:4" x14ac:dyDescent="0.25">
      <c r="B219" s="5"/>
      <c r="C219" s="5"/>
      <c r="D219" s="5"/>
    </row>
    <row r="220" spans="2:4" x14ac:dyDescent="0.25">
      <c r="B220" s="5"/>
      <c r="C220" s="5"/>
      <c r="D220" s="5"/>
    </row>
    <row r="221" spans="2:4" x14ac:dyDescent="0.25">
      <c r="B221" s="5"/>
      <c r="C221" s="5"/>
      <c r="D221" s="5"/>
    </row>
    <row r="222" spans="2:4" x14ac:dyDescent="0.25">
      <c r="B222" s="5"/>
      <c r="C222" s="5"/>
      <c r="D222" s="5"/>
    </row>
    <row r="223" spans="2:4" x14ac:dyDescent="0.25">
      <c r="B223" s="5"/>
      <c r="C223" s="5"/>
      <c r="D223" s="5"/>
    </row>
    <row r="224" spans="2:4" x14ac:dyDescent="0.25">
      <c r="B224" s="5"/>
      <c r="C224" s="5"/>
      <c r="D224" s="5"/>
    </row>
    <row r="225" spans="2:4" x14ac:dyDescent="0.25">
      <c r="B225" s="5"/>
      <c r="C225" s="5"/>
      <c r="D225" s="5"/>
    </row>
    <row r="226" spans="2:4" x14ac:dyDescent="0.25">
      <c r="B226" s="5"/>
      <c r="C226" s="5"/>
      <c r="D226" s="5"/>
    </row>
    <row r="227" spans="2:4" x14ac:dyDescent="0.25">
      <c r="B227" s="5"/>
      <c r="C227" s="5"/>
      <c r="D227" s="5"/>
    </row>
    <row r="228" spans="2:4" x14ac:dyDescent="0.25">
      <c r="B228" s="5"/>
      <c r="C228" s="5"/>
      <c r="D228" s="5"/>
    </row>
    <row r="229" spans="2:4" x14ac:dyDescent="0.25">
      <c r="B229" s="5"/>
      <c r="C229" s="5"/>
      <c r="D229" s="5"/>
    </row>
    <row r="230" spans="2:4" x14ac:dyDescent="0.25">
      <c r="B230" s="5"/>
      <c r="C230" s="5"/>
      <c r="D230" s="5"/>
    </row>
    <row r="231" spans="2:4" x14ac:dyDescent="0.25">
      <c r="B231" s="5"/>
      <c r="C231" s="5"/>
      <c r="D231" s="5"/>
    </row>
    <row r="232" spans="2:4" x14ac:dyDescent="0.25">
      <c r="B232" s="5"/>
      <c r="C232" s="5"/>
      <c r="D232" s="5"/>
    </row>
    <row r="233" spans="2:4" x14ac:dyDescent="0.25">
      <c r="B233" s="5"/>
      <c r="C233" s="5"/>
      <c r="D233" s="5"/>
    </row>
    <row r="234" spans="2:4" x14ac:dyDescent="0.25">
      <c r="B234" s="5"/>
      <c r="C234" s="5"/>
      <c r="D234" s="5"/>
    </row>
    <row r="235" spans="2:4" x14ac:dyDescent="0.25">
      <c r="B235" s="5"/>
      <c r="C235" s="5"/>
      <c r="D235" s="5"/>
    </row>
    <row r="236" spans="2:4" x14ac:dyDescent="0.25">
      <c r="B236" s="5"/>
      <c r="C236" s="5"/>
      <c r="D236" s="5"/>
    </row>
    <row r="237" spans="2:4" x14ac:dyDescent="0.25">
      <c r="B237" s="5"/>
      <c r="C237" s="5"/>
      <c r="D237" s="5"/>
    </row>
    <row r="238" spans="2:4" x14ac:dyDescent="0.25">
      <c r="B238" s="5"/>
      <c r="C238" s="5"/>
      <c r="D238" s="5"/>
    </row>
    <row r="239" spans="2:4" x14ac:dyDescent="0.25">
      <c r="B239" s="5"/>
      <c r="C239" s="5"/>
      <c r="D239" s="5"/>
    </row>
    <row r="240" spans="2:4" x14ac:dyDescent="0.25">
      <c r="B240" s="5"/>
      <c r="C240" s="5"/>
      <c r="D240" s="5"/>
    </row>
    <row r="241" spans="2:4" x14ac:dyDescent="0.25">
      <c r="B241" s="5"/>
      <c r="C241" s="5"/>
      <c r="D241" s="5"/>
    </row>
    <row r="242" spans="2:4" x14ac:dyDescent="0.25">
      <c r="B242" s="5"/>
      <c r="C242" s="5"/>
      <c r="D242" s="5"/>
    </row>
    <row r="243" spans="2:4" x14ac:dyDescent="0.25">
      <c r="B243" s="5"/>
      <c r="C243" s="5"/>
      <c r="D243" s="5"/>
    </row>
    <row r="244" spans="2:4" x14ac:dyDescent="0.25">
      <c r="B244" s="5"/>
      <c r="C244" s="5"/>
      <c r="D244" s="5"/>
    </row>
    <row r="245" spans="2:4" x14ac:dyDescent="0.25">
      <c r="B245" s="5"/>
      <c r="C245" s="5"/>
      <c r="D245" s="5"/>
    </row>
    <row r="246" spans="2:4" x14ac:dyDescent="0.25">
      <c r="B246" s="5"/>
      <c r="C246" s="5"/>
      <c r="D246" s="5"/>
    </row>
    <row r="247" spans="2:4" x14ac:dyDescent="0.25">
      <c r="B247" s="5"/>
      <c r="C247" s="5"/>
      <c r="D247" s="5"/>
    </row>
    <row r="248" spans="2:4" x14ac:dyDescent="0.25">
      <c r="B248" s="5"/>
      <c r="C248" s="5"/>
      <c r="D248" s="5"/>
    </row>
    <row r="249" spans="2:4" x14ac:dyDescent="0.25">
      <c r="B249" s="5"/>
      <c r="C249" s="5"/>
      <c r="D249" s="5"/>
    </row>
    <row r="250" spans="2:4" x14ac:dyDescent="0.25">
      <c r="B250" s="5"/>
      <c r="C250" s="5"/>
      <c r="D250" s="5"/>
    </row>
    <row r="251" spans="2:4" x14ac:dyDescent="0.25">
      <c r="B251" s="5"/>
      <c r="C251" s="5"/>
      <c r="D251" s="5"/>
    </row>
    <row r="252" spans="2:4" x14ac:dyDescent="0.25">
      <c r="B252" s="5"/>
      <c r="C252" s="5"/>
      <c r="D252" s="5"/>
    </row>
    <row r="253" spans="2:4" x14ac:dyDescent="0.25">
      <c r="B253" s="5"/>
      <c r="C253" s="5"/>
      <c r="D253" s="5"/>
    </row>
    <row r="254" spans="2:4" x14ac:dyDescent="0.25">
      <c r="B254" s="5"/>
      <c r="C254" s="5"/>
      <c r="D254" s="5"/>
    </row>
    <row r="255" spans="2:4" x14ac:dyDescent="0.25">
      <c r="B255" s="5"/>
      <c r="C255" s="5"/>
      <c r="D255" s="5"/>
    </row>
    <row r="256" spans="2:4" x14ac:dyDescent="0.25">
      <c r="B256" s="5"/>
      <c r="C256" s="5"/>
      <c r="D256" s="5"/>
    </row>
    <row r="257" spans="2:4" x14ac:dyDescent="0.25">
      <c r="B257" s="5"/>
      <c r="C257" s="5"/>
      <c r="D257" s="5"/>
    </row>
    <row r="258" spans="2:4" x14ac:dyDescent="0.25">
      <c r="B258" s="5"/>
      <c r="C258" s="5"/>
      <c r="D258" s="5"/>
    </row>
    <row r="259" spans="2:4" x14ac:dyDescent="0.25">
      <c r="B259" s="5"/>
      <c r="C259" s="5"/>
      <c r="D259" s="5"/>
    </row>
    <row r="260" spans="2:4" x14ac:dyDescent="0.25">
      <c r="B260" s="5"/>
      <c r="C260" s="5"/>
      <c r="D260" s="5"/>
    </row>
    <row r="261" spans="2:4" x14ac:dyDescent="0.25">
      <c r="B261" s="5"/>
      <c r="C261" s="5"/>
      <c r="D261" s="5"/>
    </row>
    <row r="262" spans="2:4" x14ac:dyDescent="0.25">
      <c r="B262" s="5"/>
      <c r="C262" s="5"/>
      <c r="D262" s="5"/>
    </row>
    <row r="263" spans="2:4" x14ac:dyDescent="0.25">
      <c r="B263" s="5"/>
      <c r="C263" s="5"/>
      <c r="D263" s="5"/>
    </row>
    <row r="264" spans="2:4" x14ac:dyDescent="0.25">
      <c r="B264" s="5"/>
      <c r="C264" s="5"/>
      <c r="D264" s="5"/>
    </row>
    <row r="265" spans="2:4" x14ac:dyDescent="0.25">
      <c r="B265" s="5"/>
      <c r="C265" s="5"/>
      <c r="D265" s="5"/>
    </row>
    <row r="266" spans="2:4" x14ac:dyDescent="0.25">
      <c r="B266" s="5"/>
      <c r="C266" s="5"/>
      <c r="D266" s="5"/>
    </row>
    <row r="267" spans="2:4" x14ac:dyDescent="0.25">
      <c r="B267" s="5"/>
      <c r="C267" s="5"/>
      <c r="D267" s="5"/>
    </row>
    <row r="268" spans="2:4" x14ac:dyDescent="0.25">
      <c r="B268" s="5"/>
      <c r="C268" s="5"/>
      <c r="D268" s="5"/>
    </row>
    <row r="269" spans="2:4" x14ac:dyDescent="0.25">
      <c r="B269" s="5"/>
      <c r="C269" s="5"/>
      <c r="D269" s="5"/>
    </row>
    <row r="270" spans="2:4" x14ac:dyDescent="0.25">
      <c r="B270" s="5"/>
      <c r="C270" s="5"/>
      <c r="D270" s="5"/>
    </row>
    <row r="271" spans="2:4" x14ac:dyDescent="0.25">
      <c r="B271" s="5"/>
      <c r="C271" s="5"/>
      <c r="D271" s="5"/>
    </row>
  </sheetData>
  <sortState ref="AK64:AO68">
    <sortCondition ref="AK64:AK68"/>
  </sortState>
  <mergeCells count="1">
    <mergeCell ref="U1:V1"/>
  </mergeCells>
  <conditionalFormatting sqref="W3:W57">
    <cfRule type="containsText" dxfId="29" priority="8" operator="containsText" text="Less than">
      <formula>NOT(ISERROR(SEARCH("Less than",W3)))</formula>
    </cfRule>
    <cfRule type="containsText" dxfId="28" priority="9" operator="containsText" text="More than">
      <formula>NOT(ISERROR(SEARCH("More than",W3)))</formula>
    </cfRule>
  </conditionalFormatting>
  <conditionalFormatting sqref="W3:W57">
    <cfRule type="containsText" dxfId="27" priority="7" operator="containsText" text="Equal">
      <formula>NOT(ISERROR(SEARCH("Equal",W3)))</formula>
    </cfRule>
  </conditionalFormatting>
  <conditionalFormatting sqref="X3:X57">
    <cfRule type="containsText" dxfId="26" priority="2" operator="containsText" text="Less than">
      <formula>NOT(ISERROR(SEARCH("Less than",X3)))</formula>
    </cfRule>
    <cfRule type="containsText" dxfId="25" priority="3" operator="containsText" text="More than">
      <formula>NOT(ISERROR(SEARCH("More than",X3)))</formula>
    </cfRule>
  </conditionalFormatting>
  <conditionalFormatting sqref="X3:X57">
    <cfRule type="containsText" dxfId="24" priority="1" operator="containsText" text="Equal">
      <formula>NOT(ISERROR(SEARCH("Equal",X3)))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="80" zoomScaleNormal="80" workbookViewId="0">
      <pane xSplit="1" ySplit="2" topLeftCell="M21" activePane="bottomRight" state="frozen"/>
      <selection activeCell="F11" sqref="F11"/>
      <selection pane="topRight" activeCell="F11" sqref="F11"/>
      <selection pane="bottomLeft" activeCell="F11" sqref="F11"/>
      <selection pane="bottomRight" activeCell="U1" sqref="U1"/>
    </sheetView>
  </sheetViews>
  <sheetFormatPr defaultRowHeight="15" x14ac:dyDescent="0.25"/>
  <cols>
    <col min="1" max="1" width="50.7109375" customWidth="1"/>
    <col min="2" max="2" width="17.28515625" customWidth="1"/>
    <col min="3" max="3" width="15.140625" customWidth="1"/>
    <col min="4" max="4" width="16.5703125" customWidth="1"/>
    <col min="5" max="5" width="17.42578125" customWidth="1"/>
    <col min="6" max="6" width="15.42578125" customWidth="1"/>
    <col min="7" max="7" width="15.28515625" customWidth="1"/>
    <col min="8" max="8" width="16.42578125" customWidth="1"/>
    <col min="9" max="9" width="16.140625" customWidth="1"/>
    <col min="10" max="10" width="15.7109375" customWidth="1"/>
    <col min="11" max="11" width="15.42578125" customWidth="1"/>
    <col min="12" max="12" width="15.140625" customWidth="1"/>
    <col min="13" max="13" width="16.140625" customWidth="1"/>
    <col min="14" max="14" width="16.7109375" customWidth="1"/>
    <col min="15" max="15" width="19.7109375" customWidth="1"/>
    <col min="16" max="16" width="16" customWidth="1"/>
    <col min="17" max="17" width="5.85546875" customWidth="1"/>
    <col min="18" max="18" width="13.85546875" customWidth="1"/>
    <col min="19" max="19" width="16.85546875" customWidth="1"/>
    <col min="20" max="20" width="26.28515625" style="77" customWidth="1"/>
    <col min="21" max="21" width="25.140625" style="77" customWidth="1"/>
    <col min="22" max="16384" width="9.140625" style="77"/>
  </cols>
  <sheetData>
    <row r="1" spans="1:21" x14ac:dyDescent="0.25">
      <c r="A1" s="13" t="str">
        <f>'Total ODA current'!A1</f>
        <v xml:space="preserve">Table 2: Total Australian ODA by partner country and region </v>
      </c>
      <c r="N1" s="79" t="s">
        <v>201</v>
      </c>
      <c r="O1" s="79" t="s">
        <v>202</v>
      </c>
    </row>
    <row r="2" spans="1:21" s="4" customFormat="1" x14ac:dyDescent="0.25">
      <c r="A2" s="20" t="s">
        <v>9</v>
      </c>
      <c r="B2" s="1" t="str">
        <f>'Total ODA current'!B2</f>
        <v>2001-02</v>
      </c>
      <c r="C2" s="1" t="str">
        <f>'Total ODA current'!C2</f>
        <v>2002-03</v>
      </c>
      <c r="D2" s="1" t="str">
        <f>'Total ODA current'!D2</f>
        <v>2003-04</v>
      </c>
      <c r="E2" s="1" t="s">
        <v>0</v>
      </c>
      <c r="F2" s="2" t="s">
        <v>1</v>
      </c>
      <c r="G2" s="2" t="s">
        <v>2</v>
      </c>
      <c r="H2" s="1" t="s">
        <v>3</v>
      </c>
      <c r="I2" s="2" t="s">
        <v>4</v>
      </c>
      <c r="J2" s="2" t="s">
        <v>5</v>
      </c>
      <c r="K2" s="1" t="s">
        <v>6</v>
      </c>
      <c r="L2" s="1" t="s">
        <v>7</v>
      </c>
      <c r="M2" s="3" t="s">
        <v>8</v>
      </c>
      <c r="N2" s="3" t="s">
        <v>203</v>
      </c>
      <c r="O2" s="158" t="s">
        <v>204</v>
      </c>
      <c r="P2" s="158" t="s">
        <v>193</v>
      </c>
      <c r="Q2" s="95"/>
      <c r="R2" s="95" t="s">
        <v>198</v>
      </c>
      <c r="S2" s="3" t="s">
        <v>199</v>
      </c>
      <c r="T2" s="4" t="s">
        <v>211</v>
      </c>
      <c r="U2" s="4" t="s">
        <v>212</v>
      </c>
    </row>
    <row r="3" spans="1:21" x14ac:dyDescent="0.25">
      <c r="A3" s="21" t="str">
        <f>'Total ODA current'!A3</f>
        <v>Papua New Guinea</v>
      </c>
      <c r="B3" s="5">
        <f>'Total ODA current'!B3*(100/$B$61)</f>
        <v>477725.90820822451</v>
      </c>
      <c r="C3" s="101">
        <f>'Total ODA current'!C3*(100/$C$61)</f>
        <v>469250.42819656484</v>
      </c>
      <c r="D3" s="101">
        <f>'Total ODA current'!D3*(100/$D$61)</f>
        <v>443526.29706885858</v>
      </c>
      <c r="E3" s="101">
        <f>'Total ODA current'!E3*(100/$E$61)</f>
        <v>471077.98209216102</v>
      </c>
      <c r="F3" s="101">
        <f>'Total ODA current'!F3*(100/$F$61)</f>
        <v>413162.39691137942</v>
      </c>
      <c r="G3" s="101">
        <f>'Total ODA current'!G3*(100/$G$61)</f>
        <v>432150.12389110599</v>
      </c>
      <c r="H3" s="101">
        <f>'Total ODA current'!H3*(100/$H$61)</f>
        <v>456470.88527087879</v>
      </c>
      <c r="I3" s="101">
        <f>'Total ODA current'!I3*(100/$I$61)</f>
        <v>469507.83951426251</v>
      </c>
      <c r="J3" s="101">
        <f>'Total ODA current'!J3*(100/$J$61)</f>
        <v>518366.80167471286</v>
      </c>
      <c r="K3" s="101">
        <f>'Total ODA current'!K3*(100/$K$61)</f>
        <v>485873.79242502508</v>
      </c>
      <c r="L3" s="101">
        <f>'Total ODA current'!L3*(100/$L$61)</f>
        <v>546857.60199576686</v>
      </c>
      <c r="M3" s="76">
        <f>'Total ODA current'!M3*(100/$M$61)</f>
        <v>541911.25079036958</v>
      </c>
      <c r="N3" s="76">
        <f>'Total ODA current'!N3*(100/$N$61)</f>
        <v>545694.625</v>
      </c>
      <c r="O3" s="76">
        <f>'Total ODA current'!O3*(100/$O$61)</f>
        <v>591527.5</v>
      </c>
      <c r="P3" s="5">
        <f>'Total ODA current'!P3*(100/$P$61)</f>
        <v>553599.99999999988</v>
      </c>
      <c r="Q3" s="5"/>
      <c r="R3" s="15">
        <f t="shared" ref="R3:R34" si="0">P3-O3</f>
        <v>-37927.500000000116</v>
      </c>
      <c r="S3" s="67">
        <f t="shared" ref="S3:S33" si="1">(P3-O3)/O3</f>
        <v>-6.4117898153509545E-2</v>
      </c>
      <c r="T3" s="160" t="str">
        <f>IF(S3=-0.2, "Equal", IF(S3&lt;=-0.2, "More than 20%", "Less than 20%"))</f>
        <v>Less than 20%</v>
      </c>
      <c r="U3" s="160" t="str">
        <f>IF(P3=H3,"Equal",IF(P3&gt;=H3,"More than 2007","Less than 2007"))</f>
        <v>More than 2007</v>
      </c>
    </row>
    <row r="4" spans="1:21" x14ac:dyDescent="0.25">
      <c r="A4" s="21" t="str">
        <f>'Total ODA current'!A4</f>
        <v>Solomon Islands</v>
      </c>
      <c r="B4" s="5">
        <f>'Total ODA current'!B4*(100/$B$61)</f>
        <v>0</v>
      </c>
      <c r="C4" s="101">
        <f>'Total ODA current'!C4*(100/$C$61)</f>
        <v>0</v>
      </c>
      <c r="D4" s="101">
        <f>'Total ODA current'!D4*(100/$D$61)</f>
        <v>0</v>
      </c>
      <c r="E4" s="101">
        <f>'Total ODA current'!E4*(100/$E$61)</f>
        <v>241213.17690980629</v>
      </c>
      <c r="F4" s="101">
        <f>'Total ODA current'!F4*(100/$F$61)</f>
        <v>283608.52313591377</v>
      </c>
      <c r="G4" s="101">
        <f>'Total ODA current'!G4*(100/$G$61)</f>
        <v>298489.53472063848</v>
      </c>
      <c r="H4" s="101">
        <f>'Total ODA current'!H4*(100/$H$61)</f>
        <v>288495.6435487172</v>
      </c>
      <c r="I4" s="101">
        <f>'Total ODA current'!I4*(100/$I$61)</f>
        <v>259091.25658369207</v>
      </c>
      <c r="J4" s="101">
        <f>'Total ODA current'!J4*(100/$J$61)</f>
        <v>300054.46638961375</v>
      </c>
      <c r="K4" s="101">
        <f>'Total ODA current'!K4*(100/$K$61)</f>
        <v>266433.53177230339</v>
      </c>
      <c r="L4" s="101">
        <f>'Total ODA current'!L4*(100/$L$61)</f>
        <v>260449.80669509459</v>
      </c>
      <c r="M4" s="76">
        <f>'Total ODA current'!M4*(100/$M$61)</f>
        <v>212673.37883025288</v>
      </c>
      <c r="N4" s="76">
        <f>'Total ODA current'!N4*(100/$N$61)</f>
        <v>172722.75</v>
      </c>
      <c r="O4" s="76">
        <f>'Total ODA current'!O4*(100/$O$61)</f>
        <v>172302.49999999997</v>
      </c>
      <c r="P4" s="5">
        <f>'Total ODA current'!P4*(100/$P$61)</f>
        <v>176699.99999999997</v>
      </c>
      <c r="Q4" s="5"/>
      <c r="R4" s="15">
        <f t="shared" si="0"/>
        <v>4397.5</v>
      </c>
      <c r="S4" s="67">
        <f t="shared" si="1"/>
        <v>2.5521974434497472E-2</v>
      </c>
      <c r="T4" s="160" t="str">
        <f t="shared" ref="T4:T57" si="2">IF(S4=-0.2, "Equal", IF(S4&lt;=-0.2, "More than 20%", "Less than 20%"))</f>
        <v>Less than 20%</v>
      </c>
      <c r="U4" s="160" t="str">
        <f t="shared" ref="U4:U57" si="3">IF(P4=H4,"Equal",IF(P4&gt;=H4,"More than 2007","Less than 2007"))</f>
        <v>Less than 2007</v>
      </c>
    </row>
    <row r="5" spans="1:21" x14ac:dyDescent="0.25">
      <c r="A5" s="21" t="str">
        <f>'Total ODA current'!A5</f>
        <v>Vanuatu</v>
      </c>
      <c r="B5" s="5">
        <f>'Total ODA current'!B5*(100/$B$61)</f>
        <v>0</v>
      </c>
      <c r="C5" s="101">
        <f>'Total ODA current'!C5*(100/$C$61)</f>
        <v>0</v>
      </c>
      <c r="D5" s="101">
        <f>'Total ODA current'!D5*(100/$D$61)</f>
        <v>0</v>
      </c>
      <c r="E5" s="101">
        <f>'Total ODA current'!E5*(100/$E$61)</f>
        <v>37912.316990012107</v>
      </c>
      <c r="F5" s="101">
        <f>'Total ODA current'!F5*(100/$F$61)</f>
        <v>37668.193886786954</v>
      </c>
      <c r="G5" s="101">
        <f>'Total ODA current'!G5*(100/$G$61)</f>
        <v>38974.400697690988</v>
      </c>
      <c r="H5" s="101">
        <f>'Total ODA current'!H5*(100/$H$61)</f>
        <v>48952.493216430128</v>
      </c>
      <c r="I5" s="101">
        <f>'Total ODA current'!I5*(100/$I$61)</f>
        <v>65824.944966361669</v>
      </c>
      <c r="J5" s="101">
        <f>'Total ODA current'!J5*(100/$J$61)</f>
        <v>73749.443292666998</v>
      </c>
      <c r="K5" s="101">
        <f>'Total ODA current'!K5*(100/$K$61)</f>
        <v>70399.619122983859</v>
      </c>
      <c r="L5" s="101">
        <f>'Total ODA current'!L5*(100/$L$61)</f>
        <v>73978.716075074684</v>
      </c>
      <c r="M5" s="76">
        <f>'Total ODA current'!M5*(100/$M$61)</f>
        <v>66453.666464007765</v>
      </c>
      <c r="N5" s="76">
        <f>'Total ODA current'!N5*(100/$N$61)</f>
        <v>63142.562499999993</v>
      </c>
      <c r="O5" s="76">
        <f>'Total ODA current'!O5*(100/$O$61)</f>
        <v>61909.999999999993</v>
      </c>
      <c r="P5" s="5">
        <f>'Total ODA current'!P5*(100/$P$61)</f>
        <v>60899.999999999993</v>
      </c>
      <c r="Q5" s="5"/>
      <c r="R5" s="15">
        <f t="shared" si="0"/>
        <v>-1010</v>
      </c>
      <c r="S5" s="67">
        <f t="shared" si="1"/>
        <v>-1.6314004199644648E-2</v>
      </c>
      <c r="T5" s="160" t="str">
        <f t="shared" si="2"/>
        <v>Less than 20%</v>
      </c>
      <c r="U5" s="160" t="str">
        <f t="shared" si="3"/>
        <v>More than 2007</v>
      </c>
    </row>
    <row r="6" spans="1:21" x14ac:dyDescent="0.25">
      <c r="A6" s="21" t="str">
        <f>'Total ODA current'!A6</f>
        <v>Samoa</v>
      </c>
      <c r="B6" s="5">
        <f>'Total ODA current'!B6*(100/$B$61)</f>
        <v>20480.192477154047</v>
      </c>
      <c r="C6" s="105">
        <f>'Total ODA current'!C6*(100/$C$61)</f>
        <v>23781.017175572517</v>
      </c>
      <c r="D6" s="105">
        <f>'Total ODA current'!D6*(100/$D$61)</f>
        <v>24985.45277605459</v>
      </c>
      <c r="E6" s="105">
        <f>'Total ODA current'!E6*(100/$E$61)</f>
        <v>25738.241776634382</v>
      </c>
      <c r="F6" s="105">
        <f>'Total ODA current'!F6*(100/$F$61)</f>
        <v>27257.048076251449</v>
      </c>
      <c r="G6" s="105">
        <f>'Total ODA current'!G6*(100/$G$61)</f>
        <v>22971.565815992017</v>
      </c>
      <c r="H6" s="105">
        <f>'Total ODA current'!H6*(100/$H$61)</f>
        <v>22054.250889055675</v>
      </c>
      <c r="I6" s="105">
        <f>'Total ODA current'!I6*(100/$I$61)</f>
        <v>35384.411030005373</v>
      </c>
      <c r="J6" s="105">
        <f>'Total ODA current'!J6*(100/$J$61)</f>
        <v>54457.58958115866</v>
      </c>
      <c r="K6" s="105">
        <f>'Total ODA current'!K6*(100/$K$61)</f>
        <v>40512.755581527206</v>
      </c>
      <c r="L6" s="105">
        <f>'Total ODA current'!L6*(100/$L$61)</f>
        <v>45142.786195219116</v>
      </c>
      <c r="M6" s="76">
        <f>'Total ODA current'!M6*(100/$M$61)</f>
        <v>47080.366305933843</v>
      </c>
      <c r="N6" s="76">
        <f>'Total ODA current'!N6*(100/$N$61)</f>
        <v>38242.75</v>
      </c>
      <c r="O6" s="76">
        <f>'Total ODA current'!O6*(100/$O$61)</f>
        <v>38540</v>
      </c>
      <c r="P6" s="5">
        <f>'Total ODA current'!P6*(100/$P$61)</f>
        <v>37199.999999999993</v>
      </c>
      <c r="Q6" s="5"/>
      <c r="R6" s="15">
        <f t="shared" si="0"/>
        <v>-1340.0000000000073</v>
      </c>
      <c r="S6" s="67">
        <f t="shared" si="1"/>
        <v>-3.4769071094966457E-2</v>
      </c>
      <c r="T6" s="160" t="str">
        <f t="shared" si="2"/>
        <v>Less than 20%</v>
      </c>
      <c r="U6" s="160" t="str">
        <f t="shared" si="3"/>
        <v>More than 2007</v>
      </c>
    </row>
    <row r="7" spans="1:21" x14ac:dyDescent="0.25">
      <c r="A7" s="21" t="str">
        <f>'Total ODA current'!A7</f>
        <v>Fiji</v>
      </c>
      <c r="B7" s="5">
        <f>'Total ODA current'!B7*(100/$B$61)</f>
        <v>24692.430646214099</v>
      </c>
      <c r="C7" s="101">
        <f>'Total ODA current'!C7*(100/$C$61)</f>
        <v>29584.717795801524</v>
      </c>
      <c r="D7" s="101">
        <f>'Total ODA current'!D7*(100/$D$61)</f>
        <v>30231.017447270471</v>
      </c>
      <c r="E7" s="101">
        <f>'Total ODA current'!E7*(100/$E$61)</f>
        <v>39550.254084443099</v>
      </c>
      <c r="F7" s="101">
        <f>'Total ODA current'!F7*(100/$F$61)</f>
        <v>37192.840501309656</v>
      </c>
      <c r="G7" s="101">
        <f>'Total ODA current'!G7*(100/$G$61)</f>
        <v>35576.938210518812</v>
      </c>
      <c r="H7" s="101">
        <f>'Total ODA current'!H7*(100/$H$61)</f>
        <v>40213.145573826412</v>
      </c>
      <c r="I7" s="101">
        <f>'Total ODA current'!I7*(100/$I$61)</f>
        <v>37683.888747981691</v>
      </c>
      <c r="J7" s="101">
        <f>'Total ODA current'!J7*(100/$J$61)</f>
        <v>49318.437653314191</v>
      </c>
      <c r="K7" s="101">
        <f>'Total ODA current'!K7*(100/$K$61)</f>
        <v>38059.850167590717</v>
      </c>
      <c r="L7" s="101">
        <f>'Total ODA current'!L7*(100/$L$61)</f>
        <v>51314.235928162343</v>
      </c>
      <c r="M7" s="76">
        <f>'Total ODA current'!M7*(100/$M$61)</f>
        <v>53249.517752918277</v>
      </c>
      <c r="N7" s="76">
        <f>'Total ODA current'!N7*(100/$N$61)</f>
        <v>62512.187499999993</v>
      </c>
      <c r="O7" s="76">
        <f>'Total ODA current'!O7*(100/$O$61)</f>
        <v>63447.499999999993</v>
      </c>
      <c r="P7" s="5">
        <f>'Total ODA current'!P7*(100/$P$61)</f>
        <v>59599.999999999993</v>
      </c>
      <c r="Q7" s="5"/>
      <c r="R7" s="15">
        <f t="shared" si="0"/>
        <v>-3847.5</v>
      </c>
      <c r="S7" s="67">
        <f t="shared" si="1"/>
        <v>-6.0640687182316098E-2</v>
      </c>
      <c r="T7" s="160" t="str">
        <f t="shared" si="2"/>
        <v>Less than 20%</v>
      </c>
      <c r="U7" s="160" t="str">
        <f t="shared" si="3"/>
        <v>More than 2007</v>
      </c>
    </row>
    <row r="8" spans="1:21" x14ac:dyDescent="0.25">
      <c r="A8" s="21" t="str">
        <f>'Total ODA current'!A8</f>
        <v>Tonga</v>
      </c>
      <c r="B8" s="5">
        <f>'Total ODA current'!B8*(100/$B$61)</f>
        <v>16267.954308093995</v>
      </c>
      <c r="C8" s="101">
        <f>'Total ODA current'!C8*(100/$C$61)</f>
        <v>17269.548187022898</v>
      </c>
      <c r="D8" s="101">
        <f>'Total ODA current'!D8*(100/$D$61)</f>
        <v>16702.98224255583</v>
      </c>
      <c r="E8" s="101">
        <f>'Total ODA current'!E8*(100/$E$61)</f>
        <v>18766.233223365616</v>
      </c>
      <c r="F8" s="101">
        <f>'Total ODA current'!F8*(100/$F$61)</f>
        <v>16882.169009022116</v>
      </c>
      <c r="G8" s="101">
        <f>'Total ODA current'!G8*(100/$G$61)</f>
        <v>16644.775142531355</v>
      </c>
      <c r="H8" s="101">
        <f>'Total ODA current'!H8*(100/$H$61)</f>
        <v>20839.609104121177</v>
      </c>
      <c r="I8" s="101">
        <f>'Total ODA current'!I8*(100/$I$61)</f>
        <v>24334.941537271254</v>
      </c>
      <c r="J8" s="101">
        <f>'Total ODA current'!J8*(100/$J$61)</f>
        <v>29077.728094337155</v>
      </c>
      <c r="K8" s="101">
        <f>'Total ODA current'!K8*(100/$K$61)</f>
        <v>33775.397181199587</v>
      </c>
      <c r="L8" s="101">
        <f>'Total ODA current'!L8*(100/$L$61)</f>
        <v>36513.395089018915</v>
      </c>
      <c r="M8" s="76">
        <f>'Total ODA current'!M8*(100/$M$61)</f>
        <v>33659.756140564197</v>
      </c>
      <c r="N8" s="76">
        <f>'Total ODA current'!N8*(100/$N$61)</f>
        <v>30783.312499999996</v>
      </c>
      <c r="O8" s="76">
        <f>'Total ODA current'!O8*(100/$O$61)</f>
        <v>31057.499999999996</v>
      </c>
      <c r="P8" s="5">
        <f>'Total ODA current'!P8*(100/$P$61)</f>
        <v>31399.999999999996</v>
      </c>
      <c r="Q8" s="5"/>
      <c r="R8" s="15">
        <f t="shared" si="0"/>
        <v>342.5</v>
      </c>
      <c r="S8" s="67">
        <f t="shared" si="1"/>
        <v>1.1027932061498835E-2</v>
      </c>
      <c r="T8" s="160" t="str">
        <f t="shared" si="2"/>
        <v>Less than 20%</v>
      </c>
      <c r="U8" s="160" t="str">
        <f t="shared" si="3"/>
        <v>More than 2007</v>
      </c>
    </row>
    <row r="9" spans="1:21" x14ac:dyDescent="0.25">
      <c r="A9" s="21" t="str">
        <f>'Total ODA current'!A9</f>
        <v>Nauru</v>
      </c>
      <c r="B9" s="5">
        <f>'Total ODA current'!B9*(100/$B$61)</f>
        <v>27306.923302872063</v>
      </c>
      <c r="C9" s="101">
        <f>'Total ODA current'!C9*(100/$C$61)</f>
        <v>30150.932490458013</v>
      </c>
      <c r="D9" s="101">
        <f>'Total ODA current'!D9*(100/$D$61)</f>
        <v>21396.382211538461</v>
      </c>
      <c r="E9" s="101">
        <f>'Total ODA current'!E9*(100/$E$61)</f>
        <v>22015.167657384987</v>
      </c>
      <c r="F9" s="101">
        <f>'Total ODA current'!F9*(100/$F$61)</f>
        <v>27700.020440919667</v>
      </c>
      <c r="G9" s="101">
        <f>'Total ODA current'!G9*(100/$G$61)</f>
        <v>32599.4010718358</v>
      </c>
      <c r="H9" s="101">
        <f>'Total ODA current'!H9*(100/$H$61)</f>
        <v>34258.971544077511</v>
      </c>
      <c r="I9" s="101">
        <f>'Total ODA current'!I9*(100/$I$61)</f>
        <v>31589.075150699668</v>
      </c>
      <c r="J9" s="101">
        <f>'Total ODA current'!J9*(100/$J$61)</f>
        <v>29564.350615866384</v>
      </c>
      <c r="K9" s="101">
        <f>'Total ODA current'!K9*(100/$K$61)</f>
        <v>31744.207558593742</v>
      </c>
      <c r="L9" s="101">
        <f>'Total ODA current'!L9*(100/$L$61)</f>
        <v>31805.850024277883</v>
      </c>
      <c r="M9" s="76">
        <f>'Total ODA current'!M9*(100/$M$61)</f>
        <v>36906.677954766528</v>
      </c>
      <c r="N9" s="76">
        <f>'Total ODA current'!N9*(100/$N$61)</f>
        <v>30993.437499999996</v>
      </c>
      <c r="O9" s="76">
        <f>'Total ODA current'!O9*(100/$O$61)</f>
        <v>27777.499999999996</v>
      </c>
      <c r="P9" s="5">
        <f>'Total ODA current'!P9*(100/$P$61)</f>
        <v>25899.999999999996</v>
      </c>
      <c r="Q9" s="5"/>
      <c r="R9" s="15">
        <f t="shared" si="0"/>
        <v>-1877.5</v>
      </c>
      <c r="S9" s="67">
        <f t="shared" si="1"/>
        <v>-6.7590675906759073E-2</v>
      </c>
      <c r="T9" s="160" t="str">
        <f t="shared" si="2"/>
        <v>Less than 20%</v>
      </c>
      <c r="U9" s="160" t="str">
        <f t="shared" si="3"/>
        <v>Less than 2007</v>
      </c>
    </row>
    <row r="10" spans="1:21" x14ac:dyDescent="0.25">
      <c r="A10" s="21" t="str">
        <f>'Total ODA current'!A10</f>
        <v>Kiribati</v>
      </c>
      <c r="B10" s="5">
        <f>'Total ODA current'!B10*(100/$B$61)</f>
        <v>15832.205531984333</v>
      </c>
      <c r="C10" s="101">
        <f>'Total ODA current'!C10*(100/$C$61)</f>
        <v>16844.887166030534</v>
      </c>
      <c r="D10" s="101">
        <f>'Total ODA current'!D10*(100/$D$61)</f>
        <v>15736.694013647642</v>
      </c>
      <c r="E10" s="101">
        <f>'Total ODA current'!E10*(100/$E$61)</f>
        <v>14463.954374999999</v>
      </c>
      <c r="F10" s="101">
        <f>'Total ODA current'!F10*(100/$F$61)</f>
        <v>15625.785401629799</v>
      </c>
      <c r="G10" s="101">
        <f>'Total ODA current'!G10*(100/$G$61)</f>
        <v>13433.805181727477</v>
      </c>
      <c r="H10" s="101">
        <f>'Total ODA current'!H10*(100/$H$61)</f>
        <v>10255.220590201963</v>
      </c>
      <c r="I10" s="101">
        <f>'Total ODA current'!I10*(100/$I$61)</f>
        <v>18123.956409445636</v>
      </c>
      <c r="J10" s="101">
        <f>'Total ODA current'!J10*(100/$J$61)</f>
        <v>20932.898157620039</v>
      </c>
      <c r="K10" s="101">
        <f>'Total ODA current'!K10*(100/$K$61)</f>
        <v>34963.155221144145</v>
      </c>
      <c r="L10" s="101">
        <f>'Total ODA current'!L10*(100/$L$61)</f>
        <v>38772.972392928277</v>
      </c>
      <c r="M10" s="76">
        <f>'Total ODA current'!M10*(100/$M$61)</f>
        <v>37014.908681906607</v>
      </c>
      <c r="N10" s="76">
        <f>'Total ODA current'!N10*(100/$N$61)</f>
        <v>27631.437499999996</v>
      </c>
      <c r="O10" s="76">
        <f>'Total ODA current'!O10*(100/$O$61)</f>
        <v>27572.499999999996</v>
      </c>
      <c r="P10" s="5">
        <f>'Total ODA current'!P10*(100/$P$61)</f>
        <v>27199.999999999996</v>
      </c>
      <c r="Q10" s="5"/>
      <c r="R10" s="15">
        <f t="shared" si="0"/>
        <v>-372.5</v>
      </c>
      <c r="S10" s="67">
        <f t="shared" si="1"/>
        <v>-1.3509837700607491E-2</v>
      </c>
      <c r="T10" s="160" t="str">
        <f t="shared" si="2"/>
        <v>Less than 20%</v>
      </c>
      <c r="U10" s="160" t="str">
        <f t="shared" si="3"/>
        <v>More than 2007</v>
      </c>
    </row>
    <row r="11" spans="1:21" x14ac:dyDescent="0.25">
      <c r="A11" s="21" t="str">
        <f>'Total ODA current'!A11</f>
        <v>Tuvalu</v>
      </c>
      <c r="B11" s="5">
        <f>'Total ODA current'!B11*(100/$B$61)</f>
        <v>4938.4861292428195</v>
      </c>
      <c r="C11" s="101">
        <f>'Total ODA current'!C11*(100/$C$61)</f>
        <v>5662.1469465648852</v>
      </c>
      <c r="D11" s="101">
        <f>'Total ODA current'!D11*(100/$D$61)</f>
        <v>5383.6058467741932</v>
      </c>
      <c r="E11" s="101">
        <f>'Total ODA current'!E11*(100/$E$61)</f>
        <v>6720.1218454903146</v>
      </c>
      <c r="F11" s="101">
        <f>'Total ODA current'!F11*(100/$F$61)</f>
        <v>6915.2908039871927</v>
      </c>
      <c r="G11" s="101">
        <f>'Total ODA current'!G11*(100/$G$61)</f>
        <v>5665.8205629988588</v>
      </c>
      <c r="H11" s="101">
        <f>'Total ODA current'!H11*(100/$H$61)</f>
        <v>7646.1700361626627</v>
      </c>
      <c r="I11" s="101">
        <f>'Total ODA current'!I11*(100/$I$61)</f>
        <v>8378.7219348762083</v>
      </c>
      <c r="J11" s="101">
        <f>'Total ODA current'!J11*(100/$J$61)</f>
        <v>9357.3213746085585</v>
      </c>
      <c r="K11" s="101">
        <f>'Total ODA current'!K11*(100/$K$61)</f>
        <v>10530.557353200602</v>
      </c>
      <c r="L11" s="101">
        <f>'Total ODA current'!L11*(100/$L$61)</f>
        <v>13386.804233067727</v>
      </c>
      <c r="M11" s="76">
        <f>'Total ODA current'!M11*(100/$M$61)</f>
        <v>14069.994528210114</v>
      </c>
      <c r="N11" s="76">
        <f>'Total ODA current'!N11*(100/$N$61)</f>
        <v>10611.3125</v>
      </c>
      <c r="O11" s="76">
        <f>'Total ODA current'!O11*(100/$O$61)</f>
        <v>10659.999999999998</v>
      </c>
      <c r="P11" s="5">
        <f>'Total ODA current'!P11*(100/$P$61)</f>
        <v>10799.999999999998</v>
      </c>
      <c r="Q11" s="5"/>
      <c r="R11" s="15">
        <f t="shared" si="0"/>
        <v>140</v>
      </c>
      <c r="S11" s="67">
        <f t="shared" si="1"/>
        <v>1.3133208255159477E-2</v>
      </c>
      <c r="T11" s="160" t="str">
        <f t="shared" si="2"/>
        <v>Less than 20%</v>
      </c>
      <c r="U11" s="160" t="str">
        <f t="shared" si="3"/>
        <v>More than 2007</v>
      </c>
    </row>
    <row r="12" spans="1:21" x14ac:dyDescent="0.25">
      <c r="A12" s="21" t="str">
        <f>'Total ODA current'!A12</f>
        <v>Cook Islands</v>
      </c>
      <c r="B12" s="5">
        <f>'Total ODA current'!B12*(100/$B$61)</f>
        <v>3485.9902088772847</v>
      </c>
      <c r="C12" s="101">
        <f>'Total ODA current'!C12*(100/$C$61)</f>
        <v>3255.7344942748091</v>
      </c>
      <c r="D12" s="101">
        <f>'Total ODA current'!D12*(100/$D$61)</f>
        <v>3174.9470378411911</v>
      </c>
      <c r="E12" s="101">
        <f>'Total ODA current'!E12*(100/$E$61)</f>
        <v>4221.4595838377727</v>
      </c>
      <c r="F12" s="101">
        <f>'Total ODA current'!F12*(100/$F$61)</f>
        <v>6265.0799061408597</v>
      </c>
      <c r="G12" s="101">
        <f>'Total ODA current'!G12*(100/$G$61)</f>
        <v>3275.6714495438991</v>
      </c>
      <c r="H12" s="101">
        <f>'Total ODA current'!H12*(100/$H$61)</f>
        <v>4628.9998423853704</v>
      </c>
      <c r="I12" s="101">
        <f>'Total ODA current'!I12*(100/$I$61)</f>
        <v>5206.1612708557577</v>
      </c>
      <c r="J12" s="101">
        <f>'Total ODA current'!J12*(100/$J$61)</f>
        <v>5322.6515899008346</v>
      </c>
      <c r="K12" s="101">
        <f>'Total ODA current'!K12*(100/$K$61)</f>
        <v>4596.2534916834666</v>
      </c>
      <c r="L12" s="101">
        <f>'Total ODA current'!L12*(100/$L$61)</f>
        <v>5917.6767056772896</v>
      </c>
      <c r="M12" s="76">
        <f>'Total ODA current'!M12*(100/$M$61)</f>
        <v>7359.6894455252905</v>
      </c>
      <c r="N12" s="76">
        <f>'Total ODA current'!N12*(100/$N$61)</f>
        <v>3887.3124999999995</v>
      </c>
      <c r="O12" s="76">
        <f>'Total ODA current'!O12*(100/$O$61)</f>
        <v>4100</v>
      </c>
      <c r="P12" s="5">
        <f>'Total ODA current'!P12*(100/$P$61)</f>
        <v>3699.9999999999995</v>
      </c>
      <c r="Q12" s="5"/>
      <c r="R12" s="15">
        <f t="shared" si="0"/>
        <v>-400.00000000000045</v>
      </c>
      <c r="S12" s="67">
        <f t="shared" si="1"/>
        <v>-9.7560975609756212E-2</v>
      </c>
      <c r="T12" s="160" t="str">
        <f t="shared" si="2"/>
        <v>Less than 20%</v>
      </c>
      <c r="U12" s="160" t="str">
        <f t="shared" si="3"/>
        <v>Less than 2007</v>
      </c>
    </row>
    <row r="13" spans="1:21" x14ac:dyDescent="0.25">
      <c r="A13" s="21" t="str">
        <f>'Total ODA current'!A13</f>
        <v>Niue and Tokelau</v>
      </c>
      <c r="B13" s="5">
        <f>'Total ODA current'!B13*(100/$B$61)</f>
        <v>1452.4959203655353</v>
      </c>
      <c r="C13" s="76">
        <f>'Total ODA current'!C13*(100/$C$61)</f>
        <v>1840.1977576335876</v>
      </c>
      <c r="D13" s="76">
        <f>'Total ODA current'!D13*(100/$D$61)</f>
        <v>8696.5940601736966</v>
      </c>
      <c r="E13" s="76">
        <f>'Total ODA current'!E13*(100/$E$61)</f>
        <v>4369.6282354721552</v>
      </c>
      <c r="F13" s="76">
        <f>'Total ODA current'!F13*(100/$F$61)</f>
        <v>9896.9352000873077</v>
      </c>
      <c r="G13" s="76">
        <f>'Total ODA current'!G13*(100/$G$61)</f>
        <v>2708.5819305872287</v>
      </c>
      <c r="H13" s="76">
        <f>'Total ODA current'!H13*(100/$H$61)</f>
        <v>2708.6511804039301</v>
      </c>
      <c r="I13" s="76">
        <f>'Total ODA current'!I13*(100/$I$61)</f>
        <v>3420.4731054897729</v>
      </c>
      <c r="J13" s="76">
        <f>'Total ODA current'!J13*(100/$J$61)</f>
        <v>4527.0992575678492</v>
      </c>
      <c r="K13" s="76">
        <f>'Total ODA current'!K13*(100/$K$61)</f>
        <v>5690.9200138608858</v>
      </c>
      <c r="L13" s="76">
        <f>'Total ODA current'!L13*(100/$L$61)</f>
        <v>8311.3436877490021</v>
      </c>
      <c r="M13" s="76">
        <f>'Total ODA current'!M13*(100/$M$61)</f>
        <v>8441.996716926069</v>
      </c>
      <c r="N13" s="76">
        <f>'Total ODA current'!N13*(100/$N$61)</f>
        <v>5.7784374999999999</v>
      </c>
      <c r="O13" s="76">
        <f>'Total ODA current'!O13*(100/$O$61)</f>
        <v>6457.4999999999991</v>
      </c>
      <c r="P13" s="5">
        <f>'Total ODA current'!P13*(100/$P$61)</f>
        <v>5399.9999999999991</v>
      </c>
      <c r="Q13" s="5"/>
      <c r="R13" s="15">
        <f t="shared" si="0"/>
        <v>-1057.5</v>
      </c>
      <c r="S13" s="67">
        <f t="shared" si="1"/>
        <v>-0.16376306620209061</v>
      </c>
      <c r="T13" s="160" t="str">
        <f t="shared" si="2"/>
        <v>Less than 20%</v>
      </c>
      <c r="U13" s="160" t="str">
        <f t="shared" si="3"/>
        <v>More than 2007</v>
      </c>
    </row>
    <row r="14" spans="1:21" x14ac:dyDescent="0.25">
      <c r="A14" s="21" t="str">
        <f>'Total ODA current'!A14</f>
        <v>North Pacific</v>
      </c>
      <c r="B14" s="5">
        <f>'Total ODA current'!B14*(100/$B$61)</f>
        <v>0</v>
      </c>
      <c r="C14" s="76">
        <f>'Total ODA current'!C14*(100/$C$61)</f>
        <v>0</v>
      </c>
      <c r="D14" s="76">
        <f>'Total ODA current'!D14*(100/$D$61)</f>
        <v>0</v>
      </c>
      <c r="E14" s="76">
        <f>'Total ODA current'!E14*(100/$E$61)</f>
        <v>0</v>
      </c>
      <c r="F14" s="76">
        <f>'Total ODA current'!F14*(100/$F$61)</f>
        <v>0</v>
      </c>
      <c r="G14" s="76">
        <f>'Total ODA current'!G14*(100/$G$61)</f>
        <v>0</v>
      </c>
      <c r="H14" s="76">
        <f>'Total ODA current'!H14*(100/$H$61)</f>
        <v>0</v>
      </c>
      <c r="I14" s="76">
        <f>'Total ODA current'!I14*(100/$I$61)</f>
        <v>0</v>
      </c>
      <c r="J14" s="76">
        <f>'Total ODA current'!J14*(100/$J$61)</f>
        <v>0</v>
      </c>
      <c r="K14" s="76">
        <f>'Total ODA current'!K14*(100/$K$61)</f>
        <v>22431.691028225803</v>
      </c>
      <c r="L14" s="76">
        <f>'Total ODA current'!L14*(100/$L$61)</f>
        <v>10638.519920318724</v>
      </c>
      <c r="M14" s="76">
        <f>'Total ODA current'!M14*(100/$M$61)</f>
        <v>20239.145975194548</v>
      </c>
      <c r="N14" s="76">
        <f>'Total ODA current'!N14*(100/$N$61)</f>
        <v>13.553062499999999</v>
      </c>
      <c r="O14" s="76">
        <f>'Total ODA current'!O14*(100/$O$61)</f>
        <v>13837.499999999998</v>
      </c>
      <c r="P14" s="5">
        <f>'Total ODA current'!P14*(100/$P$61)</f>
        <v>12799.999999999998</v>
      </c>
      <c r="Q14" s="5"/>
      <c r="R14" s="15">
        <f t="shared" si="0"/>
        <v>-1037.5</v>
      </c>
      <c r="S14" s="67">
        <f t="shared" si="1"/>
        <v>-7.4977416440831085E-2</v>
      </c>
      <c r="T14" s="160" t="str">
        <f t="shared" si="2"/>
        <v>Less than 20%</v>
      </c>
      <c r="U14" s="160" t="str">
        <f t="shared" si="3"/>
        <v>More than 2007</v>
      </c>
    </row>
    <row r="15" spans="1:21" x14ac:dyDescent="0.25">
      <c r="A15" s="22" t="str">
        <f>'Total ODA current'!A15</f>
        <v>Regional and Other Pacific</v>
      </c>
      <c r="B15" s="5">
        <f>'Total ODA current'!B15*(100/$B$61)</f>
        <v>64636.068456266315</v>
      </c>
      <c r="C15" s="108">
        <f>'Total ODA current'!C15*(100/$C$61)</f>
        <v>75023.44704198472</v>
      </c>
      <c r="D15" s="108">
        <f>'Total ODA current'!D15*(100/$D$61)</f>
        <v>81030.170052729532</v>
      </c>
      <c r="E15" s="108">
        <f>'Total ODA current'!E15*(100/$E$61)</f>
        <v>68212.806249243338</v>
      </c>
      <c r="F15" s="108">
        <f>'Total ODA current'!F15*(100/$F$61)</f>
        <v>62630.075208090791</v>
      </c>
      <c r="G15" s="108">
        <f>'Total ODA current'!G15*(100/$G$61)</f>
        <v>87963.57692702394</v>
      </c>
      <c r="H15" s="108">
        <f>'Total ODA current'!H15*(100/$H$61)</f>
        <v>117245.72757437226</v>
      </c>
      <c r="I15" s="108">
        <f>'Total ODA current'!I15*(100/$I$61)</f>
        <v>183415.68441402039</v>
      </c>
      <c r="J15" s="108">
        <f>'Total ODA current'!J15*(100/$J$61)</f>
        <v>163339.08842575675</v>
      </c>
      <c r="K15" s="108">
        <f>'Total ODA current'!K15*(100/$K$61)</f>
        <v>192276.6044020917</v>
      </c>
      <c r="L15" s="108">
        <f>'Total ODA current'!L15*(100/$L$61)</f>
        <v>156436.11089081172</v>
      </c>
      <c r="M15" s="108">
        <f>'Total ODA current'!M15*(100/$M$61)</f>
        <v>115698.64731274317</v>
      </c>
      <c r="N15" s="76">
        <f>'Total ODA current'!N15*(100/$N$61)</f>
        <v>110735.87499999999</v>
      </c>
      <c r="O15" s="76">
        <f>'Total ODA current'!O15*(100/$O$61)</f>
        <v>132327.5</v>
      </c>
      <c r="P15" s="5">
        <f>'Total ODA current'!P15*(100/$P$61)</f>
        <v>105999.99999999999</v>
      </c>
      <c r="Q15" s="5"/>
      <c r="R15" s="15">
        <f t="shared" si="0"/>
        <v>-26327.500000000015</v>
      </c>
      <c r="S15" s="67">
        <f t="shared" si="1"/>
        <v>-0.19895713287109645</v>
      </c>
      <c r="T15" s="160" t="str">
        <f t="shared" si="2"/>
        <v>Less than 20%</v>
      </c>
      <c r="U15" s="160" t="str">
        <f t="shared" si="3"/>
        <v>Less than 2007</v>
      </c>
    </row>
    <row r="16" spans="1:21" s="74" customFormat="1" x14ac:dyDescent="0.25">
      <c r="A16" s="8" t="str">
        <f>'Total ODA current'!A16</f>
        <v>PNG and the Pacific</v>
      </c>
      <c r="B16" s="111">
        <f>'Total ODA current'!B16*(100/$B$61)</f>
        <v>711723.00097911223</v>
      </c>
      <c r="C16" s="111">
        <f>'Total ODA current'!C16*(100/$C$61)</f>
        <v>712439.63955152663</v>
      </c>
      <c r="D16" s="111">
        <f>'Total ODA current'!D16*(100/$D$61)</f>
        <v>838876.22386786598</v>
      </c>
      <c r="E16" s="111">
        <f>'Total ODA current'!E16*(100/$E$61)</f>
        <v>954261.34302285104</v>
      </c>
      <c r="F16" s="111">
        <f>'Total ODA current'!F16*(100/$F$61)</f>
        <v>944804.35848151904</v>
      </c>
      <c r="G16" s="111">
        <f>'Total ODA current'!G16*(100/$G$61)</f>
        <v>990451.65828891087</v>
      </c>
      <c r="H16" s="111">
        <f>'Total ODA current'!H16*(100/$H$61)</f>
        <v>1053769.768370633</v>
      </c>
      <c r="I16" s="111">
        <f>'Total ODA current'!I16*(100/$I$61)</f>
        <v>1141960.1570203172</v>
      </c>
      <c r="J16" s="111">
        <f>'Total ODA current'!J16*(100/$J$61)</f>
        <v>1258067.8761071241</v>
      </c>
      <c r="K16" s="111">
        <f>'Total ODA current'!K16*(100/$K$61)</f>
        <v>1214855.522706653</v>
      </c>
      <c r="L16" s="111">
        <f>'Total ODA current'!L16*(100/$L$61)</f>
        <v>1268887.2999128485</v>
      </c>
      <c r="M16" s="57">
        <f>'Total ODA current'!M16*(100/$M$61)</f>
        <v>1194867.227626459</v>
      </c>
      <c r="N16" s="57">
        <f>'Total ODA current'!N16*(100/$N$61)</f>
        <v>1116394.125</v>
      </c>
      <c r="O16" s="57">
        <f>'Total ODA current'!O16*(100/$O$61)</f>
        <v>1181517.5</v>
      </c>
      <c r="P16" s="57">
        <f>'Total ODA current'!P16*(100/$P$61)</f>
        <v>1111199.9999999998</v>
      </c>
      <c r="Q16" s="14"/>
      <c r="R16" s="17">
        <f t="shared" si="0"/>
        <v>-70317.500000000233</v>
      </c>
      <c r="S16" s="151">
        <f t="shared" si="1"/>
        <v>-5.9514564955661028E-2</v>
      </c>
      <c r="T16" s="161" t="str">
        <f t="shared" si="2"/>
        <v>Less than 20%</v>
      </c>
      <c r="U16" s="161" t="str">
        <f t="shared" si="3"/>
        <v>More than 2007</v>
      </c>
    </row>
    <row r="17" spans="1:21" x14ac:dyDescent="0.25">
      <c r="A17" s="23" t="str">
        <f>'Total ODA current'!A17</f>
        <v>Indonesia</v>
      </c>
      <c r="B17" s="5">
        <f>'Total ODA current'!B17*(100/$B$61)</f>
        <v>178366.49902088771</v>
      </c>
      <c r="C17" s="116">
        <f>'Total ODA current'!C17*(100/$C$61)</f>
        <v>186709.29556297709</v>
      </c>
      <c r="D17" s="116">
        <f>'Total ODA current'!D17*(100/$D$61)</f>
        <v>218795.26325992556</v>
      </c>
      <c r="E17" s="116">
        <f>'Total ODA current'!E17*(100/$E$61)</f>
        <v>310488.75648759078</v>
      </c>
      <c r="F17" s="116">
        <f>'Total ODA current'!F17*(100/$F$61)</f>
        <v>357231.30728827114</v>
      </c>
      <c r="G17" s="116">
        <f>'Total ODA current'!G17*(100/$G$61)</f>
        <v>428515.42261188704</v>
      </c>
      <c r="H17" s="116">
        <f>'Total ODA current'!H17*(100/$H$61)</f>
        <v>515462.39283979253</v>
      </c>
      <c r="I17" s="116">
        <f>'Total ODA current'!I17*(100/$I$61)</f>
        <v>528837.9575719859</v>
      </c>
      <c r="J17" s="116">
        <f>'Total ODA current'!J17*(100/$J$61)</f>
        <v>531325.5942647442</v>
      </c>
      <c r="K17" s="116">
        <f>'Total ODA current'!K17*(100/$K$61)</f>
        <v>456127.12695249484</v>
      </c>
      <c r="L17" s="116">
        <f>'Total ODA current'!L17*(100/$L$61)</f>
        <v>570203.61232507462</v>
      </c>
      <c r="M17" s="60">
        <f>'Total ODA current'!M17*(100/$M$61)</f>
        <v>586177.61819066131</v>
      </c>
      <c r="N17" s="76">
        <f>'Total ODA current'!N17*(100/$N$61)</f>
        <v>632056</v>
      </c>
      <c r="O17" s="60">
        <f>'Total ODA current'!O17*(100/$O$61)</f>
        <v>620432.5</v>
      </c>
      <c r="P17" s="5">
        <f>'Total ODA current'!P17*(100/$P$61)</f>
        <v>366399.99999999994</v>
      </c>
      <c r="Q17" s="5"/>
      <c r="R17" s="15">
        <f t="shared" si="0"/>
        <v>-254032.50000000006</v>
      </c>
      <c r="S17" s="67">
        <f t="shared" si="1"/>
        <v>-0.40944421834768496</v>
      </c>
      <c r="T17" s="160" t="str">
        <f t="shared" si="2"/>
        <v>More than 20%</v>
      </c>
      <c r="U17" s="160" t="str">
        <f t="shared" si="3"/>
        <v>Less than 2007</v>
      </c>
    </row>
    <row r="18" spans="1:21" x14ac:dyDescent="0.25">
      <c r="A18" s="23" t="str">
        <f>'Total ODA current'!A18</f>
        <v>Vietnam</v>
      </c>
      <c r="B18" s="5">
        <f>'Total ODA current'!B18*(100/$B$61)</f>
        <v>99205.471360966054</v>
      </c>
      <c r="C18" s="116">
        <f>'Total ODA current'!C18*(100/$C$61)</f>
        <v>100220.00095419846</v>
      </c>
      <c r="D18" s="116">
        <f>'Total ODA current'!D18*(100/$D$61)</f>
        <v>101460.2640353598</v>
      </c>
      <c r="E18" s="116">
        <f>'Total ODA current'!E18*(100/$E$61)</f>
        <v>93309.881860623485</v>
      </c>
      <c r="F18" s="116">
        <f>'Total ODA current'!F18*(100/$F$61)</f>
        <v>96602.94700014549</v>
      </c>
      <c r="G18" s="116">
        <f>'Total ODA current'!G18*(100/$G$61)</f>
        <v>107130.44147377422</v>
      </c>
      <c r="H18" s="116">
        <f>'Total ODA current'!H18*(100/$H$61)</f>
        <v>125370.46647379911</v>
      </c>
      <c r="I18" s="116">
        <f>'Total ODA current'!I18*(100/$I$61)</f>
        <v>136641.67281216357</v>
      </c>
      <c r="J18" s="116">
        <f>'Total ODA current'!J18*(100/$J$61)</f>
        <v>152118.89706419621</v>
      </c>
      <c r="K18" s="116">
        <f>'Total ODA current'!K18*(100/$K$61)</f>
        <v>153420.42920299896</v>
      </c>
      <c r="L18" s="116">
        <f>'Total ODA current'!L18*(100/$L$61)</f>
        <v>165228.40433329181</v>
      </c>
      <c r="M18" s="60">
        <f>'Total ODA current'!M18*(100/$M$61)</f>
        <v>165701.24325145912</v>
      </c>
      <c r="N18" s="76">
        <f>'Total ODA current'!N18*(100/$N$61)</f>
        <v>145931.8125</v>
      </c>
      <c r="O18" s="60">
        <f>'Total ODA current'!O18*(100/$O$61)</f>
        <v>144832.5</v>
      </c>
      <c r="P18" s="5">
        <f>'Total ODA current'!P18*(100/$P$61)</f>
        <v>89899.999999999985</v>
      </c>
      <c r="Q18" s="5"/>
      <c r="R18" s="15">
        <f t="shared" si="0"/>
        <v>-54932.500000000015</v>
      </c>
      <c r="S18" s="67">
        <f t="shared" si="1"/>
        <v>-0.37928296480417045</v>
      </c>
      <c r="T18" s="160" t="str">
        <f t="shared" si="2"/>
        <v>More than 20%</v>
      </c>
      <c r="U18" s="160" t="str">
        <f t="shared" si="3"/>
        <v>Less than 2007</v>
      </c>
    </row>
    <row r="19" spans="1:21" x14ac:dyDescent="0.25">
      <c r="A19" s="23" t="str">
        <f>'Total ODA current'!A19</f>
        <v>Philippines</v>
      </c>
      <c r="B19" s="5">
        <f>'Total ODA current'!B19*(100/$B$61)</f>
        <v>91071.494206919058</v>
      </c>
      <c r="C19" s="116">
        <f>'Total ODA current'!C19*(100/$C$61)</f>
        <v>90169.690124045796</v>
      </c>
      <c r="D19" s="116">
        <f>'Total ODA current'!D19*(100/$D$61)</f>
        <v>67502.134848014888</v>
      </c>
      <c r="E19" s="116">
        <f>'Total ODA current'!E19*(100/$E$61)</f>
        <v>73433.730737742124</v>
      </c>
      <c r="F19" s="116">
        <f>'Total ODA current'!F19*(100/$F$61)</f>
        <v>82878.575140424888</v>
      </c>
      <c r="G19" s="116">
        <f>'Total ODA current'!G19*(100/$G$61)</f>
        <v>89473.278330957794</v>
      </c>
      <c r="H19" s="116">
        <f>'Total ODA current'!H19*(100/$H$61)</f>
        <v>124503.21223935588</v>
      </c>
      <c r="I19" s="116">
        <f>'Total ODA current'!I19*(100/$I$61)</f>
        <v>152694.90163078575</v>
      </c>
      <c r="J19" s="116">
        <f>'Total ODA current'!J19*(100/$J$61)</f>
        <v>151427.86985581939</v>
      </c>
      <c r="K19" s="116">
        <f>'Total ODA current'!K19*(100/$K$61)</f>
        <v>141443.02777847779</v>
      </c>
      <c r="L19" s="116">
        <f>'Total ODA current'!L19*(100/$L$61)</f>
        <v>147142.92046874997</v>
      </c>
      <c r="M19" s="60">
        <f>'Total ODA current'!M19*(100/$M$61)</f>
        <v>148167.86545476649</v>
      </c>
      <c r="N19" s="76">
        <f>'Total ODA current'!N19*(100/$N$61)</f>
        <v>184069.5</v>
      </c>
      <c r="O19" s="60">
        <f>'Total ODA current'!O19*(100/$O$61)</f>
        <v>146575</v>
      </c>
      <c r="P19" s="5">
        <f>'Total ODA current'!P19*(100/$P$61)</f>
        <v>84199.999999999985</v>
      </c>
      <c r="Q19" s="5"/>
      <c r="R19" s="15">
        <f t="shared" si="0"/>
        <v>-62375.000000000015</v>
      </c>
      <c r="S19" s="67">
        <f t="shared" si="1"/>
        <v>-0.42555005969640125</v>
      </c>
      <c r="T19" s="160" t="str">
        <f t="shared" si="2"/>
        <v>More than 20%</v>
      </c>
      <c r="U19" s="160" t="str">
        <f t="shared" si="3"/>
        <v>Less than 2007</v>
      </c>
    </row>
    <row r="20" spans="1:21" x14ac:dyDescent="0.25">
      <c r="A20" s="23" t="str">
        <f>'Total ODA current'!A20</f>
        <v>Timor-Leste</v>
      </c>
      <c r="B20" s="5">
        <f>'Total ODA current'!B20*(100/$B$61)</f>
        <v>87585.503998041779</v>
      </c>
      <c r="C20" s="116">
        <f>'Total ODA current'!C20*(100/$C$61)</f>
        <v>79553.164599236639</v>
      </c>
      <c r="D20" s="116">
        <f>'Total ODA current'!D20*(100/$D$61)</f>
        <v>61842.446650124068</v>
      </c>
      <c r="E20" s="116">
        <f>'Total ODA current'!E20*(100/$E$61)</f>
        <v>87550.162275272392</v>
      </c>
      <c r="F20" s="116">
        <f>'Total ODA current'!F20*(100/$F$61)</f>
        <v>57065.720592258425</v>
      </c>
      <c r="G20" s="116">
        <f>'Total ODA current'!G20*(100/$G$61)</f>
        <v>129372.52972063851</v>
      </c>
      <c r="H20" s="116">
        <f>'Total ODA current'!H20*(100/$H$61)</f>
        <v>109361.48774836243</v>
      </c>
      <c r="I20" s="116">
        <f>'Total ODA current'!I20*(100/$I$61)</f>
        <v>114282.84493877823</v>
      </c>
      <c r="J20" s="116">
        <f>'Total ODA current'!J20*(100/$J$61)</f>
        <v>147425.7189985647</v>
      </c>
      <c r="K20" s="116">
        <f>'Total ODA current'!K20*(100/$K$61)</f>
        <v>127397.4244411542</v>
      </c>
      <c r="L20" s="116">
        <f>'Total ODA current'!L20*(100/$L$61)</f>
        <v>115952.10987736552</v>
      </c>
      <c r="M20" s="60">
        <f>'Total ODA current'!M20*(100/$M$61)</f>
        <v>129335.71893239296</v>
      </c>
      <c r="N20" s="76">
        <f>'Total ODA current'!N20*(100/$N$61)</f>
        <v>117985.18749999999</v>
      </c>
      <c r="O20" s="60">
        <f>'Total ODA current'!O20*(100/$O$61)</f>
        <v>99014.999999999985</v>
      </c>
      <c r="P20" s="5">
        <f>'Total ODA current'!P20*(100/$P$61)</f>
        <v>93899.999999999985</v>
      </c>
      <c r="Q20" s="5"/>
      <c r="R20" s="15">
        <f t="shared" si="0"/>
        <v>-5115</v>
      </c>
      <c r="S20" s="67">
        <f t="shared" si="1"/>
        <v>-5.1658839569762166E-2</v>
      </c>
      <c r="T20" s="160" t="str">
        <f t="shared" si="2"/>
        <v>Less than 20%</v>
      </c>
      <c r="U20" s="160" t="str">
        <f t="shared" si="3"/>
        <v>Less than 2007</v>
      </c>
    </row>
    <row r="21" spans="1:21" x14ac:dyDescent="0.25">
      <c r="A21" s="23" t="str">
        <f>'Total ODA current'!A21</f>
        <v>Cambodia</v>
      </c>
      <c r="B21" s="5">
        <f>'Total ODA current'!B21*(100/$B$61)</f>
        <v>54904.345789817227</v>
      </c>
      <c r="C21" s="116">
        <f>'Total ODA current'!C21*(100/$C$61)</f>
        <v>54498.16436068702</v>
      </c>
      <c r="D21" s="116">
        <f>'Total ODA current'!D21*(100/$D$61)</f>
        <v>52179.564361042183</v>
      </c>
      <c r="E21" s="116">
        <f>'Total ODA current'!E21*(100/$E$61)</f>
        <v>49544.903131053266</v>
      </c>
      <c r="F21" s="116">
        <f>'Total ODA current'!F21*(100/$F$61)</f>
        <v>52295.348606664716</v>
      </c>
      <c r="G21" s="116">
        <f>'Total ODA current'!G21*(100/$G$61)</f>
        <v>56679.772792901931</v>
      </c>
      <c r="H21" s="116">
        <f>'Total ODA current'!H21*(100/$H$61)</f>
        <v>66499.208441593873</v>
      </c>
      <c r="I21" s="116">
        <f>'Total ODA current'!I21*(100/$I$61)</f>
        <v>101101.5679783369</v>
      </c>
      <c r="J21" s="116">
        <f>'Total ODA current'!J21*(100/$J$61)</f>
        <v>86259.939239953019</v>
      </c>
      <c r="K21" s="116">
        <f>'Total ODA current'!K21*(100/$K$61)</f>
        <v>85579.144441784258</v>
      </c>
      <c r="L21" s="116">
        <f>'Total ODA current'!L21*(100/$L$61)</f>
        <v>104188.78811130476</v>
      </c>
      <c r="M21" s="60">
        <f>'Total ODA current'!M21*(100/$M$61)</f>
        <v>90913.810797665355</v>
      </c>
      <c r="N21" s="76">
        <f>'Total ODA current'!N21*(100/$N$61)</f>
        <v>81423.4375</v>
      </c>
      <c r="O21" s="60">
        <f>'Total ODA current'!O21*(100/$O$61)</f>
        <v>80975</v>
      </c>
      <c r="P21" s="5">
        <f>'Total ODA current'!P21*(100/$P$61)</f>
        <v>79099.999999999985</v>
      </c>
      <c r="Q21" s="5"/>
      <c r="R21" s="15">
        <f t="shared" si="0"/>
        <v>-1875.0000000000146</v>
      </c>
      <c r="S21" s="67">
        <f t="shared" si="1"/>
        <v>-2.3155294844087862E-2</v>
      </c>
      <c r="T21" s="160" t="str">
        <f t="shared" si="2"/>
        <v>Less than 20%</v>
      </c>
      <c r="U21" s="160" t="str">
        <f t="shared" si="3"/>
        <v>More than 2007</v>
      </c>
    </row>
    <row r="22" spans="1:21" x14ac:dyDescent="0.25">
      <c r="A22" s="23" t="str">
        <f>'Total ODA current'!A22</f>
        <v>Myanmar</v>
      </c>
      <c r="B22" s="5">
        <f>'Total ODA current'!B22*(100/$B$61)</f>
        <v>0</v>
      </c>
      <c r="C22" s="116">
        <f>'Total ODA current'!C22*(100/$C$61)</f>
        <v>0</v>
      </c>
      <c r="D22" s="116">
        <f>'Total ODA current'!D22*(100/$D$61)</f>
        <v>0</v>
      </c>
      <c r="E22" s="116">
        <f>'Total ODA current'!E22*(100/$E$61)</f>
        <v>15866.168614558112</v>
      </c>
      <c r="F22" s="116">
        <f>'Total ODA current'!F22*(100/$F$61)</f>
        <v>17365.293839493592</v>
      </c>
      <c r="G22" s="116">
        <f>'Total ODA current'!G22*(100/$G$61)</f>
        <v>16661.267678876851</v>
      </c>
      <c r="H22" s="116">
        <f>'Total ODA current'!H22*(100/$H$61)</f>
        <v>50977.301071915936</v>
      </c>
      <c r="I22" s="116">
        <f>'Total ODA current'!I22*(100/$I$61)</f>
        <v>55423.401226453163</v>
      </c>
      <c r="J22" s="116">
        <f>'Total ODA current'!J22*(100/$J$61)</f>
        <v>38409.498883089764</v>
      </c>
      <c r="K22" s="116">
        <f>'Total ODA current'!K22*(100/$K$61)</f>
        <v>58824.866552419342</v>
      </c>
      <c r="L22" s="116">
        <f>'Total ODA current'!L22*(100/$L$61)</f>
        <v>61953.864027639429</v>
      </c>
      <c r="M22" s="60">
        <f>'Total ODA current'!M22*(100/$M$61)</f>
        <v>69484.126823929953</v>
      </c>
      <c r="N22" s="76">
        <f>'Total ODA current'!N22*(100/$N$61)</f>
        <v>85520.875</v>
      </c>
      <c r="O22" s="60">
        <f>'Total ODA current'!O22*(100/$O$61)</f>
        <v>92249.999999999985</v>
      </c>
      <c r="P22" s="5">
        <f>'Total ODA current'!P22*(100/$P$61)</f>
        <v>60499.999999999993</v>
      </c>
      <c r="Q22" s="5"/>
      <c r="R22" s="15">
        <f t="shared" si="0"/>
        <v>-31749.999999999993</v>
      </c>
      <c r="S22" s="67">
        <f t="shared" si="1"/>
        <v>-0.34417344173441733</v>
      </c>
      <c r="T22" s="160" t="str">
        <f t="shared" si="2"/>
        <v>More than 20%</v>
      </c>
      <c r="U22" s="160" t="str">
        <f t="shared" si="3"/>
        <v>More than 2007</v>
      </c>
    </row>
    <row r="23" spans="1:21" x14ac:dyDescent="0.25">
      <c r="A23" s="23" t="str">
        <f>'Total ODA current'!A23</f>
        <v>Laos</v>
      </c>
      <c r="B23" s="5">
        <f>'Total ODA current'!B23*(100/$B$61)</f>
        <v>29485.667183420366</v>
      </c>
      <c r="C23" s="116">
        <f>'Total ODA current'!C23*(100/$C$61)</f>
        <v>25055.000238549615</v>
      </c>
      <c r="D23" s="116">
        <f>'Total ODA current'!D23*(100/$D$61)</f>
        <v>25675.658653846152</v>
      </c>
      <c r="E23" s="116">
        <f>'Total ODA current'!E23*(100/$E$61)</f>
        <v>24198.634787378935</v>
      </c>
      <c r="F23" s="116">
        <f>'Total ODA current'!F23*(100/$F$61)</f>
        <v>26692.323073341089</v>
      </c>
      <c r="G23" s="116">
        <f>'Total ODA current'!G23*(100/$G$61)</f>
        <v>33175.371187286197</v>
      </c>
      <c r="H23" s="116">
        <f>'Total ODA current'!H23*(100/$H$61)</f>
        <v>46817.152958515282</v>
      </c>
      <c r="I23" s="116">
        <f>'Total ODA current'!I23*(100/$I$61)</f>
        <v>41656.476034714738</v>
      </c>
      <c r="J23" s="116">
        <f>'Total ODA current'!J23*(100/$J$61)</f>
        <v>53804.888251565753</v>
      </c>
      <c r="K23" s="116">
        <f>'Total ODA current'!K23*(100/$K$61)</f>
        <v>63497.387793598777</v>
      </c>
      <c r="L23" s="116">
        <f>'Total ODA current'!L23*(100/$L$61)</f>
        <v>56062.783621762937</v>
      </c>
      <c r="M23" s="60">
        <f>'Total ODA current'!M23*(100/$M$61)</f>
        <v>60500.976471303489</v>
      </c>
      <c r="N23" s="76">
        <f>'Total ODA current'!N23*(100/$N$61)</f>
        <v>59255.249999999993</v>
      </c>
      <c r="O23" s="60">
        <f>'Total ODA current'!O23*(100/$O$61)</f>
        <v>56989.999999999993</v>
      </c>
      <c r="P23" s="5">
        <f>'Total ODA current'!P23*(100/$P$61)</f>
        <v>36699.999999999993</v>
      </c>
      <c r="Q23" s="5"/>
      <c r="R23" s="15">
        <f t="shared" si="0"/>
        <v>-20290</v>
      </c>
      <c r="S23" s="67">
        <f t="shared" si="1"/>
        <v>-0.35602737322337258</v>
      </c>
      <c r="T23" s="160" t="str">
        <f t="shared" si="2"/>
        <v>More than 20%</v>
      </c>
      <c r="U23" s="160" t="str">
        <f t="shared" si="3"/>
        <v>Less than 2007</v>
      </c>
    </row>
    <row r="24" spans="1:21" x14ac:dyDescent="0.25">
      <c r="A24" s="23" t="str">
        <f>'Total ODA current'!A24</f>
        <v>Mongolia</v>
      </c>
      <c r="B24" s="5">
        <f>'Total ODA current'!B24*(100/$B$61)</f>
        <v>0</v>
      </c>
      <c r="C24" s="116">
        <f>'Total ODA current'!C24*(100/$C$61)</f>
        <v>0</v>
      </c>
      <c r="D24" s="116">
        <f>'Total ODA current'!D24*(100/$D$61)</f>
        <v>0</v>
      </c>
      <c r="E24" s="116">
        <f>'Total ODA current'!E24*(100/$E$61)</f>
        <v>3816.0162734564165</v>
      </c>
      <c r="F24" s="116">
        <f>'Total ODA current'!F24*(100/$F$61)</f>
        <v>3574.8646973224672</v>
      </c>
      <c r="G24" s="116">
        <f>'Total ODA current'!G24*(100/$G$61)</f>
        <v>5254.7758110034201</v>
      </c>
      <c r="H24" s="116">
        <f>'Total ODA current'!H24*(100/$H$61)</f>
        <v>5304.3406748089519</v>
      </c>
      <c r="I24" s="116">
        <f>'Total ODA current'!I24*(100/$I$61)</f>
        <v>12823.181211652311</v>
      </c>
      <c r="J24" s="116">
        <f>'Total ODA current'!J24*(100/$J$61)</f>
        <v>8820.7590716336108</v>
      </c>
      <c r="K24" s="116">
        <f>'Total ODA current'!K24*(100/$K$61)</f>
        <v>10314.091534778223</v>
      </c>
      <c r="L24" s="116">
        <f>'Total ODA current'!L24*(100/$L$61)</f>
        <v>14765.379106075696</v>
      </c>
      <c r="M24" s="60">
        <f>'Total ODA current'!M24*(100/$M$61)</f>
        <v>15801.686162451359</v>
      </c>
      <c r="N24" s="76">
        <f>'Total ODA current'!N24*(100/$N$61)</f>
        <v>17545.4375</v>
      </c>
      <c r="O24" s="60">
        <f>'Total ODA current'!O24*(100/$O$61)</f>
        <v>16707.5</v>
      </c>
      <c r="P24" s="5">
        <f>'Total ODA current'!P24*(100/$P$61)</f>
        <v>8699.9999999999982</v>
      </c>
      <c r="Q24" s="5"/>
      <c r="R24" s="15">
        <f t="shared" si="0"/>
        <v>-8007.5000000000018</v>
      </c>
      <c r="S24" s="67">
        <f t="shared" si="1"/>
        <v>-0.47927577435283564</v>
      </c>
      <c r="T24" s="160" t="str">
        <f t="shared" si="2"/>
        <v>More than 20%</v>
      </c>
      <c r="U24" s="160" t="str">
        <f t="shared" si="3"/>
        <v>More than 2007</v>
      </c>
    </row>
    <row r="25" spans="1:21" x14ac:dyDescent="0.25">
      <c r="A25" s="24" t="str">
        <f>'Total ODA current'!A25</f>
        <v xml:space="preserve">East Asia Regional </v>
      </c>
      <c r="B25" s="5">
        <f>'Total ODA current'!B25*(100/$B$61)</f>
        <v>44010.626387075718</v>
      </c>
      <c r="C25" s="120">
        <f>'Total ODA current'!C25*(100/$C$61)</f>
        <v>36945.508826335878</v>
      </c>
      <c r="D25" s="120">
        <f>'Total ODA current'!D25*(100/$D$61)</f>
        <v>41136.270316377173</v>
      </c>
      <c r="E25" s="120">
        <f>'Total ODA current'!E25*(100/$E$61)</f>
        <v>98878.329186592004</v>
      </c>
      <c r="F25" s="120">
        <f>'Total ODA current'!F25*(100/$F$61)</f>
        <v>76590.1808993015</v>
      </c>
      <c r="G25" s="120">
        <f>'Total ODA current'!G25*(100/$G$61)</f>
        <v>76765.14474843214</v>
      </c>
      <c r="H25" s="120">
        <f>'Total ODA current'!H25*(100/$H$61)</f>
        <v>75919.970125545849</v>
      </c>
      <c r="I25" s="120">
        <f>'Total ODA current'!I25*(100/$I$61)</f>
        <v>65538.707896259395</v>
      </c>
      <c r="J25" s="120">
        <f>'Total ODA current'!J25*(100/$J$61)</f>
        <v>65141.218639744249</v>
      </c>
      <c r="K25" s="120">
        <f>'Total ODA current'!K25*(100/$K$61)</f>
        <v>61558.168104208657</v>
      </c>
      <c r="L25" s="120">
        <f>'Total ODA current'!L25*(100/$L$61)</f>
        <v>64339.773755602582</v>
      </c>
      <c r="M25" s="108">
        <f>'Total ODA current'!M25*(100/$M$61)</f>
        <v>120677.26076118674</v>
      </c>
      <c r="N25" s="76">
        <f>'Total ODA current'!N25*(100/$N$61)</f>
        <v>85520.875</v>
      </c>
      <c r="O25" s="108">
        <f>'Total ODA current'!O25*(100/$O$61)</f>
        <v>102499.99999999999</v>
      </c>
      <c r="P25" s="5">
        <f>'Total ODA current'!P25*(100/$P$61)</f>
        <v>60899.999999999993</v>
      </c>
      <c r="Q25" s="5"/>
      <c r="R25" s="15">
        <f t="shared" si="0"/>
        <v>-41599.999999999993</v>
      </c>
      <c r="S25" s="67">
        <f t="shared" si="1"/>
        <v>-0.40585365853658534</v>
      </c>
      <c r="T25" s="160" t="str">
        <f t="shared" si="2"/>
        <v>More than 20%</v>
      </c>
      <c r="U25" s="160" t="str">
        <f t="shared" si="3"/>
        <v>Less than 2007</v>
      </c>
    </row>
    <row r="26" spans="1:21" s="74" customFormat="1" x14ac:dyDescent="0.25">
      <c r="A26" s="25" t="str">
        <f>'Total ODA current'!A26</f>
        <v>East Asia</v>
      </c>
      <c r="B26" s="57">
        <f>'Total ODA current'!B26*(100/$B$61)</f>
        <v>689645.06298955611</v>
      </c>
      <c r="C26" s="57">
        <f>'Total ODA current'!C26*(100/$C$61)</f>
        <v>685969.10257633578</v>
      </c>
      <c r="D26" s="57">
        <f>'Total ODA current'!D26*(100/$D$61)</f>
        <v>663149.80738213402</v>
      </c>
      <c r="E26" s="57">
        <f>'Total ODA current'!E26*(100/$E$61)</f>
        <v>757086.58335426752</v>
      </c>
      <c r="F26" s="57">
        <f>'Total ODA current'!F26*(100/$F$61)</f>
        <v>770296.56113722338</v>
      </c>
      <c r="G26" s="57">
        <f>'Total ODA current'!G26*(100/$G$61)</f>
        <v>943028.00435575808</v>
      </c>
      <c r="H26" s="57">
        <f>'Total ODA current'!H26*(100/$H$61)</f>
        <v>1120215.5325736899</v>
      </c>
      <c r="I26" s="57">
        <f>'Total ODA current'!I26*(100/$I$61)</f>
        <v>1209000.71130113</v>
      </c>
      <c r="J26" s="57">
        <f>'Total ODA current'!J26*(100/$J$61)</f>
        <v>1234734.3842693109</v>
      </c>
      <c r="K26" s="57">
        <f>'Total ODA current'!K26*(100/$K$61)</f>
        <v>1158161.666801915</v>
      </c>
      <c r="L26" s="57">
        <f>'Total ODA current'!L26*(100/$L$61)</f>
        <v>1299837.6356268674</v>
      </c>
      <c r="M26" s="57">
        <f>'Total ODA current'!M26*(100/$M$61)</f>
        <v>1386868.5375729569</v>
      </c>
      <c r="N26" s="57">
        <f>'Total ODA current'!N26*(100/$N$61)</f>
        <v>1409308.375</v>
      </c>
      <c r="O26" s="57">
        <f>'Total ODA current'!O26*(100/$O$61)</f>
        <v>1360174.9999999998</v>
      </c>
      <c r="P26" s="57">
        <f>'Total ODA current'!P26*(100/$P$61)</f>
        <v>880399.99999999988</v>
      </c>
      <c r="Q26" s="14"/>
      <c r="R26" s="17">
        <f t="shared" si="0"/>
        <v>-479774.99999999988</v>
      </c>
      <c r="S26" s="151">
        <f t="shared" si="1"/>
        <v>-0.35273034719797081</v>
      </c>
      <c r="T26" s="161" t="str">
        <f t="shared" si="2"/>
        <v>More than 20%</v>
      </c>
      <c r="U26" s="161" t="str">
        <f t="shared" si="3"/>
        <v>Less than 2007</v>
      </c>
    </row>
    <row r="27" spans="1:21" x14ac:dyDescent="0.25">
      <c r="A27" s="26" t="str">
        <f>'Total ODA current'!A27</f>
        <v>Afhanistan</v>
      </c>
      <c r="B27" s="5">
        <f>'Total ODA current'!B27*(100/$B$61)</f>
        <v>38200.642705613573</v>
      </c>
      <c r="C27" s="76">
        <f>'Total ODA current'!C27*(100/$C$61)</f>
        <v>30434.039837786258</v>
      </c>
      <c r="D27" s="76">
        <f>'Total ODA current'!D27*(100/$D$61)</f>
        <v>32715.758607320098</v>
      </c>
      <c r="E27" s="76">
        <f>'Total ODA current'!E27*(100/$E$61)</f>
        <v>30703.238594128328</v>
      </c>
      <c r="F27" s="76">
        <f>'Total ODA current'!F27*(100/$F$61)</f>
        <v>26789.466135768329</v>
      </c>
      <c r="G27" s="76">
        <f>'Total ODA current'!G27*(100/$G$61)</f>
        <v>46479.773391533628</v>
      </c>
      <c r="H27" s="76">
        <f>'Total ODA current'!H27*(100/$H$61)</f>
        <v>102894.73488537117</v>
      </c>
      <c r="I27" s="76">
        <f>'Total ODA current'!I27*(100/$I$61)</f>
        <v>107265.84496501612</v>
      </c>
      <c r="J27" s="76">
        <f>'Total ODA current'!J27*(100/$J$61)</f>
        <v>95384.982561325669</v>
      </c>
      <c r="K27" s="76">
        <f>'Total ODA current'!K27*(100/$K$61)</f>
        <v>113748.86203503022</v>
      </c>
      <c r="L27" s="76">
        <f>'Total ODA current'!L27*(100/$L$61)</f>
        <v>219856.09594497009</v>
      </c>
      <c r="M27" s="60">
        <f>'Total ODA current'!M27*(100/$M$61)</f>
        <v>197845.76921206221</v>
      </c>
      <c r="N27" s="76">
        <f>'Total ODA current'!N27*(100/$N$61)</f>
        <v>156858.3125</v>
      </c>
      <c r="O27" s="60">
        <f>'Total ODA current'!O27*(100/$O$61)</f>
        <v>137555</v>
      </c>
      <c r="P27" s="5">
        <f>'Total ODA current'!P27*(100/$P$61)</f>
        <v>81699.999999999985</v>
      </c>
      <c r="Q27" s="5"/>
      <c r="R27" s="15">
        <f t="shared" si="0"/>
        <v>-55855.000000000015</v>
      </c>
      <c r="S27" s="67">
        <f t="shared" si="1"/>
        <v>-0.40605575951437617</v>
      </c>
      <c r="T27" s="160" t="str">
        <f t="shared" si="2"/>
        <v>More than 20%</v>
      </c>
      <c r="U27" s="160" t="str">
        <f t="shared" si="3"/>
        <v>Less than 2007</v>
      </c>
    </row>
    <row r="28" spans="1:21" x14ac:dyDescent="0.25">
      <c r="A28" s="26" t="str">
        <f>'Total ODA current'!A28</f>
        <v>Pakistan</v>
      </c>
      <c r="B28" s="5">
        <f>'Total ODA current'!B28*(100/$B$61)</f>
        <v>5519.484497389034</v>
      </c>
      <c r="C28" s="76">
        <f>'Total ODA current'!C28*(100/$C$61)</f>
        <v>8917.8814408396938</v>
      </c>
      <c r="D28" s="76">
        <f>'Total ODA current'!D28*(100/$D$61)</f>
        <v>13666.076380272953</v>
      </c>
      <c r="E28" s="76">
        <f>'Total ODA current'!E28*(100/$E$61)</f>
        <v>5633.1027375907988</v>
      </c>
      <c r="F28" s="76">
        <f>'Total ODA current'!F28*(100/$F$61)</f>
        <v>63387.791095023269</v>
      </c>
      <c r="G28" s="76">
        <f>'Total ODA current'!G28*(100/$G$61)</f>
        <v>23040.07327465792</v>
      </c>
      <c r="H28" s="76">
        <f>'Total ODA current'!H28*(100/$H$61)</f>
        <v>38601.31592521834</v>
      </c>
      <c r="I28" s="76">
        <f>'Total ODA current'!I28*(100/$I$61)</f>
        <v>69366.380180974142</v>
      </c>
      <c r="J28" s="76">
        <f>'Total ODA current'!J28*(100/$J$61)</f>
        <v>113510.80044558976</v>
      </c>
      <c r="K28" s="76">
        <f>'Total ODA current'!K28*(100/$K$61)</f>
        <v>130524.40217048889</v>
      </c>
      <c r="L28" s="76">
        <f>'Total ODA current'!L28*(100/$L$61)</f>
        <v>105581.76931337149</v>
      </c>
      <c r="M28" s="60">
        <f>'Total ODA current'!M28*(100/$M$61)</f>
        <v>92753.733159046678</v>
      </c>
      <c r="N28" s="76">
        <f>'Total ODA current'!N28*(100/$N$61)</f>
        <v>82263.9375</v>
      </c>
      <c r="O28" s="60">
        <f>'Total ODA current'!O28*(100/$O$61)</f>
        <v>80975</v>
      </c>
      <c r="P28" s="5">
        <f>'Total ODA current'!P28*(100/$P$61)</f>
        <v>51299.999999999993</v>
      </c>
      <c r="Q28" s="5"/>
      <c r="R28" s="15">
        <f t="shared" si="0"/>
        <v>-29675.000000000007</v>
      </c>
      <c r="S28" s="67">
        <f t="shared" si="1"/>
        <v>-0.36647113306576112</v>
      </c>
      <c r="T28" s="160" t="str">
        <f t="shared" si="2"/>
        <v>More than 20%</v>
      </c>
      <c r="U28" s="160" t="str">
        <f t="shared" si="3"/>
        <v>More than 2007</v>
      </c>
    </row>
    <row r="29" spans="1:21" x14ac:dyDescent="0.25">
      <c r="A29" s="26" t="str">
        <f>'Total ODA current'!A29</f>
        <v>Bangladesh</v>
      </c>
      <c r="B29" s="5">
        <f>'Total ODA current'!B29*(100/$B$61)</f>
        <v>50256.358844647519</v>
      </c>
      <c r="C29" s="76">
        <f>'Total ODA current'!C29*(100/$C$61)</f>
        <v>43598.531488549612</v>
      </c>
      <c r="D29" s="76">
        <f>'Total ODA current'!D29*(100/$D$61)</f>
        <v>38789.570331885858</v>
      </c>
      <c r="E29" s="76">
        <f>'Total ODA current'!E29*(100/$E$61)</f>
        <v>43390.516137257866</v>
      </c>
      <c r="F29" s="76">
        <f>'Total ODA current'!F29*(100/$F$61)</f>
        <v>40763.819476135031</v>
      </c>
      <c r="G29" s="76">
        <f>'Total ODA current'!G29*(100/$G$61)</f>
        <v>40638.878211944124</v>
      </c>
      <c r="H29" s="76">
        <f>'Total ODA current'!H29*(100/$H$61)</f>
        <v>63588.926724890822</v>
      </c>
      <c r="I29" s="76">
        <f>'Total ODA current'!I29*(100/$I$61)</f>
        <v>62833.228643702889</v>
      </c>
      <c r="J29" s="76">
        <f>'Total ODA current'!J29*(100/$J$61)</f>
        <v>91699.891246737985</v>
      </c>
      <c r="K29" s="76">
        <f>'Total ODA current'!K29*(100/$K$61)</f>
        <v>100174.32420929938</v>
      </c>
      <c r="L29" s="76">
        <f>'Total ODA current'!L29*(100/$L$61)</f>
        <v>105393.37885644918</v>
      </c>
      <c r="M29" s="60">
        <f>'Total ODA current'!M29*(100/$M$61)</f>
        <v>105308.4975072957</v>
      </c>
      <c r="N29" s="76">
        <f>'Total ODA current'!N29*(100/$N$61)</f>
        <v>88672.75</v>
      </c>
      <c r="O29" s="60">
        <f>'Total ODA current'!O29*(100/$O$61)</f>
        <v>96554.999999999985</v>
      </c>
      <c r="P29" s="5">
        <f>'Total ODA current'!P29*(100/$P$61)</f>
        <v>60899.999999999993</v>
      </c>
      <c r="Q29" s="5"/>
      <c r="R29" s="15">
        <f t="shared" si="0"/>
        <v>-35654.999999999993</v>
      </c>
      <c r="S29" s="67">
        <f t="shared" si="1"/>
        <v>-0.3692713997203666</v>
      </c>
      <c r="T29" s="160" t="str">
        <f t="shared" si="2"/>
        <v>More than 20%</v>
      </c>
      <c r="U29" s="160" t="str">
        <f t="shared" si="3"/>
        <v>Less than 2007</v>
      </c>
    </row>
    <row r="30" spans="1:21" x14ac:dyDescent="0.25">
      <c r="A30" s="26" t="str">
        <f>'Total ODA current'!A30</f>
        <v>Sri Lanka</v>
      </c>
      <c r="B30" s="5">
        <f>'Total ODA current'!B30*(100/$B$61)</f>
        <v>15686.95593994778</v>
      </c>
      <c r="C30" s="76">
        <f>'Total ODA current'!C30*(100/$C$61)</f>
        <v>19817.514312977099</v>
      </c>
      <c r="D30" s="76">
        <f>'Total ODA current'!D30*(100/$D$61)</f>
        <v>30092.976271712159</v>
      </c>
      <c r="E30" s="76">
        <f>'Total ODA current'!E30*(100/$E$61)</f>
        <v>58859.323367887409</v>
      </c>
      <c r="F30" s="76">
        <f>'Total ODA current'!F30*(100/$F$61)</f>
        <v>33194.432051804419</v>
      </c>
      <c r="G30" s="76">
        <f>'Total ODA current'!G30*(100/$G$61)</f>
        <v>36994.027679589504</v>
      </c>
      <c r="H30" s="76">
        <f>'Total ODA current'!H30*(100/$H$61)</f>
        <v>34257.756902292575</v>
      </c>
      <c r="I30" s="76">
        <f>'Total ODA current'!I30*(100/$I$61)</f>
        <v>52004.125765608165</v>
      </c>
      <c r="J30" s="76">
        <f>'Total ODA current'!J30*(100/$J$61)</f>
        <v>94728.79706093423</v>
      </c>
      <c r="K30" s="76">
        <f>'Total ODA current'!K30*(100/$K$61)</f>
        <v>57762.725982232849</v>
      </c>
      <c r="L30" s="76">
        <f>'Total ODA current'!L30*(100/$L$61)</f>
        <v>55955.290243401389</v>
      </c>
      <c r="M30" s="60">
        <f>'Total ODA current'!M30*(100/$M$61)</f>
        <v>46106.289761673142</v>
      </c>
      <c r="N30" s="76">
        <f>'Total ODA current'!N30*(100/$N$61)</f>
        <v>42865.5</v>
      </c>
      <c r="O30" s="60">
        <f>'Total ODA current'!O30*(100/$O$61)</f>
        <v>43869.999999999993</v>
      </c>
      <c r="P30" s="5">
        <f>'Total ODA current'!P30*(100/$P$61)</f>
        <v>27299.999999999996</v>
      </c>
      <c r="Q30" s="5"/>
      <c r="R30" s="15">
        <f t="shared" si="0"/>
        <v>-16569.999999999996</v>
      </c>
      <c r="S30" s="67">
        <f t="shared" si="1"/>
        <v>-0.3777068611807613</v>
      </c>
      <c r="T30" s="160" t="str">
        <f t="shared" si="2"/>
        <v>More than 20%</v>
      </c>
      <c r="U30" s="160" t="str">
        <f t="shared" si="3"/>
        <v>Less than 2007</v>
      </c>
    </row>
    <row r="31" spans="1:21" x14ac:dyDescent="0.25">
      <c r="A31" s="26" t="str">
        <f>'Total ODA current'!A31</f>
        <v>Nepal</v>
      </c>
      <c r="B31" s="5">
        <f>'Total ODA current'!B31*(100/$B$61)</f>
        <v>10457.970626631854</v>
      </c>
      <c r="C31" s="76">
        <f>'Total ODA current'!C31*(100/$C$61)</f>
        <v>11182.740219465648</v>
      </c>
      <c r="D31" s="76">
        <f>'Total ODA current'!D31*(100/$D$61)</f>
        <v>8834.6352357320102</v>
      </c>
      <c r="E31" s="76">
        <f>'Total ODA current'!E31*(100/$E$61)</f>
        <v>7618.5626694915254</v>
      </c>
      <c r="F31" s="76">
        <f>'Total ODA current'!F31*(100/$F$61)</f>
        <v>6885.500264842839</v>
      </c>
      <c r="G31" s="76">
        <f>'Total ODA current'!G31*(100/$G$61)</f>
        <v>8951.6412656784487</v>
      </c>
      <c r="H31" s="76">
        <f>'Total ODA current'!H31*(100/$H$61)</f>
        <v>15180.593028111352</v>
      </c>
      <c r="I31" s="76">
        <f>'Total ODA current'!I31*(100/$I$61)</f>
        <v>15656.808441200212</v>
      </c>
      <c r="J31" s="76">
        <f>'Total ODA current'!J31*(100/$J$61)</f>
        <v>31119.452182280787</v>
      </c>
      <c r="K31" s="76">
        <f>'Total ODA current'!K31*(100/$K$61)</f>
        <v>36755.447334299388</v>
      </c>
      <c r="L31" s="76">
        <f>'Total ODA current'!L31*(100/$L$61)</f>
        <v>37580.571618525893</v>
      </c>
      <c r="M31" s="60">
        <f>'Total ODA current'!M31*(100/$M$61)</f>
        <v>36257.293591926064</v>
      </c>
      <c r="N31" s="76">
        <f>'Total ODA current'!N31*(100/$N$61)</f>
        <v>37087.0625</v>
      </c>
      <c r="O31" s="60">
        <f>'Total ODA current'!O31*(100/$O$61)</f>
        <v>34747.5</v>
      </c>
      <c r="P31" s="5">
        <f>'Total ODA current'!P31*(100/$P$61)</f>
        <v>26799.999999999996</v>
      </c>
      <c r="Q31" s="5"/>
      <c r="R31" s="15">
        <f t="shared" si="0"/>
        <v>-7947.5000000000036</v>
      </c>
      <c r="S31" s="67">
        <f t="shared" si="1"/>
        <v>-0.22872149075473067</v>
      </c>
      <c r="T31" s="160" t="str">
        <f t="shared" si="2"/>
        <v>More than 20%</v>
      </c>
      <c r="U31" s="160" t="str">
        <f t="shared" si="3"/>
        <v>More than 2007</v>
      </c>
    </row>
    <row r="32" spans="1:21" x14ac:dyDescent="0.25">
      <c r="A32" s="26" t="str">
        <f>'Total ODA current'!A32</f>
        <v>Bhutan</v>
      </c>
      <c r="B32" s="5">
        <f>'Total ODA current'!B32*(100/$B$61)</f>
        <v>3050.2414327676238</v>
      </c>
      <c r="C32" s="76">
        <f>'Total ODA current'!C32*(100/$C$61)</f>
        <v>1698.6440839694656</v>
      </c>
      <c r="D32" s="76">
        <f>'Total ODA current'!D32*(100/$D$61)</f>
        <v>1380.4117555831265</v>
      </c>
      <c r="E32" s="76">
        <f>'Total ODA current'!E32*(100/$E$61)</f>
        <v>1640.6310699152541</v>
      </c>
      <c r="F32" s="76">
        <f>'Total ODA current'!F32*(100/$F$61)</f>
        <v>1748.5751236903373</v>
      </c>
      <c r="G32" s="76">
        <f>'Total ODA current'!G32*(100/$G$61)</f>
        <v>2812.6117752280497</v>
      </c>
      <c r="H32" s="76">
        <f>'Total ODA current'!H32*(100/$H$61)</f>
        <v>5842.4269855349339</v>
      </c>
      <c r="I32" s="76">
        <f>'Total ODA current'!I32*(100/$I$61)</f>
        <v>5460.0619355489762</v>
      </c>
      <c r="J32" s="76">
        <f>'Total ODA current'!J32*(100/$J$61)</f>
        <v>7949.7163719989549</v>
      </c>
      <c r="K32" s="76">
        <f>'Total ODA current'!K32*(100/$K$61)</f>
        <v>10510.3688312752</v>
      </c>
      <c r="L32" s="76">
        <f>'Total ODA current'!L32*(100/$L$61)</f>
        <v>14204.640451942229</v>
      </c>
      <c r="M32" s="60">
        <f>'Total ODA current'!M32*(100/$M$61)</f>
        <v>15152.301799610892</v>
      </c>
      <c r="N32" s="76">
        <f>'Total ODA current'!N32*(100/$N$61)</f>
        <v>14603.687499999998</v>
      </c>
      <c r="O32" s="60">
        <f>'Total ODA current'!O32*(100/$O$61)</f>
        <v>15169.999999999998</v>
      </c>
      <c r="P32" s="5">
        <f>'Total ODA current'!P32*(100/$P$61)</f>
        <v>9499.9999999999982</v>
      </c>
      <c r="Q32" s="5"/>
      <c r="R32" s="15">
        <f t="shared" si="0"/>
        <v>-5670</v>
      </c>
      <c r="S32" s="67">
        <f t="shared" si="1"/>
        <v>-0.37376400791034942</v>
      </c>
      <c r="T32" s="160" t="str">
        <f t="shared" si="2"/>
        <v>More than 20%</v>
      </c>
      <c r="U32" s="160" t="str">
        <f t="shared" si="3"/>
        <v>More than 2007</v>
      </c>
    </row>
    <row r="33" spans="1:21" x14ac:dyDescent="0.25">
      <c r="A33" s="26" t="str">
        <f>'Total ODA current'!A33</f>
        <v>Maldives</v>
      </c>
      <c r="B33" s="5">
        <f>'Total ODA current'!B33*(100/$B$61)</f>
        <v>3195.4910248041774</v>
      </c>
      <c r="C33" s="76">
        <f>'Total ODA current'!C33*(100/$C$61)</f>
        <v>3255.7344942748091</v>
      </c>
      <c r="D33" s="76">
        <f>'Total ODA current'!D33*(100/$D$61)</f>
        <v>2070.6176333746898</v>
      </c>
      <c r="E33" s="76">
        <f>'Total ODA current'!E33*(100/$E$61)</f>
        <v>6764.5724409806289</v>
      </c>
      <c r="F33" s="76">
        <f>'Total ODA current'!F33*(100/$F$61)</f>
        <v>4962.0676287834676</v>
      </c>
      <c r="G33" s="76">
        <f>'Total ODA current'!G33*(100/$G$61)</f>
        <v>3734.9251539338647</v>
      </c>
      <c r="H33" s="76">
        <f>'Total ODA current'!H33*(100/$H$61)</f>
        <v>4703.0929912663751</v>
      </c>
      <c r="I33" s="76">
        <f>'Total ODA current'!I33*(100/$I$61)</f>
        <v>4251.6384889666297</v>
      </c>
      <c r="J33" s="76">
        <f>'Total ODA current'!J33*(100/$J$61)</f>
        <v>5540.9929599425877</v>
      </c>
      <c r="K33" s="76">
        <f>'Total ODA current'!K33*(100/$K$61)</f>
        <v>5843.4555128528218</v>
      </c>
      <c r="L33" s="76">
        <f>'Total ODA current'!L33*(100/$L$61)</f>
        <v>8796.7261591135448</v>
      </c>
      <c r="M33" s="60">
        <f>'Total ODA current'!M33*(100/$M$61)</f>
        <v>10823.07271400778</v>
      </c>
      <c r="N33" s="76">
        <f>'Total ODA current'!N33*(100/$N$61)</f>
        <v>6723.9999999999991</v>
      </c>
      <c r="O33" s="60">
        <f>'Total ODA current'!O33*(100/$O$61)</f>
        <v>7174.9999999999991</v>
      </c>
      <c r="P33" s="5">
        <f>'Total ODA current'!P33*(100/$P$61)</f>
        <v>5299.9999999999991</v>
      </c>
      <c r="Q33" s="5"/>
      <c r="R33" s="15">
        <f t="shared" si="0"/>
        <v>-1875</v>
      </c>
      <c r="S33" s="67">
        <f t="shared" si="1"/>
        <v>-0.26132404181184671</v>
      </c>
      <c r="T33" s="160" t="str">
        <f t="shared" si="2"/>
        <v>More than 20%</v>
      </c>
      <c r="U33" s="160" t="str">
        <f t="shared" si="3"/>
        <v>More than 2007</v>
      </c>
    </row>
    <row r="34" spans="1:21" x14ac:dyDescent="0.25">
      <c r="A34" s="26" t="str">
        <f>'Total ODA current'!A34</f>
        <v>Middle East and Central Asia</v>
      </c>
      <c r="B34" s="5">
        <f>'Total ODA current'!B34*(100/$B$61)</f>
        <v>54613.846605744126</v>
      </c>
      <c r="C34" s="76">
        <f>'Total ODA current'!C34*(100/$C$61)</f>
        <v>130370.93344465648</v>
      </c>
      <c r="D34" s="76">
        <f>'Total ODA current'!D34*(100/$D$61)</f>
        <v>115402.42276674938</v>
      </c>
      <c r="E34" s="76">
        <f>'Total ODA current'!E34*(100/$E$61)</f>
        <v>0</v>
      </c>
      <c r="F34" s="76">
        <f>'Total ODA current'!F34*(100/$F$61)</f>
        <v>0</v>
      </c>
      <c r="G34" s="76">
        <f>'Total ODA current'!G34*(100/$G$61)</f>
        <v>0</v>
      </c>
      <c r="H34" s="76">
        <f>'Total ODA current'!H34*(100/$H$61)</f>
        <v>0</v>
      </c>
      <c r="I34" s="76">
        <f>'Total ODA current'!I34*(100/$I$61)</f>
        <v>0</v>
      </c>
      <c r="J34" s="76">
        <f>'Total ODA current'!J34*(100/$J$61)</f>
        <v>0</v>
      </c>
      <c r="K34" s="76">
        <f>'Total ODA current'!K34*(100/$K$61)</f>
        <v>0</v>
      </c>
      <c r="L34" s="76">
        <f>'Total ODA current'!L34*(100/$L$61)</f>
        <v>0</v>
      </c>
      <c r="M34" s="60">
        <f>'Total ODA current'!M34*(100/$M$61)</f>
        <v>0</v>
      </c>
      <c r="N34" s="76">
        <f>'Total ODA current'!N34*(100/$N$61)</f>
        <v>0</v>
      </c>
      <c r="O34" s="60">
        <f>'Total ODA current'!O34*(100/$O$61)</f>
        <v>0</v>
      </c>
      <c r="P34" s="5">
        <f>'Total ODA current'!P34*(100/$P$61)</f>
        <v>0</v>
      </c>
      <c r="Q34" s="5"/>
      <c r="R34" s="15">
        <f t="shared" si="0"/>
        <v>0</v>
      </c>
      <c r="S34" s="67"/>
      <c r="T34" s="160"/>
      <c r="U34" s="160"/>
    </row>
    <row r="35" spans="1:21" x14ac:dyDescent="0.25">
      <c r="A35" s="26" t="str">
        <f>'Total ODA current'!A35</f>
        <v>South and West Asia Regional</v>
      </c>
      <c r="B35" s="5">
        <f>'Total ODA current'!B35*(100/$B$61)</f>
        <v>23966.18268603133</v>
      </c>
      <c r="C35" s="76">
        <f>'Total ODA current'!C35*(100/$C$61)</f>
        <v>29867.825143129769</v>
      </c>
      <c r="D35" s="76">
        <f>'Total ODA current'!D35*(100/$D$61)</f>
        <v>27056.070409429281</v>
      </c>
      <c r="E35" s="76">
        <f>'Total ODA current'!E35*(100/$E$61)</f>
        <v>43937.393160562955</v>
      </c>
      <c r="F35" s="76">
        <f>'Total ODA current'!F35*(100/$F$61)</f>
        <v>32063.68680515133</v>
      </c>
      <c r="G35" s="76">
        <f>'Total ODA current'!G35*(100/$G$61)</f>
        <v>46356.713697263389</v>
      </c>
      <c r="H35" s="76">
        <f>'Total ODA current'!H35*(100/$H$61)</f>
        <v>40875.125346615714</v>
      </c>
      <c r="I35" s="76">
        <f>'Total ODA current'!I35*(100/$I$61)</f>
        <v>48897.43555705058</v>
      </c>
      <c r="J35" s="76">
        <f>'Total ODA current'!J35*(100/$J$61)</f>
        <v>69371.001989170138</v>
      </c>
      <c r="K35" s="76">
        <f>'Total ODA current'!K35*(100/$K$61)</f>
        <v>104341.01081779232</v>
      </c>
      <c r="L35" s="76">
        <f>'Total ODA current'!L35*(100/$L$61)</f>
        <v>98947.100692231063</v>
      </c>
      <c r="M35" s="60">
        <f>'Total ODA current'!M35*(100/$M$61)</f>
        <v>29655.219236381316</v>
      </c>
      <c r="N35" s="76">
        <f>'Total ODA current'!N35*(100/$N$61)</f>
        <v>29102.312499999996</v>
      </c>
      <c r="O35" s="60">
        <f>'Total ODA current'!O35*(100/$O$61)</f>
        <v>33927.5</v>
      </c>
      <c r="P35" s="5">
        <f>'Total ODA current'!P35*(100/$P$61)</f>
        <v>31999.999999999996</v>
      </c>
      <c r="Q35" s="5"/>
      <c r="R35" s="15">
        <f t="shared" ref="R35:R52" si="4">P35-O35</f>
        <v>-1927.5000000000036</v>
      </c>
      <c r="S35" s="67">
        <f>(P35-O35)/O35</f>
        <v>-5.6812320389065023E-2</v>
      </c>
      <c r="T35" s="160" t="str">
        <f t="shared" si="2"/>
        <v>Less than 20%</v>
      </c>
      <c r="U35" s="160" t="str">
        <f t="shared" si="3"/>
        <v>Less than 2007</v>
      </c>
    </row>
    <row r="36" spans="1:21" x14ac:dyDescent="0.25">
      <c r="A36" s="55" t="str">
        <f>'Total ODA current'!A36</f>
        <v>Total South Asia, Africa &amp; Other</v>
      </c>
      <c r="B36" s="56">
        <f>'Total ODA current'!B36*(100/$B$61)</f>
        <v>264499.50709856395</v>
      </c>
      <c r="C36" s="75">
        <f>'Total ODA current'!C36*(100/$C$61)</f>
        <v>345957.1784351145</v>
      </c>
      <c r="D36" s="75">
        <f>'Total ODA current'!D36*(100/$D$61)</f>
        <v>345931.1859491315</v>
      </c>
      <c r="E36" s="76">
        <f>'Total ODA current'!E36*(100/$E$61)</f>
        <v>0</v>
      </c>
      <c r="F36" s="76">
        <f>'Total ODA current'!F36*(100/$F$61)</f>
        <v>0</v>
      </c>
      <c r="G36" s="76">
        <f>'Total ODA current'!G36*(100/$G$61)</f>
        <v>0</v>
      </c>
      <c r="H36" s="76">
        <f>'Total ODA current'!H36*(100/$H$61)</f>
        <v>0</v>
      </c>
      <c r="I36" s="76">
        <f>'Total ODA current'!I36*(100/$I$61)</f>
        <v>0</v>
      </c>
      <c r="J36" s="76">
        <f>'Total ODA current'!J36*(100/$J$61)</f>
        <v>0</v>
      </c>
      <c r="K36" s="76">
        <f>'Total ODA current'!K36*(100/$K$61)</f>
        <v>0</v>
      </c>
      <c r="L36" s="76">
        <f>'Total ODA current'!L36*(100/$L$61)</f>
        <v>0</v>
      </c>
      <c r="M36" s="60">
        <f>'Total ODA current'!M36*(100/$M$61)</f>
        <v>0</v>
      </c>
      <c r="N36" s="76">
        <f>'Total ODA current'!N36*(100/$N$61)</f>
        <v>0</v>
      </c>
      <c r="O36" s="60">
        <f>'Total ODA current'!O36*(100/$O$61)</f>
        <v>0</v>
      </c>
      <c r="P36" s="5">
        <f>'Total ODA current'!P36*(100/$P$61)</f>
        <v>0</v>
      </c>
      <c r="Q36" s="5"/>
      <c r="R36" s="15">
        <f t="shared" si="4"/>
        <v>0</v>
      </c>
      <c r="S36" s="67"/>
      <c r="T36" s="160"/>
      <c r="U36" s="160"/>
    </row>
    <row r="37" spans="1:21" s="74" customFormat="1" x14ac:dyDescent="0.25">
      <c r="A37" s="27" t="str">
        <f>'Total ODA current'!A37</f>
        <v xml:space="preserve">South and West Asia </v>
      </c>
      <c r="B37" s="69">
        <f>'Total ODA current'!B37*(100/$B$61)</f>
        <v>0</v>
      </c>
      <c r="C37" s="57">
        <f>'Total ODA current'!C37*(100/$C$61)</f>
        <v>0</v>
      </c>
      <c r="D37" s="57">
        <f>'Total ODA current'!D37*(100/$D$61)</f>
        <v>0</v>
      </c>
      <c r="E37" s="57">
        <f>'Total ODA current'!E37*(100/$E$61)</f>
        <v>198547.34017781477</v>
      </c>
      <c r="F37" s="57">
        <f>'Total ODA current'!F37*(100/$F$61)</f>
        <v>209795.33858119903</v>
      </c>
      <c r="G37" s="57">
        <f>'Total ODA current'!G37*(100/$G$61)</f>
        <v>209008.64444982892</v>
      </c>
      <c r="H37" s="57">
        <f>'Total ODA current'!H37*(100/$H$61)</f>
        <v>305943.9727893013</v>
      </c>
      <c r="I37" s="57">
        <f>'Total ODA current'!I37*(100/$I$61)</f>
        <v>365735.52397806774</v>
      </c>
      <c r="J37" s="57">
        <f>'Total ODA current'!J37*(100/$J$61)</f>
        <v>509305.63481798011</v>
      </c>
      <c r="K37" s="57">
        <f>'Total ODA current'!K37*(100/$K$61)</f>
        <v>559660.59689327108</v>
      </c>
      <c r="L37" s="57">
        <f>'Total ODA current'!L37*(100/$L$61)</f>
        <v>646315.5732800049</v>
      </c>
      <c r="M37" s="57">
        <f>'Total ODA current'!M37*(100/$M$61)</f>
        <v>533902.17698200373</v>
      </c>
      <c r="N37" s="57">
        <f>'Total ODA current'!N37*(100/$N$61)</f>
        <v>457967.43749999994</v>
      </c>
      <c r="O37" s="57">
        <f>'Total ODA current'!O37*(100/$O$61)</f>
        <v>449769.99999999994</v>
      </c>
      <c r="P37" s="57">
        <f>'Total ODA current'!P37*(100/$P$61)</f>
        <v>294899.99999999994</v>
      </c>
      <c r="Q37" s="14"/>
      <c r="R37" s="17">
        <f t="shared" si="4"/>
        <v>-154870</v>
      </c>
      <c r="S37" s="151">
        <f>(P37-O37)/O37</f>
        <v>-0.34433154723525361</v>
      </c>
      <c r="T37" s="161" t="str">
        <f t="shared" si="2"/>
        <v>More than 20%</v>
      </c>
      <c r="U37" s="161" t="str">
        <f t="shared" si="3"/>
        <v>Less than 2007</v>
      </c>
    </row>
    <row r="38" spans="1:21" x14ac:dyDescent="0.25">
      <c r="A38" s="28" t="str">
        <f>'Total ODA current'!A38</f>
        <v>Iraq</v>
      </c>
      <c r="B38" s="5">
        <f>'Total ODA current'!B38*(100/$B$61)</f>
        <v>0</v>
      </c>
      <c r="C38" s="76">
        <f>'Total ODA current'!C38*(100/$C$61)</f>
        <v>82384.238072519074</v>
      </c>
      <c r="D38" s="76">
        <f>'Total ODA current'!D38*(100/$D$61)</f>
        <v>60876.158421215885</v>
      </c>
      <c r="E38" s="76">
        <f>'Total ODA current'!E38*(100/$E$61)</f>
        <v>32850.337055084747</v>
      </c>
      <c r="F38" s="76">
        <f>'Total ODA current'!F38*(100/$F$61)</f>
        <v>456597.0029838474</v>
      </c>
      <c r="G38" s="76">
        <f>'Total ODA current'!G38*(100/$G$61)</f>
        <v>490273.62794255977</v>
      </c>
      <c r="H38" s="76">
        <f>'Total ODA current'!H38*(100/$H$61)</f>
        <v>26992.984386599343</v>
      </c>
      <c r="I38" s="76">
        <f>'Total ODA current'!I38*(100/$I$61)</f>
        <v>439449.35421959084</v>
      </c>
      <c r="J38" s="76">
        <f>'Total ODA current'!J38*(100/$J$61)</f>
        <v>53735.204835594981</v>
      </c>
      <c r="K38" s="76">
        <f>'Total ODA current'!K38*(100/$K$61)</f>
        <v>50425.319846900195</v>
      </c>
      <c r="L38" s="76">
        <f>'Total ODA current'!L38*(100/$L$61)</f>
        <v>38305.320788097604</v>
      </c>
      <c r="M38" s="60">
        <f>'Total ODA current'!M38*(100/$M$61)</f>
        <v>29114.065600680929</v>
      </c>
      <c r="N38" s="76">
        <f>'Total ODA current'!N38*(100/$N$61)</f>
        <v>4307.5625</v>
      </c>
      <c r="O38" s="60">
        <f>'Total ODA current'!O38*(100/$O$61)</f>
        <v>307.5</v>
      </c>
      <c r="P38" s="5">
        <f>'Total ODA current'!P38*(100/$P$61)</f>
        <v>0</v>
      </c>
      <c r="Q38" s="5"/>
      <c r="R38" s="15">
        <f t="shared" si="4"/>
        <v>-307.5</v>
      </c>
      <c r="S38" s="67">
        <f>(P38-O38)/O38</f>
        <v>-1</v>
      </c>
      <c r="T38" s="160" t="str">
        <f t="shared" si="2"/>
        <v>More than 20%</v>
      </c>
      <c r="U38" s="160" t="str">
        <f t="shared" si="3"/>
        <v>Less than 2007</v>
      </c>
    </row>
    <row r="39" spans="1:21" x14ac:dyDescent="0.25">
      <c r="A39" s="28" t="str">
        <f>'Total ODA current'!A39</f>
        <v>Palestinian Territories</v>
      </c>
      <c r="B39" s="5">
        <f>'Total ODA current'!B39*(100/$B$61)</f>
        <v>0</v>
      </c>
      <c r="C39" s="76">
        <f>'Total ODA current'!C39*(100/$C$61)</f>
        <v>0</v>
      </c>
      <c r="D39" s="76">
        <f>'Total ODA current'!D39*(100/$D$61)</f>
        <v>0</v>
      </c>
      <c r="E39" s="76">
        <f>'Total ODA current'!E39*(100/$E$61)</f>
        <v>14671.390487288136</v>
      </c>
      <c r="F39" s="76">
        <f>'Total ODA current'!F39*(100/$F$61)</f>
        <v>15327.88001018626</v>
      </c>
      <c r="G39" s="76">
        <f>'Total ODA current'!G39*(100/$G$61)</f>
        <v>19623.580937856324</v>
      </c>
      <c r="H39" s="76">
        <f>'Total ODA current'!H39*(100/$H$61)</f>
        <v>49745.654301992356</v>
      </c>
      <c r="I39" s="76">
        <f>'Total ODA current'!I39*(100/$I$61)</f>
        <v>48648.325470936477</v>
      </c>
      <c r="J39" s="76">
        <f>'Total ODA current'!J39*(100/$J$61)</f>
        <v>51982.666923930054</v>
      </c>
      <c r="K39" s="76">
        <f>'Total ODA current'!K39*(100/$K$61)</f>
        <v>50804.415425277206</v>
      </c>
      <c r="L39" s="76">
        <f>'Total ODA current'!L39*(100/$L$61)</f>
        <v>53612.599502614532</v>
      </c>
      <c r="M39" s="60">
        <f>'Total ODA current'!M39*(100/$M$61)</f>
        <v>59743.361381322946</v>
      </c>
      <c r="N39" s="76">
        <f>'Total ODA current'!N39*(100/$N$61)</f>
        <v>57574.249999999993</v>
      </c>
      <c r="O39" s="60">
        <f>'Total ODA current'!O39*(100/$O$61)</f>
        <v>57912.499999999993</v>
      </c>
      <c r="P39" s="5">
        <f>'Total ODA current'!P39*(100/$P$61)</f>
        <v>42099.999999999993</v>
      </c>
      <c r="Q39" s="5"/>
      <c r="R39" s="15">
        <f t="shared" si="4"/>
        <v>-15812.5</v>
      </c>
      <c r="S39" s="67">
        <f>(P39-O39)/O39</f>
        <v>-0.27304122598748115</v>
      </c>
      <c r="T39" s="160" t="str">
        <f t="shared" si="2"/>
        <v>More than 20%</v>
      </c>
      <c r="U39" s="160" t="str">
        <f t="shared" si="3"/>
        <v>Less than 2007</v>
      </c>
    </row>
    <row r="40" spans="1:21" x14ac:dyDescent="0.25">
      <c r="A40" s="28" t="str">
        <f>'Total ODA current'!A40</f>
        <v>Middle East and North Africa</v>
      </c>
      <c r="B40" s="5">
        <f>'Total ODA current'!B40*(100/$B$61)</f>
        <v>0</v>
      </c>
      <c r="C40" s="5">
        <f>'Total ODA current'!C40*(100/$C$61)</f>
        <v>0</v>
      </c>
      <c r="D40" s="5">
        <f>'Total ODA current'!D40*(100/$D$61)</f>
        <v>0</v>
      </c>
      <c r="E40" s="5">
        <f>'Total ODA current'!E40*(100/$E$61)</f>
        <v>14868.050697639224</v>
      </c>
      <c r="F40" s="5">
        <f>'Total ODA current'!F40*(100/$F$61)</f>
        <v>19849.565755966236</v>
      </c>
      <c r="G40" s="5">
        <f>'Total ODA current'!G40*(100/$G$61)</f>
        <v>46757.609196123143</v>
      </c>
      <c r="H40" s="5">
        <f>'Total ODA current'!H40*(100/$H$61)</f>
        <v>15495.185250409388</v>
      </c>
      <c r="I40" s="5">
        <f>'Total ODA current'!I40*(100/$I$61)</f>
        <v>15441.232405139932</v>
      </c>
      <c r="J40" s="5">
        <f>'Total ODA current'!J40*(100/$J$61)</f>
        <v>16149.131651226511</v>
      </c>
      <c r="K40" s="5">
        <f>'Total ODA current'!K40*(100/$K$61)</f>
        <v>55774.156572580636</v>
      </c>
      <c r="L40" s="5">
        <f>'Total ODA current'!L40*(100/$L$61)</f>
        <v>55221.675640562738</v>
      </c>
      <c r="M40" s="60">
        <f>'Total ODA current'!M40*(100/$M$61)</f>
        <v>64505.513375486371</v>
      </c>
      <c r="N40" s="76">
        <f>'Total ODA current'!N40*(100/$N$61)</f>
        <v>44336.375</v>
      </c>
      <c r="O40" s="5">
        <f>'Total ODA current'!O40*(100/$O$61)</f>
        <v>9020</v>
      </c>
      <c r="P40" s="5">
        <f>'Total ODA current'!P40*(100/$P$61)</f>
        <v>4199.9999999999991</v>
      </c>
      <c r="Q40" s="5"/>
      <c r="R40" s="15">
        <f t="shared" si="4"/>
        <v>-4820.0000000000009</v>
      </c>
      <c r="S40" s="67">
        <f>(P40-O40)/O40</f>
        <v>-0.53436807095343686</v>
      </c>
      <c r="T40" s="160" t="str">
        <f t="shared" si="2"/>
        <v>More than 20%</v>
      </c>
      <c r="U40" s="160" t="str">
        <f t="shared" si="3"/>
        <v>Less than 2007</v>
      </c>
    </row>
    <row r="41" spans="1:21" x14ac:dyDescent="0.25">
      <c r="A41" s="28" t="str">
        <f>'Total ODA current'!A41</f>
        <v>Sub-Saharan Africa</v>
      </c>
      <c r="B41" s="5">
        <f>'Total ODA current'!B41*(100/$B$61)</f>
        <v>0</v>
      </c>
      <c r="C41" s="76">
        <f>'Total ODA current'!C41*(100/$C$61)</f>
        <v>0</v>
      </c>
      <c r="D41" s="76">
        <f>'Total ODA current'!D41*(100/$D$61)</f>
        <v>0</v>
      </c>
      <c r="E41" s="76">
        <f>'Total ODA current'!E41*(100/$E$61)</f>
        <v>111693.57056522397</v>
      </c>
      <c r="F41" s="76">
        <f>'Total ODA current'!F41*(100/$F$61)</f>
        <v>99543.143689609991</v>
      </c>
      <c r="G41" s="76">
        <f>'Total ODA current'!G41*(100/$G$61)</f>
        <v>83344.398093643089</v>
      </c>
      <c r="H41" s="76">
        <f>'Total ODA current'!H41*(100/$H$61)</f>
        <v>107312.38705717794</v>
      </c>
      <c r="I41" s="76">
        <f>'Total ODA current'!I41*(100/$I$61)</f>
        <v>208594.9654258611</v>
      </c>
      <c r="J41" s="76">
        <f>'Total ODA current'!J41*(100/$J$61)</f>
        <v>163210.17410621082</v>
      </c>
      <c r="K41" s="76">
        <f>'Total ODA current'!K41*(100/$K$61)</f>
        <v>296480.78190461185</v>
      </c>
      <c r="L41" s="76">
        <f>'Total ODA current'!L41*(100/$L$61)</f>
        <v>483551.75939492026</v>
      </c>
      <c r="M41" s="60">
        <f>'Total ODA current'!M41*(100/$M$61)</f>
        <v>417337.68385213998</v>
      </c>
      <c r="N41" s="76">
        <f>'Total ODA current'!N41*(100/$N$61)</f>
        <v>256142.37499999997</v>
      </c>
      <c r="O41" s="60">
        <f>'Total ODA current'!O41*(100/$O$61)</f>
        <v>191572.49999999997</v>
      </c>
      <c r="P41" s="5">
        <f>'Total ODA current'!P41*(100/$P$61)</f>
        <v>93899.999999999985</v>
      </c>
      <c r="Q41" s="5"/>
      <c r="R41" s="15">
        <f t="shared" si="4"/>
        <v>-97672.499999999985</v>
      </c>
      <c r="S41" s="67">
        <f>(P41-O41)/O41</f>
        <v>-0.50984614180010179</v>
      </c>
      <c r="T41" s="160" t="str">
        <f t="shared" si="2"/>
        <v>More than 20%</v>
      </c>
      <c r="U41" s="160" t="str">
        <f t="shared" si="3"/>
        <v>Less than 2007</v>
      </c>
    </row>
    <row r="42" spans="1:21" x14ac:dyDescent="0.25">
      <c r="A42" s="28" t="str">
        <f>'Total ODA current'!A42</f>
        <v xml:space="preserve">Other Africa and Middle East Unspecified </v>
      </c>
      <c r="B42" s="5">
        <f>'Total ODA current'!B42*(100/$B$61)</f>
        <v>0</v>
      </c>
      <c r="C42" s="76">
        <f>'Total ODA current'!C42*(100/$C$61)</f>
        <v>0</v>
      </c>
      <c r="D42" s="76">
        <f>'Total ODA current'!D42*(100/$D$61)</f>
        <v>0</v>
      </c>
      <c r="E42" s="76">
        <f>'Total ODA current'!E42*(100/$E$61)</f>
        <v>0</v>
      </c>
      <c r="F42" s="76">
        <f>'Total ODA current'!F42*(100/$F$61)</f>
        <v>110.09547075087309</v>
      </c>
      <c r="G42" s="76">
        <f>'Total ODA current'!G42*(100/$G$61)</f>
        <v>5484.4026631984025</v>
      </c>
      <c r="H42" s="76">
        <f>'Total ODA current'!H42*(100/$H$61)</f>
        <v>5118.5004817139734</v>
      </c>
      <c r="I42" s="76">
        <f>'Total ODA current'!I42*(100/$I$61)</f>
        <v>3784.5570775026899</v>
      </c>
      <c r="J42" s="76">
        <f>'Total ODA current'!J42*(100/$J$61)</f>
        <v>36388.679819937366</v>
      </c>
      <c r="K42" s="76">
        <f>'Total ODA current'!K42*(100/$K$61)</f>
        <v>41544.613368825594</v>
      </c>
      <c r="L42" s="76">
        <f>'Total ODA current'!L42*(100/$L$61)</f>
        <v>8309.1273294322691</v>
      </c>
      <c r="M42" s="76">
        <f>'Total ODA current'!M42*(100/$M$61)</f>
        <v>0</v>
      </c>
      <c r="N42" s="76">
        <f>'Total ODA current'!N42*(100/$N$61)</f>
        <v>0</v>
      </c>
      <c r="O42" s="76">
        <f>'Total ODA current'!O42*(100/$O$61)</f>
        <v>0</v>
      </c>
      <c r="P42" s="5">
        <f>'Total ODA current'!P42*(100/$P$61)</f>
        <v>0</v>
      </c>
      <c r="Q42" s="5"/>
      <c r="R42" s="15">
        <f t="shared" si="4"/>
        <v>0</v>
      </c>
      <c r="S42" s="67"/>
      <c r="T42" s="160"/>
      <c r="U42" s="160"/>
    </row>
    <row r="43" spans="1:21" s="74" customFormat="1" x14ac:dyDescent="0.25">
      <c r="A43" s="29" t="str">
        <f>'Total ODA current'!A43</f>
        <v>Africa and the Middle East</v>
      </c>
      <c r="B43" s="69">
        <f>'Total ODA current'!B43*(100/$B$61)</f>
        <v>0</v>
      </c>
      <c r="C43" s="57">
        <f>'Total ODA current'!C43*(100/$C$61)</f>
        <v>0</v>
      </c>
      <c r="D43" s="57">
        <f>'Total ODA current'!D43*(100/$D$61)</f>
        <v>0</v>
      </c>
      <c r="E43" s="57">
        <f>'Total ODA current'!E43*(100/$E$61)</f>
        <v>174083.34880523608</v>
      </c>
      <c r="F43" s="57">
        <f>'Total ODA current'!F43*(100/$F$61)</f>
        <v>591427.68791036075</v>
      </c>
      <c r="G43" s="57">
        <f>'Total ODA current'!G43*(100/$G$61)</f>
        <v>645483.61883338075</v>
      </c>
      <c r="H43" s="57">
        <f>'Total ODA current'!H43*(100/$H$61)</f>
        <v>204664.711477893</v>
      </c>
      <c r="I43" s="57">
        <f>'Total ODA current'!I43*(100/$I$61)</f>
        <v>715918.434599031</v>
      </c>
      <c r="J43" s="57">
        <f>'Total ODA current'!J43*(100/$J$61)</f>
        <v>321465.85733689973</v>
      </c>
      <c r="K43" s="57">
        <f>'Total ODA current'!K43*(100/$K$61)</f>
        <v>495029.28711819544</v>
      </c>
      <c r="L43" s="57">
        <f>'Total ODA current'!L43*(100/$L$61)</f>
        <v>639000.48265562742</v>
      </c>
      <c r="M43" s="57">
        <f>'Total ODA current'!M43*(100/$M$61)</f>
        <v>570700.62420963019</v>
      </c>
      <c r="N43" s="57">
        <f>'Total ODA current'!N43*(100/$N$61)</f>
        <v>362255.5</v>
      </c>
      <c r="O43" s="57">
        <f>'Total ODA current'!O43*(100/$O$61)</f>
        <v>258709.99999999997</v>
      </c>
      <c r="P43" s="57">
        <f>'Total ODA current'!P43*(100/$P$61)</f>
        <v>140199.99999999997</v>
      </c>
      <c r="Q43" s="14"/>
      <c r="R43" s="17">
        <f t="shared" si="4"/>
        <v>-118510</v>
      </c>
      <c r="S43" s="151">
        <f>(P43-O43)/O43</f>
        <v>-0.45808047620888259</v>
      </c>
      <c r="T43" s="161" t="str">
        <f t="shared" si="2"/>
        <v>More than 20%</v>
      </c>
      <c r="U43" s="161" t="str">
        <f t="shared" si="3"/>
        <v>Less than 2007</v>
      </c>
    </row>
    <row r="44" spans="1:21" x14ac:dyDescent="0.25">
      <c r="A44" s="30" t="str">
        <f>'Total ODA current'!A44</f>
        <v>Latin America</v>
      </c>
      <c r="B44" s="5">
        <f>'Total ODA current'!B44*(100/$B$61)</f>
        <v>0</v>
      </c>
      <c r="C44" s="5">
        <f>'Total ODA current'!C44*(100/$C$61)</f>
        <v>0</v>
      </c>
      <c r="D44" s="5">
        <f>'Total ODA current'!D44*(100/$D$61)</f>
        <v>0</v>
      </c>
      <c r="E44" s="5">
        <f>'Total ODA current'!E44*(100/$E$61)</f>
        <v>10478.217646035109</v>
      </c>
      <c r="F44" s="5">
        <f>'Total ODA current'!F44*(100/$F$61)</f>
        <v>3682.3696864086137</v>
      </c>
      <c r="G44" s="5">
        <f>'Total ODA current'!G44*(100/$G$61)</f>
        <v>3713.357991020524</v>
      </c>
      <c r="H44" s="5">
        <f>'Total ODA current'!H44*(100/$H$61)</f>
        <v>2568.9673751364626</v>
      </c>
      <c r="I44" s="5">
        <f>'Total ODA current'!I44*(100/$I$61)</f>
        <v>1881.499736948331</v>
      </c>
      <c r="J44" s="5">
        <f>'Total ODA current'!J44*(100/$J$61)</f>
        <v>13884.420632176407</v>
      </c>
      <c r="K44" s="5">
        <f>'Total ODA current'!K44*(100/$K$61)</f>
        <v>12622.312541582658</v>
      </c>
      <c r="L44" s="5">
        <f>'Total ODA current'!L44*(100/$L$61)</f>
        <v>24341.155213520913</v>
      </c>
      <c r="M44" s="60">
        <f>'Total ODA current'!M44*(100/$M$61)</f>
        <v>35174.986320525284</v>
      </c>
      <c r="N44" s="76">
        <f>'Total ODA current'!N44*(100/$N$61)</f>
        <v>19961.875</v>
      </c>
      <c r="O44" s="60">
        <f>'Total ODA current'!O44*(100/$O$61)</f>
        <v>16502.5</v>
      </c>
      <c r="P44" s="5">
        <f>'Total ODA current'!P44*(100/$P$61)</f>
        <v>0</v>
      </c>
      <c r="Q44" s="5"/>
      <c r="R44" s="15">
        <f t="shared" si="4"/>
        <v>-16502.5</v>
      </c>
      <c r="S44" s="67">
        <f>(P44-O44)/O44</f>
        <v>-1</v>
      </c>
      <c r="T44" s="160" t="str">
        <f t="shared" si="2"/>
        <v>More than 20%</v>
      </c>
      <c r="U44" s="160" t="str">
        <f t="shared" si="3"/>
        <v>Less than 2007</v>
      </c>
    </row>
    <row r="45" spans="1:21" x14ac:dyDescent="0.25">
      <c r="A45" s="30" t="str">
        <f>'Total ODA current'!A45</f>
        <v xml:space="preserve">Caribbean </v>
      </c>
      <c r="B45" s="5">
        <f>'Total ODA current'!B45*(100/$B$61)</f>
        <v>0</v>
      </c>
      <c r="C45" s="5">
        <f>'Total ODA current'!C45*(100/$C$61)</f>
        <v>0</v>
      </c>
      <c r="D45" s="5">
        <f>'Total ODA current'!D45*(100/$D$61)</f>
        <v>0</v>
      </c>
      <c r="E45" s="5">
        <f>'Total ODA current'!E45*(100/$E$61)</f>
        <v>0</v>
      </c>
      <c r="F45" s="5">
        <f>'Total ODA current'!F45*(100/$F$61)</f>
        <v>2287.3953099534338</v>
      </c>
      <c r="G45" s="5">
        <f>'Total ODA current'!G45*(100/$G$61)</f>
        <v>218.20894241733177</v>
      </c>
      <c r="H45" s="5">
        <f>'Total ODA current'!H45*(100/$H$61)</f>
        <v>406.90499795305675</v>
      </c>
      <c r="I45" s="5">
        <f>'Total ODA current'!I45*(100/$I$61)</f>
        <v>360.49103807857904</v>
      </c>
      <c r="J45" s="5">
        <f>'Total ODA current'!J45*(100/$J$61)</f>
        <v>27770.002654618995</v>
      </c>
      <c r="K45" s="5">
        <f>'Total ODA current'!K45*(100/$K$61)</f>
        <v>18061.997615927416</v>
      </c>
      <c r="L45" s="5">
        <f>'Total ODA current'!L45*(100/$L$61)</f>
        <v>4913.6663881972099</v>
      </c>
      <c r="M45" s="60">
        <f>'Total ODA current'!M45*(100/$M$61)</f>
        <v>15476.993981031124</v>
      </c>
      <c r="N45" s="76">
        <f>'Total ODA current'!N45*(100/$N$61)</f>
        <v>11136.625</v>
      </c>
      <c r="O45" s="60">
        <f>'Total ODA current'!O45*(100/$O$61)</f>
        <v>5125</v>
      </c>
      <c r="P45" s="5">
        <f>'Total ODA current'!P45*(100/$P$61)</f>
        <v>0</v>
      </c>
      <c r="Q45" s="5"/>
      <c r="R45" s="15">
        <f t="shared" si="4"/>
        <v>-5125</v>
      </c>
      <c r="S45" s="67">
        <f>(P45-O45)/O45</f>
        <v>-1</v>
      </c>
      <c r="T45" s="160" t="str">
        <f t="shared" si="2"/>
        <v>More than 20%</v>
      </c>
      <c r="U45" s="160" t="str">
        <f t="shared" si="3"/>
        <v>Less than 2007</v>
      </c>
    </row>
    <row r="46" spans="1:21" x14ac:dyDescent="0.25">
      <c r="A46" s="31" t="str">
        <f>'Total ODA current'!A46</f>
        <v xml:space="preserve">Other Latin America and the Caribbean Unspecified </v>
      </c>
      <c r="B46" s="5">
        <f>'Total ODA current'!B46*(100/$B$61)</f>
        <v>0</v>
      </c>
      <c r="C46" s="108">
        <f>'Total ODA current'!C46*(100/$C$61)</f>
        <v>0</v>
      </c>
      <c r="D46" s="108">
        <f>'Total ODA current'!D46*(100/$D$61)</f>
        <v>0</v>
      </c>
      <c r="E46" s="108">
        <f>'Total ODA current'!E46*(100/$E$61)</f>
        <v>1038.5275491828088</v>
      </c>
      <c r="F46" s="108">
        <f>'Total ODA current'!F46*(100/$F$61)</f>
        <v>602.28698704889393</v>
      </c>
      <c r="G46" s="108">
        <f>'Total ODA current'!G46*(100/$G$61)</f>
        <v>26.641789481185857</v>
      </c>
      <c r="H46" s="108">
        <f>'Total ODA current'!H46*(100/$H$61)</f>
        <v>668.05298171397374</v>
      </c>
      <c r="I46" s="108">
        <f>'Total ODA current'!I46*(100/$I$61)</f>
        <v>1353.3384486006455</v>
      </c>
      <c r="J46" s="108">
        <f>'Total ODA current'!J46*(100/$J$61)</f>
        <v>4206.5555441022962</v>
      </c>
      <c r="K46" s="108">
        <f>'Total ODA current'!K46*(100/$K$61)</f>
        <v>16177.735569556449</v>
      </c>
      <c r="L46" s="108">
        <f>'Total ODA current'!L46*(100/$L$61)</f>
        <v>30402.895209785853</v>
      </c>
      <c r="M46" s="108">
        <f>'Total ODA current'!M46*(100/$M$61)</f>
        <v>0</v>
      </c>
      <c r="N46" s="76">
        <f>'Total ODA current'!N46*(100/$N$61)</f>
        <v>0</v>
      </c>
      <c r="O46" s="108">
        <f>'Total ODA current'!O46*(100/$O$61)</f>
        <v>0</v>
      </c>
      <c r="P46" s="5">
        <f>'Total ODA current'!P46*(100/$P$61)</f>
        <v>0</v>
      </c>
      <c r="Q46" s="5"/>
      <c r="R46" s="15">
        <f t="shared" si="4"/>
        <v>0</v>
      </c>
      <c r="S46" s="67"/>
      <c r="T46" s="160"/>
      <c r="U46" s="160"/>
    </row>
    <row r="47" spans="1:21" s="74" customFormat="1" x14ac:dyDescent="0.25">
      <c r="A47" s="32" t="str">
        <f>'Total ODA current'!A47</f>
        <v>Latin America and the Caribbean</v>
      </c>
      <c r="B47" s="69">
        <f>'Total ODA current'!B47*(100/$B$61)</f>
        <v>0</v>
      </c>
      <c r="C47" s="126">
        <f>'Total ODA current'!C47*(100/$C$61)</f>
        <v>0</v>
      </c>
      <c r="D47" s="126">
        <f>'Total ODA current'!D47*(100/$D$61)</f>
        <v>0</v>
      </c>
      <c r="E47" s="126">
        <f>'Total ODA current'!E47*(100/$E$61)</f>
        <v>11516.745195217918</v>
      </c>
      <c r="F47" s="126">
        <f>'Total ODA current'!F47*(100/$F$61)</f>
        <v>6572.0519834109418</v>
      </c>
      <c r="G47" s="126">
        <f>'Total ODA current'!G47*(100/$G$61)</f>
        <v>3958.2087229190415</v>
      </c>
      <c r="H47" s="126">
        <f>'Total ODA current'!H47*(100/$H$61)</f>
        <v>3643.9253548034931</v>
      </c>
      <c r="I47" s="126">
        <f>'Total ODA current'!I47*(100/$I$61)</f>
        <v>3595.3292236275556</v>
      </c>
      <c r="J47" s="126">
        <f>'Total ODA current'!J47*(100/$J$61)</f>
        <v>45860.9788308977</v>
      </c>
      <c r="K47" s="126">
        <f>'Total ODA current'!K47*(100/$K$61)</f>
        <v>46862.045727066521</v>
      </c>
      <c r="L47" s="126">
        <f>'Total ODA current'!L47*(100/$L$61)</f>
        <v>59657.716811503975</v>
      </c>
      <c r="M47" s="126">
        <f>'Total ODA current'!M47*(100/$M$61)</f>
        <v>50651.98030155641</v>
      </c>
      <c r="N47" s="57">
        <f>'Total ODA current'!N47*(100/$N$61)</f>
        <v>31098.499999999996</v>
      </c>
      <c r="O47" s="126">
        <f>'Total ODA current'!O47*(100/$O$61)</f>
        <v>21627.499999999996</v>
      </c>
      <c r="P47" s="57">
        <f>'Total ODA current'!P47*(100/$P$61)</f>
        <v>19099.999999999996</v>
      </c>
      <c r="Q47" s="14"/>
      <c r="R47" s="17">
        <f t="shared" si="4"/>
        <v>-2527.5</v>
      </c>
      <c r="S47" s="151">
        <f>(P47-O47)/O47</f>
        <v>-0.11686510230031212</v>
      </c>
      <c r="T47" s="161" t="str">
        <f t="shared" si="2"/>
        <v>Less than 20%</v>
      </c>
      <c r="U47" s="161" t="str">
        <f t="shared" si="3"/>
        <v>More than 2007</v>
      </c>
    </row>
    <row r="48" spans="1:21" s="74" customFormat="1" x14ac:dyDescent="0.25">
      <c r="A48" s="33" t="str">
        <f>'Total ODA current'!A48</f>
        <v>Rest of the World</v>
      </c>
      <c r="B48" s="63">
        <f>'Total ODA current'!B48*(100/$B$61)</f>
        <v>0</v>
      </c>
      <c r="C48" s="75">
        <f>'Total ODA current'!C48*(100/$C$61)</f>
        <v>0</v>
      </c>
      <c r="D48" s="75">
        <f>'Total ODA current'!D48*(100/$D$61)</f>
        <v>0</v>
      </c>
      <c r="E48" s="75">
        <f>'Total ODA current'!E48*(100/$E$61)</f>
        <v>857466.80387333536</v>
      </c>
      <c r="F48" s="75">
        <f>'Total ODA current'!F48*(100/$F$61)</f>
        <v>937380.0380304131</v>
      </c>
      <c r="G48" s="75">
        <f>'Total ODA current'!G48*(100/$G$61)</f>
        <v>954272.10817346058</v>
      </c>
      <c r="H48" s="75">
        <f>'Total ODA current'!H48*(100/$H$61)</f>
        <v>1057635.9731720795</v>
      </c>
      <c r="I48" s="75">
        <f>'Total ODA current'!I48*(100/$I$61)</f>
        <v>1003058.5287634551</v>
      </c>
      <c r="J48" s="75">
        <f>'Total ODA current'!J48*(100/$J$61)</f>
        <v>1100221.0022501303</v>
      </c>
      <c r="K48" s="75">
        <f>'Total ODA current'!K48*(100/$K$61)</f>
        <v>1331992.6916714967</v>
      </c>
      <c r="L48" s="75">
        <f>'Total ODA current'!L48*(100/$L$61)</f>
        <v>1366484.638390189</v>
      </c>
      <c r="M48" s="75">
        <f>'Total ODA current'!M48*(100/$M$61)</f>
        <v>0</v>
      </c>
      <c r="N48" s="57">
        <f>'Total ODA current'!N48*(100/$N$61)</f>
        <v>0</v>
      </c>
      <c r="O48" s="75">
        <f>'Total ODA current'!O48*(100/$O$61)</f>
        <v>0</v>
      </c>
      <c r="P48" s="5">
        <f>'Total ODA current'!P48*(100/$P$61)</f>
        <v>0</v>
      </c>
      <c r="Q48" s="5"/>
      <c r="R48" s="15">
        <f t="shared" si="4"/>
        <v>0</v>
      </c>
      <c r="S48" s="67"/>
      <c r="T48" s="161"/>
      <c r="U48" s="161"/>
    </row>
    <row r="49" spans="1:21" x14ac:dyDescent="0.25">
      <c r="A49" s="34" t="str">
        <f>'Total ODA current'!A49</f>
        <v>Core contributions to multilateral organisations and other ODA not attibuted to particular countries or regions</v>
      </c>
      <c r="B49" s="5">
        <f>'Total ODA current'!B49*(100/$B$61)</f>
        <v>719275.97976501309</v>
      </c>
      <c r="C49" s="132">
        <f>'Total ODA current'!C49*(100/$C$61)</f>
        <v>635575.99475190835</v>
      </c>
      <c r="D49" s="132">
        <f>'Total ODA current'!D49*(100/$D$61)</f>
        <v>699178.55420285359</v>
      </c>
      <c r="E49" s="132">
        <f>'Total ODA current'!E49*(100/$E$61)</f>
        <v>0</v>
      </c>
      <c r="F49" s="132">
        <f>'Total ODA current'!F49*(100/$F$61)</f>
        <v>0</v>
      </c>
      <c r="G49" s="132">
        <f>'Total ODA current'!G49*(100/$G$61)</f>
        <v>0</v>
      </c>
      <c r="H49" s="132">
        <f>'Total ODA current'!H49*(100/$H$61)</f>
        <v>0</v>
      </c>
      <c r="I49" s="132">
        <f>'Total ODA current'!I49*(100/$I$61)</f>
        <v>0</v>
      </c>
      <c r="J49" s="132">
        <f>'Total ODA current'!J49*(100/$J$61)</f>
        <v>0</v>
      </c>
      <c r="K49" s="132">
        <f>'Total ODA current'!K49*(100/$K$61)</f>
        <v>0</v>
      </c>
      <c r="L49" s="132">
        <f>'Total ODA current'!L49*(100/$L$61)</f>
        <v>0</v>
      </c>
      <c r="M49" s="132">
        <f>'Total ODA current'!M49*(100/$M$61)</f>
        <v>0</v>
      </c>
      <c r="N49" s="132">
        <f>'Total ODA current'!N49*(100/$N$61)</f>
        <v>0</v>
      </c>
      <c r="O49" s="135">
        <f>'Total ODA current'!O49*(100/$O$61)</f>
        <v>1949139.9999999998</v>
      </c>
      <c r="P49" s="132">
        <f>'Total ODA current'!P49*(100/$P$61)</f>
        <v>1645899.9999999998</v>
      </c>
      <c r="Q49" s="132"/>
      <c r="R49" s="154">
        <f t="shared" si="4"/>
        <v>-303240</v>
      </c>
      <c r="S49" s="149">
        <f>(P49-O49)/O49</f>
        <v>-0.15557630544753073</v>
      </c>
      <c r="T49" s="160" t="str">
        <f t="shared" si="2"/>
        <v>Less than 20%</v>
      </c>
      <c r="U49" s="160" t="str">
        <f t="shared" si="3"/>
        <v>More than 2007</v>
      </c>
    </row>
    <row r="50" spans="1:21" x14ac:dyDescent="0.25">
      <c r="A50" s="35" t="str">
        <f>'Total ODA current'!A50</f>
        <v>Adjustments</v>
      </c>
      <c r="B50" s="5">
        <f>'Total ODA current'!B50*(100/$B$61)</f>
        <v>0</v>
      </c>
      <c r="C50" s="76">
        <f>'Total ODA current'!C50*(100/$C$61)</f>
        <v>0</v>
      </c>
      <c r="D50" s="76">
        <f>'Total ODA current'!D50*(100/$D$61)</f>
        <v>0</v>
      </c>
      <c r="E50" s="76">
        <f>'Total ODA current'!E50*(100/$E$61)</f>
        <v>0</v>
      </c>
      <c r="F50" s="76">
        <f>'Total ODA current'!F50*(100/$F$61)</f>
        <v>0</v>
      </c>
      <c r="G50" s="76">
        <f>'Total ODA current'!G50*(100/$G$61)</f>
        <v>0</v>
      </c>
      <c r="H50" s="76">
        <f>'Total ODA current'!H50*(100/$H$61)</f>
        <v>0</v>
      </c>
      <c r="I50" s="76">
        <f>'Total ODA current'!I50*(100/$I$61)</f>
        <v>0</v>
      </c>
      <c r="J50" s="76">
        <f>'Total ODA current'!J50*(100/$J$61)</f>
        <v>0</v>
      </c>
      <c r="K50" s="76">
        <f>'Total ODA current'!K50*(100/$K$61)</f>
        <v>0</v>
      </c>
      <c r="L50" s="60">
        <f>'Total ODA current'!L50*(100/$L$61)</f>
        <v>0</v>
      </c>
      <c r="M50" s="60">
        <f>'Total ODA current'!M50*(100/$M$61)</f>
        <v>0</v>
      </c>
      <c r="N50" s="60">
        <f>'Total ODA current'!N50*(100/$N$61)</f>
        <v>0</v>
      </c>
      <c r="O50" s="60">
        <f>'Total ODA current'!O50*(100/$O$61)</f>
        <v>-63.344999999999992</v>
      </c>
      <c r="P50" s="5">
        <f>'Total ODA current'!P50*(100/$P$61)</f>
        <v>39999.999999999993</v>
      </c>
      <c r="Q50" s="5"/>
      <c r="R50" s="15">
        <f t="shared" si="4"/>
        <v>40063.344999999994</v>
      </c>
      <c r="S50" s="67">
        <f>(P50-O50)/O50</f>
        <v>-632.46262530586466</v>
      </c>
      <c r="T50" s="160" t="str">
        <f t="shared" si="2"/>
        <v>More than 20%</v>
      </c>
      <c r="U50" s="160" t="str">
        <f t="shared" si="3"/>
        <v>More than 2007</v>
      </c>
    </row>
    <row r="51" spans="1:21" x14ac:dyDescent="0.25">
      <c r="A51" s="36" t="str">
        <f>'Total ODA current'!A51</f>
        <v>Funds approved but not yet allocated</v>
      </c>
      <c r="B51" s="5">
        <f>'Total ODA current'!B51*(100/$B$61)</f>
        <v>0</v>
      </c>
      <c r="C51" s="108">
        <f>'Total ODA current'!C51*(100/$C$61)</f>
        <v>0</v>
      </c>
      <c r="D51" s="108">
        <f>'Total ODA current'!D51*(100/$D$61)</f>
        <v>0</v>
      </c>
      <c r="E51" s="108">
        <f>'Total ODA current'!E51*(100/$E$61)</f>
        <v>0</v>
      </c>
      <c r="F51" s="108">
        <f>'Total ODA current'!F51*(100/$F$61)</f>
        <v>0</v>
      </c>
      <c r="G51" s="108">
        <f>'Total ODA current'!G51*(100/$G$61)</f>
        <v>0</v>
      </c>
      <c r="H51" s="108">
        <f>'Total ODA current'!H51*(100/$H$61)</f>
        <v>0</v>
      </c>
      <c r="I51" s="108">
        <f>'Total ODA current'!I51*(100/$I$61)</f>
        <v>0</v>
      </c>
      <c r="J51" s="108">
        <f>'Total ODA current'!J51*(100/$J$61)</f>
        <v>0</v>
      </c>
      <c r="K51" s="108">
        <f>'Total ODA current'!K51*(100/$K$61)</f>
        <v>0</v>
      </c>
      <c r="L51" s="108">
        <f>'Total ODA current'!L51*(100/$L$61)</f>
        <v>0</v>
      </c>
      <c r="M51" s="108">
        <f>'Total ODA current'!M51*(100/$M$61)</f>
        <v>0</v>
      </c>
      <c r="N51" s="108">
        <f>'Total ODA current'!N51*(100/$N$61)</f>
        <v>0</v>
      </c>
      <c r="O51" s="60">
        <f>'Total ODA current'!O51*(100/$O$61)</f>
        <v>0</v>
      </c>
      <c r="P51" s="5">
        <f>'Total ODA current'!P51*(100/$P$61)</f>
        <v>0</v>
      </c>
      <c r="Q51" s="5"/>
      <c r="R51" s="15">
        <f t="shared" si="4"/>
        <v>0</v>
      </c>
      <c r="S51" s="67"/>
      <c r="T51" s="160"/>
      <c r="U51" s="160"/>
    </row>
    <row r="52" spans="1:21" s="74" customFormat="1" ht="15.75" thickBot="1" x14ac:dyDescent="0.3">
      <c r="A52" s="37" t="str">
        <f>'Total ODA current'!A52</f>
        <v xml:space="preserve">Total Estimated ODA </v>
      </c>
      <c r="B52" s="141">
        <f>'Total ODA current'!B52*(100/$B$61)</f>
        <v>2549275.5898335506</v>
      </c>
      <c r="C52" s="141">
        <f>'Total ODA current'!C52*(100/$C$61)</f>
        <v>2591564.6574427481</v>
      </c>
      <c r="D52" s="141">
        <f>'Total ODA current'!D52*(100/$D$61)</f>
        <v>2723690.4349410669</v>
      </c>
      <c r="E52" s="141">
        <f>'Total ODA current'!E52*(100/$E$61)</f>
        <v>2960813.7559776027</v>
      </c>
      <c r="F52" s="141">
        <f>'Total ODA current'!F52*(100/$F$61)</f>
        <v>3475779.8831008892</v>
      </c>
      <c r="G52" s="141">
        <f>'Total ODA current'!G52*(100/$G$61)</f>
        <v>3777950.6062007048</v>
      </c>
      <c r="H52" s="141">
        <f>'Total ODA current'!H52*(100/$H$61)</f>
        <v>3783629.4300096659</v>
      </c>
      <c r="I52" s="141">
        <f>'Total ODA current'!I52*(100/$I$61)</f>
        <v>4476049.4285791572</v>
      </c>
      <c r="J52" s="141">
        <f>'Total ODA current'!J52*(100/$J$61)</f>
        <v>4503526.4856316568</v>
      </c>
      <c r="K52" s="141">
        <f>'Total ODA current'!K52*(100/$K$61)</f>
        <v>4826332.9683640972</v>
      </c>
      <c r="L52" s="141">
        <f>'Total ODA current'!L52*(100/$L$61)</f>
        <v>5347140.1125545865</v>
      </c>
      <c r="M52" s="141">
        <f>'Total ODA current'!M52*(100/$M$61)</f>
        <v>5473119.6407465944</v>
      </c>
      <c r="N52" s="141">
        <f>'Total ODA current'!N52*(100/$N$61)</f>
        <v>5286429.8125</v>
      </c>
      <c r="O52" s="141">
        <f>'Total ODA current'!O52*(100/$O$61)</f>
        <v>5157697.5</v>
      </c>
      <c r="P52" s="141">
        <f>'Total ODA current'!P52*(100/$P$61)</f>
        <v>4051699.9999999995</v>
      </c>
      <c r="Q52" s="155"/>
      <c r="R52" s="156">
        <f t="shared" si="4"/>
        <v>-1105997.5000000005</v>
      </c>
      <c r="S52" s="153">
        <f>(P52-O52)/O52</f>
        <v>-0.21443628673453619</v>
      </c>
      <c r="T52" s="162" t="str">
        <f t="shared" si="2"/>
        <v>More than 20%</v>
      </c>
      <c r="U52" s="162" t="str">
        <f t="shared" si="3"/>
        <v>More than 2007</v>
      </c>
    </row>
    <row r="53" spans="1:21" ht="15.75" thickTop="1" x14ac:dyDescent="0.25">
      <c r="B53" s="5"/>
      <c r="C53" s="5"/>
      <c r="D53" s="5"/>
      <c r="E53" s="5">
        <f t="shared" ref="E53:O53" si="5">E41/E52</f>
        <v>3.7723943405668536E-2</v>
      </c>
      <c r="F53" s="5">
        <f t="shared" si="5"/>
        <v>2.8639081598229223E-2</v>
      </c>
      <c r="G53" s="5">
        <f t="shared" si="5"/>
        <v>2.2060743186226663E-2</v>
      </c>
      <c r="H53" s="5">
        <f t="shared" si="5"/>
        <v>2.8362287862028761E-2</v>
      </c>
      <c r="I53" s="5">
        <f t="shared" si="5"/>
        <v>4.6602471387827339E-2</v>
      </c>
      <c r="J53" s="5">
        <f t="shared" si="5"/>
        <v>3.6240527201722286E-2</v>
      </c>
      <c r="K53" s="5">
        <f t="shared" si="5"/>
        <v>6.1429823397598088E-2</v>
      </c>
      <c r="L53" s="5">
        <f t="shared" si="5"/>
        <v>9.0431847532774723E-2</v>
      </c>
      <c r="M53" s="5">
        <f t="shared" si="5"/>
        <v>7.6252249401807429E-2</v>
      </c>
      <c r="N53" s="5">
        <f t="shared" si="5"/>
        <v>4.8452809189737059E-2</v>
      </c>
      <c r="O53" s="5">
        <f t="shared" si="5"/>
        <v>3.7143027484647942E-2</v>
      </c>
      <c r="P53" s="5">
        <f>P41/P52</f>
        <v>2.3175457215489793E-2</v>
      </c>
      <c r="Q53" s="5"/>
      <c r="S53" s="15"/>
      <c r="U53" s="160"/>
    </row>
    <row r="54" spans="1:21" x14ac:dyDescent="0.25">
      <c r="A54" t="str">
        <f>'Total ODA current'!A54</f>
        <v>Country programs</v>
      </c>
      <c r="B54" s="5">
        <f>'Total ODA current'!B54*(100/$B$61)</f>
        <v>0</v>
      </c>
      <c r="C54" s="5">
        <f>'Total ODA current'!C54*(100/$C$61)</f>
        <v>0</v>
      </c>
      <c r="D54" s="5">
        <f>'Total ODA current'!D54*(100/$D$61)</f>
        <v>0</v>
      </c>
      <c r="E54" s="5">
        <f>'Total ODA current'!E54*(100/$E$61)</f>
        <v>2095495.3605553873</v>
      </c>
      <c r="F54" s="5">
        <f>'Total ODA current'!F54*(100/$F$61)</f>
        <v>2522895.9980937131</v>
      </c>
      <c r="G54" s="5">
        <f>'Total ODA current'!G54*(100/$G$61)</f>
        <v>2791930.1346507976</v>
      </c>
      <c r="H54" s="5">
        <f>'Total ODA current'!H54*(100/$H$61)</f>
        <v>2688237.9105663206</v>
      </c>
      <c r="I54" s="5">
        <f>'Total ODA current'!I54*(100/$I$61)</f>
        <v>3436210.1561221736</v>
      </c>
      <c r="J54" s="5">
        <f>'Total ODA current'!J54*(100/$J$61)</f>
        <v>3369434.7313622124</v>
      </c>
      <c r="K54" s="5">
        <f>'Total ODA current'!K54*(100/$K$61)</f>
        <v>3474569.1192471012</v>
      </c>
      <c r="L54" s="5">
        <f>'Total ODA current'!L54*(100/$L$61)</f>
        <v>3913698.7082868521</v>
      </c>
      <c r="M54" s="5">
        <f>'Total ODA current'!M54*(100/$M$61)</f>
        <v>3736990.5466926061</v>
      </c>
      <c r="N54" s="5">
        <f>'Total ODA current'!N54*(100/$N$61)</f>
        <v>3377023.9374999995</v>
      </c>
      <c r="O54" s="5">
        <f>'Total ODA current'!O54*(100/$O$61)</f>
        <v>3271799.9999999995</v>
      </c>
      <c r="P54" s="5">
        <f t="shared" ref="P54" si="6">P37+P43+P47</f>
        <v>454199.99999999988</v>
      </c>
      <c r="R54" s="15">
        <f>P54-O54</f>
        <v>-2817599.9999999995</v>
      </c>
      <c r="S54" s="163">
        <f>(P54-O54)/O54</f>
        <v>-0.86117733357784698</v>
      </c>
      <c r="T54" s="160" t="str">
        <f t="shared" si="2"/>
        <v>More than 20%</v>
      </c>
      <c r="U54" s="160" t="str">
        <f t="shared" si="3"/>
        <v>Less than 2007</v>
      </c>
    </row>
    <row r="55" spans="1:21" x14ac:dyDescent="0.25">
      <c r="A55" t="str">
        <f>'Total ODA current'!A55</f>
        <v>Contributions to multilats/non country specific</v>
      </c>
      <c r="B55" s="5">
        <f>'Total ODA current'!B55*(100/$B$61)</f>
        <v>0</v>
      </c>
      <c r="C55" s="5">
        <f>'Total ODA current'!C55*(100/$C$61)</f>
        <v>0</v>
      </c>
      <c r="D55" s="5">
        <f>'Total ODA current'!D55*(100/$D$61)</f>
        <v>0</v>
      </c>
      <c r="E55" s="5">
        <f>'Total ODA current'!E55*(100/$E$61)</f>
        <v>857466.80387333536</v>
      </c>
      <c r="F55" s="5">
        <f>'Total ODA current'!F55*(100/$F$61)</f>
        <v>937380.0380304131</v>
      </c>
      <c r="G55" s="5">
        <f>'Total ODA current'!G55*(100/$G$61)</f>
        <v>954272.10817346058</v>
      </c>
      <c r="H55" s="5">
        <f>'Total ODA current'!H55*(100/$H$61)</f>
        <v>1057635.9731720795</v>
      </c>
      <c r="I55" s="5">
        <f>'Total ODA current'!I55*(100/$I$61)</f>
        <v>1003058.5287634551</v>
      </c>
      <c r="J55" s="5">
        <f>'Total ODA current'!J55*(100/$J$61)</f>
        <v>1100221.0022501303</v>
      </c>
      <c r="K55" s="5">
        <f>'Total ODA current'!K55*(100/$K$61)</f>
        <v>1331992.6916714967</v>
      </c>
      <c r="L55" s="5">
        <f>'Total ODA current'!L55*(100/$L$61)</f>
        <v>1366484.638390189</v>
      </c>
      <c r="M55" s="5">
        <f>'Total ODA current'!M55*(100/$M$61)</f>
        <v>1736129.0940539879</v>
      </c>
      <c r="N55" s="5">
        <f>'Total ODA current'!N55*(100/$N$61)</f>
        <v>1909405.8749999998</v>
      </c>
      <c r="O55" s="5">
        <f>'Total ODA current'!O55*(100/$O$61)</f>
        <v>1949139.9999999998</v>
      </c>
      <c r="P55" s="5">
        <f>P16+P26+P37+P43+P47</f>
        <v>2445799.9999999995</v>
      </c>
      <c r="R55" s="15">
        <f>P55-O55</f>
        <v>496659.99999999977</v>
      </c>
      <c r="S55" s="80">
        <f>(P55-O55)/O55</f>
        <v>0.25480981355880022</v>
      </c>
      <c r="T55" s="160" t="str">
        <f t="shared" si="2"/>
        <v>Less than 20%</v>
      </c>
      <c r="U55" s="160" t="str">
        <f t="shared" si="3"/>
        <v>More than 2007</v>
      </c>
    </row>
    <row r="56" spans="1:21" x14ac:dyDescent="0.25">
      <c r="A56" t="str">
        <f>'Total ODA current'!A56</f>
        <v>Total ODA before adjustments</v>
      </c>
      <c r="B56" s="5">
        <f>'Total ODA current'!B56*(100/$B$61)</f>
        <v>0</v>
      </c>
      <c r="C56" s="5">
        <f>'Total ODA current'!C56*(100/$C$61)</f>
        <v>0</v>
      </c>
      <c r="D56" s="5">
        <f>'Total ODA current'!D56*(100/$D$61)</f>
        <v>0</v>
      </c>
      <c r="E56" s="5">
        <f>'Total ODA current'!E56*(100/$E$61)</f>
        <v>2952962.1644287226</v>
      </c>
      <c r="F56" s="5">
        <f>'Total ODA current'!F56*(100/$F$61)</f>
        <v>3460276.0361241261</v>
      </c>
      <c r="G56" s="5">
        <f>'Total ODA current'!G56*(100/$G$61)</f>
        <v>3746202.2428242583</v>
      </c>
      <c r="H56" s="5">
        <f>'Total ODA current'!H56*(100/$H$61)</f>
        <v>3745873.8837384004</v>
      </c>
      <c r="I56" s="5">
        <f>'Total ODA current'!I56*(100/$I$61)</f>
        <v>4439268.6848856285</v>
      </c>
      <c r="J56" s="5">
        <f>'Total ODA current'!J56*(100/$J$61)</f>
        <v>4469655.7336123427</v>
      </c>
      <c r="K56" s="5">
        <f>'Total ODA current'!K56*(100/$K$61)</f>
        <v>4806561.8109185975</v>
      </c>
      <c r="L56" s="5">
        <f>'Total ODA current'!L56*(100/$L$61)</f>
        <v>5280183.3466770407</v>
      </c>
      <c r="M56" s="5">
        <f>'Total ODA current'!M56*(100/$M$61)</f>
        <v>5473119.6407465944</v>
      </c>
      <c r="N56" s="5">
        <f>'Total ODA current'!N56*(100/$N$61)</f>
        <v>5286429.8125</v>
      </c>
      <c r="O56" s="5">
        <f>'Total ODA current'!O56*(100/$O$61)</f>
        <v>5220940</v>
      </c>
      <c r="P56" s="5">
        <f>'Total ODA current'!P56*(100/$P$61)</f>
        <v>4091699.9999999995</v>
      </c>
      <c r="Q56" s="16"/>
      <c r="R56" s="19"/>
      <c r="S56" s="51"/>
      <c r="T56" s="160" t="str">
        <f t="shared" si="2"/>
        <v>Less than 20%</v>
      </c>
      <c r="U56" s="160" t="str">
        <f t="shared" si="3"/>
        <v>More than 2007</v>
      </c>
    </row>
    <row r="57" spans="1:21" x14ac:dyDescent="0.25">
      <c r="A57" t="str">
        <f>'Total ODA current'!A57</f>
        <v>Adjustments</v>
      </c>
      <c r="B57" s="5">
        <f>'Total ODA current'!B57*(100/$B$61)</f>
        <v>0</v>
      </c>
      <c r="C57" s="5">
        <f>'Total ODA current'!C57*(100/$C$61)</f>
        <v>0</v>
      </c>
      <c r="D57" s="5">
        <f>'Total ODA current'!D57*(100/$D$61)</f>
        <v>0</v>
      </c>
      <c r="E57" s="5">
        <f>'Total ODA current'!E57*(100/$E$61)</f>
        <v>-7851.5915488801447</v>
      </c>
      <c r="F57" s="5">
        <f>'Total ODA current'!F57*(100/$F$61)</f>
        <v>-15503.846976763123</v>
      </c>
      <c r="G57" s="5">
        <f>'Total ODA current'!G57*(100/$G$61)</f>
        <v>-31748.363376446574</v>
      </c>
      <c r="H57" s="5">
        <f>'Total ODA current'!H57*(100/$H$61)</f>
        <v>-37755.546271265535</v>
      </c>
      <c r="I57" s="5">
        <f>'Total ODA current'!I57*(100/$I$61)</f>
        <v>-36780.743693528326</v>
      </c>
      <c r="J57" s="5">
        <f>'Total ODA current'!J57*(100/$J$61)</f>
        <v>-33870.752019314306</v>
      </c>
      <c r="K57" s="5">
        <f>'Total ODA current'!K57*(100/$K$61)</f>
        <v>-19771.157445499783</v>
      </c>
      <c r="L57" s="5">
        <f>'Total ODA current'!L57*(100/$L$61)</f>
        <v>-66956.765877545666</v>
      </c>
      <c r="M57" s="5">
        <f>'Total ODA current'!M57*(100/$M$61)</f>
        <v>0</v>
      </c>
      <c r="N57" s="5">
        <f>'Total ODA current'!N57*(100/$N$61)</f>
        <v>0</v>
      </c>
      <c r="O57" s="5">
        <f>'Total ODA current'!O57*(100/$O$61)</f>
        <v>63242.499999999993</v>
      </c>
      <c r="P57" s="5">
        <f>'Total ODA current'!P57*(100/$P$61)</f>
        <v>39999.999999999993</v>
      </c>
      <c r="T57" s="160" t="str">
        <f t="shared" si="2"/>
        <v>Less than 20%</v>
      </c>
      <c r="U57" s="160" t="str">
        <f t="shared" si="3"/>
        <v>More than 2007</v>
      </c>
    </row>
    <row r="58" spans="1:21" x14ac:dyDescent="0.2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21" x14ac:dyDescent="0.25">
      <c r="A59" t="str">
        <f>'Total ODA current'!A59</f>
        <v>% to multilats/non country specific</v>
      </c>
      <c r="H59" s="51"/>
    </row>
    <row r="61" spans="1:21" x14ac:dyDescent="0.25">
      <c r="A61" t="s">
        <v>205</v>
      </c>
      <c r="B61" s="157">
        <f>'CPI calcs'!D284</f>
        <v>68.847009205254082</v>
      </c>
      <c r="C61" s="157">
        <f>'CPI calcs'!E284</f>
        <v>70.644581247166727</v>
      </c>
      <c r="D61" s="157">
        <f>'CPI calcs'!F284</f>
        <v>72.442153289079357</v>
      </c>
      <c r="E61" s="157">
        <f>'CPI calcs'!G284</f>
        <v>74.239725330992002</v>
      </c>
      <c r="F61" s="157">
        <f>'CPI calcs'!H284</f>
        <v>77.205719200147868</v>
      </c>
      <c r="G61" s="157">
        <f>'CPI calcs'!I284</f>
        <v>78.823534037869237</v>
      </c>
      <c r="H61" s="157">
        <f>'CPI calcs'!J284</f>
        <v>82.328799519598874</v>
      </c>
      <c r="I61" s="157">
        <f>'CPI calcs'!K284</f>
        <v>83.49722134684211</v>
      </c>
      <c r="J61" s="157">
        <f>'CPI calcs'!L284</f>
        <v>86.103700807615425</v>
      </c>
      <c r="K61" s="157">
        <f>'CPI calcs'!M284</f>
        <v>89.159573278866915</v>
      </c>
      <c r="L61" s="157">
        <f>'CPI calcs'!N284</f>
        <v>90.238116504014499</v>
      </c>
      <c r="M61" s="157">
        <f>'CPI calcs'!O284</f>
        <v>92.395202954309667</v>
      </c>
      <c r="N61" s="157">
        <f>'CPI calcs'!P284</f>
        <v>95.181439619274258</v>
      </c>
      <c r="O61" s="157">
        <f>'CPI calcs'!Q284</f>
        <v>97.560975609756113</v>
      </c>
      <c r="P61" s="16">
        <f>'CPI calcs'!R284</f>
        <v>100.00000000000001</v>
      </c>
      <c r="Q61" s="50"/>
    </row>
  </sheetData>
  <conditionalFormatting sqref="T3:T52">
    <cfRule type="containsText" dxfId="23" priority="20" operator="containsText" text="Less than">
      <formula>NOT(ISERROR(SEARCH("Less than",T3)))</formula>
    </cfRule>
    <cfRule type="containsText" dxfId="22" priority="21" operator="containsText" text="More than">
      <formula>NOT(ISERROR(SEARCH("More than",T3)))</formula>
    </cfRule>
  </conditionalFormatting>
  <conditionalFormatting sqref="T3:T52">
    <cfRule type="containsText" dxfId="21" priority="19" operator="containsText" text="Equal">
      <formula>NOT(ISERROR(SEARCH("Equal",T3)))</formula>
    </cfRule>
  </conditionalFormatting>
  <conditionalFormatting sqref="U3:U57">
    <cfRule type="containsText" dxfId="20" priority="17" operator="containsText" text="Less than">
      <formula>NOT(ISERROR(SEARCH("Less than",U3)))</formula>
    </cfRule>
    <cfRule type="containsText" dxfId="19" priority="18" operator="containsText" text="More than">
      <formula>NOT(ISERROR(SEARCH("More than",U3)))</formula>
    </cfRule>
  </conditionalFormatting>
  <conditionalFormatting sqref="U3:U57">
    <cfRule type="containsText" dxfId="18" priority="16" operator="containsText" text="Equal">
      <formula>NOT(ISERROR(SEARCH("Equal",U3)))</formula>
    </cfRule>
  </conditionalFormatting>
  <conditionalFormatting sqref="T54">
    <cfRule type="containsText" dxfId="17" priority="11" operator="containsText" text="Less than">
      <formula>NOT(ISERROR(SEARCH("Less than",T54)))</formula>
    </cfRule>
    <cfRule type="containsText" dxfId="16" priority="12" operator="containsText" text="More than">
      <formula>NOT(ISERROR(SEARCH("More than",T54)))</formula>
    </cfRule>
  </conditionalFormatting>
  <conditionalFormatting sqref="T54">
    <cfRule type="containsText" dxfId="15" priority="10" operator="containsText" text="Equal">
      <formula>NOT(ISERROR(SEARCH("Equal",T54)))</formula>
    </cfRule>
  </conditionalFormatting>
  <conditionalFormatting sqref="T55">
    <cfRule type="containsText" dxfId="14" priority="8" operator="containsText" text="Less than">
      <formula>NOT(ISERROR(SEARCH("Less than",T55)))</formula>
    </cfRule>
    <cfRule type="containsText" dxfId="13" priority="9" operator="containsText" text="More than">
      <formula>NOT(ISERROR(SEARCH("More than",T55)))</formula>
    </cfRule>
  </conditionalFormatting>
  <conditionalFormatting sqref="T55">
    <cfRule type="containsText" dxfId="12" priority="7" operator="containsText" text="Equal">
      <formula>NOT(ISERROR(SEARCH("Equal",T55)))</formula>
    </cfRule>
  </conditionalFormatting>
  <conditionalFormatting sqref="T56">
    <cfRule type="containsText" dxfId="11" priority="5" operator="containsText" text="Less than">
      <formula>NOT(ISERROR(SEARCH("Less than",T56)))</formula>
    </cfRule>
    <cfRule type="containsText" dxfId="10" priority="6" operator="containsText" text="More than">
      <formula>NOT(ISERROR(SEARCH("More than",T56)))</formula>
    </cfRule>
  </conditionalFormatting>
  <conditionalFormatting sqref="T56">
    <cfRule type="containsText" dxfId="9" priority="4" operator="containsText" text="Equal">
      <formula>NOT(ISERROR(SEARCH("Equal",T56)))</formula>
    </cfRule>
  </conditionalFormatting>
  <conditionalFormatting sqref="T57">
    <cfRule type="containsText" dxfId="8" priority="2" operator="containsText" text="Less than">
      <formula>NOT(ISERROR(SEARCH("Less than",T57)))</formula>
    </cfRule>
    <cfRule type="containsText" dxfId="7" priority="3" operator="containsText" text="More than">
      <formula>NOT(ISERROR(SEARCH("More than",T57)))</formula>
    </cfRule>
  </conditionalFormatting>
  <conditionalFormatting sqref="T57">
    <cfRule type="containsText" dxfId="6" priority="1" operator="containsText" text="Equal">
      <formula>NOT(ISERROR(SEARCH("Equal",T57)))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16"/>
  <sheetViews>
    <sheetView zoomScale="80" zoomScaleNormal="8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P59" sqref="P59"/>
    </sheetView>
  </sheetViews>
  <sheetFormatPr defaultRowHeight="15" x14ac:dyDescent="0.25"/>
  <cols>
    <col min="1" max="1" width="43" customWidth="1"/>
    <col min="2" max="14" width="11.28515625" style="5" bestFit="1" customWidth="1"/>
    <col min="15" max="15" width="14.85546875" style="5" customWidth="1"/>
    <col min="16" max="17" width="15.28515625" style="5" customWidth="1"/>
    <col min="18" max="18" width="11.28515625" bestFit="1" customWidth="1"/>
    <col min="19" max="19" width="13.42578125" customWidth="1"/>
    <col min="20" max="20" width="10.7109375" customWidth="1"/>
    <col min="21" max="21" width="25.140625" customWidth="1"/>
    <col min="22" max="22" width="19.140625" customWidth="1"/>
  </cols>
  <sheetData>
    <row r="1" spans="1:84" x14ac:dyDescent="0.25">
      <c r="A1" s="18" t="s">
        <v>210</v>
      </c>
      <c r="B1" s="226" t="s">
        <v>129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175"/>
      <c r="Q1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</row>
    <row r="2" spans="1:84" ht="30" x14ac:dyDescent="0.25">
      <c r="B2" s="197" t="s">
        <v>182</v>
      </c>
      <c r="C2" s="197" t="s">
        <v>183</v>
      </c>
      <c r="D2" s="197" t="s">
        <v>184</v>
      </c>
      <c r="E2" s="197" t="s">
        <v>0</v>
      </c>
      <c r="F2" s="197" t="s">
        <v>130</v>
      </c>
      <c r="G2" s="197" t="s">
        <v>2</v>
      </c>
      <c r="H2" s="197" t="s">
        <v>3</v>
      </c>
      <c r="I2" s="197" t="s">
        <v>4</v>
      </c>
      <c r="J2" s="197" t="s">
        <v>5</v>
      </c>
      <c r="K2" s="197" t="s">
        <v>6</v>
      </c>
      <c r="L2" s="197" t="s">
        <v>7</v>
      </c>
      <c r="M2" s="197" t="s">
        <v>8</v>
      </c>
      <c r="N2" s="197" t="s">
        <v>131</v>
      </c>
      <c r="O2" s="206" t="s">
        <v>57</v>
      </c>
      <c r="P2" s="206" t="s">
        <v>239</v>
      </c>
      <c r="Q2" s="207" t="s">
        <v>214</v>
      </c>
      <c r="S2" s="168" t="s">
        <v>198</v>
      </c>
      <c r="T2" s="168" t="s">
        <v>199</v>
      </c>
      <c r="U2" s="168" t="s">
        <v>211</v>
      </c>
      <c r="V2" s="168" t="s">
        <v>212</v>
      </c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</row>
    <row r="3" spans="1:84" s="169" customFormat="1" ht="30" x14ac:dyDescent="0.25">
      <c r="A3" s="4" t="s">
        <v>132</v>
      </c>
      <c r="B3" s="57"/>
      <c r="C3" s="57"/>
      <c r="D3" s="57"/>
      <c r="E3" s="57"/>
      <c r="F3" s="14"/>
      <c r="G3" s="14"/>
      <c r="H3" s="14"/>
      <c r="I3" s="14"/>
      <c r="J3" s="14"/>
      <c r="K3" s="14"/>
      <c r="L3" s="14"/>
      <c r="M3" s="14"/>
      <c r="N3" s="14"/>
      <c r="O3" s="208" t="s">
        <v>245</v>
      </c>
      <c r="P3" s="208" t="s">
        <v>244</v>
      </c>
      <c r="Q3" s="208" t="s">
        <v>208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</row>
    <row r="4" spans="1:84" x14ac:dyDescent="0.25">
      <c r="A4" s="53" t="s">
        <v>10</v>
      </c>
      <c r="B4" s="5">
        <v>311800</v>
      </c>
      <c r="C4" s="5">
        <v>310400</v>
      </c>
      <c r="D4" s="5">
        <v>305900</v>
      </c>
      <c r="E4" s="5">
        <v>307100</v>
      </c>
      <c r="F4" s="5">
        <v>291700</v>
      </c>
      <c r="G4" s="5">
        <v>309200</v>
      </c>
      <c r="H4" s="5">
        <v>346800</v>
      </c>
      <c r="I4" s="5">
        <v>356300</v>
      </c>
      <c r="J4" s="5">
        <v>395500</v>
      </c>
      <c r="K4" s="5">
        <v>390100</v>
      </c>
      <c r="L4" s="5">
        <v>441900</v>
      </c>
      <c r="M4" s="5">
        <v>448900</v>
      </c>
      <c r="N4" s="5">
        <v>448500</v>
      </c>
      <c r="O4" s="5">
        <v>502100</v>
      </c>
      <c r="P4" s="5">
        <v>502100</v>
      </c>
      <c r="Q4" s="5">
        <v>477300</v>
      </c>
      <c r="S4" s="15">
        <f>Q4-P4</f>
        <v>-24800</v>
      </c>
      <c r="T4" s="67">
        <f>(Q4-P4)/P4</f>
        <v>-4.9392551284604659E-2</v>
      </c>
      <c r="U4" s="160" t="str">
        <f>IF(T4=-0.2, "Equal", IF(T4&lt;=-0.2, "More than 20%", "Less than 20%"))</f>
        <v>Less than 20%</v>
      </c>
      <c r="V4" s="160" t="str">
        <f>IF(Q4=H4,"Equal",IF(Q4&gt;=H4,"More than 2007","Less than 2007"))</f>
        <v>More than 2007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</row>
    <row r="5" spans="1:84" x14ac:dyDescent="0.25">
      <c r="A5" s="53" t="s">
        <v>11</v>
      </c>
      <c r="B5" s="5">
        <v>19100</v>
      </c>
      <c r="C5" s="5">
        <v>24000</v>
      </c>
      <c r="D5" s="5">
        <v>79200</v>
      </c>
      <c r="E5" s="5">
        <v>92600</v>
      </c>
      <c r="F5" s="5">
        <v>98100</v>
      </c>
      <c r="G5" s="5">
        <v>101800</v>
      </c>
      <c r="H5" s="5">
        <v>97400</v>
      </c>
      <c r="I5" s="5">
        <v>105700</v>
      </c>
      <c r="J5" s="5">
        <v>109200</v>
      </c>
      <c r="K5" s="5">
        <v>116500</v>
      </c>
      <c r="L5" s="5">
        <v>117900</v>
      </c>
      <c r="M5" s="5">
        <v>104100</v>
      </c>
      <c r="N5" s="5">
        <v>90400</v>
      </c>
      <c r="O5" s="5">
        <v>92700</v>
      </c>
      <c r="P5" s="5">
        <v>92700</v>
      </c>
      <c r="Q5" s="5">
        <v>92700</v>
      </c>
      <c r="S5" s="15">
        <f t="shared" ref="S5:S68" si="0">Q5-P5</f>
        <v>0</v>
      </c>
      <c r="T5" s="67">
        <f t="shared" ref="T5:T68" si="1">(Q5-P5)/P5</f>
        <v>0</v>
      </c>
      <c r="U5" s="160" t="str">
        <f t="shared" ref="U5:U58" si="2">IF(T5=-0.2, "Equal", IF(T5&lt;=-0.2, "More than 20%", "Less than 20%"))</f>
        <v>Less than 20%</v>
      </c>
      <c r="V5" s="160" t="str">
        <f t="shared" ref="V5:V58" si="3">IF(Q5=H5,"Equal",IF(Q5&gt;=H5,"More than 2007","Less than 2007"))</f>
        <v>Less than 2007</v>
      </c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x14ac:dyDescent="0.25">
      <c r="A6" s="53" t="s">
        <v>12</v>
      </c>
      <c r="B6" s="5">
        <v>13000</v>
      </c>
      <c r="C6" s="5">
        <v>13400</v>
      </c>
      <c r="D6" s="5">
        <v>14700</v>
      </c>
      <c r="E6" s="5">
        <v>20900</v>
      </c>
      <c r="F6" s="5">
        <v>21800</v>
      </c>
      <c r="G6" s="5">
        <v>22200</v>
      </c>
      <c r="H6" s="5">
        <v>30300</v>
      </c>
      <c r="I6" s="5">
        <v>41900</v>
      </c>
      <c r="J6" s="5">
        <v>45600</v>
      </c>
      <c r="K6" s="5">
        <v>44200</v>
      </c>
      <c r="L6" s="5">
        <v>48400</v>
      </c>
      <c r="M6" s="5">
        <v>41800</v>
      </c>
      <c r="N6" s="5">
        <v>40900</v>
      </c>
      <c r="O6" s="5">
        <v>41900</v>
      </c>
      <c r="P6" s="5">
        <v>41900</v>
      </c>
      <c r="Q6" s="5">
        <v>41900</v>
      </c>
      <c r="S6" s="15">
        <f t="shared" si="0"/>
        <v>0</v>
      </c>
      <c r="T6" s="67">
        <f t="shared" si="1"/>
        <v>0</v>
      </c>
      <c r="U6" s="160" t="str">
        <f t="shared" si="2"/>
        <v>Less than 20%</v>
      </c>
      <c r="V6" s="160" t="str">
        <f t="shared" si="3"/>
        <v>More than 2007</v>
      </c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</row>
    <row r="7" spans="1:84" x14ac:dyDescent="0.25">
      <c r="A7" s="53" t="s">
        <v>14</v>
      </c>
      <c r="B7" s="5">
        <v>12300</v>
      </c>
      <c r="C7" s="5">
        <v>13900</v>
      </c>
      <c r="D7" s="5">
        <v>14400</v>
      </c>
      <c r="E7" s="5">
        <v>17400</v>
      </c>
      <c r="F7" s="5">
        <v>19800</v>
      </c>
      <c r="G7" s="5">
        <v>18000</v>
      </c>
      <c r="H7" s="5">
        <v>18000</v>
      </c>
      <c r="I7" s="5">
        <v>19500</v>
      </c>
      <c r="J7" s="5">
        <v>17600</v>
      </c>
      <c r="K7" s="5">
        <v>16600</v>
      </c>
      <c r="L7" s="5">
        <v>19500</v>
      </c>
      <c r="M7" s="5">
        <v>27400</v>
      </c>
      <c r="N7" s="5">
        <v>34200</v>
      </c>
      <c r="O7" s="5">
        <v>35000</v>
      </c>
      <c r="P7" s="5">
        <v>35000</v>
      </c>
      <c r="Q7" s="5">
        <v>35000</v>
      </c>
      <c r="S7" s="15">
        <f t="shared" si="0"/>
        <v>0</v>
      </c>
      <c r="T7" s="67">
        <f t="shared" si="1"/>
        <v>0</v>
      </c>
      <c r="U7" s="160" t="str">
        <f t="shared" si="2"/>
        <v>Less than 20%</v>
      </c>
      <c r="V7" s="160" t="str">
        <f t="shared" si="3"/>
        <v>More than 2007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</row>
    <row r="8" spans="1:84" x14ac:dyDescent="0.25">
      <c r="A8" s="53" t="s">
        <v>15</v>
      </c>
      <c r="B8" s="5">
        <v>8800</v>
      </c>
      <c r="C8" s="5">
        <v>9600</v>
      </c>
      <c r="D8" s="5">
        <v>9000</v>
      </c>
      <c r="E8" s="5">
        <v>9200</v>
      </c>
      <c r="F8" s="5">
        <v>8200</v>
      </c>
      <c r="G8" s="5">
        <v>9100</v>
      </c>
      <c r="H8" s="5">
        <v>13400</v>
      </c>
      <c r="I8" s="5">
        <v>13500</v>
      </c>
      <c r="J8" s="5">
        <v>16800</v>
      </c>
      <c r="K8" s="5">
        <v>14600</v>
      </c>
      <c r="L8" s="5">
        <v>16900</v>
      </c>
      <c r="M8" s="5">
        <v>16400</v>
      </c>
      <c r="N8" s="5">
        <v>17200</v>
      </c>
      <c r="O8" s="5">
        <v>17600</v>
      </c>
      <c r="P8" s="5">
        <v>17600</v>
      </c>
      <c r="Q8" s="5">
        <v>17600</v>
      </c>
      <c r="S8" s="15">
        <f t="shared" si="0"/>
        <v>0</v>
      </c>
      <c r="T8" s="67">
        <f t="shared" si="1"/>
        <v>0</v>
      </c>
      <c r="U8" s="160" t="str">
        <f t="shared" si="2"/>
        <v>Less than 20%</v>
      </c>
      <c r="V8" s="160" t="str">
        <f t="shared" si="3"/>
        <v>More than 2007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</row>
    <row r="9" spans="1:84" x14ac:dyDescent="0.25">
      <c r="A9" s="53" t="s">
        <v>13</v>
      </c>
      <c r="B9" s="5">
        <v>11200</v>
      </c>
      <c r="C9" s="5">
        <v>11600</v>
      </c>
      <c r="D9" s="5">
        <v>12100</v>
      </c>
      <c r="E9" s="5">
        <v>12500</v>
      </c>
      <c r="F9" s="5">
        <v>12600</v>
      </c>
      <c r="G9" s="5">
        <v>12900</v>
      </c>
      <c r="H9" s="5">
        <v>12400</v>
      </c>
      <c r="I9" s="5">
        <v>23700</v>
      </c>
      <c r="J9" s="5">
        <v>25900</v>
      </c>
      <c r="K9" s="5">
        <v>20000</v>
      </c>
      <c r="L9" s="5">
        <v>25000</v>
      </c>
      <c r="M9" s="5">
        <v>26700</v>
      </c>
      <c r="N9" s="5">
        <v>23100</v>
      </c>
      <c r="O9" s="5">
        <v>23600</v>
      </c>
      <c r="P9" s="5">
        <v>23600</v>
      </c>
      <c r="Q9" s="5">
        <v>23600</v>
      </c>
      <c r="S9" s="15">
        <f t="shared" si="0"/>
        <v>0</v>
      </c>
      <c r="T9" s="67">
        <f t="shared" si="1"/>
        <v>0</v>
      </c>
      <c r="U9" s="160" t="str">
        <f t="shared" si="2"/>
        <v>Less than 20%</v>
      </c>
      <c r="V9" s="160" t="str">
        <f t="shared" si="3"/>
        <v>More than 2007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</row>
    <row r="10" spans="1:84" x14ac:dyDescent="0.25">
      <c r="A10" s="53" t="s">
        <v>17</v>
      </c>
      <c r="B10" s="5">
        <v>8200</v>
      </c>
      <c r="C10" s="5">
        <v>8300</v>
      </c>
      <c r="D10" s="5">
        <v>7900</v>
      </c>
      <c r="E10" s="5">
        <v>7500</v>
      </c>
      <c r="F10" s="5">
        <v>7900</v>
      </c>
      <c r="G10" s="5">
        <v>6500</v>
      </c>
      <c r="H10" s="5">
        <v>5700</v>
      </c>
      <c r="I10" s="5">
        <v>10800</v>
      </c>
      <c r="J10" s="5">
        <v>13000</v>
      </c>
      <c r="K10" s="5">
        <v>19400</v>
      </c>
      <c r="L10" s="5">
        <v>27400</v>
      </c>
      <c r="M10" s="5">
        <v>21700</v>
      </c>
      <c r="N10" s="5">
        <v>19700</v>
      </c>
      <c r="O10" s="5">
        <v>20200</v>
      </c>
      <c r="P10" s="5">
        <v>20200</v>
      </c>
      <c r="Q10" s="5">
        <v>20200</v>
      </c>
      <c r="S10" s="15">
        <f t="shared" si="0"/>
        <v>0</v>
      </c>
      <c r="T10" s="67">
        <f t="shared" si="1"/>
        <v>0</v>
      </c>
      <c r="U10" s="160" t="str">
        <f t="shared" si="2"/>
        <v>Less than 20%</v>
      </c>
      <c r="V10" s="160" t="str">
        <f t="shared" si="3"/>
        <v>More than 2007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</row>
    <row r="11" spans="1:84" x14ac:dyDescent="0.25">
      <c r="A11" s="53" t="s">
        <v>18</v>
      </c>
      <c r="B11" s="5">
        <v>2600</v>
      </c>
      <c r="C11" s="5">
        <v>2800</v>
      </c>
      <c r="D11" s="5">
        <v>2700</v>
      </c>
      <c r="E11" s="5">
        <v>2900</v>
      </c>
      <c r="F11" s="5">
        <v>3300</v>
      </c>
      <c r="G11" s="5">
        <v>3300</v>
      </c>
      <c r="H11" s="5">
        <v>4000</v>
      </c>
      <c r="I11" s="5">
        <v>4700</v>
      </c>
      <c r="J11" s="5">
        <v>5400</v>
      </c>
      <c r="K11" s="5">
        <v>7500</v>
      </c>
      <c r="L11" s="5">
        <v>7500</v>
      </c>
      <c r="M11" s="5">
        <v>7700</v>
      </c>
      <c r="N11" s="5">
        <v>6600</v>
      </c>
      <c r="O11" s="5">
        <v>6800</v>
      </c>
      <c r="P11" s="5">
        <v>6800</v>
      </c>
      <c r="Q11" s="5">
        <v>6800</v>
      </c>
      <c r="S11" s="15">
        <f t="shared" si="0"/>
        <v>0</v>
      </c>
      <c r="T11" s="67">
        <f t="shared" si="1"/>
        <v>0</v>
      </c>
      <c r="U11" s="160" t="str">
        <f t="shared" si="2"/>
        <v>Less than 20%</v>
      </c>
      <c r="V11" s="160" t="str">
        <f t="shared" si="3"/>
        <v>More than 2007</v>
      </c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</row>
    <row r="12" spans="1:84" x14ac:dyDescent="0.25">
      <c r="A12" s="53" t="s">
        <v>16</v>
      </c>
      <c r="B12" s="5">
        <v>200</v>
      </c>
      <c r="C12" s="5">
        <v>200</v>
      </c>
      <c r="D12" s="5">
        <v>300</v>
      </c>
      <c r="E12" s="5">
        <v>200</v>
      </c>
      <c r="F12" s="5">
        <v>12900</v>
      </c>
      <c r="G12" s="5">
        <v>19400</v>
      </c>
      <c r="H12" s="5">
        <v>19700</v>
      </c>
      <c r="I12" s="5">
        <v>18300</v>
      </c>
      <c r="J12" s="5">
        <v>16400</v>
      </c>
      <c r="K12" s="5">
        <v>18300</v>
      </c>
      <c r="L12" s="5">
        <v>18700</v>
      </c>
      <c r="M12" s="5">
        <v>23700</v>
      </c>
      <c r="N12" s="5">
        <v>20700</v>
      </c>
      <c r="O12" s="5">
        <v>21200</v>
      </c>
      <c r="P12" s="5">
        <v>21200</v>
      </c>
      <c r="Q12" s="5">
        <v>21200</v>
      </c>
      <c r="S12" s="15">
        <f t="shared" si="0"/>
        <v>0</v>
      </c>
      <c r="T12" s="67">
        <f t="shared" si="1"/>
        <v>0</v>
      </c>
      <c r="U12" s="160" t="str">
        <f t="shared" si="2"/>
        <v>Less than 20%</v>
      </c>
      <c r="V12" s="160" t="str">
        <f t="shared" si="3"/>
        <v>More than 2007</v>
      </c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</row>
    <row r="13" spans="1:84" x14ac:dyDescent="0.25">
      <c r="A13" s="53" t="s">
        <v>139</v>
      </c>
      <c r="B13" s="5">
        <v>1400</v>
      </c>
      <c r="C13" s="5">
        <v>1900</v>
      </c>
      <c r="D13" s="5">
        <v>1500</v>
      </c>
      <c r="E13" s="5">
        <v>1600</v>
      </c>
      <c r="F13" s="5">
        <v>1800</v>
      </c>
      <c r="G13" s="5">
        <v>1400</v>
      </c>
      <c r="H13" s="5">
        <v>1300</v>
      </c>
      <c r="I13" s="5">
        <v>2600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5000</v>
      </c>
      <c r="S13" s="15"/>
      <c r="T13" s="67"/>
      <c r="U13" s="160"/>
      <c r="V13" s="160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</row>
    <row r="14" spans="1:84" x14ac:dyDescent="0.25">
      <c r="A14" s="53" t="s">
        <v>19</v>
      </c>
      <c r="B14" s="5">
        <v>1300</v>
      </c>
      <c r="C14" s="5">
        <v>1000</v>
      </c>
      <c r="D14" s="5">
        <v>1200</v>
      </c>
      <c r="E14" s="5">
        <v>1200</v>
      </c>
      <c r="F14" s="5">
        <v>1700</v>
      </c>
      <c r="G14" s="5">
        <v>1700</v>
      </c>
      <c r="H14" s="5">
        <v>2700</v>
      </c>
      <c r="I14" s="5">
        <v>2700</v>
      </c>
      <c r="J14" s="5">
        <v>2200</v>
      </c>
      <c r="K14" s="5">
        <v>1700</v>
      </c>
      <c r="L14" s="5">
        <v>1900</v>
      </c>
      <c r="M14" s="5">
        <v>2400</v>
      </c>
      <c r="N14" s="5">
        <v>1000</v>
      </c>
      <c r="O14" s="5">
        <v>1000</v>
      </c>
      <c r="P14" s="5">
        <v>1000</v>
      </c>
      <c r="Q14" s="5">
        <v>1000</v>
      </c>
      <c r="S14" s="15">
        <f t="shared" si="0"/>
        <v>0</v>
      </c>
      <c r="T14" s="67">
        <f t="shared" si="1"/>
        <v>0</v>
      </c>
      <c r="U14" s="160" t="str">
        <f t="shared" si="2"/>
        <v>Less than 20%</v>
      </c>
      <c r="V14" s="160" t="str">
        <f t="shared" si="3"/>
        <v>Less than 2007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</row>
    <row r="15" spans="1:84" x14ac:dyDescent="0.25">
      <c r="A15" s="53" t="s">
        <v>20</v>
      </c>
      <c r="B15" s="5">
        <v>800</v>
      </c>
      <c r="C15" s="5">
        <v>900</v>
      </c>
      <c r="D15" s="5">
        <v>5000</v>
      </c>
      <c r="E15" s="5">
        <v>1200</v>
      </c>
      <c r="F15" s="5">
        <v>6200</v>
      </c>
      <c r="G15" s="5">
        <v>1100</v>
      </c>
      <c r="H15" s="5">
        <v>1400</v>
      </c>
      <c r="I15" s="5">
        <v>1500</v>
      </c>
      <c r="J15" s="5">
        <v>1600</v>
      </c>
      <c r="K15" s="5">
        <v>1700</v>
      </c>
      <c r="L15" s="5">
        <v>3300</v>
      </c>
      <c r="M15" s="5">
        <v>2800</v>
      </c>
      <c r="N15" s="5">
        <v>2400</v>
      </c>
      <c r="O15" s="5">
        <v>2500</v>
      </c>
      <c r="P15" s="5">
        <v>2500</v>
      </c>
      <c r="Q15" s="5">
        <v>2500</v>
      </c>
      <c r="S15" s="15">
        <f t="shared" si="0"/>
        <v>0</v>
      </c>
      <c r="T15" s="67">
        <f t="shared" si="1"/>
        <v>0</v>
      </c>
      <c r="U15" s="160" t="str">
        <f t="shared" si="2"/>
        <v>Less than 20%</v>
      </c>
      <c r="V15" s="160" t="str">
        <f t="shared" si="3"/>
        <v>More than 2007</v>
      </c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</row>
    <row r="16" spans="1:84" x14ac:dyDescent="0.25">
      <c r="A16" s="53" t="s">
        <v>21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2200</v>
      </c>
      <c r="K16" s="5">
        <v>2800</v>
      </c>
      <c r="L16" s="5">
        <v>9900</v>
      </c>
      <c r="M16" s="5">
        <v>5800</v>
      </c>
      <c r="N16" s="5">
        <v>4800</v>
      </c>
      <c r="O16" s="5">
        <v>0</v>
      </c>
      <c r="P16" s="5">
        <v>5000</v>
      </c>
      <c r="Q16" s="5">
        <v>5000</v>
      </c>
      <c r="S16" s="15">
        <f t="shared" si="0"/>
        <v>0</v>
      </c>
      <c r="T16" s="67">
        <f t="shared" si="1"/>
        <v>0</v>
      </c>
      <c r="U16" s="160" t="str">
        <f t="shared" si="2"/>
        <v>Less than 20%</v>
      </c>
      <c r="V16" s="160" t="str">
        <f t="shared" si="3"/>
        <v>More than 2007</v>
      </c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</row>
    <row r="17" spans="1:84" x14ac:dyDescent="0.25">
      <c r="A17" s="53" t="s">
        <v>140</v>
      </c>
      <c r="B17" s="5">
        <v>34500</v>
      </c>
      <c r="C17" s="5">
        <v>38800</v>
      </c>
      <c r="D17" s="5">
        <v>31700</v>
      </c>
      <c r="E17" s="5">
        <v>64800</v>
      </c>
      <c r="F17" s="5">
        <v>73900</v>
      </c>
      <c r="G17" s="5">
        <v>78400</v>
      </c>
      <c r="H17" s="5">
        <v>121300</v>
      </c>
      <c r="I17" s="5">
        <v>155500</v>
      </c>
      <c r="J17" s="5">
        <v>191600</v>
      </c>
      <c r="K17" s="5">
        <v>193300</v>
      </c>
      <c r="L17" s="5">
        <v>186300</v>
      </c>
      <c r="M17" s="5">
        <v>194300</v>
      </c>
      <c r="N17" s="5">
        <v>172600</v>
      </c>
      <c r="O17" s="5">
        <v>196900</v>
      </c>
      <c r="P17" s="5">
        <v>184900</v>
      </c>
      <c r="Q17" s="5">
        <v>166400</v>
      </c>
      <c r="S17" s="15">
        <f t="shared" si="0"/>
        <v>-18500</v>
      </c>
      <c r="T17" s="67">
        <f t="shared" si="1"/>
        <v>-0.10005408328826393</v>
      </c>
      <c r="U17" s="160" t="str">
        <f t="shared" si="2"/>
        <v>Less than 20%</v>
      </c>
      <c r="V17" s="160" t="str">
        <f t="shared" si="3"/>
        <v>More than 2007</v>
      </c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</row>
    <row r="18" spans="1:84" s="169" customFormat="1" x14ac:dyDescent="0.25">
      <c r="A18" s="4" t="s">
        <v>141</v>
      </c>
      <c r="B18" s="57">
        <v>464000</v>
      </c>
      <c r="C18" s="57">
        <v>478200</v>
      </c>
      <c r="D18" s="57">
        <v>523799.99999999994</v>
      </c>
      <c r="E18" s="57">
        <v>561800</v>
      </c>
      <c r="F18" s="57">
        <v>560000</v>
      </c>
      <c r="G18" s="57">
        <v>585200</v>
      </c>
      <c r="H18" s="57">
        <v>674500</v>
      </c>
      <c r="I18" s="57">
        <v>756800</v>
      </c>
      <c r="J18" s="57">
        <v>843000</v>
      </c>
      <c r="K18" s="57">
        <v>846700</v>
      </c>
      <c r="L18" s="57">
        <v>924500</v>
      </c>
      <c r="M18" s="57">
        <v>923700</v>
      </c>
      <c r="N18" s="57">
        <v>882200</v>
      </c>
      <c r="O18" s="57">
        <v>966600</v>
      </c>
      <c r="P18" s="57">
        <v>954600</v>
      </c>
      <c r="Q18" s="57">
        <v>911300</v>
      </c>
      <c r="S18" s="62">
        <f t="shared" si="0"/>
        <v>-43300</v>
      </c>
      <c r="T18" s="151">
        <f t="shared" si="1"/>
        <v>-4.5359312801173265E-2</v>
      </c>
      <c r="U18" s="161" t="str">
        <f t="shared" si="2"/>
        <v>Less than 20%</v>
      </c>
      <c r="V18" s="161" t="str">
        <f t="shared" si="3"/>
        <v>More than 2007</v>
      </c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</row>
    <row r="19" spans="1:84" x14ac:dyDescent="0.25">
      <c r="A19" t="s">
        <v>23</v>
      </c>
      <c r="B19" s="5">
        <v>97300</v>
      </c>
      <c r="C19" s="5">
        <v>104100</v>
      </c>
      <c r="D19" s="5">
        <v>125200</v>
      </c>
      <c r="E19" s="5">
        <v>119600</v>
      </c>
      <c r="F19" s="5">
        <v>235300</v>
      </c>
      <c r="G19" s="5">
        <v>294400</v>
      </c>
      <c r="H19" s="5">
        <v>361100</v>
      </c>
      <c r="I19" s="5">
        <v>396500</v>
      </c>
      <c r="J19" s="5">
        <v>391900</v>
      </c>
      <c r="K19" s="5">
        <v>342100</v>
      </c>
      <c r="L19" s="5">
        <v>440800</v>
      </c>
      <c r="M19" s="5">
        <v>476600</v>
      </c>
      <c r="N19" s="5">
        <v>542200</v>
      </c>
      <c r="O19" s="5">
        <v>542500</v>
      </c>
      <c r="P19" s="5">
        <v>542500</v>
      </c>
      <c r="Q19" s="5">
        <v>323000</v>
      </c>
      <c r="S19" s="15">
        <f t="shared" si="0"/>
        <v>-219500</v>
      </c>
      <c r="T19" s="67">
        <f t="shared" si="1"/>
        <v>-0.40460829493087558</v>
      </c>
      <c r="U19" s="160" t="str">
        <f t="shared" si="2"/>
        <v>More than 20%</v>
      </c>
      <c r="V19" s="160" t="str">
        <f t="shared" si="3"/>
        <v>Less than 2007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</row>
    <row r="20" spans="1:84" x14ac:dyDescent="0.25">
      <c r="A20" t="s">
        <v>25</v>
      </c>
      <c r="B20" s="5">
        <v>56000</v>
      </c>
      <c r="C20" s="5">
        <v>55700</v>
      </c>
      <c r="D20" s="5">
        <v>41600</v>
      </c>
      <c r="E20" s="5">
        <v>46100</v>
      </c>
      <c r="F20" s="5">
        <v>53300</v>
      </c>
      <c r="G20" s="5">
        <v>58500</v>
      </c>
      <c r="H20" s="5">
        <v>87900</v>
      </c>
      <c r="I20" s="5">
        <v>104200</v>
      </c>
      <c r="J20" s="5">
        <v>109600</v>
      </c>
      <c r="K20" s="5">
        <v>103100</v>
      </c>
      <c r="L20" s="5">
        <v>103700</v>
      </c>
      <c r="M20" s="5">
        <v>102600</v>
      </c>
      <c r="N20" s="5">
        <v>109000</v>
      </c>
      <c r="O20" s="5">
        <v>111700</v>
      </c>
      <c r="P20" s="5">
        <v>111700</v>
      </c>
      <c r="Q20" s="5">
        <v>67000</v>
      </c>
      <c r="S20" s="15">
        <f t="shared" si="0"/>
        <v>-44700</v>
      </c>
      <c r="T20" s="67">
        <f t="shared" si="1"/>
        <v>-0.40017905102954343</v>
      </c>
      <c r="U20" s="160" t="str">
        <f t="shared" si="2"/>
        <v>More than 20%</v>
      </c>
      <c r="V20" s="160" t="str">
        <f t="shared" si="3"/>
        <v>Less than 2007</v>
      </c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</row>
    <row r="21" spans="1:84" x14ac:dyDescent="0.25">
      <c r="A21" t="s">
        <v>24</v>
      </c>
      <c r="B21" s="5">
        <v>59700</v>
      </c>
      <c r="C21" s="5">
        <v>61300</v>
      </c>
      <c r="D21" s="5">
        <v>61300</v>
      </c>
      <c r="E21" s="5">
        <v>55000</v>
      </c>
      <c r="F21" s="5">
        <v>57700</v>
      </c>
      <c r="G21" s="5">
        <v>62100</v>
      </c>
      <c r="H21" s="5">
        <v>71500</v>
      </c>
      <c r="I21" s="5">
        <v>77800</v>
      </c>
      <c r="J21" s="5">
        <v>98200</v>
      </c>
      <c r="K21" s="5">
        <v>95200</v>
      </c>
      <c r="L21" s="5">
        <v>106000</v>
      </c>
      <c r="M21" s="5">
        <v>108700</v>
      </c>
      <c r="N21" s="5">
        <v>95000</v>
      </c>
      <c r="O21" s="5">
        <v>97400</v>
      </c>
      <c r="P21" s="5">
        <v>97400</v>
      </c>
      <c r="Q21" s="5">
        <v>58400</v>
      </c>
      <c r="S21" s="15">
        <f t="shared" si="0"/>
        <v>-39000</v>
      </c>
      <c r="T21" s="67">
        <f t="shared" si="1"/>
        <v>-0.40041067761806981</v>
      </c>
      <c r="U21" s="160" t="str">
        <f t="shared" si="2"/>
        <v>More than 20%</v>
      </c>
      <c r="V21" s="160" t="str">
        <f t="shared" si="3"/>
        <v>Less than 2007</v>
      </c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</row>
    <row r="22" spans="1:84" x14ac:dyDescent="0.25">
      <c r="A22" t="s">
        <v>27</v>
      </c>
      <c r="B22" s="5">
        <v>24400</v>
      </c>
      <c r="C22" s="5">
        <v>24600</v>
      </c>
      <c r="D22" s="5">
        <v>23600</v>
      </c>
      <c r="E22" s="5">
        <v>22500</v>
      </c>
      <c r="F22" s="5">
        <v>23100</v>
      </c>
      <c r="G22" s="5">
        <v>25600</v>
      </c>
      <c r="H22" s="5">
        <v>31700</v>
      </c>
      <c r="I22" s="5">
        <v>40500</v>
      </c>
      <c r="J22" s="5">
        <v>51200</v>
      </c>
      <c r="K22" s="5">
        <v>45700</v>
      </c>
      <c r="L22" s="5">
        <v>59200</v>
      </c>
      <c r="M22" s="5">
        <v>50200</v>
      </c>
      <c r="N22" s="5">
        <v>51100</v>
      </c>
      <c r="O22" s="5">
        <v>52400</v>
      </c>
      <c r="P22" s="5">
        <v>52400</v>
      </c>
      <c r="Q22" s="5">
        <v>52400</v>
      </c>
      <c r="S22" s="15">
        <f t="shared" si="0"/>
        <v>0</v>
      </c>
      <c r="T22" s="67">
        <f t="shared" si="1"/>
        <v>0</v>
      </c>
      <c r="U22" s="160" t="str">
        <f t="shared" si="2"/>
        <v>Less than 20%</v>
      </c>
      <c r="V22" s="160" t="str">
        <f t="shared" si="3"/>
        <v>More than 2007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</row>
    <row r="23" spans="1:84" x14ac:dyDescent="0.25">
      <c r="A23" t="s">
        <v>29</v>
      </c>
      <c r="B23" s="5">
        <v>14400</v>
      </c>
      <c r="C23" s="5">
        <v>13500</v>
      </c>
      <c r="D23" s="5">
        <v>12900</v>
      </c>
      <c r="E23" s="5">
        <v>12500</v>
      </c>
      <c r="F23" s="5">
        <v>13400</v>
      </c>
      <c r="G23" s="5">
        <v>12600</v>
      </c>
      <c r="H23" s="5">
        <v>16200</v>
      </c>
      <c r="I23" s="5">
        <v>17600</v>
      </c>
      <c r="J23" s="5">
        <v>29600</v>
      </c>
      <c r="K23" s="5">
        <v>36800</v>
      </c>
      <c r="L23" s="5">
        <v>31500</v>
      </c>
      <c r="M23" s="5">
        <v>34800</v>
      </c>
      <c r="N23" s="5">
        <v>33500</v>
      </c>
      <c r="O23" s="5">
        <v>34300</v>
      </c>
      <c r="P23" s="5">
        <v>34300</v>
      </c>
      <c r="Q23" s="5">
        <v>20600</v>
      </c>
      <c r="S23" s="15">
        <f t="shared" si="0"/>
        <v>-13700</v>
      </c>
      <c r="T23" s="67">
        <f t="shared" si="1"/>
        <v>-0.39941690962099125</v>
      </c>
      <c r="U23" s="160" t="str">
        <f t="shared" si="2"/>
        <v>More than 20%</v>
      </c>
      <c r="V23" s="160" t="str">
        <f t="shared" si="3"/>
        <v>More than 2007</v>
      </c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x14ac:dyDescent="0.25">
      <c r="A24" t="s">
        <v>133</v>
      </c>
      <c r="B24" s="5">
        <v>28600</v>
      </c>
      <c r="C24" s="5">
        <v>33600</v>
      </c>
      <c r="D24" s="5">
        <v>26200</v>
      </c>
      <c r="E24" s="5">
        <v>28500</v>
      </c>
      <c r="F24" s="5">
        <v>26700</v>
      </c>
      <c r="G24" s="5">
        <v>40300</v>
      </c>
      <c r="H24" s="5">
        <v>56700</v>
      </c>
      <c r="I24" s="5">
        <v>59700</v>
      </c>
      <c r="J24" s="5">
        <v>74900</v>
      </c>
      <c r="K24" s="5">
        <v>77000</v>
      </c>
      <c r="L24" s="5">
        <v>59400</v>
      </c>
      <c r="M24" s="5">
        <v>70000</v>
      </c>
      <c r="N24" s="5">
        <v>70000</v>
      </c>
      <c r="O24" s="5">
        <v>71600</v>
      </c>
      <c r="P24" s="5">
        <v>71600</v>
      </c>
      <c r="Q24" s="5">
        <v>68000</v>
      </c>
      <c r="S24" s="15">
        <f t="shared" si="0"/>
        <v>-3600</v>
      </c>
      <c r="T24" s="67">
        <f t="shared" si="1"/>
        <v>-5.027932960893855E-2</v>
      </c>
      <c r="U24" s="160" t="str">
        <f t="shared" si="2"/>
        <v>Less than 20%</v>
      </c>
      <c r="V24" s="160" t="str">
        <f t="shared" si="3"/>
        <v>More than 2007</v>
      </c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</row>
    <row r="25" spans="1:84" x14ac:dyDescent="0.25">
      <c r="A25" t="s">
        <v>134</v>
      </c>
      <c r="B25" s="5">
        <v>1600</v>
      </c>
      <c r="C25" s="5">
        <v>2200</v>
      </c>
      <c r="D25" s="5">
        <v>2900</v>
      </c>
      <c r="E25" s="5">
        <v>3100</v>
      </c>
      <c r="F25" s="5">
        <v>3400</v>
      </c>
      <c r="G25" s="5">
        <v>2600</v>
      </c>
      <c r="H25" s="5">
        <v>7100</v>
      </c>
      <c r="I25" s="5">
        <v>6900</v>
      </c>
      <c r="J25" s="5">
        <v>20700</v>
      </c>
      <c r="K25" s="5">
        <v>41800</v>
      </c>
      <c r="L25" s="5">
        <v>47000</v>
      </c>
      <c r="M25" s="5">
        <v>49200</v>
      </c>
      <c r="N25" s="5">
        <v>62100</v>
      </c>
      <c r="O25" s="5">
        <v>70100</v>
      </c>
      <c r="P25" s="5">
        <v>70100</v>
      </c>
      <c r="Q25" s="5">
        <v>42100</v>
      </c>
      <c r="S25" s="15">
        <f t="shared" si="0"/>
        <v>-28000</v>
      </c>
      <c r="T25" s="67">
        <f t="shared" si="1"/>
        <v>-0.39942938659058486</v>
      </c>
      <c r="U25" s="160" t="str">
        <f t="shared" si="2"/>
        <v>More than 20%</v>
      </c>
      <c r="V25" s="160" t="str">
        <f t="shared" si="3"/>
        <v>More than 2007</v>
      </c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</row>
    <row r="26" spans="1:84" x14ac:dyDescent="0.25">
      <c r="A26" t="s">
        <v>135</v>
      </c>
      <c r="B26" s="5">
        <v>40500</v>
      </c>
      <c r="C26" s="5">
        <v>42500</v>
      </c>
      <c r="D26" s="5">
        <v>40800</v>
      </c>
      <c r="E26" s="5">
        <v>40700</v>
      </c>
      <c r="F26" s="5">
        <v>36300</v>
      </c>
      <c r="G26" s="5">
        <v>34200</v>
      </c>
      <c r="H26" s="5">
        <v>30700</v>
      </c>
      <c r="I26" s="5">
        <v>24900</v>
      </c>
      <c r="J26" s="5">
        <v>25200</v>
      </c>
      <c r="K26" s="5">
        <v>19400</v>
      </c>
      <c r="L26" s="5">
        <v>0</v>
      </c>
      <c r="M26" s="5">
        <v>0</v>
      </c>
      <c r="N26" s="5">
        <v>0</v>
      </c>
      <c r="O26" s="5">
        <v>0</v>
      </c>
      <c r="S26" s="15"/>
      <c r="T26" s="67"/>
      <c r="U26" s="160"/>
      <c r="V26" s="160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</row>
    <row r="27" spans="1:84" x14ac:dyDescent="0.25">
      <c r="A27" t="s">
        <v>30</v>
      </c>
      <c r="B27" s="5">
        <v>2700</v>
      </c>
      <c r="C27" s="5">
        <v>2600</v>
      </c>
      <c r="D27" s="5">
        <v>2100</v>
      </c>
      <c r="E27" s="5">
        <v>1900</v>
      </c>
      <c r="F27" s="5">
        <v>1900</v>
      </c>
      <c r="G27" s="5">
        <v>2400</v>
      </c>
      <c r="H27" s="5">
        <v>2400</v>
      </c>
      <c r="I27" s="5">
        <v>8000</v>
      </c>
      <c r="J27" s="5">
        <v>3200</v>
      </c>
      <c r="K27" s="5">
        <v>5400</v>
      </c>
      <c r="L27" s="5">
        <v>6500</v>
      </c>
      <c r="M27" s="5">
        <v>8300</v>
      </c>
      <c r="N27" s="5">
        <v>9600</v>
      </c>
      <c r="O27" s="5">
        <v>9800</v>
      </c>
      <c r="P27" s="5">
        <v>9800</v>
      </c>
      <c r="Q27" s="5">
        <v>5900</v>
      </c>
      <c r="S27" s="15">
        <f t="shared" si="0"/>
        <v>-3900</v>
      </c>
      <c r="T27" s="67">
        <f t="shared" si="1"/>
        <v>-0.39795918367346939</v>
      </c>
      <c r="U27" s="160" t="str">
        <f t="shared" si="2"/>
        <v>More than 20%</v>
      </c>
      <c r="V27" s="160" t="str">
        <f t="shared" si="3"/>
        <v>More than 2007</v>
      </c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</row>
    <row r="28" spans="1:84" x14ac:dyDescent="0.25">
      <c r="A28" t="s">
        <v>136</v>
      </c>
      <c r="B28" s="5">
        <v>11000</v>
      </c>
      <c r="C28" s="5">
        <v>10600</v>
      </c>
      <c r="D28" s="5">
        <v>6100</v>
      </c>
      <c r="E28" s="5">
        <v>2300</v>
      </c>
      <c r="F28" s="5">
        <v>1500</v>
      </c>
      <c r="G28" s="5">
        <v>1600</v>
      </c>
      <c r="H28" s="5">
        <v>200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S28" s="15"/>
      <c r="T28" s="67"/>
      <c r="U28" s="160"/>
      <c r="V28" s="160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</row>
    <row r="29" spans="1:84" x14ac:dyDescent="0.25">
      <c r="A29" t="s">
        <v>137</v>
      </c>
      <c r="B29" s="5">
        <v>23700</v>
      </c>
      <c r="C29" s="5">
        <v>20900</v>
      </c>
      <c r="D29" s="5">
        <v>27000</v>
      </c>
      <c r="E29" s="5">
        <v>31800</v>
      </c>
      <c r="F29" s="5">
        <v>37900</v>
      </c>
      <c r="G29" s="5">
        <v>74100</v>
      </c>
      <c r="H29" s="5">
        <v>103700</v>
      </c>
      <c r="I29" s="5">
        <v>89600</v>
      </c>
      <c r="J29" s="5">
        <v>43100</v>
      </c>
      <c r="K29" s="5">
        <v>45400</v>
      </c>
      <c r="L29" s="5">
        <v>64800</v>
      </c>
      <c r="M29" s="5">
        <v>77500</v>
      </c>
      <c r="N29" s="5">
        <v>63900</v>
      </c>
      <c r="O29" s="5">
        <v>85500</v>
      </c>
      <c r="P29" s="5">
        <v>85500</v>
      </c>
      <c r="Q29" s="5">
        <v>51300</v>
      </c>
      <c r="S29" s="15">
        <f t="shared" si="0"/>
        <v>-34200</v>
      </c>
      <c r="T29" s="67">
        <f t="shared" si="1"/>
        <v>-0.4</v>
      </c>
      <c r="U29" s="160" t="str">
        <f t="shared" si="2"/>
        <v>More than 20%</v>
      </c>
      <c r="V29" s="160" t="str">
        <f t="shared" si="3"/>
        <v>Less than 2007</v>
      </c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</row>
    <row r="30" spans="1:84" s="169" customFormat="1" x14ac:dyDescent="0.25">
      <c r="A30" s="4" t="s">
        <v>138</v>
      </c>
      <c r="B30" s="57">
        <v>359900</v>
      </c>
      <c r="C30" s="57">
        <v>371600</v>
      </c>
      <c r="D30" s="57">
        <v>369800</v>
      </c>
      <c r="E30" s="57">
        <v>364000</v>
      </c>
      <c r="F30" s="57">
        <v>490400</v>
      </c>
      <c r="G30" s="57">
        <v>608400</v>
      </c>
      <c r="H30" s="57">
        <v>769200</v>
      </c>
      <c r="I30" s="57">
        <v>825500</v>
      </c>
      <c r="J30" s="57">
        <v>847600</v>
      </c>
      <c r="K30" s="57">
        <v>811900</v>
      </c>
      <c r="L30" s="57">
        <v>918900</v>
      </c>
      <c r="M30" s="57">
        <v>977900</v>
      </c>
      <c r="N30" s="57">
        <v>1036400.0000000001</v>
      </c>
      <c r="O30" s="57">
        <v>1075400</v>
      </c>
      <c r="P30" s="57">
        <v>1075400</v>
      </c>
      <c r="Q30" s="57">
        <v>688600</v>
      </c>
      <c r="S30" s="62">
        <f t="shared" si="0"/>
        <v>-386800</v>
      </c>
      <c r="T30" s="151">
        <f t="shared" si="1"/>
        <v>-0.35968011902547892</v>
      </c>
      <c r="U30" s="161" t="str">
        <f t="shared" si="2"/>
        <v>More than 20%</v>
      </c>
      <c r="V30" s="161" t="str">
        <f t="shared" si="3"/>
        <v>Less than 2007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</row>
    <row r="31" spans="1:84" x14ac:dyDescent="0.25">
      <c r="A31" s="53" t="s">
        <v>35</v>
      </c>
      <c r="B31" s="5">
        <v>23700</v>
      </c>
      <c r="C31" s="5">
        <v>20200</v>
      </c>
      <c r="D31" s="5">
        <v>18800</v>
      </c>
      <c r="E31" s="5">
        <v>19800</v>
      </c>
      <c r="F31" s="5">
        <v>19500</v>
      </c>
      <c r="G31" s="5">
        <v>21300</v>
      </c>
      <c r="H31" s="5">
        <v>33900</v>
      </c>
      <c r="I31" s="5">
        <v>34500</v>
      </c>
      <c r="J31" s="5">
        <v>62800</v>
      </c>
      <c r="K31" s="5">
        <v>55700</v>
      </c>
      <c r="L31" s="5">
        <v>69600</v>
      </c>
      <c r="M31" s="5">
        <v>73100</v>
      </c>
      <c r="N31" s="5">
        <v>61600</v>
      </c>
      <c r="O31" s="5">
        <v>70100</v>
      </c>
      <c r="P31" s="5">
        <v>70100</v>
      </c>
      <c r="Q31" s="5">
        <v>42100</v>
      </c>
      <c r="S31" s="15">
        <f t="shared" si="0"/>
        <v>-28000</v>
      </c>
      <c r="T31" s="67">
        <f t="shared" si="1"/>
        <v>-0.39942938659058486</v>
      </c>
      <c r="U31" s="160" t="str">
        <f t="shared" si="2"/>
        <v>More than 20%</v>
      </c>
      <c r="V31" s="160" t="str">
        <f t="shared" si="3"/>
        <v>More than 2007</v>
      </c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</row>
    <row r="32" spans="1:84" x14ac:dyDescent="0.25">
      <c r="A32" s="53" t="s">
        <v>36</v>
      </c>
      <c r="B32" s="5">
        <v>4100</v>
      </c>
      <c r="C32" s="5">
        <v>5700</v>
      </c>
      <c r="D32" s="5">
        <v>5900</v>
      </c>
      <c r="E32" s="5">
        <v>6500</v>
      </c>
      <c r="F32" s="5">
        <v>12100</v>
      </c>
      <c r="G32" s="5">
        <v>9000</v>
      </c>
      <c r="H32" s="5">
        <v>9300</v>
      </c>
      <c r="I32" s="5">
        <v>12200</v>
      </c>
      <c r="J32" s="5">
        <v>45700</v>
      </c>
      <c r="K32" s="5">
        <v>34300</v>
      </c>
      <c r="L32" s="5">
        <v>37700</v>
      </c>
      <c r="M32" s="5">
        <v>31800</v>
      </c>
      <c r="N32" s="5">
        <v>32400</v>
      </c>
      <c r="O32" s="5">
        <v>33200</v>
      </c>
      <c r="P32" s="5">
        <v>33200</v>
      </c>
      <c r="Q32" s="5">
        <v>19900</v>
      </c>
      <c r="S32" s="15">
        <f t="shared" si="0"/>
        <v>-13300</v>
      </c>
      <c r="T32" s="67">
        <f t="shared" si="1"/>
        <v>-0.4006024096385542</v>
      </c>
      <c r="U32" s="160" t="str">
        <f t="shared" si="2"/>
        <v>More than 20%</v>
      </c>
      <c r="V32" s="160" t="str">
        <f t="shared" si="3"/>
        <v>More than 2007</v>
      </c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</row>
    <row r="33" spans="1:84" x14ac:dyDescent="0.25">
      <c r="A33" s="53" t="s">
        <v>34</v>
      </c>
      <c r="B33" s="5">
        <v>3000</v>
      </c>
      <c r="C33" s="5">
        <v>4500</v>
      </c>
      <c r="D33" s="5">
        <v>4200</v>
      </c>
      <c r="E33" s="5">
        <v>2500</v>
      </c>
      <c r="F33" s="5">
        <v>12600</v>
      </c>
      <c r="G33" s="5">
        <v>14800</v>
      </c>
      <c r="H33" s="5">
        <v>19600</v>
      </c>
      <c r="I33" s="5">
        <v>29600</v>
      </c>
      <c r="J33" s="5">
        <v>70300</v>
      </c>
      <c r="K33" s="5">
        <v>68700</v>
      </c>
      <c r="L33" s="5">
        <v>78900</v>
      </c>
      <c r="M33" s="5">
        <v>70100</v>
      </c>
      <c r="N33" s="5">
        <v>64000</v>
      </c>
      <c r="O33" s="5">
        <v>65600</v>
      </c>
      <c r="P33" s="5">
        <v>65600</v>
      </c>
      <c r="Q33" s="5">
        <v>39400</v>
      </c>
      <c r="S33" s="15">
        <f t="shared" si="0"/>
        <v>-26200</v>
      </c>
      <c r="T33" s="67">
        <f t="shared" si="1"/>
        <v>-0.39939024390243905</v>
      </c>
      <c r="U33" s="160" t="str">
        <f t="shared" si="2"/>
        <v>More than 20%</v>
      </c>
      <c r="V33" s="160" t="str">
        <f t="shared" si="3"/>
        <v>More than 2007</v>
      </c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</row>
    <row r="34" spans="1:84" x14ac:dyDescent="0.25">
      <c r="A34" s="53" t="s">
        <v>142</v>
      </c>
      <c r="B34" s="5">
        <v>12800</v>
      </c>
      <c r="C34" s="5">
        <v>10300</v>
      </c>
      <c r="D34" s="5">
        <v>11800</v>
      </c>
      <c r="E34" s="5">
        <v>12000</v>
      </c>
      <c r="F34" s="5">
        <v>5300</v>
      </c>
      <c r="G34" s="5">
        <v>1700</v>
      </c>
      <c r="H34" s="5">
        <v>2300</v>
      </c>
      <c r="I34" s="5">
        <v>2200</v>
      </c>
      <c r="J34" s="5">
        <v>4300</v>
      </c>
      <c r="K34" s="5">
        <v>4500</v>
      </c>
      <c r="L34" s="5">
        <v>0</v>
      </c>
      <c r="M34" s="5">
        <v>0</v>
      </c>
      <c r="N34" s="5">
        <v>0</v>
      </c>
      <c r="O34" s="5">
        <v>0</v>
      </c>
      <c r="S34" s="15"/>
      <c r="T34" s="67"/>
      <c r="U34" s="160"/>
      <c r="V34" s="160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</row>
    <row r="35" spans="1:84" x14ac:dyDescent="0.25">
      <c r="A35" s="53" t="s">
        <v>37</v>
      </c>
      <c r="B35" s="5">
        <v>5100</v>
      </c>
      <c r="C35" s="5">
        <v>5200</v>
      </c>
      <c r="D35" s="5">
        <v>4800</v>
      </c>
      <c r="E35" s="5">
        <v>4500</v>
      </c>
      <c r="F35" s="5">
        <v>3800</v>
      </c>
      <c r="G35" s="5">
        <v>3400</v>
      </c>
      <c r="H35" s="5">
        <v>4700</v>
      </c>
      <c r="I35" s="5">
        <v>5700</v>
      </c>
      <c r="J35" s="5">
        <v>17400</v>
      </c>
      <c r="K35" s="5">
        <v>19700</v>
      </c>
      <c r="L35" s="5">
        <v>15700</v>
      </c>
      <c r="M35" s="5">
        <v>15100</v>
      </c>
      <c r="N35" s="5">
        <v>15200</v>
      </c>
      <c r="O35" s="5">
        <v>15600</v>
      </c>
      <c r="P35" s="5">
        <v>15600</v>
      </c>
      <c r="Q35" s="5">
        <v>15600</v>
      </c>
      <c r="S35" s="15">
        <f t="shared" si="0"/>
        <v>0</v>
      </c>
      <c r="T35" s="67">
        <f t="shared" si="1"/>
        <v>0</v>
      </c>
      <c r="U35" s="160" t="str">
        <f t="shared" si="2"/>
        <v>Less than 20%</v>
      </c>
      <c r="V35" s="160" t="str">
        <f t="shared" si="3"/>
        <v>More than 2007</v>
      </c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</row>
    <row r="36" spans="1:84" x14ac:dyDescent="0.25">
      <c r="A36" s="53" t="s">
        <v>39</v>
      </c>
      <c r="B36" s="5">
        <v>2000</v>
      </c>
      <c r="C36" s="5">
        <v>2000</v>
      </c>
      <c r="D36" s="5">
        <v>1500</v>
      </c>
      <c r="E36" s="5">
        <v>1600</v>
      </c>
      <c r="F36" s="5">
        <v>1500</v>
      </c>
      <c r="G36" s="5">
        <v>2800</v>
      </c>
      <c r="H36" s="5">
        <v>2200</v>
      </c>
      <c r="I36" s="5">
        <v>2500</v>
      </c>
      <c r="J36" s="5">
        <v>3400</v>
      </c>
      <c r="K36" s="5">
        <v>3000</v>
      </c>
      <c r="L36" s="5">
        <v>2800</v>
      </c>
      <c r="M36" s="5">
        <v>3600</v>
      </c>
      <c r="N36" s="5">
        <v>3000</v>
      </c>
      <c r="O36" s="5">
        <v>3000</v>
      </c>
      <c r="P36" s="5">
        <v>3000</v>
      </c>
      <c r="Q36" s="5">
        <v>1800</v>
      </c>
      <c r="S36" s="15">
        <f t="shared" si="0"/>
        <v>-1200</v>
      </c>
      <c r="T36" s="67">
        <f t="shared" si="1"/>
        <v>-0.4</v>
      </c>
      <c r="U36" s="160" t="str">
        <f t="shared" si="2"/>
        <v>More than 20%</v>
      </c>
      <c r="V36" s="160" t="str">
        <f t="shared" si="3"/>
        <v>Less than 2007</v>
      </c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</row>
    <row r="37" spans="1:84" x14ac:dyDescent="0.25">
      <c r="A37" s="53" t="s">
        <v>38</v>
      </c>
      <c r="B37" s="5">
        <v>800</v>
      </c>
      <c r="C37" s="5">
        <v>900</v>
      </c>
      <c r="D37" s="5">
        <v>900</v>
      </c>
      <c r="E37" s="5">
        <v>1000</v>
      </c>
      <c r="F37" s="5">
        <v>1000</v>
      </c>
      <c r="G37" s="5">
        <v>1100</v>
      </c>
      <c r="H37" s="5">
        <v>1400</v>
      </c>
      <c r="I37" s="5">
        <v>2000</v>
      </c>
      <c r="J37" s="5">
        <v>3200</v>
      </c>
      <c r="K37" s="5">
        <v>3100</v>
      </c>
      <c r="L37" s="5">
        <v>3700</v>
      </c>
      <c r="M37" s="5">
        <v>4400</v>
      </c>
      <c r="N37" s="5">
        <v>3500</v>
      </c>
      <c r="O37" s="5">
        <v>3500</v>
      </c>
      <c r="P37" s="5">
        <v>3500</v>
      </c>
      <c r="Q37" s="5">
        <v>2100</v>
      </c>
      <c r="S37" s="15">
        <f t="shared" si="0"/>
        <v>-1400</v>
      </c>
      <c r="T37" s="67">
        <f t="shared" si="1"/>
        <v>-0.4</v>
      </c>
      <c r="U37" s="160" t="str">
        <f t="shared" si="2"/>
        <v>More than 20%</v>
      </c>
      <c r="V37" s="160" t="str">
        <f t="shared" si="3"/>
        <v>More than 2007</v>
      </c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</row>
    <row r="38" spans="1:84" x14ac:dyDescent="0.25">
      <c r="A38" s="53" t="s">
        <v>143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41500</v>
      </c>
      <c r="J38" s="5">
        <v>53300</v>
      </c>
      <c r="K38" s="5">
        <v>77700</v>
      </c>
      <c r="L38" s="5">
        <v>163000</v>
      </c>
      <c r="M38" s="5">
        <v>134000</v>
      </c>
      <c r="N38" s="5">
        <v>130900</v>
      </c>
      <c r="O38" s="5">
        <v>130900</v>
      </c>
      <c r="P38" s="5">
        <v>130900</v>
      </c>
      <c r="Q38" s="5">
        <v>78500</v>
      </c>
      <c r="S38" s="15">
        <f t="shared" si="0"/>
        <v>-52400</v>
      </c>
      <c r="T38" s="67">
        <f t="shared" si="1"/>
        <v>-0.40030557677616502</v>
      </c>
      <c r="U38" s="160" t="str">
        <f t="shared" si="2"/>
        <v>More than 20%</v>
      </c>
      <c r="V38" s="160" t="str">
        <f t="shared" si="3"/>
        <v>More than 2007</v>
      </c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</row>
    <row r="39" spans="1:84" x14ac:dyDescent="0.25">
      <c r="A39" s="53" t="s">
        <v>144</v>
      </c>
      <c r="B39" s="5">
        <v>3900</v>
      </c>
      <c r="C39" s="5">
        <v>7300</v>
      </c>
      <c r="D39" s="5">
        <v>6700</v>
      </c>
      <c r="E39" s="5">
        <v>4900</v>
      </c>
      <c r="F39" s="5">
        <v>10300</v>
      </c>
      <c r="G39" s="5">
        <v>11400</v>
      </c>
      <c r="H39" s="5">
        <v>13100</v>
      </c>
      <c r="I39" s="5">
        <v>10900</v>
      </c>
      <c r="J39" s="5">
        <v>15200</v>
      </c>
      <c r="K39" s="5">
        <v>36100</v>
      </c>
      <c r="L39" s="5">
        <v>46800</v>
      </c>
      <c r="M39" s="5">
        <v>22400</v>
      </c>
      <c r="N39" s="5">
        <v>22400</v>
      </c>
      <c r="O39" s="5">
        <v>32900</v>
      </c>
      <c r="P39" s="5">
        <v>32900</v>
      </c>
      <c r="Q39" s="5">
        <v>19800</v>
      </c>
      <c r="S39" s="15">
        <f t="shared" si="0"/>
        <v>-13100</v>
      </c>
      <c r="T39" s="67">
        <f t="shared" si="1"/>
        <v>-0.3981762917933131</v>
      </c>
      <c r="U39" s="160" t="str">
        <f t="shared" si="2"/>
        <v>More than 20%</v>
      </c>
      <c r="V39" s="160" t="str">
        <f t="shared" si="3"/>
        <v>More than 2007</v>
      </c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</row>
    <row r="40" spans="1:84" x14ac:dyDescent="0.25">
      <c r="A40" s="53" t="s">
        <v>42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39500</v>
      </c>
      <c r="J40" s="5">
        <v>39400</v>
      </c>
      <c r="K40" s="5">
        <v>38800</v>
      </c>
      <c r="L40" s="5">
        <v>27300</v>
      </c>
      <c r="M40" s="5">
        <v>19200</v>
      </c>
      <c r="N40" s="5">
        <v>0</v>
      </c>
      <c r="O40" s="5">
        <v>0</v>
      </c>
      <c r="S40" s="15"/>
      <c r="T40" s="67"/>
      <c r="U40" s="160"/>
      <c r="V40" s="160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</row>
    <row r="41" spans="1:84" x14ac:dyDescent="0.25">
      <c r="A41" s="53" t="s">
        <v>145</v>
      </c>
      <c r="B41" s="5">
        <v>2100</v>
      </c>
      <c r="C41" s="5">
        <v>3200</v>
      </c>
      <c r="D41" s="5">
        <v>3200</v>
      </c>
      <c r="E41" s="5">
        <v>2600</v>
      </c>
      <c r="F41" s="5">
        <v>3900</v>
      </c>
      <c r="G41" s="5">
        <v>17000</v>
      </c>
      <c r="H41" s="5">
        <v>23900</v>
      </c>
      <c r="I41" s="5">
        <v>38400</v>
      </c>
      <c r="J41" s="5">
        <v>43300</v>
      </c>
      <c r="K41" s="5">
        <v>36500</v>
      </c>
      <c r="L41" s="5">
        <v>38600</v>
      </c>
      <c r="M41" s="5">
        <v>38700</v>
      </c>
      <c r="N41" s="5">
        <v>33400</v>
      </c>
      <c r="O41" s="5">
        <v>37000</v>
      </c>
      <c r="P41" s="5">
        <v>34200</v>
      </c>
      <c r="Q41" s="5">
        <v>20500</v>
      </c>
      <c r="S41" s="15">
        <f t="shared" si="0"/>
        <v>-13700</v>
      </c>
      <c r="T41" s="67">
        <f t="shared" si="1"/>
        <v>-0.40058479532163743</v>
      </c>
      <c r="U41" s="160" t="str">
        <f t="shared" si="2"/>
        <v>More than 20%</v>
      </c>
      <c r="V41" s="160" t="str">
        <f t="shared" si="3"/>
        <v>Less than 2007</v>
      </c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</row>
    <row r="42" spans="1:84" x14ac:dyDescent="0.25">
      <c r="A42" s="53" t="s">
        <v>146</v>
      </c>
      <c r="B42" s="5">
        <v>0</v>
      </c>
      <c r="C42" s="5">
        <v>0</v>
      </c>
      <c r="D42" s="5">
        <v>0</v>
      </c>
      <c r="E42" s="5">
        <v>33000</v>
      </c>
      <c r="F42" s="5">
        <v>34300</v>
      </c>
      <c r="G42" s="5">
        <v>34000</v>
      </c>
      <c r="H42" s="5">
        <v>42900</v>
      </c>
      <c r="I42" s="5">
        <v>70600</v>
      </c>
      <c r="J42" s="5">
        <v>103100</v>
      </c>
      <c r="K42" s="5">
        <v>0</v>
      </c>
      <c r="L42" s="5">
        <v>0</v>
      </c>
      <c r="M42" s="5">
        <v>0</v>
      </c>
      <c r="N42" s="5">
        <v>0</v>
      </c>
      <c r="S42" s="15">
        <f t="shared" si="0"/>
        <v>0</v>
      </c>
      <c r="T42" s="67"/>
      <c r="U42" s="160"/>
      <c r="V42" s="160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</row>
    <row r="43" spans="1:84" x14ac:dyDescent="0.25">
      <c r="A43" s="53" t="s">
        <v>147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6300</v>
      </c>
      <c r="L43" s="5">
        <v>31800</v>
      </c>
      <c r="M43" s="5">
        <v>45600</v>
      </c>
      <c r="N43" s="5">
        <v>32200.000000000004</v>
      </c>
      <c r="O43" s="5">
        <v>0</v>
      </c>
      <c r="P43" s="5">
        <v>2800</v>
      </c>
      <c r="Q43" s="5">
        <v>500</v>
      </c>
      <c r="S43" s="15">
        <f t="shared" si="0"/>
        <v>-2300</v>
      </c>
      <c r="T43" s="67">
        <f t="shared" si="1"/>
        <v>-0.8214285714285714</v>
      </c>
      <c r="U43" s="160" t="str">
        <f>IF(T43=-0.2, "Equal", IF(T43&lt;=-0.2, "More than 20%", "Less than 20%"))</f>
        <v>More than 20%</v>
      </c>
      <c r="V43" s="160" t="str">
        <f t="shared" si="3"/>
        <v>More than 2007</v>
      </c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</row>
    <row r="44" spans="1:84" x14ac:dyDescent="0.25">
      <c r="A44" s="53" t="s">
        <v>45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155000</v>
      </c>
      <c r="L44" s="5">
        <v>200700</v>
      </c>
      <c r="M44" s="5">
        <v>214000</v>
      </c>
      <c r="N44" s="5">
        <v>133000</v>
      </c>
      <c r="O44" s="5">
        <v>106000</v>
      </c>
      <c r="P44" s="5">
        <v>106000</v>
      </c>
      <c r="Q44" s="5">
        <v>31800</v>
      </c>
      <c r="S44" s="15">
        <f t="shared" si="0"/>
        <v>-74200</v>
      </c>
      <c r="T44" s="67">
        <f t="shared" si="1"/>
        <v>-0.7</v>
      </c>
      <c r="U44" s="160" t="str">
        <f>IF(T44=-0.2, "Equal", IF(T44&lt;=-0.2, "More than 20%", "Less than 20%"))</f>
        <v>More than 20%</v>
      </c>
      <c r="V44" s="160" t="str">
        <f t="shared" si="3"/>
        <v>More than 2007</v>
      </c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</row>
    <row r="45" spans="1:84" x14ac:dyDescent="0.25">
      <c r="A45" s="53" t="s">
        <v>148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19500</v>
      </c>
      <c r="K45" s="5">
        <v>26200</v>
      </c>
      <c r="L45" s="5">
        <v>28700</v>
      </c>
      <c r="M45" s="5">
        <v>22000</v>
      </c>
      <c r="N45" s="5">
        <v>15100</v>
      </c>
      <c r="O45" s="5">
        <v>0</v>
      </c>
      <c r="P45" s="5">
        <v>0</v>
      </c>
      <c r="Q45" s="5">
        <v>0</v>
      </c>
      <c r="R45" s="15"/>
      <c r="S45" s="15">
        <f t="shared" si="0"/>
        <v>0</v>
      </c>
      <c r="T45" s="67"/>
      <c r="U45" s="160"/>
      <c r="V45" s="160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</row>
    <row r="46" spans="1:84" s="169" customFormat="1" x14ac:dyDescent="0.25">
      <c r="A46" s="181" t="s">
        <v>149</v>
      </c>
      <c r="B46" s="182">
        <v>114400</v>
      </c>
      <c r="C46" s="182">
        <v>113900</v>
      </c>
      <c r="D46" s="182">
        <v>105600</v>
      </c>
      <c r="E46" s="182">
        <v>107100</v>
      </c>
      <c r="F46" s="182">
        <v>104400</v>
      </c>
      <c r="G46" s="182">
        <v>116500</v>
      </c>
      <c r="H46" s="182">
        <v>153299.99999999997</v>
      </c>
      <c r="I46" s="182">
        <v>289600</v>
      </c>
      <c r="J46" s="182">
        <v>480900</v>
      </c>
      <c r="K46" s="182">
        <v>565600.00000000012</v>
      </c>
      <c r="L46" s="182">
        <v>745300</v>
      </c>
      <c r="M46" s="182">
        <v>694000</v>
      </c>
      <c r="N46" s="182">
        <v>546699.99999999988</v>
      </c>
      <c r="O46" s="182">
        <v>497799.99999999994</v>
      </c>
      <c r="P46" s="182">
        <f>SUM(P31:P45)</f>
        <v>497800</v>
      </c>
      <c r="Q46" s="57">
        <f>SUM(Q31:Q45)</f>
        <v>272000</v>
      </c>
      <c r="R46" s="4"/>
      <c r="S46" s="62">
        <f t="shared" si="0"/>
        <v>-225800</v>
      </c>
      <c r="T46" s="194">
        <f t="shared" si="1"/>
        <v>-0.45359582161510648</v>
      </c>
      <c r="U46" s="161" t="str">
        <f t="shared" si="2"/>
        <v>More than 20%</v>
      </c>
      <c r="V46" s="161" t="str">
        <f t="shared" si="3"/>
        <v>More than 2007</v>
      </c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</row>
    <row r="47" spans="1:84" s="4" customFormat="1" x14ac:dyDescent="0.25">
      <c r="A47" s="4" t="s">
        <v>216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>
        <v>42500</v>
      </c>
      <c r="Q47" s="57">
        <v>50000</v>
      </c>
      <c r="S47" s="62">
        <f t="shared" si="0"/>
        <v>7500</v>
      </c>
      <c r="T47" s="194">
        <f t="shared" si="1"/>
        <v>0.17647058823529413</v>
      </c>
      <c r="U47" s="161" t="str">
        <f t="shared" si="2"/>
        <v>Less than 20%</v>
      </c>
      <c r="V47" s="161" t="str">
        <f t="shared" si="3"/>
        <v>More than 2007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</row>
    <row r="48" spans="1:84" s="169" customFormat="1" x14ac:dyDescent="0.25">
      <c r="A48" s="65" t="s">
        <v>215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>
        <f>SUM(P48:P52)</f>
        <v>330700</v>
      </c>
      <c r="O48" s="75">
        <f>SUM(Q48:Q52)</f>
        <v>221900</v>
      </c>
      <c r="P48" s="176">
        <v>145500</v>
      </c>
      <c r="Q48" s="176">
        <v>101800</v>
      </c>
      <c r="R48" s="65"/>
      <c r="S48" s="15">
        <f t="shared" si="0"/>
        <v>-43700</v>
      </c>
      <c r="T48" s="67">
        <f t="shared" si="1"/>
        <v>-0.30034364261168384</v>
      </c>
      <c r="U48" s="160" t="str">
        <f t="shared" si="2"/>
        <v>More than 20%</v>
      </c>
      <c r="V48" s="160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</row>
    <row r="49" spans="1:84" s="169" customFormat="1" x14ac:dyDescent="0.25">
      <c r="A49" s="186" t="s">
        <v>217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195">
        <f>(O48-N48)/N48</f>
        <v>-0.32899909283338374</v>
      </c>
      <c r="P49" s="176">
        <v>89000</v>
      </c>
      <c r="Q49" s="176">
        <v>62300</v>
      </c>
      <c r="R49" s="65"/>
      <c r="S49" s="15">
        <f t="shared" si="0"/>
        <v>-26700</v>
      </c>
      <c r="T49" s="67">
        <f t="shared" si="1"/>
        <v>-0.3</v>
      </c>
      <c r="U49" s="160" t="str">
        <f t="shared" si="2"/>
        <v>More than 20%</v>
      </c>
      <c r="V49" s="160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</row>
    <row r="50" spans="1:84" s="169" customFormat="1" x14ac:dyDescent="0.25">
      <c r="A50" s="186" t="s">
        <v>218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176">
        <v>14300</v>
      </c>
      <c r="Q50" s="176">
        <v>8600</v>
      </c>
      <c r="R50" s="65"/>
      <c r="S50" s="15">
        <f t="shared" si="0"/>
        <v>-5700</v>
      </c>
      <c r="T50" s="67">
        <f t="shared" si="1"/>
        <v>-0.39860139860139859</v>
      </c>
      <c r="U50" s="160" t="str">
        <f t="shared" si="2"/>
        <v>More than 20%</v>
      </c>
      <c r="V50" s="160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</row>
    <row r="51" spans="1:84" s="169" customFormat="1" x14ac:dyDescent="0.25">
      <c r="A51" s="186" t="s">
        <v>219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176">
        <v>63900</v>
      </c>
      <c r="Q51" s="176">
        <v>38400</v>
      </c>
      <c r="R51" s="65"/>
      <c r="S51" s="15">
        <f t="shared" si="0"/>
        <v>-25500</v>
      </c>
      <c r="T51" s="67">
        <f t="shared" si="1"/>
        <v>-0.39906103286384975</v>
      </c>
      <c r="U51" s="160" t="str">
        <f t="shared" si="2"/>
        <v>More than 20%</v>
      </c>
      <c r="V51" s="160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</row>
    <row r="52" spans="1:84" s="169" customFormat="1" x14ac:dyDescent="0.25">
      <c r="A52" s="186" t="s">
        <v>220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176">
        <v>18000</v>
      </c>
      <c r="Q52" s="176">
        <v>10800</v>
      </c>
      <c r="R52" s="65"/>
      <c r="S52" s="15">
        <f t="shared" si="0"/>
        <v>-7200</v>
      </c>
      <c r="T52" s="67">
        <f t="shared" si="1"/>
        <v>-0.4</v>
      </c>
      <c r="U52" s="160" t="str">
        <f t="shared" si="2"/>
        <v>More than 20%</v>
      </c>
      <c r="V52" s="160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</row>
    <row r="53" spans="1:84" s="169" customFormat="1" x14ac:dyDescent="0.25">
      <c r="A53" s="186" t="s">
        <v>221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176">
        <v>12900</v>
      </c>
      <c r="Q53" s="176">
        <v>12900</v>
      </c>
      <c r="R53" s="65"/>
      <c r="S53" s="15">
        <f t="shared" si="0"/>
        <v>0</v>
      </c>
      <c r="T53" s="67">
        <f t="shared" si="1"/>
        <v>0</v>
      </c>
      <c r="U53" s="160" t="str">
        <f t="shared" si="2"/>
        <v>Less than 20%</v>
      </c>
      <c r="V53" s="160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</row>
    <row r="54" spans="1:84" s="169" customFormat="1" x14ac:dyDescent="0.25">
      <c r="A54" s="186" t="s">
        <v>222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176">
        <v>20000</v>
      </c>
      <c r="Q54" s="176">
        <v>20000</v>
      </c>
      <c r="R54" s="65"/>
      <c r="S54" s="15">
        <f t="shared" si="0"/>
        <v>0</v>
      </c>
      <c r="T54" s="67">
        <f t="shared" si="1"/>
        <v>0</v>
      </c>
      <c r="U54" s="160" t="str">
        <f t="shared" si="2"/>
        <v>Less than 20%</v>
      </c>
      <c r="V54" s="160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</row>
    <row r="55" spans="1:84" s="169" customFormat="1" x14ac:dyDescent="0.25">
      <c r="A55" s="186" t="s">
        <v>223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176">
        <v>22000</v>
      </c>
      <c r="Q55" s="176">
        <v>22000</v>
      </c>
      <c r="R55" s="65"/>
      <c r="S55" s="15">
        <f t="shared" si="0"/>
        <v>0</v>
      </c>
      <c r="T55" s="67">
        <f t="shared" si="1"/>
        <v>0</v>
      </c>
      <c r="U55" s="160" t="str">
        <f t="shared" si="2"/>
        <v>Less than 20%</v>
      </c>
      <c r="V55" s="160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</row>
    <row r="56" spans="1:84" s="169" customFormat="1" x14ac:dyDescent="0.25">
      <c r="A56" s="186" t="s">
        <v>224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176">
        <v>21200</v>
      </c>
      <c r="Q56" s="176">
        <v>21200</v>
      </c>
      <c r="R56" s="65"/>
      <c r="S56" s="15">
        <f t="shared" si="0"/>
        <v>0</v>
      </c>
      <c r="T56" s="67">
        <f t="shared" si="1"/>
        <v>0</v>
      </c>
      <c r="U56" s="160" t="str">
        <f t="shared" si="2"/>
        <v>Less than 20%</v>
      </c>
      <c r="V56" s="160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</row>
    <row r="57" spans="1:84" s="4" customFormat="1" x14ac:dyDescent="0.25">
      <c r="A57" s="127" t="s">
        <v>150</v>
      </c>
      <c r="B57" s="126">
        <v>21600</v>
      </c>
      <c r="C57" s="126">
        <v>19500</v>
      </c>
      <c r="D57" s="126">
        <v>15200</v>
      </c>
      <c r="E57" s="126">
        <v>18600</v>
      </c>
      <c r="F57" s="126">
        <v>27000</v>
      </c>
      <c r="G57" s="126">
        <v>71400</v>
      </c>
      <c r="H57" s="126">
        <v>141600</v>
      </c>
      <c r="I57" s="126">
        <v>253100</v>
      </c>
      <c r="J57" s="126">
        <v>268200</v>
      </c>
      <c r="K57" s="126">
        <v>294600</v>
      </c>
      <c r="L57" s="126">
        <v>378000</v>
      </c>
      <c r="M57" s="126">
        <v>310000</v>
      </c>
      <c r="N57" s="126">
        <v>309100</v>
      </c>
      <c r="O57" s="126">
        <v>686900</v>
      </c>
      <c r="P57" s="126">
        <v>406700</v>
      </c>
      <c r="Q57" s="126">
        <v>298000</v>
      </c>
      <c r="R57" s="74"/>
      <c r="S57" s="15">
        <f t="shared" si="0"/>
        <v>-108700</v>
      </c>
      <c r="T57" s="67">
        <f t="shared" si="1"/>
        <v>-0.26727317432997294</v>
      </c>
      <c r="U57" s="160" t="str">
        <f t="shared" si="2"/>
        <v>More than 20%</v>
      </c>
      <c r="V57" s="160" t="str">
        <f t="shared" si="3"/>
        <v>More than 2007</v>
      </c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</row>
    <row r="58" spans="1:84" s="169" customFormat="1" x14ac:dyDescent="0.25">
      <c r="A58" s="4" t="s">
        <v>194</v>
      </c>
      <c r="B58" s="57">
        <v>938300</v>
      </c>
      <c r="C58" s="57">
        <v>963600</v>
      </c>
      <c r="D58" s="57">
        <v>999200</v>
      </c>
      <c r="E58" s="57">
        <v>1032800</v>
      </c>
      <c r="F58" s="57">
        <v>1181800</v>
      </c>
      <c r="G58" s="57">
        <v>1381600</v>
      </c>
      <c r="H58" s="57">
        <v>1738400</v>
      </c>
      <c r="I58" s="57">
        <v>2125100</v>
      </c>
      <c r="J58" s="57">
        <v>2439700</v>
      </c>
      <c r="K58" s="57">
        <v>2518800</v>
      </c>
      <c r="L58" s="57">
        <v>2966600</v>
      </c>
      <c r="M58" s="57">
        <v>2905500</v>
      </c>
      <c r="N58" s="57">
        <v>2777900</v>
      </c>
      <c r="O58" s="57">
        <v>3226800</v>
      </c>
      <c r="P58" s="57">
        <v>2977100</v>
      </c>
      <c r="Q58" s="57">
        <v>2220000</v>
      </c>
      <c r="R58" s="4"/>
      <c r="S58" s="62">
        <f t="shared" si="0"/>
        <v>-757100</v>
      </c>
      <c r="T58" s="149">
        <f t="shared" si="1"/>
        <v>-0.25430788351079908</v>
      </c>
      <c r="U58" s="161" t="str">
        <f t="shared" si="2"/>
        <v>More than 20%</v>
      </c>
      <c r="V58" s="161" t="str">
        <f t="shared" si="3"/>
        <v>More than 2007</v>
      </c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</row>
    <row r="59" spans="1:84" ht="15.75" customHeight="1" x14ac:dyDescent="0.25">
      <c r="B59" s="67">
        <f>B44/B58</f>
        <v>0</v>
      </c>
      <c r="C59" s="67">
        <f t="shared" ref="C59:Q59" si="4">C44/C58</f>
        <v>0</v>
      </c>
      <c r="D59" s="67">
        <f t="shared" si="4"/>
        <v>0</v>
      </c>
      <c r="E59" s="67">
        <f t="shared" si="4"/>
        <v>0</v>
      </c>
      <c r="F59" s="67">
        <f t="shared" si="4"/>
        <v>0</v>
      </c>
      <c r="G59" s="67">
        <f t="shared" si="4"/>
        <v>0</v>
      </c>
      <c r="H59" s="67">
        <f t="shared" si="4"/>
        <v>0</v>
      </c>
      <c r="I59" s="67">
        <f t="shared" si="4"/>
        <v>0</v>
      </c>
      <c r="J59" s="67">
        <f t="shared" si="4"/>
        <v>0</v>
      </c>
      <c r="K59" s="67">
        <f t="shared" si="4"/>
        <v>6.1537239955534381E-2</v>
      </c>
      <c r="L59" s="67">
        <f t="shared" si="4"/>
        <v>6.7653205690015511E-2</v>
      </c>
      <c r="M59" s="67">
        <f t="shared" si="4"/>
        <v>7.3653415935295133E-2</v>
      </c>
      <c r="N59" s="67">
        <f t="shared" si="4"/>
        <v>4.7877893372691605E-2</v>
      </c>
      <c r="O59" s="67">
        <f t="shared" si="4"/>
        <v>3.2849882236271229E-2</v>
      </c>
      <c r="P59" s="67">
        <f t="shared" si="4"/>
        <v>3.5605119075610495E-2</v>
      </c>
      <c r="Q59" s="67">
        <f>Q44/Q58</f>
        <v>1.4324324324324324E-2</v>
      </c>
      <c r="S59" s="17">
        <f t="shared" si="0"/>
        <v>-2.1280794751286171E-2</v>
      </c>
      <c r="T59" s="151"/>
      <c r="U59" s="184"/>
      <c r="V59" s="201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</row>
    <row r="60" spans="1:84" s="169" customFormat="1" x14ac:dyDescent="0.25">
      <c r="A60" s="4" t="s">
        <v>153</v>
      </c>
      <c r="B60" s="57">
        <v>0</v>
      </c>
      <c r="C60" s="57">
        <v>0</v>
      </c>
      <c r="D60" s="57">
        <v>0</v>
      </c>
      <c r="E60" s="57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/>
      <c r="Q60" s="14"/>
      <c r="S60" s="17">
        <f t="shared" si="0"/>
        <v>0</v>
      </c>
      <c r="T60" s="183"/>
      <c r="U60" s="161"/>
      <c r="V60" s="161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</row>
    <row r="61" spans="1:84" x14ac:dyDescent="0.25">
      <c r="A61" s="53" t="s">
        <v>154</v>
      </c>
      <c r="B61" s="5">
        <v>91200</v>
      </c>
      <c r="C61" s="5">
        <v>136600</v>
      </c>
      <c r="D61" s="5">
        <v>139700</v>
      </c>
      <c r="E61" s="5">
        <v>191200</v>
      </c>
      <c r="F61" s="5">
        <v>185400</v>
      </c>
      <c r="G61" s="5">
        <v>131800</v>
      </c>
      <c r="H61" s="5">
        <v>204900</v>
      </c>
      <c r="I61" s="5">
        <v>222300</v>
      </c>
      <c r="J61" s="5">
        <v>171500</v>
      </c>
      <c r="K61" s="5">
        <v>245900</v>
      </c>
      <c r="L61" s="5">
        <v>233500</v>
      </c>
      <c r="M61" s="5">
        <v>173800</v>
      </c>
      <c r="N61" s="5">
        <v>137400</v>
      </c>
      <c r="O61" s="5">
        <v>200100</v>
      </c>
      <c r="P61" s="5">
        <f>SUM(P62:P64)</f>
        <v>200100</v>
      </c>
      <c r="Q61" s="5">
        <f>SUM(Q62:Q64)</f>
        <v>197400</v>
      </c>
      <c r="S61" s="15">
        <f t="shared" si="0"/>
        <v>-2700</v>
      </c>
      <c r="T61" s="67">
        <f t="shared" si="1"/>
        <v>-1.3493253373313344E-2</v>
      </c>
      <c r="U61" s="160" t="str">
        <f t="shared" ref="U61:U64" si="5">IF(T61=-0.2, "Equal", IF(T61&lt;=-0.2, "More than 20%", "Less than 20%"))</f>
        <v>Less than 20%</v>
      </c>
      <c r="V61" s="160" t="str">
        <f t="shared" ref="V61:V64" si="6">IF(Q61=H61,"Equal",IF(Q61&gt;=H61,"More than 2007","Less than 2007"))</f>
        <v>Less than 2007</v>
      </c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</row>
    <row r="62" spans="1:84" x14ac:dyDescent="0.25">
      <c r="A62" s="187" t="s">
        <v>225</v>
      </c>
      <c r="P62" s="59">
        <v>55400</v>
      </c>
      <c r="Q62" s="59">
        <v>52700</v>
      </c>
      <c r="S62" s="15">
        <f t="shared" si="0"/>
        <v>-2700</v>
      </c>
      <c r="T62" s="67">
        <f t="shared" si="1"/>
        <v>-4.8736462093862815E-2</v>
      </c>
      <c r="U62" s="160" t="str">
        <f t="shared" si="5"/>
        <v>Less than 20%</v>
      </c>
      <c r="V62" s="160" t="str">
        <f t="shared" si="6"/>
        <v>More than 2007</v>
      </c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</row>
    <row r="63" spans="1:84" x14ac:dyDescent="0.25">
      <c r="A63" s="54" t="s">
        <v>226</v>
      </c>
      <c r="P63" s="59">
        <v>24700</v>
      </c>
      <c r="Q63" s="59">
        <v>24700</v>
      </c>
      <c r="S63" s="15">
        <f t="shared" si="0"/>
        <v>0</v>
      </c>
      <c r="T63" s="67">
        <f t="shared" si="1"/>
        <v>0</v>
      </c>
      <c r="U63" s="160" t="str">
        <f t="shared" si="5"/>
        <v>Less than 20%</v>
      </c>
      <c r="V63" s="160" t="str">
        <f t="shared" si="6"/>
        <v>More than 2007</v>
      </c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</row>
    <row r="64" spans="1:84" x14ac:dyDescent="0.25">
      <c r="A64" s="54" t="s">
        <v>227</v>
      </c>
      <c r="P64" s="59">
        <v>120000</v>
      </c>
      <c r="Q64" s="59">
        <v>120000</v>
      </c>
      <c r="S64" s="15">
        <f t="shared" si="0"/>
        <v>0</v>
      </c>
      <c r="T64" s="67">
        <f t="shared" si="1"/>
        <v>0</v>
      </c>
      <c r="U64" s="160" t="str">
        <f t="shared" si="5"/>
        <v>Less than 20%</v>
      </c>
      <c r="V64" s="160" t="str">
        <f t="shared" si="6"/>
        <v>More than 2007</v>
      </c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</row>
    <row r="65" spans="1:84" x14ac:dyDescent="0.25">
      <c r="A65" s="53" t="s">
        <v>155</v>
      </c>
      <c r="B65" s="5">
        <v>0</v>
      </c>
      <c r="C65" s="58">
        <v>15000</v>
      </c>
      <c r="D65" s="58">
        <v>15000</v>
      </c>
      <c r="E65" s="58">
        <v>15000</v>
      </c>
      <c r="F65" s="5">
        <v>15000</v>
      </c>
      <c r="G65" s="5">
        <v>15000</v>
      </c>
      <c r="H65" s="5">
        <v>15000</v>
      </c>
      <c r="I65" s="5">
        <v>15000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S65" s="15">
        <f t="shared" si="0"/>
        <v>0</v>
      </c>
      <c r="T65" s="67"/>
      <c r="U65" s="160"/>
      <c r="V65" s="160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</row>
    <row r="66" spans="1:84" x14ac:dyDescent="0.25">
      <c r="A66" s="53" t="s">
        <v>156</v>
      </c>
      <c r="B66" s="5">
        <v>2200</v>
      </c>
      <c r="C66" s="5">
        <v>2300</v>
      </c>
      <c r="D66" s="5">
        <v>3000</v>
      </c>
      <c r="E66" s="5">
        <v>7400</v>
      </c>
      <c r="F66" s="5">
        <v>0</v>
      </c>
      <c r="G66" s="5">
        <v>9000</v>
      </c>
      <c r="H66" s="5">
        <v>12000</v>
      </c>
      <c r="I66" s="5">
        <v>14500</v>
      </c>
      <c r="J66" s="5">
        <v>16000</v>
      </c>
      <c r="K66" s="5">
        <v>18100</v>
      </c>
      <c r="L66" s="5">
        <v>20000</v>
      </c>
      <c r="M66" s="5">
        <v>22000</v>
      </c>
      <c r="N66" s="5">
        <v>22000</v>
      </c>
      <c r="O66" s="5">
        <v>26600</v>
      </c>
      <c r="P66" s="5">
        <v>26600</v>
      </c>
      <c r="Q66" s="5">
        <v>25300</v>
      </c>
      <c r="S66" s="15">
        <f t="shared" si="0"/>
        <v>-1300</v>
      </c>
      <c r="T66" s="67">
        <f t="shared" si="1"/>
        <v>-4.8872180451127817E-2</v>
      </c>
      <c r="U66" s="160" t="str">
        <f t="shared" ref="U66:U68" si="7">IF(T66=-0.2, "Equal", IF(T66&lt;=-0.2, "More than 20%", "Less than 20%"))</f>
        <v>Less than 20%</v>
      </c>
      <c r="V66" s="160" t="str">
        <f t="shared" ref="V66:V68" si="8">IF(Q66=H66,"Equal",IF(Q66&gt;=H66,"More than 2007","Less than 2007"))</f>
        <v>More than 2007</v>
      </c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</row>
    <row r="67" spans="1:84" x14ac:dyDescent="0.25">
      <c r="A67" s="53" t="s">
        <v>157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39400</v>
      </c>
      <c r="H67" s="5">
        <v>66500</v>
      </c>
      <c r="I67" s="5">
        <v>107100</v>
      </c>
      <c r="J67" s="5">
        <v>52500</v>
      </c>
      <c r="K67" s="5">
        <v>89500</v>
      </c>
      <c r="L67" s="5">
        <v>94900</v>
      </c>
      <c r="M67" s="5">
        <v>98000</v>
      </c>
      <c r="N67" s="5">
        <v>104800</v>
      </c>
      <c r="O67" s="5">
        <v>111900</v>
      </c>
      <c r="P67" s="5">
        <v>111900</v>
      </c>
      <c r="Q67" s="5">
        <v>106300</v>
      </c>
      <c r="S67" s="15">
        <f t="shared" si="0"/>
        <v>-5600</v>
      </c>
      <c r="T67" s="67">
        <f t="shared" si="1"/>
        <v>-5.0044682752457555E-2</v>
      </c>
      <c r="U67" s="160" t="str">
        <f t="shared" si="7"/>
        <v>Less than 20%</v>
      </c>
      <c r="V67" s="160" t="str">
        <f t="shared" si="8"/>
        <v>More than 2007</v>
      </c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</row>
    <row r="68" spans="1:84" s="169" customFormat="1" x14ac:dyDescent="0.25">
      <c r="A68" s="4" t="s">
        <v>158</v>
      </c>
      <c r="B68" s="57">
        <v>91200</v>
      </c>
      <c r="C68" s="57">
        <v>151600</v>
      </c>
      <c r="D68" s="57">
        <v>154700</v>
      </c>
      <c r="E68" s="57">
        <v>206200</v>
      </c>
      <c r="F68" s="57">
        <v>200400</v>
      </c>
      <c r="G68" s="57">
        <v>195200</v>
      </c>
      <c r="H68" s="57">
        <v>298400</v>
      </c>
      <c r="I68" s="57">
        <v>358900</v>
      </c>
      <c r="J68" s="57">
        <v>240000</v>
      </c>
      <c r="K68" s="57">
        <v>353500</v>
      </c>
      <c r="L68" s="57">
        <v>348400</v>
      </c>
      <c r="M68" s="57">
        <v>293800</v>
      </c>
      <c r="N68" s="57">
        <v>264200</v>
      </c>
      <c r="O68" s="57">
        <v>338600</v>
      </c>
      <c r="P68" s="57">
        <v>338600</v>
      </c>
      <c r="Q68" s="57">
        <v>328900</v>
      </c>
      <c r="S68" s="62">
        <f t="shared" si="0"/>
        <v>-9700</v>
      </c>
      <c r="T68" s="151">
        <f t="shared" si="1"/>
        <v>-2.8647371529828707E-2</v>
      </c>
      <c r="U68" s="161" t="str">
        <f t="shared" si="7"/>
        <v>Less than 20%</v>
      </c>
      <c r="V68" s="161" t="str">
        <f t="shared" si="8"/>
        <v>More than 2007</v>
      </c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</row>
    <row r="69" spans="1:84" x14ac:dyDescent="0.25">
      <c r="A69" s="53" t="s">
        <v>159</v>
      </c>
      <c r="B69" s="5">
        <v>0</v>
      </c>
      <c r="C69" s="5">
        <v>342000</v>
      </c>
      <c r="D69" s="5">
        <v>0</v>
      </c>
      <c r="E69" s="5">
        <v>389200</v>
      </c>
      <c r="F69" s="5">
        <v>0</v>
      </c>
      <c r="G69" s="5">
        <v>0</v>
      </c>
      <c r="H69" s="5">
        <v>583000</v>
      </c>
      <c r="I69" s="5">
        <v>4800</v>
      </c>
      <c r="J69" s="5">
        <v>0</v>
      </c>
      <c r="K69" s="5">
        <v>723600</v>
      </c>
      <c r="L69" s="5">
        <v>0</v>
      </c>
      <c r="M69" s="5">
        <v>0</v>
      </c>
      <c r="N69" s="5">
        <v>582800</v>
      </c>
      <c r="O69" s="5">
        <v>0</v>
      </c>
      <c r="S69" s="15">
        <f t="shared" ref="S69:S107" si="9">Q69-P69</f>
        <v>0</v>
      </c>
      <c r="T69" s="67"/>
      <c r="U69" s="160"/>
      <c r="V69" s="160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</row>
    <row r="70" spans="1:84" x14ac:dyDescent="0.25">
      <c r="A70" s="53" t="s">
        <v>160</v>
      </c>
      <c r="B70" s="5">
        <v>0</v>
      </c>
      <c r="C70" s="5">
        <v>0</v>
      </c>
      <c r="D70" s="5">
        <v>0</v>
      </c>
      <c r="E70" s="5">
        <v>295400</v>
      </c>
      <c r="F70" s="5">
        <v>0</v>
      </c>
      <c r="G70" s="5">
        <v>0</v>
      </c>
      <c r="H70" s="5">
        <v>0</v>
      </c>
      <c r="I70" s="5">
        <v>332800</v>
      </c>
      <c r="J70" s="5">
        <v>0</v>
      </c>
      <c r="K70" s="5">
        <v>0</v>
      </c>
      <c r="L70" s="5">
        <v>0</v>
      </c>
      <c r="M70" s="5">
        <v>629300</v>
      </c>
      <c r="N70" s="5">
        <v>0</v>
      </c>
      <c r="O70" s="5">
        <v>0</v>
      </c>
      <c r="S70" s="15">
        <f t="shared" si="9"/>
        <v>0</v>
      </c>
      <c r="T70" s="67"/>
      <c r="U70" s="160"/>
      <c r="V70" s="160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</row>
    <row r="71" spans="1:84" x14ac:dyDescent="0.25">
      <c r="A71" s="53" t="s">
        <v>161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40800</v>
      </c>
      <c r="J71" s="5">
        <v>0</v>
      </c>
      <c r="K71" s="5">
        <v>47600</v>
      </c>
      <c r="L71" s="5">
        <v>0</v>
      </c>
      <c r="M71" s="5">
        <v>0</v>
      </c>
      <c r="N71" s="5">
        <v>109000</v>
      </c>
      <c r="O71" s="5">
        <v>0</v>
      </c>
      <c r="S71" s="15">
        <f t="shared" si="9"/>
        <v>0</v>
      </c>
      <c r="T71" s="67"/>
      <c r="U71" s="160"/>
      <c r="V71" s="160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</row>
    <row r="72" spans="1:84" x14ac:dyDescent="0.25">
      <c r="A72" s="53" t="s">
        <v>162</v>
      </c>
      <c r="B72" s="5">
        <v>13700</v>
      </c>
      <c r="C72" s="5">
        <v>18000</v>
      </c>
      <c r="D72" s="5">
        <v>0</v>
      </c>
      <c r="E72" s="5">
        <v>34800</v>
      </c>
      <c r="F72" s="5">
        <v>0</v>
      </c>
      <c r="G72" s="5">
        <v>136200</v>
      </c>
      <c r="H72" s="5">
        <v>34800</v>
      </c>
      <c r="I72" s="5">
        <v>27500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S72" s="15">
        <f t="shared" si="9"/>
        <v>0</v>
      </c>
      <c r="T72" s="67"/>
      <c r="U72" s="160"/>
      <c r="V72" s="160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</row>
    <row r="73" spans="1:84" x14ac:dyDescent="0.25">
      <c r="A73" s="53" t="s">
        <v>163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S73" s="15">
        <f t="shared" si="9"/>
        <v>0</v>
      </c>
      <c r="T73" s="67"/>
      <c r="U73" s="160"/>
      <c r="V73" s="160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</row>
    <row r="74" spans="1:84" x14ac:dyDescent="0.25">
      <c r="A74" s="53" t="s">
        <v>164</v>
      </c>
      <c r="B74" s="5">
        <v>0</v>
      </c>
      <c r="C74" s="5">
        <v>68200</v>
      </c>
      <c r="D74" s="5">
        <v>0</v>
      </c>
      <c r="E74" s="5">
        <v>0</v>
      </c>
      <c r="F74" s="5">
        <v>0</v>
      </c>
      <c r="G74" s="5">
        <v>59800</v>
      </c>
      <c r="H74" s="5">
        <v>0</v>
      </c>
      <c r="I74" s="5">
        <v>0</v>
      </c>
      <c r="J74" s="5">
        <v>0</v>
      </c>
      <c r="K74" s="5">
        <v>105000</v>
      </c>
      <c r="L74" s="5">
        <v>0</v>
      </c>
      <c r="M74" s="5">
        <v>0</v>
      </c>
      <c r="N74" s="5">
        <v>0</v>
      </c>
      <c r="O74" s="5">
        <v>0</v>
      </c>
      <c r="P74" s="5">
        <v>105000</v>
      </c>
      <c r="S74" s="15">
        <f t="shared" si="9"/>
        <v>-105000</v>
      </c>
      <c r="T74" s="67"/>
      <c r="U74" s="160"/>
      <c r="V74" s="160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</row>
    <row r="75" spans="1:84" x14ac:dyDescent="0.25">
      <c r="A75" s="53" t="s">
        <v>165</v>
      </c>
      <c r="B75" s="5">
        <v>0</v>
      </c>
      <c r="C75" s="5">
        <v>14200</v>
      </c>
      <c r="D75" s="5">
        <v>0</v>
      </c>
      <c r="E75" s="5">
        <v>0</v>
      </c>
      <c r="F75" s="5">
        <v>11100</v>
      </c>
      <c r="G75" s="5">
        <v>0</v>
      </c>
      <c r="H75" s="5">
        <v>0</v>
      </c>
      <c r="I75" s="5">
        <v>9400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12600</v>
      </c>
      <c r="S75" s="15">
        <f t="shared" si="9"/>
        <v>-12600</v>
      </c>
      <c r="T75" s="67"/>
      <c r="U75" s="160"/>
      <c r="V75" s="160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</row>
    <row r="76" spans="1:84" x14ac:dyDescent="0.25">
      <c r="A76" s="53" t="s">
        <v>166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100000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S76" s="15">
        <f t="shared" si="9"/>
        <v>0</v>
      </c>
      <c r="T76" s="67"/>
      <c r="U76" s="160"/>
      <c r="V76" s="160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</row>
    <row r="77" spans="1:84" x14ac:dyDescent="0.25">
      <c r="A77" s="53" t="s">
        <v>162</v>
      </c>
      <c r="B77" s="5">
        <v>13700</v>
      </c>
      <c r="C77" s="5">
        <v>18000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50100</v>
      </c>
      <c r="L77" s="5">
        <v>0</v>
      </c>
      <c r="M77" s="5">
        <v>0</v>
      </c>
      <c r="N77" s="5">
        <v>57000</v>
      </c>
      <c r="O77" s="5">
        <v>0</v>
      </c>
      <c r="S77" s="15">
        <f t="shared" si="9"/>
        <v>0</v>
      </c>
      <c r="T77" s="67"/>
      <c r="U77" s="160"/>
      <c r="V77" s="160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</row>
    <row r="78" spans="1:84" s="169" customFormat="1" x14ac:dyDescent="0.25">
      <c r="A78" s="4" t="s">
        <v>167</v>
      </c>
      <c r="B78" s="57">
        <v>13700</v>
      </c>
      <c r="C78" s="57">
        <v>442400</v>
      </c>
      <c r="D78" s="57">
        <v>0</v>
      </c>
      <c r="E78" s="57">
        <v>719300</v>
      </c>
      <c r="F78" s="57">
        <v>11100</v>
      </c>
      <c r="G78" s="57">
        <v>196000</v>
      </c>
      <c r="H78" s="57">
        <v>617800</v>
      </c>
      <c r="I78" s="57">
        <v>515400</v>
      </c>
      <c r="J78" s="57">
        <v>0</v>
      </c>
      <c r="K78" s="57">
        <v>926300</v>
      </c>
      <c r="L78" s="57">
        <v>0</v>
      </c>
      <c r="M78" s="57">
        <v>629300</v>
      </c>
      <c r="N78" s="57">
        <v>748800</v>
      </c>
      <c r="O78" s="57">
        <v>0</v>
      </c>
      <c r="P78" s="57">
        <v>117600</v>
      </c>
      <c r="Q78" s="57"/>
      <c r="S78" s="62">
        <f t="shared" si="9"/>
        <v>-117600</v>
      </c>
      <c r="T78" s="151">
        <f t="shared" ref="T78:T107" si="10">(Q78-P78)/P78</f>
        <v>-1</v>
      </c>
      <c r="U78" s="161" t="str">
        <f t="shared" ref="U78:U79" si="11">IF(T78=-0.2, "Equal", IF(T78&lt;=-0.2, "More than 20%", "Less than 20%"))</f>
        <v>More than 20%</v>
      </c>
      <c r="V78" s="161" t="str">
        <f t="shared" ref="V78:V107" si="12">IF(Q78=H78,"Equal",IF(Q78&gt;=H78,"More than 2007","Less than 2007"))</f>
        <v>Less than 2007</v>
      </c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</row>
    <row r="79" spans="1:84" x14ac:dyDescent="0.25">
      <c r="A79" s="53" t="s">
        <v>168</v>
      </c>
      <c r="B79" s="5">
        <v>85900</v>
      </c>
      <c r="C79" s="5">
        <v>69200</v>
      </c>
      <c r="D79" s="5">
        <v>56300</v>
      </c>
      <c r="E79" s="5">
        <v>61700</v>
      </c>
      <c r="F79" s="5">
        <v>78100</v>
      </c>
      <c r="G79" s="5">
        <v>36700</v>
      </c>
      <c r="H79" s="5">
        <v>60900</v>
      </c>
      <c r="I79" s="5">
        <v>58900</v>
      </c>
      <c r="J79" s="5">
        <v>78200</v>
      </c>
      <c r="K79" s="5">
        <v>112600</v>
      </c>
      <c r="L79" s="5">
        <v>119400</v>
      </c>
      <c r="M79" s="5">
        <v>115300</v>
      </c>
      <c r="N79" s="5">
        <v>131900</v>
      </c>
      <c r="O79" s="5">
        <v>131800</v>
      </c>
      <c r="P79" s="5">
        <f>21200+35000+15400+7500+20600+8200+23900</f>
        <v>131800</v>
      </c>
      <c r="Q79" s="5">
        <f>SUM(Q80:Q86)</f>
        <v>93200</v>
      </c>
      <c r="S79" s="15">
        <f t="shared" si="9"/>
        <v>-38600</v>
      </c>
      <c r="T79" s="67">
        <f t="shared" si="10"/>
        <v>-0.29286798179059181</v>
      </c>
      <c r="U79" s="160" t="str">
        <f t="shared" si="11"/>
        <v>More than 20%</v>
      </c>
      <c r="V79" s="160" t="str">
        <f t="shared" si="12"/>
        <v>More than 2007</v>
      </c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</row>
    <row r="80" spans="1:84" x14ac:dyDescent="0.25">
      <c r="A80" s="54" t="s">
        <v>228</v>
      </c>
      <c r="P80" s="59">
        <v>21200</v>
      </c>
      <c r="Q80" s="59">
        <v>12700</v>
      </c>
      <c r="S80" s="15">
        <f t="shared" si="9"/>
        <v>-8500</v>
      </c>
      <c r="T80" s="67">
        <f t="shared" si="10"/>
        <v>-0.40094339622641512</v>
      </c>
      <c r="U80" s="160"/>
      <c r="V80" s="160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</row>
    <row r="81" spans="1:84" x14ac:dyDescent="0.25">
      <c r="A81" s="54" t="s">
        <v>229</v>
      </c>
      <c r="P81" s="59">
        <v>35000</v>
      </c>
      <c r="Q81" s="59">
        <v>21000</v>
      </c>
      <c r="S81" s="15">
        <f t="shared" si="9"/>
        <v>-14000</v>
      </c>
      <c r="T81" s="67">
        <f t="shared" si="10"/>
        <v>-0.4</v>
      </c>
      <c r="U81" s="160"/>
      <c r="V81" s="160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</row>
    <row r="82" spans="1:84" x14ac:dyDescent="0.25">
      <c r="A82" s="54" t="s">
        <v>230</v>
      </c>
      <c r="O82" s="59"/>
      <c r="P82" s="59">
        <v>15400</v>
      </c>
      <c r="Q82" s="59">
        <v>9200</v>
      </c>
      <c r="S82" s="15">
        <f t="shared" si="9"/>
        <v>-6200</v>
      </c>
      <c r="T82" s="67">
        <f t="shared" si="10"/>
        <v>-0.40259740259740262</v>
      </c>
      <c r="U82" s="160"/>
      <c r="V82" s="160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</row>
    <row r="83" spans="1:84" x14ac:dyDescent="0.25">
      <c r="A83" s="54" t="s">
        <v>231</v>
      </c>
      <c r="O83" s="59"/>
      <c r="P83" s="59">
        <v>7500</v>
      </c>
      <c r="Q83" s="59">
        <v>4500</v>
      </c>
      <c r="S83" s="15">
        <f t="shared" si="9"/>
        <v>-3000</v>
      </c>
      <c r="T83" s="67">
        <f t="shared" si="10"/>
        <v>-0.4</v>
      </c>
      <c r="U83" s="160"/>
      <c r="V83" s="160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</row>
    <row r="84" spans="1:84" x14ac:dyDescent="0.25">
      <c r="A84" s="54" t="s">
        <v>232</v>
      </c>
      <c r="O84" s="59"/>
      <c r="P84" s="59">
        <v>20600</v>
      </c>
      <c r="Q84" s="59">
        <v>12400</v>
      </c>
      <c r="S84" s="15">
        <f t="shared" si="9"/>
        <v>-8200</v>
      </c>
      <c r="T84" s="67">
        <f t="shared" si="10"/>
        <v>-0.39805825242718446</v>
      </c>
      <c r="U84" s="160"/>
      <c r="V84" s="160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</row>
    <row r="85" spans="1:84" x14ac:dyDescent="0.25">
      <c r="A85" s="54" t="s">
        <v>233</v>
      </c>
      <c r="O85" s="59"/>
      <c r="P85" s="59">
        <v>8200</v>
      </c>
      <c r="Q85" s="59">
        <v>7800</v>
      </c>
      <c r="S85" s="15">
        <f t="shared" si="9"/>
        <v>-400</v>
      </c>
      <c r="T85" s="67">
        <f t="shared" si="10"/>
        <v>-4.878048780487805E-2</v>
      </c>
      <c r="U85" s="160"/>
      <c r="V85" s="160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</row>
    <row r="86" spans="1:84" x14ac:dyDescent="0.25">
      <c r="A86" s="54" t="s">
        <v>234</v>
      </c>
      <c r="O86" s="59"/>
      <c r="P86" s="59">
        <v>23900</v>
      </c>
      <c r="Q86" s="59">
        <v>25600</v>
      </c>
      <c r="S86" s="15">
        <f t="shared" si="9"/>
        <v>1700</v>
      </c>
      <c r="T86" s="67">
        <f t="shared" si="10"/>
        <v>7.1129707112970716E-2</v>
      </c>
      <c r="U86" s="160"/>
      <c r="V86" s="160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</row>
    <row r="87" spans="1:84" x14ac:dyDescent="0.25">
      <c r="A87" s="53" t="s">
        <v>169</v>
      </c>
      <c r="B87" s="5">
        <v>11600</v>
      </c>
      <c r="C87" s="5">
        <v>12200</v>
      </c>
      <c r="D87" s="5">
        <v>12100</v>
      </c>
      <c r="E87" s="5">
        <v>12100</v>
      </c>
      <c r="F87" s="5">
        <v>11400</v>
      </c>
      <c r="G87" s="5">
        <v>13000</v>
      </c>
      <c r="H87" s="5">
        <v>12600</v>
      </c>
      <c r="I87" s="5">
        <v>13000</v>
      </c>
      <c r="J87" s="5">
        <v>10800</v>
      </c>
      <c r="K87" s="5">
        <v>10500</v>
      </c>
      <c r="L87" s="5">
        <v>11900</v>
      </c>
      <c r="M87" s="5">
        <v>18400</v>
      </c>
      <c r="N87" s="5">
        <v>12000</v>
      </c>
      <c r="O87" s="5">
        <v>12000</v>
      </c>
      <c r="P87" s="5">
        <v>12000</v>
      </c>
      <c r="Q87" s="5">
        <v>7200</v>
      </c>
      <c r="S87" s="15">
        <f t="shared" si="9"/>
        <v>-4800</v>
      </c>
      <c r="T87" s="67">
        <f t="shared" si="10"/>
        <v>-0.4</v>
      </c>
      <c r="U87" s="160" t="str">
        <f t="shared" ref="U87:U91" si="13">IF(T87=-0.2, "Equal", IF(T87&lt;=-0.2, "More than 20%", "Less than 20%"))</f>
        <v>More than 20%</v>
      </c>
      <c r="V87" s="160" t="str">
        <f t="shared" si="12"/>
        <v>Less than 2007</v>
      </c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</row>
    <row r="88" spans="1:84" x14ac:dyDescent="0.25">
      <c r="A88" s="53" t="s">
        <v>170</v>
      </c>
      <c r="B88" s="5">
        <v>12600</v>
      </c>
      <c r="C88" s="5">
        <v>20200</v>
      </c>
      <c r="D88" s="5">
        <v>29000</v>
      </c>
      <c r="E88" s="5">
        <v>43000</v>
      </c>
      <c r="F88" s="5">
        <v>44100</v>
      </c>
      <c r="G88" s="5">
        <v>28800</v>
      </c>
      <c r="H88" s="5">
        <v>81900</v>
      </c>
      <c r="I88" s="5">
        <v>122100.00000000001</v>
      </c>
      <c r="J88" s="5">
        <v>124300.00000000001</v>
      </c>
      <c r="K88" s="5">
        <v>207799.99999999997</v>
      </c>
      <c r="L88" s="5">
        <v>228099.99999999997</v>
      </c>
      <c r="M88" s="5">
        <v>230899.99999999997</v>
      </c>
      <c r="N88" s="5">
        <v>251400</v>
      </c>
      <c r="O88" s="5">
        <v>174000</v>
      </c>
      <c r="P88" s="5">
        <f>SUM(P89:P91)</f>
        <v>423800</v>
      </c>
      <c r="Q88" s="5">
        <f>SUM(Q89:Q91)</f>
        <v>222600</v>
      </c>
      <c r="S88" s="15">
        <f>Q88-P88</f>
        <v>-201200</v>
      </c>
      <c r="T88" s="67">
        <f t="shared" si="10"/>
        <v>-0.47475224162340729</v>
      </c>
      <c r="U88" s="160" t="str">
        <f t="shared" si="13"/>
        <v>More than 20%</v>
      </c>
      <c r="V88" s="160" t="str">
        <f t="shared" si="12"/>
        <v>More than 2007</v>
      </c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</row>
    <row r="89" spans="1:84" x14ac:dyDescent="0.25">
      <c r="A89" s="54" t="s">
        <v>235</v>
      </c>
      <c r="N89" s="5">
        <f>P79+P87</f>
        <v>143800</v>
      </c>
      <c r="O89" s="5">
        <f>Q79+Q87</f>
        <v>100400</v>
      </c>
      <c r="P89" s="59">
        <v>193000</v>
      </c>
      <c r="Q89" s="59">
        <v>136600</v>
      </c>
      <c r="S89" s="15">
        <f t="shared" si="9"/>
        <v>-56400</v>
      </c>
      <c r="T89" s="67">
        <f t="shared" si="10"/>
        <v>-0.29222797927461142</v>
      </c>
      <c r="U89" s="160" t="str">
        <f t="shared" si="13"/>
        <v>More than 20%</v>
      </c>
      <c r="V89" s="160" t="str">
        <f t="shared" si="12"/>
        <v>More than 2007</v>
      </c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</row>
    <row r="90" spans="1:84" x14ac:dyDescent="0.25">
      <c r="A90" s="54" t="s">
        <v>236</v>
      </c>
      <c r="O90" s="196">
        <f>(N89-O89)/N89</f>
        <v>0.30180806675938804</v>
      </c>
      <c r="P90" s="59">
        <v>160800</v>
      </c>
      <c r="Q90" s="59">
        <v>26000</v>
      </c>
      <c r="S90" s="15">
        <f t="shared" si="9"/>
        <v>-134800</v>
      </c>
      <c r="T90" s="67">
        <f t="shared" si="10"/>
        <v>-0.8383084577114428</v>
      </c>
      <c r="U90" s="160" t="str">
        <f t="shared" si="13"/>
        <v>More than 20%</v>
      </c>
      <c r="V90" s="160" t="str">
        <f t="shared" si="12"/>
        <v>More than 2007</v>
      </c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</row>
    <row r="91" spans="1:84" x14ac:dyDescent="0.25">
      <c r="A91" s="54" t="s">
        <v>237</v>
      </c>
      <c r="P91" s="59">
        <v>70000</v>
      </c>
      <c r="Q91" s="59">
        <v>60000</v>
      </c>
      <c r="S91" s="15">
        <f t="shared" si="9"/>
        <v>-10000</v>
      </c>
      <c r="T91" s="67">
        <f t="shared" si="10"/>
        <v>-0.14285714285714285</v>
      </c>
      <c r="U91" s="160" t="str">
        <f t="shared" si="13"/>
        <v>Less than 20%</v>
      </c>
      <c r="V91" s="160" t="str">
        <f t="shared" si="12"/>
        <v>More than 2007</v>
      </c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</row>
    <row r="92" spans="1:84" s="169" customFormat="1" x14ac:dyDescent="0.25">
      <c r="A92" s="4" t="s">
        <v>171</v>
      </c>
      <c r="B92" s="57">
        <v>110100</v>
      </c>
      <c r="C92" s="57">
        <v>101700</v>
      </c>
      <c r="D92" s="57">
        <v>97400</v>
      </c>
      <c r="E92" s="57">
        <v>116800</v>
      </c>
      <c r="F92" s="57">
        <v>133500</v>
      </c>
      <c r="G92" s="57">
        <v>78500</v>
      </c>
      <c r="H92" s="57">
        <v>155300</v>
      </c>
      <c r="I92" s="57">
        <v>193900</v>
      </c>
      <c r="J92" s="57">
        <v>213300</v>
      </c>
      <c r="K92" s="57">
        <v>330900</v>
      </c>
      <c r="L92" s="57">
        <v>359400</v>
      </c>
      <c r="M92" s="57">
        <v>364500</v>
      </c>
      <c r="N92" s="57">
        <v>395300</v>
      </c>
      <c r="O92" s="57">
        <v>317900</v>
      </c>
      <c r="P92" s="57">
        <v>567700</v>
      </c>
      <c r="Q92" s="57">
        <v>323000</v>
      </c>
      <c r="S92" s="62">
        <f t="shared" si="9"/>
        <v>-244700</v>
      </c>
      <c r="T92" s="151">
        <f t="shared" si="10"/>
        <v>-0.43103751981680466</v>
      </c>
      <c r="U92" s="161" t="str">
        <f t="shared" ref="U92:U93" si="14">IF(T92=-0.2, "Equal", IF(T92&lt;=-0.2, "More than 20%", "Less than 20%"))</f>
        <v>More than 20%</v>
      </c>
      <c r="V92" s="161" t="str">
        <f t="shared" si="12"/>
        <v>More than 2007</v>
      </c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</row>
    <row r="93" spans="1:84" x14ac:dyDescent="0.25">
      <c r="A93" t="s">
        <v>172</v>
      </c>
      <c r="B93" s="5">
        <v>25800</v>
      </c>
      <c r="C93" s="5">
        <v>26600</v>
      </c>
      <c r="D93" s="5">
        <v>29400</v>
      </c>
      <c r="E93" s="5">
        <v>27500</v>
      </c>
      <c r="F93" s="5">
        <v>27100</v>
      </c>
      <c r="G93" s="5">
        <v>28000</v>
      </c>
      <c r="H93" s="5">
        <v>38400</v>
      </c>
      <c r="I93" s="5">
        <v>45300</v>
      </c>
      <c r="J93" s="5">
        <v>56400</v>
      </c>
      <c r="K93" s="5">
        <v>70500</v>
      </c>
      <c r="L93" s="5">
        <v>98100</v>
      </c>
      <c r="M93" s="5">
        <v>108100</v>
      </c>
      <c r="N93" s="5">
        <v>133900</v>
      </c>
      <c r="O93" s="5">
        <v>137200</v>
      </c>
      <c r="P93" s="5">
        <v>137200</v>
      </c>
      <c r="Q93" s="5">
        <v>130400</v>
      </c>
      <c r="S93" s="15">
        <f t="shared" si="9"/>
        <v>-6800</v>
      </c>
      <c r="T93" s="67">
        <f t="shared" si="10"/>
        <v>-4.9562682215743441E-2</v>
      </c>
      <c r="U93" s="160" t="str">
        <f t="shared" si="14"/>
        <v>Less than 20%</v>
      </c>
      <c r="V93" s="160" t="str">
        <f t="shared" si="12"/>
        <v>More than 2007</v>
      </c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</row>
    <row r="94" spans="1:84" x14ac:dyDescent="0.25">
      <c r="A94" s="54" t="s">
        <v>173</v>
      </c>
      <c r="B94" s="59">
        <v>0</v>
      </c>
      <c r="C94" s="59">
        <v>0</v>
      </c>
      <c r="D94" s="59">
        <v>0</v>
      </c>
      <c r="E94" s="59">
        <v>0</v>
      </c>
      <c r="F94" s="59">
        <v>26200</v>
      </c>
      <c r="G94" s="59">
        <v>27100</v>
      </c>
      <c r="H94" s="59">
        <v>36900</v>
      </c>
      <c r="I94" s="59">
        <v>44000</v>
      </c>
      <c r="J94" s="59">
        <v>55100</v>
      </c>
      <c r="K94" s="59">
        <v>69000</v>
      </c>
      <c r="L94" s="59">
        <v>95800</v>
      </c>
      <c r="M94" s="59">
        <v>106500</v>
      </c>
      <c r="N94" s="59">
        <v>130699.99999999999</v>
      </c>
      <c r="O94" s="59">
        <v>134000</v>
      </c>
      <c r="P94" s="59"/>
      <c r="Q94" s="59"/>
      <c r="S94" s="15">
        <f t="shared" si="9"/>
        <v>0</v>
      </c>
      <c r="T94" s="67"/>
      <c r="U94" s="160"/>
      <c r="V94" s="160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</row>
    <row r="95" spans="1:84" x14ac:dyDescent="0.25">
      <c r="A95" t="s">
        <v>174</v>
      </c>
      <c r="B95" s="5">
        <v>13800</v>
      </c>
      <c r="C95" s="5">
        <v>14900</v>
      </c>
      <c r="D95" s="5">
        <v>12800</v>
      </c>
      <c r="E95" s="5">
        <v>11300</v>
      </c>
      <c r="F95" s="5">
        <v>15600</v>
      </c>
      <c r="G95" s="5">
        <v>16000</v>
      </c>
      <c r="H95" s="5">
        <v>16700</v>
      </c>
      <c r="I95" s="5">
        <v>20400</v>
      </c>
      <c r="J95" s="5">
        <v>17900</v>
      </c>
      <c r="K95" s="5">
        <v>49600</v>
      </c>
      <c r="L95" s="5">
        <v>63100</v>
      </c>
      <c r="M95" s="5">
        <v>58500</v>
      </c>
      <c r="N95" s="5">
        <v>55300</v>
      </c>
      <c r="O95" s="5">
        <v>56600</v>
      </c>
      <c r="P95" s="5">
        <v>56600</v>
      </c>
      <c r="Q95" s="5">
        <v>39600</v>
      </c>
      <c r="S95" s="15">
        <f t="shared" si="9"/>
        <v>-17000</v>
      </c>
      <c r="T95" s="67">
        <f t="shared" si="10"/>
        <v>-0.30035335689045939</v>
      </c>
      <c r="U95" s="160" t="str">
        <f t="shared" ref="U95" si="15">IF(T95=-0.2, "Equal", IF(T95&lt;=-0.2, "More than 20%", "Less than 20%"))</f>
        <v>More than 20%</v>
      </c>
      <c r="V95" s="160" t="str">
        <f t="shared" si="12"/>
        <v>More than 2007</v>
      </c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</row>
    <row r="96" spans="1:84" x14ac:dyDescent="0.25">
      <c r="A96" t="s">
        <v>175</v>
      </c>
      <c r="B96" s="5">
        <v>5300</v>
      </c>
      <c r="C96" s="5">
        <v>6200</v>
      </c>
      <c r="D96" s="5">
        <v>6700</v>
      </c>
      <c r="E96" s="5">
        <v>8000</v>
      </c>
      <c r="F96" s="5">
        <v>10500</v>
      </c>
      <c r="G96" s="5">
        <v>15500</v>
      </c>
      <c r="H96" s="5">
        <v>15000</v>
      </c>
      <c r="I96" s="5">
        <v>14900</v>
      </c>
      <c r="J96" s="5">
        <v>16800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S96" s="15">
        <f t="shared" si="9"/>
        <v>0</v>
      </c>
      <c r="T96" s="67"/>
      <c r="U96" s="160"/>
      <c r="V96" s="160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</row>
    <row r="97" spans="1:84" x14ac:dyDescent="0.25">
      <c r="A97" t="s">
        <v>238</v>
      </c>
      <c r="B97" s="5">
        <v>3800</v>
      </c>
      <c r="C97" s="5">
        <v>4600</v>
      </c>
      <c r="D97" s="5">
        <v>4900</v>
      </c>
      <c r="E97" s="5">
        <v>2800</v>
      </c>
      <c r="F97" s="5">
        <v>6100</v>
      </c>
      <c r="G97" s="5">
        <v>9300</v>
      </c>
      <c r="H97" s="5">
        <v>12100</v>
      </c>
      <c r="I97" s="5">
        <v>19300</v>
      </c>
      <c r="J97" s="5">
        <v>17300</v>
      </c>
      <c r="K97" s="5">
        <v>16500</v>
      </c>
      <c r="L97" s="5">
        <v>10800</v>
      </c>
      <c r="M97" s="5">
        <v>12600</v>
      </c>
      <c r="N97" s="5">
        <v>10300</v>
      </c>
      <c r="O97" s="5">
        <v>10000</v>
      </c>
      <c r="P97" s="5">
        <v>10000</v>
      </c>
      <c r="Q97" s="5">
        <v>6000</v>
      </c>
      <c r="S97" s="15">
        <f t="shared" si="9"/>
        <v>-4000</v>
      </c>
      <c r="T97" s="67">
        <f t="shared" si="10"/>
        <v>-0.4</v>
      </c>
      <c r="U97" s="160" t="str">
        <f t="shared" ref="U97:U98" si="16">IF(T97=-0.2, "Equal", IF(T97&lt;=-0.2, "More than 20%", "Less than 20%"))</f>
        <v>More than 20%</v>
      </c>
      <c r="V97" s="160" t="str">
        <f t="shared" si="12"/>
        <v>Less than 2007</v>
      </c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</row>
    <row r="98" spans="1:84" s="169" customFormat="1" x14ac:dyDescent="0.25">
      <c r="A98" s="4" t="s">
        <v>176</v>
      </c>
      <c r="B98" s="57">
        <v>48700</v>
      </c>
      <c r="C98" s="57">
        <v>52300</v>
      </c>
      <c r="D98" s="57">
        <v>53900</v>
      </c>
      <c r="E98" s="57">
        <v>51500</v>
      </c>
      <c r="F98" s="57">
        <v>59300</v>
      </c>
      <c r="G98" s="57">
        <v>68700</v>
      </c>
      <c r="H98" s="57">
        <v>82200</v>
      </c>
      <c r="I98" s="57">
        <v>100000</v>
      </c>
      <c r="J98" s="57">
        <v>108400</v>
      </c>
      <c r="K98" s="57">
        <v>136600</v>
      </c>
      <c r="L98" s="57">
        <v>172000</v>
      </c>
      <c r="M98" s="57">
        <v>179300</v>
      </c>
      <c r="N98" s="57">
        <v>199400</v>
      </c>
      <c r="O98" s="57">
        <v>203900</v>
      </c>
      <c r="P98" s="57">
        <v>203900</v>
      </c>
      <c r="Q98" s="57">
        <v>176000</v>
      </c>
      <c r="S98" s="62">
        <f t="shared" si="9"/>
        <v>-27900</v>
      </c>
      <c r="T98" s="151">
        <f t="shared" si="10"/>
        <v>-0.13683178028445317</v>
      </c>
      <c r="U98" s="161" t="str">
        <f t="shared" si="16"/>
        <v>Less than 20%</v>
      </c>
      <c r="V98" s="161" t="str">
        <f t="shared" si="12"/>
        <v>More than 2007</v>
      </c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</row>
    <row r="99" spans="1:84" s="169" customFormat="1" x14ac:dyDescent="0.25">
      <c r="A99" s="4" t="s">
        <v>195</v>
      </c>
      <c r="B99" s="57">
        <v>263700</v>
      </c>
      <c r="C99" s="57">
        <v>748000</v>
      </c>
      <c r="D99" s="57">
        <v>305900</v>
      </c>
      <c r="E99" s="57">
        <v>1093900</v>
      </c>
      <c r="F99" s="57">
        <v>404200</v>
      </c>
      <c r="G99" s="57">
        <v>538500</v>
      </c>
      <c r="H99" s="57">
        <v>1153700</v>
      </c>
      <c r="I99" s="57">
        <v>1168100</v>
      </c>
      <c r="J99" s="57">
        <v>561700</v>
      </c>
      <c r="K99" s="57">
        <v>1747300</v>
      </c>
      <c r="L99" s="57">
        <v>879700</v>
      </c>
      <c r="M99" s="57">
        <v>1466900</v>
      </c>
      <c r="N99" s="57">
        <v>801800</v>
      </c>
      <c r="O99" s="57">
        <f>O98+O92+O68</f>
        <v>860400</v>
      </c>
      <c r="P99" s="57">
        <f>P98+P92+P68</f>
        <v>1110200</v>
      </c>
      <c r="Q99" s="57">
        <f>Q98+Q92+Q68</f>
        <v>827900</v>
      </c>
      <c r="S99" s="62">
        <f>Q99-P99</f>
        <v>-282300</v>
      </c>
      <c r="T99" s="151">
        <f t="shared" si="10"/>
        <v>-0.25427850837686905</v>
      </c>
      <c r="U99" s="161"/>
      <c r="V99" s="161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</row>
    <row r="100" spans="1:84" x14ac:dyDescent="0.25">
      <c r="A100" t="s">
        <v>177</v>
      </c>
      <c r="B100" s="5">
        <v>0</v>
      </c>
      <c r="C100" s="5">
        <v>-442400</v>
      </c>
      <c r="D100" s="5">
        <v>0</v>
      </c>
      <c r="E100" s="5">
        <v>-719300</v>
      </c>
      <c r="F100" s="5">
        <v>-11100</v>
      </c>
      <c r="G100" s="5">
        <v>-196000</v>
      </c>
      <c r="H100" s="5">
        <v>-617800</v>
      </c>
      <c r="I100" s="5">
        <v>-515400</v>
      </c>
      <c r="J100" s="5">
        <v>0</v>
      </c>
      <c r="K100" s="5">
        <v>-9263300</v>
      </c>
      <c r="L100" s="5">
        <v>0</v>
      </c>
      <c r="M100" s="5">
        <v>-629300</v>
      </c>
      <c r="N100" s="5">
        <v>-748800</v>
      </c>
      <c r="O100" s="5">
        <v>0</v>
      </c>
      <c r="P100" s="5">
        <v>-117600</v>
      </c>
      <c r="Q100" s="5">
        <v>0</v>
      </c>
      <c r="S100" s="15">
        <f t="shared" si="9"/>
        <v>117600</v>
      </c>
      <c r="T100" s="67">
        <f t="shared" si="10"/>
        <v>-1</v>
      </c>
      <c r="U100" s="160" t="str">
        <f t="shared" ref="U100:U103" si="17">IF(T100=-0.2, "Equal", IF(T100&lt;=-0.2, "More than 20%", "Less than 20%"))</f>
        <v>More than 20%</v>
      </c>
      <c r="V100" s="160" t="str">
        <f t="shared" si="12"/>
        <v>More than 2007</v>
      </c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</row>
    <row r="101" spans="1:84" x14ac:dyDescent="0.25">
      <c r="A101" t="s">
        <v>178</v>
      </c>
      <c r="B101" s="5">
        <v>0</v>
      </c>
      <c r="C101" s="5">
        <v>242900</v>
      </c>
      <c r="D101" s="5">
        <v>306700</v>
      </c>
      <c r="E101" s="5">
        <v>222200</v>
      </c>
      <c r="F101" s="5">
        <v>212000</v>
      </c>
      <c r="G101" s="5">
        <v>368300</v>
      </c>
      <c r="H101" s="5">
        <v>318000</v>
      </c>
      <c r="I101" s="5">
        <v>250500</v>
      </c>
      <c r="J101" s="5">
        <v>263600</v>
      </c>
      <c r="K101" s="5">
        <v>353000</v>
      </c>
      <c r="L101" s="5">
        <v>295900</v>
      </c>
      <c r="M101" s="5">
        <v>317200</v>
      </c>
      <c r="N101" s="5">
        <v>345800</v>
      </c>
      <c r="O101" s="5">
        <v>363200</v>
      </c>
      <c r="P101" s="5">
        <v>363200</v>
      </c>
      <c r="Q101" s="5">
        <v>456800</v>
      </c>
      <c r="S101" s="15">
        <f t="shared" si="9"/>
        <v>93600</v>
      </c>
      <c r="T101" s="67">
        <f t="shared" si="10"/>
        <v>0.25770925110132159</v>
      </c>
      <c r="U101" s="160" t="str">
        <f t="shared" si="17"/>
        <v>Less than 20%</v>
      </c>
      <c r="V101" s="160" t="str">
        <f t="shared" si="12"/>
        <v>More than 2007</v>
      </c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</row>
    <row r="102" spans="1:84" s="169" customFormat="1" x14ac:dyDescent="0.25">
      <c r="A102" s="4" t="s">
        <v>196</v>
      </c>
      <c r="B102" s="57">
        <v>263700</v>
      </c>
      <c r="C102" s="57">
        <v>748000</v>
      </c>
      <c r="D102" s="57">
        <v>305900</v>
      </c>
      <c r="E102" s="57">
        <v>1093900</v>
      </c>
      <c r="F102" s="57">
        <v>605200</v>
      </c>
      <c r="G102" s="57">
        <v>710800</v>
      </c>
      <c r="H102" s="57">
        <v>853900</v>
      </c>
      <c r="I102" s="57">
        <v>903200</v>
      </c>
      <c r="J102" s="57">
        <v>825300</v>
      </c>
      <c r="K102" s="57">
        <v>1174000</v>
      </c>
      <c r="L102" s="57">
        <v>1175600</v>
      </c>
      <c r="M102" s="57">
        <v>1154800</v>
      </c>
      <c r="N102" s="57">
        <v>1204800</v>
      </c>
      <c r="O102" s="57">
        <v>1223600</v>
      </c>
      <c r="P102" s="57">
        <v>1473400</v>
      </c>
      <c r="Q102" s="57">
        <v>1244800</v>
      </c>
      <c r="S102" s="62">
        <f>Q102-P102</f>
        <v>-228600</v>
      </c>
      <c r="T102" s="151">
        <f t="shared" si="10"/>
        <v>-0.15515135061761912</v>
      </c>
      <c r="U102" s="161" t="str">
        <f t="shared" si="17"/>
        <v>Less than 20%</v>
      </c>
      <c r="V102" s="161" t="str">
        <f t="shared" si="12"/>
        <v>More than 2007</v>
      </c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</row>
    <row r="103" spans="1:84" x14ac:dyDescent="0.25">
      <c r="A103" t="s">
        <v>197</v>
      </c>
      <c r="B103" s="58">
        <v>68700</v>
      </c>
      <c r="C103" s="58">
        <v>70600</v>
      </c>
      <c r="D103" s="58">
        <v>71200</v>
      </c>
      <c r="E103" s="58">
        <v>75100</v>
      </c>
      <c r="F103" s="5">
        <v>77800</v>
      </c>
      <c r="G103" s="5">
        <v>93500</v>
      </c>
      <c r="H103" s="5">
        <v>108800</v>
      </c>
      <c r="I103" s="5">
        <v>132000</v>
      </c>
      <c r="J103" s="5">
        <v>134300</v>
      </c>
      <c r="K103" s="60">
        <v>250300</v>
      </c>
      <c r="L103" s="60">
        <v>287500</v>
      </c>
      <c r="M103" s="60">
        <v>325300</v>
      </c>
      <c r="N103" s="60">
        <v>373600</v>
      </c>
      <c r="O103" s="5">
        <v>251300</v>
      </c>
      <c r="P103" s="5">
        <v>251300</v>
      </c>
      <c r="Q103" s="5">
        <v>251300</v>
      </c>
      <c r="S103" s="15">
        <f t="shared" si="9"/>
        <v>0</v>
      </c>
      <c r="T103" s="67">
        <f t="shared" si="10"/>
        <v>0</v>
      </c>
      <c r="U103" s="160" t="str">
        <f t="shared" si="17"/>
        <v>Less than 20%</v>
      </c>
      <c r="V103" s="160" t="str">
        <f t="shared" si="12"/>
        <v>More than 2007</v>
      </c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</row>
    <row r="104" spans="1:84" x14ac:dyDescent="0.25">
      <c r="A104" t="s">
        <v>179</v>
      </c>
      <c r="B104" s="58">
        <v>46300</v>
      </c>
      <c r="C104" s="58">
        <v>46500</v>
      </c>
      <c r="D104" s="58">
        <v>46800</v>
      </c>
      <c r="E104" s="58">
        <v>47600</v>
      </c>
      <c r="F104" s="5">
        <v>44900</v>
      </c>
      <c r="G104" s="5">
        <v>52000</v>
      </c>
      <c r="H104" s="5">
        <v>51700</v>
      </c>
      <c r="I104" s="5">
        <v>52400</v>
      </c>
      <c r="J104" s="5">
        <v>63100</v>
      </c>
      <c r="K104" s="60">
        <v>67400</v>
      </c>
      <c r="L104" s="60">
        <v>89600</v>
      </c>
      <c r="M104" s="60">
        <v>100000</v>
      </c>
      <c r="N104" s="60">
        <v>94100</v>
      </c>
      <c r="O104" s="5">
        <v>96100</v>
      </c>
      <c r="S104" s="15">
        <f t="shared" si="9"/>
        <v>0</v>
      </c>
      <c r="T104" s="67"/>
      <c r="U104" s="160"/>
      <c r="V104" s="160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</row>
    <row r="105" spans="1:84" x14ac:dyDescent="0.25">
      <c r="A105" t="s">
        <v>180</v>
      </c>
      <c r="B105" s="58">
        <v>207300</v>
      </c>
      <c r="C105" s="58">
        <v>219000</v>
      </c>
      <c r="D105" s="58">
        <v>275100</v>
      </c>
      <c r="E105" s="58">
        <v>459500</v>
      </c>
      <c r="F105" s="5">
        <v>740300</v>
      </c>
      <c r="G105" s="5">
        <v>780500</v>
      </c>
      <c r="H105" s="5">
        <v>417400</v>
      </c>
      <c r="I105" s="5">
        <v>665700</v>
      </c>
      <c r="J105" s="5">
        <v>465100</v>
      </c>
      <c r="K105" s="60">
        <v>412100</v>
      </c>
      <c r="L105" s="60">
        <v>416600</v>
      </c>
      <c r="M105" s="60">
        <v>405900</v>
      </c>
      <c r="N105" s="60">
        <v>748500</v>
      </c>
      <c r="O105" s="5">
        <v>295900</v>
      </c>
      <c r="P105" s="188">
        <v>392000</v>
      </c>
      <c r="Q105" s="5">
        <v>335600</v>
      </c>
      <c r="S105" s="15">
        <f t="shared" si="9"/>
        <v>-56400</v>
      </c>
      <c r="T105" s="67">
        <f t="shared" si="10"/>
        <v>-0.14387755102040817</v>
      </c>
      <c r="U105" s="160" t="str">
        <f t="shared" ref="U105:U107" si="18">IF(T105=-0.2, "Equal", IF(T105&lt;=-0.2, "More than 20%", "Less than 20%"))</f>
        <v>Less than 20%</v>
      </c>
      <c r="V105" s="160" t="str">
        <f t="shared" si="12"/>
        <v>Less than 2007</v>
      </c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</row>
    <row r="106" spans="1:84" x14ac:dyDescent="0.25">
      <c r="A106" t="s">
        <v>54</v>
      </c>
      <c r="B106" s="5">
        <v>0</v>
      </c>
      <c r="C106" s="5">
        <v>0</v>
      </c>
      <c r="D106" s="5">
        <v>0</v>
      </c>
      <c r="E106" s="5">
        <v>0</v>
      </c>
      <c r="F106" s="5">
        <v>47700</v>
      </c>
      <c r="G106" s="5">
        <v>-400</v>
      </c>
      <c r="H106" s="5">
        <v>3400</v>
      </c>
      <c r="I106" s="5">
        <v>-78900</v>
      </c>
      <c r="J106" s="5">
        <v>-13500</v>
      </c>
      <c r="K106" s="60">
        <v>-92000</v>
      </c>
      <c r="L106" s="60">
        <v>-110700</v>
      </c>
      <c r="M106" s="60">
        <v>-104600</v>
      </c>
      <c r="N106" s="60">
        <v>-73200</v>
      </c>
      <c r="O106" s="5">
        <v>-61800</v>
      </c>
      <c r="P106" s="5">
        <v>-61800</v>
      </c>
      <c r="Q106" s="5">
        <v>-40000</v>
      </c>
      <c r="S106" s="15">
        <f t="shared" si="9"/>
        <v>21800</v>
      </c>
      <c r="T106" s="67">
        <f t="shared" si="10"/>
        <v>-0.35275080906148865</v>
      </c>
      <c r="U106" s="160" t="str">
        <f t="shared" si="18"/>
        <v>More than 20%</v>
      </c>
      <c r="V106" s="160" t="str">
        <f t="shared" si="12"/>
        <v>Less than 2007</v>
      </c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</row>
    <row r="107" spans="1:84" s="169" customFormat="1" ht="15.75" thickBot="1" x14ac:dyDescent="0.3">
      <c r="A107" s="212" t="s">
        <v>181</v>
      </c>
      <c r="B107" s="141">
        <v>1755100</v>
      </c>
      <c r="C107" s="141">
        <v>1830800</v>
      </c>
      <c r="D107" s="141">
        <v>1973100</v>
      </c>
      <c r="E107" s="141">
        <v>2198100</v>
      </c>
      <c r="F107" s="141">
        <v>2683500.8565621004</v>
      </c>
      <c r="G107" s="141">
        <v>2977914.1820124998</v>
      </c>
      <c r="H107" s="141">
        <v>3115016.6879971996</v>
      </c>
      <c r="I107" s="141">
        <v>3737376.8989748</v>
      </c>
      <c r="J107" s="141">
        <v>3877702.9709799998</v>
      </c>
      <c r="K107" s="141">
        <v>4303137.8796107005</v>
      </c>
      <c r="L107" s="141">
        <v>4825158.5243998999</v>
      </c>
      <c r="M107" s="141">
        <v>5056900</v>
      </c>
      <c r="N107" s="141">
        <v>5031700</v>
      </c>
      <c r="O107" s="141">
        <v>5031900</v>
      </c>
      <c r="P107" s="141">
        <v>5031900</v>
      </c>
      <c r="Q107" s="141">
        <v>4051700</v>
      </c>
      <c r="R107" s="213"/>
      <c r="S107" s="214">
        <f t="shared" si="9"/>
        <v>-980200</v>
      </c>
      <c r="T107" s="153">
        <f t="shared" si="10"/>
        <v>-0.19479719390289951</v>
      </c>
      <c r="U107" s="162" t="str">
        <f t="shared" si="18"/>
        <v>Less than 20%</v>
      </c>
      <c r="V107" s="162" t="str">
        <f t="shared" si="12"/>
        <v>More than 2007</v>
      </c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</row>
    <row r="108" spans="1:84" s="77" customFormat="1" ht="15.75" thickTop="1" x14ac:dyDescent="0.25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>
        <f>P68+P78+P92+P98+P100+P101+P103+P105+P106+P58</f>
        <v>5032000</v>
      </c>
      <c r="Q108" s="75"/>
      <c r="S108" s="66"/>
      <c r="T108" s="80"/>
      <c r="U108" s="184"/>
      <c r="V108" s="184"/>
    </row>
    <row r="109" spans="1:84" s="77" customFormat="1" x14ac:dyDescent="0.25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228">
        <f>P18+P30+P46+P47+P57+P68+P78+P92+P98+P100+P101+P103+P105+P106</f>
        <v>5031900</v>
      </c>
      <c r="Q109" s="228">
        <f>Q18+Q30+Q46+Q47+Q57+Q68+Q78+Q92+Q98+Q100+Q101+Q103+Q105+Q106</f>
        <v>4051500</v>
      </c>
      <c r="S109" s="66"/>
      <c r="T109" s="80"/>
      <c r="U109" s="184"/>
      <c r="V109" s="184"/>
    </row>
    <row r="110" spans="1:84" s="77" customFormat="1" x14ac:dyDescent="0.25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5">
        <f>P58+P102+P103+P105+P106</f>
        <v>5032000</v>
      </c>
      <c r="Q110" s="5">
        <f>Q58+Q102+Q103+Q105+Q106</f>
        <v>4011700</v>
      </c>
      <c r="S110" s="66"/>
      <c r="T110" s="80"/>
      <c r="U110" s="184"/>
      <c r="V110" s="184"/>
    </row>
    <row r="112" spans="1:84" ht="45" x14ac:dyDescent="0.25">
      <c r="B112" s="200" t="s">
        <v>182</v>
      </c>
      <c r="C112" s="200" t="s">
        <v>183</v>
      </c>
      <c r="D112" s="200" t="s">
        <v>184</v>
      </c>
      <c r="E112" s="200" t="s">
        <v>0</v>
      </c>
      <c r="F112" s="200" t="s">
        <v>130</v>
      </c>
      <c r="G112" s="200" t="s">
        <v>2</v>
      </c>
      <c r="H112" s="200" t="s">
        <v>3</v>
      </c>
      <c r="I112" s="200" t="s">
        <v>4</v>
      </c>
      <c r="J112" s="200" t="s">
        <v>5</v>
      </c>
      <c r="K112" s="200" t="s">
        <v>6</v>
      </c>
      <c r="L112" s="200" t="s">
        <v>7</v>
      </c>
      <c r="M112" s="200" t="s">
        <v>8</v>
      </c>
      <c r="N112" s="200" t="s">
        <v>131</v>
      </c>
      <c r="O112" s="206" t="s">
        <v>239</v>
      </c>
      <c r="P112" s="207" t="s">
        <v>214</v>
      </c>
    </row>
    <row r="113" spans="1:16" x14ac:dyDescent="0.25">
      <c r="A113" t="s">
        <v>247</v>
      </c>
      <c r="B113" s="67">
        <f t="shared" ref="B113:N113" si="19">B58/B107</f>
        <v>0.5346134123411771</v>
      </c>
      <c r="C113" s="67">
        <f t="shared" si="19"/>
        <v>0.52632728861699807</v>
      </c>
      <c r="D113" s="67">
        <f t="shared" si="19"/>
        <v>0.50641123105772645</v>
      </c>
      <c r="E113" s="67">
        <f t="shared" si="19"/>
        <v>0.46986033392475318</v>
      </c>
      <c r="F113" s="67">
        <f t="shared" si="19"/>
        <v>0.44039486594911448</v>
      </c>
      <c r="G113" s="67">
        <f t="shared" si="19"/>
        <v>0.46394889696462072</v>
      </c>
      <c r="H113" s="67">
        <f t="shared" si="19"/>
        <v>0.55807084652175798</v>
      </c>
      <c r="I113" s="67">
        <f t="shared" si="19"/>
        <v>0.56860735682904662</v>
      </c>
      <c r="J113" s="67">
        <f t="shared" si="19"/>
        <v>0.62916113437729926</v>
      </c>
      <c r="K113" s="67">
        <f t="shared" si="19"/>
        <v>0.58534029595813752</v>
      </c>
      <c r="L113" s="67">
        <f t="shared" si="19"/>
        <v>0.61481917847848389</v>
      </c>
      <c r="M113" s="67">
        <f t="shared" si="19"/>
        <v>0.57456149024105674</v>
      </c>
      <c r="N113" s="67">
        <f t="shared" si="19"/>
        <v>0.55207981397937078</v>
      </c>
      <c r="O113" s="67">
        <f>P58/P107</f>
        <v>0.59164530296707007</v>
      </c>
      <c r="P113" s="67">
        <f>Q58/Q107</f>
        <v>0.54791815781030184</v>
      </c>
    </row>
    <row r="114" spans="1:16" x14ac:dyDescent="0.25">
      <c r="A114" t="s">
        <v>248</v>
      </c>
      <c r="B114" s="217">
        <f>1-B113</f>
        <v>0.4653865876588229</v>
      </c>
      <c r="C114" s="217">
        <f t="shared" ref="C114:P114" si="20">1-C113</f>
        <v>0.47367271138300193</v>
      </c>
      <c r="D114" s="217">
        <f t="shared" si="20"/>
        <v>0.49358876894227355</v>
      </c>
      <c r="E114" s="217">
        <f t="shared" si="20"/>
        <v>0.53013966607524687</v>
      </c>
      <c r="F114" s="217">
        <f t="shared" si="20"/>
        <v>0.55960513405088552</v>
      </c>
      <c r="G114" s="217">
        <f t="shared" si="20"/>
        <v>0.53605110303537928</v>
      </c>
      <c r="H114" s="217">
        <f t="shared" si="20"/>
        <v>0.44192915347824202</v>
      </c>
      <c r="I114" s="217">
        <f t="shared" si="20"/>
        <v>0.43139264317095338</v>
      </c>
      <c r="J114" s="217">
        <f t="shared" si="20"/>
        <v>0.37083886562270074</v>
      </c>
      <c r="K114" s="217">
        <f t="shared" si="20"/>
        <v>0.41465970404186248</v>
      </c>
      <c r="L114" s="217">
        <f t="shared" si="20"/>
        <v>0.38518082152151611</v>
      </c>
      <c r="M114" s="217">
        <f t="shared" si="20"/>
        <v>0.42543850975894326</v>
      </c>
      <c r="N114" s="217">
        <f t="shared" si="20"/>
        <v>0.44792018602062922</v>
      </c>
      <c r="O114" s="217">
        <f t="shared" si="20"/>
        <v>0.40835469703292993</v>
      </c>
      <c r="P114" s="217">
        <f t="shared" si="20"/>
        <v>0.45208184218969816</v>
      </c>
    </row>
    <row r="115" spans="1:16" x14ac:dyDescent="0.25">
      <c r="B115" s="5">
        <f t="shared" ref="B115:N115" si="21">B58-B57</f>
        <v>916700</v>
      </c>
      <c r="C115" s="5">
        <f t="shared" si="21"/>
        <v>944100</v>
      </c>
      <c r="D115" s="5">
        <f t="shared" si="21"/>
        <v>984000</v>
      </c>
      <c r="E115" s="5">
        <f t="shared" si="21"/>
        <v>1014200</v>
      </c>
      <c r="F115" s="5">
        <f t="shared" si="21"/>
        <v>1154800</v>
      </c>
      <c r="G115" s="5">
        <f t="shared" si="21"/>
        <v>1310200</v>
      </c>
      <c r="H115" s="5">
        <f t="shared" si="21"/>
        <v>1596800</v>
      </c>
      <c r="I115" s="5">
        <f t="shared" si="21"/>
        <v>1872000</v>
      </c>
      <c r="J115" s="5">
        <f t="shared" si="21"/>
        <v>2171500</v>
      </c>
      <c r="K115" s="5">
        <f t="shared" si="21"/>
        <v>2224200</v>
      </c>
      <c r="L115" s="5">
        <f t="shared" si="21"/>
        <v>2588600</v>
      </c>
      <c r="M115" s="5">
        <f t="shared" si="21"/>
        <v>2595500</v>
      </c>
      <c r="N115" s="5">
        <f t="shared" si="21"/>
        <v>2468800</v>
      </c>
      <c r="O115" s="5">
        <f>P58-P57+P55</f>
        <v>2592400</v>
      </c>
      <c r="P115" s="5">
        <f>Q58-Q57+Q55</f>
        <v>1944000</v>
      </c>
    </row>
    <row r="116" spans="1:16" x14ac:dyDescent="0.25">
      <c r="A116" t="s">
        <v>268</v>
      </c>
      <c r="B116" s="67">
        <f t="shared" ref="B116:N116" si="22">(B58-B57)/B107</f>
        <v>0.52230642128653637</v>
      </c>
      <c r="C116" s="67">
        <f t="shared" si="22"/>
        <v>0.51567620712256934</v>
      </c>
      <c r="D116" s="67">
        <f t="shared" si="22"/>
        <v>0.49870761745476661</v>
      </c>
      <c r="E116" s="67">
        <f t="shared" si="22"/>
        <v>0.46139848050589144</v>
      </c>
      <c r="F116" s="67">
        <f t="shared" si="22"/>
        <v>0.43033338229652851</v>
      </c>
      <c r="G116" s="67">
        <f t="shared" si="22"/>
        <v>0.4399723833258874</v>
      </c>
      <c r="H116" s="67">
        <f t="shared" si="22"/>
        <v>0.51261362616540673</v>
      </c>
      <c r="I116" s="67">
        <f t="shared" si="22"/>
        <v>0.50088606276597591</v>
      </c>
      <c r="J116" s="67">
        <f t="shared" si="22"/>
        <v>0.55999647632918192</v>
      </c>
      <c r="K116" s="67">
        <f t="shared" si="22"/>
        <v>0.51687862723125677</v>
      </c>
      <c r="L116" s="67">
        <f t="shared" si="22"/>
        <v>0.53647978339156055</v>
      </c>
      <c r="M116" s="67">
        <f t="shared" si="22"/>
        <v>0.51325911131325519</v>
      </c>
      <c r="N116" s="67">
        <f t="shared" si="22"/>
        <v>0.49064928354234155</v>
      </c>
      <c r="O116" s="67">
        <f>(P58-P57)/P107</f>
        <v>0.51082096226077622</v>
      </c>
      <c r="P116" s="67">
        <f>(Q58-Q57)/Q107</f>
        <v>0.47436878347360367</v>
      </c>
    </row>
  </sheetData>
  <mergeCells count="1">
    <mergeCell ref="B1:O1"/>
  </mergeCells>
  <conditionalFormatting sqref="U4:V110">
    <cfRule type="containsText" dxfId="5" priority="5" operator="containsText" text="Less than">
      <formula>NOT(ISERROR(SEARCH("Less than",U4)))</formula>
    </cfRule>
    <cfRule type="containsText" dxfId="4" priority="6" operator="containsText" text="More than">
      <formula>NOT(ISERROR(SEARCH("More than",U4)))</formula>
    </cfRule>
  </conditionalFormatting>
  <conditionalFormatting sqref="U4:V110">
    <cfRule type="containsText" dxfId="3" priority="4" operator="containsText" text="Equal">
      <formula>NOT(ISERROR(SEARCH("Equal",U4)))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4"/>
  <sheetViews>
    <sheetView zoomScale="80" zoomScaleNormal="80" workbookViewId="0">
      <pane xSplit="1" ySplit="2" topLeftCell="B93" activePane="bottomRight" state="frozen"/>
      <selection pane="topRight" activeCell="B1" sqref="B1"/>
      <selection pane="bottomLeft" activeCell="A3" sqref="A3"/>
      <selection pane="bottomRight" activeCell="H103" sqref="H103"/>
    </sheetView>
  </sheetViews>
  <sheetFormatPr defaultRowHeight="15" x14ac:dyDescent="0.25"/>
  <cols>
    <col min="1" max="1" width="34.7109375" style="65" customWidth="1"/>
    <col min="2" max="10" width="13.85546875" bestFit="1" customWidth="1"/>
    <col min="11" max="11" width="12.7109375" customWidth="1"/>
    <col min="12" max="15" width="13.85546875" bestFit="1" customWidth="1"/>
    <col min="16" max="16" width="13.85546875" customWidth="1"/>
    <col min="17" max="17" width="11.85546875" style="78" customWidth="1"/>
    <col min="18" max="18" width="10" style="77" customWidth="1"/>
    <col min="19" max="19" width="14.42578125" style="81" customWidth="1"/>
    <col min="20" max="20" width="13.85546875" style="81" customWidth="1"/>
    <col min="21" max="21" width="20.42578125" style="77" customWidth="1"/>
    <col min="22" max="22" width="20" style="77" customWidth="1"/>
    <col min="23" max="16384" width="9.140625" style="77"/>
  </cols>
  <sheetData>
    <row r="1" spans="1:22" x14ac:dyDescent="0.25">
      <c r="A1" s="66" t="str">
        <f>'DFAT Country global current'!A1</f>
        <v>Table 1: DFAT Country, regional, global programs</v>
      </c>
      <c r="B1" s="61"/>
      <c r="C1" s="61"/>
      <c r="D1" s="61"/>
      <c r="E1" s="61"/>
      <c r="F1" s="227" t="s">
        <v>152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s="74" customFormat="1" ht="45" x14ac:dyDescent="0.25">
      <c r="A2" s="66"/>
      <c r="B2" s="204" t="str">
        <f>'DFAT Country global current'!B2</f>
        <v>2001-02</v>
      </c>
      <c r="C2" s="204" t="str">
        <f>'DFAT Country global current'!C2</f>
        <v>2002-03</v>
      </c>
      <c r="D2" s="204" t="str">
        <f>'DFAT Country global current'!D2</f>
        <v>2003-04</v>
      </c>
      <c r="E2" s="204" t="str">
        <f>'DFAT Country global current'!E2</f>
        <v>2004-05</v>
      </c>
      <c r="F2" s="198" t="str">
        <f>'[1]Country and global current'!B2</f>
        <v>2005-06</v>
      </c>
      <c r="G2" s="198" t="str">
        <f>'[1]Country and global current'!C2</f>
        <v>2006-07</v>
      </c>
      <c r="H2" s="198" t="str">
        <f>'[1]Country and global current'!D2</f>
        <v>2007-08</v>
      </c>
      <c r="I2" s="198" t="str">
        <f>'[1]Country and global current'!E2</f>
        <v>2008-09</v>
      </c>
      <c r="J2" s="198" t="str">
        <f>'[1]Country and global current'!F2</f>
        <v>2009-10</v>
      </c>
      <c r="K2" s="198" t="str">
        <f>'[1]Country and global current'!G2</f>
        <v>2010-11</v>
      </c>
      <c r="L2" s="198" t="str">
        <f>'[1]Country and global current'!H2</f>
        <v>2011-12</v>
      </c>
      <c r="M2" s="198" t="str">
        <f>'[1]Country and global current'!I2</f>
        <v>2012-13</v>
      </c>
      <c r="N2" s="198" t="str">
        <f>'[1]Country and global current'!J2</f>
        <v>2013-14</v>
      </c>
      <c r="O2" s="198" t="str">
        <f>'[1]Country and global current'!K2</f>
        <v>2014-15</v>
      </c>
      <c r="P2" s="189" t="s">
        <v>239</v>
      </c>
      <c r="Q2" s="205" t="s">
        <v>214</v>
      </c>
      <c r="R2" s="170"/>
      <c r="S2" s="99" t="s">
        <v>198</v>
      </c>
      <c r="T2" s="99" t="s">
        <v>199</v>
      </c>
      <c r="U2" s="174" t="s">
        <v>211</v>
      </c>
      <c r="V2" s="168" t="s">
        <v>212</v>
      </c>
    </row>
    <row r="3" spans="1:22" ht="30" x14ac:dyDescent="0.25">
      <c r="A3" s="62" t="str">
        <f>'DFAT Country global current'!A3</f>
        <v>Country programs</v>
      </c>
      <c r="B3" s="62"/>
      <c r="C3" s="62"/>
      <c r="D3" s="62"/>
      <c r="E3" s="62"/>
      <c r="F3" s="171"/>
      <c r="G3" s="171"/>
      <c r="H3" s="171"/>
      <c r="I3" s="171"/>
      <c r="J3" s="171"/>
      <c r="K3" s="171"/>
      <c r="L3" s="171"/>
      <c r="M3" s="171"/>
      <c r="N3" s="171"/>
      <c r="O3" s="202" t="s">
        <v>245</v>
      </c>
      <c r="P3" s="202" t="s">
        <v>244</v>
      </c>
      <c r="Q3" s="203" t="s">
        <v>208</v>
      </c>
      <c r="R3" s="173"/>
      <c r="S3" s="172"/>
      <c r="T3" s="172"/>
      <c r="U3" s="173"/>
      <c r="V3" s="169"/>
    </row>
    <row r="4" spans="1:22" x14ac:dyDescent="0.25">
      <c r="A4" s="64" t="str">
        <f>'DFAT Country global current'!A4</f>
        <v>Papua New Guinea</v>
      </c>
      <c r="B4" s="5">
        <f>'DFAT Country global current'!B4*(100/'DFAT Country global constant'!B$109)</f>
        <v>452888.22796997387</v>
      </c>
      <c r="C4" s="5">
        <f>'DFAT Country global current'!C4*(100/'DFAT Country global constant'!C$109)</f>
        <v>439382.6030534351</v>
      </c>
      <c r="D4" s="5">
        <f>'DFAT Country global current'!D4*(100/'DFAT Country global constant'!D$109)</f>
        <v>422267.95603287843</v>
      </c>
      <c r="E4" s="5">
        <f>'DFAT Country global current'!E4*(100/'DFAT Country global constant'!E$109)</f>
        <v>413659.93560835352</v>
      </c>
      <c r="F4" s="5">
        <f>'DFAT Country global current'!F4*(100/'DFAT Country global constant'!F$109)</f>
        <v>377821.75080034917</v>
      </c>
      <c r="G4" s="5">
        <f>'DFAT Country global current'!G4*(100/'DFAT Country global constant'!G$109)</f>
        <v>392268.63369441271</v>
      </c>
      <c r="H4" s="5">
        <f>'DFAT Country global current'!H4*(100/'DFAT Country global constant'!H$109)</f>
        <v>421237.77101528383</v>
      </c>
      <c r="I4" s="5">
        <f>'DFAT Country global current'!I4*(100/'DFAT Country global constant'!I$109)</f>
        <v>426720.78693487612</v>
      </c>
      <c r="J4" s="5">
        <f>'DFAT Country global current'!J4*(100/'DFAT Country global constant'!J$109)</f>
        <v>459329.85027400829</v>
      </c>
      <c r="K4" s="5">
        <f>'DFAT Country global current'!K4*(100/'DFAT Country global constant'!K$109)</f>
        <v>437530.13350554428</v>
      </c>
      <c r="L4" s="5">
        <f>'DFAT Country global current'!L4*(100/'DFAT Country global constant'!L$109)</f>
        <v>489704.37008217123</v>
      </c>
      <c r="M4" s="5">
        <f>'DFAT Country global current'!M4*(100/'DFAT Country global constant'!M$109)</f>
        <v>485847.73413180921</v>
      </c>
      <c r="N4" s="5">
        <f>'DFAT Country global current'!N4*(100/'DFAT Country global constant'!N$109)</f>
        <v>471205.31249999994</v>
      </c>
      <c r="O4" s="5">
        <f>'DFAT Country global current'!O4*(100/'DFAT Country global constant'!O$109)</f>
        <v>514652.49999999994</v>
      </c>
      <c r="P4" s="5">
        <f>'DFAT Country global current'!P4*(100/'DFAT Country global constant'!P$109)</f>
        <v>514652.49999999994</v>
      </c>
      <c r="Q4" s="5">
        <f>'DFAT Country global current'!Q4*(100/'DFAT Country global constant'!Q$109)</f>
        <v>477299.99999999994</v>
      </c>
      <c r="S4" s="82">
        <f>Q4-P4</f>
        <v>-37352.5</v>
      </c>
      <c r="T4" s="83">
        <f>(Q4-P4)/P4</f>
        <v>-7.2578098814248454E-2</v>
      </c>
      <c r="U4" s="160" t="str">
        <f>IF(T4=-0.2, "Equal", IF(T4&lt;=-0.2, "More than 20%", "Less than 20%"))</f>
        <v>Less than 20%</v>
      </c>
      <c r="V4" s="160" t="str">
        <f>IF(Q4=H4,"Equal",IF(Q4&gt;=H4,"More than 2007","Less than 2007"))</f>
        <v>More than 2007</v>
      </c>
    </row>
    <row r="5" spans="1:22" x14ac:dyDescent="0.25">
      <c r="A5" s="64" t="str">
        <f>'DFAT Country global current'!A5</f>
        <v>Solomon Islands</v>
      </c>
      <c r="B5" s="5">
        <f>'DFAT Country global current'!B5*(100/'DFAT Country global constant'!B$109)</f>
        <v>27742.672078981723</v>
      </c>
      <c r="C5" s="5">
        <f>'DFAT Country global current'!C5*(100/'DFAT Country global constant'!C$109)</f>
        <v>33972.881679389313</v>
      </c>
      <c r="D5" s="5">
        <f>'DFAT Country global current'!D5*(100/'DFAT Country global constant'!D$109)</f>
        <v>109328.61104218362</v>
      </c>
      <c r="E5" s="5">
        <f>'DFAT Country global current'!E5*(100/'DFAT Country global constant'!E$109)</f>
        <v>124731.06492130751</v>
      </c>
      <c r="F5" s="5">
        <f>'DFAT Country global current'!F5*(100/'DFAT Country global constant'!F$109)</f>
        <v>127063.12565483116</v>
      </c>
      <c r="G5" s="5">
        <f>'DFAT Country global current'!G5*(100/'DFAT Country global constant'!G$109)</f>
        <v>129149.24615165335</v>
      </c>
      <c r="H5" s="5">
        <f>'DFAT Country global current'!H5*(100/'DFAT Country global constant'!H$109)</f>
        <v>118306.10985262008</v>
      </c>
      <c r="I5" s="5">
        <f>'DFAT Country global current'!I5*(100/'DFAT Country global constant'!I$109)</f>
        <v>126591.03895317542</v>
      </c>
      <c r="J5" s="5">
        <f>'DFAT Country global current'!J5*(100/'DFAT Country global constant'!J$109)</f>
        <v>126823.81706680583</v>
      </c>
      <c r="K5" s="5">
        <f>'DFAT Country global current'!K5*(100/'DFAT Country global constant'!K$109)</f>
        <v>130664.60023941529</v>
      </c>
      <c r="L5" s="5">
        <f>'DFAT Country global current'!L5*(100/'DFAT Country global constant'!L$109)</f>
        <v>130654.32277141433</v>
      </c>
      <c r="M5" s="5">
        <f>'DFAT Country global current'!M5*(100/'DFAT Country global constant'!M$109)</f>
        <v>112668.18695282099</v>
      </c>
      <c r="N5" s="5">
        <f>'DFAT Country global current'!N5*(100/'DFAT Country global constant'!N$109)</f>
        <v>94976.5</v>
      </c>
      <c r="O5" s="5">
        <f>'DFAT Country global current'!O5*(100/'DFAT Country global constant'!O$109)</f>
        <v>95017.499999999985</v>
      </c>
      <c r="P5" s="5">
        <f>'DFAT Country global current'!P5*(100/'DFAT Country global constant'!P$109)</f>
        <v>95017.499999999985</v>
      </c>
      <c r="Q5" s="5">
        <f>'DFAT Country global current'!Q5*(100/'DFAT Country global constant'!Q$109)</f>
        <v>92699.999999999985</v>
      </c>
      <c r="S5" s="82">
        <f t="shared" ref="S5:S68" si="0">Q5-P5</f>
        <v>-2317.5</v>
      </c>
      <c r="T5" s="83">
        <f t="shared" ref="T5:T67" si="1">(Q5-P5)/P5</f>
        <v>-2.4390243902439029E-2</v>
      </c>
      <c r="U5" s="160" t="str">
        <f t="shared" ref="U5:U68" si="2">IF(T5=-0.2, "Equal", IF(T5&lt;=-0.2, "More than 20%", "Less than 20%"))</f>
        <v>Less than 20%</v>
      </c>
      <c r="V5" s="160" t="str">
        <f t="shared" ref="V5:V68" si="3">IF(Q5=H5,"Equal",IF(Q5&gt;=H5,"More than 2007","Less than 2007"))</f>
        <v>Less than 2007</v>
      </c>
    </row>
    <row r="6" spans="1:22" x14ac:dyDescent="0.25">
      <c r="A6" s="64" t="str">
        <f>'DFAT Country global current'!A6</f>
        <v>Vanuatu</v>
      </c>
      <c r="B6" s="5">
        <f>'DFAT Country global current'!B6*(100/'DFAT Country global constant'!B$109)</f>
        <v>18882.446964751958</v>
      </c>
      <c r="C6" s="5">
        <f>'DFAT Country global current'!C6*(100/'DFAT Country global constant'!C$109)</f>
        <v>18968.192270992364</v>
      </c>
      <c r="D6" s="5">
        <f>'DFAT Country global current'!D6*(100/'DFAT Country global constant'!D$109)</f>
        <v>20292.052807071959</v>
      </c>
      <c r="E6" s="5">
        <f>'DFAT Country global current'!E6*(100/'DFAT Country global constant'!E$109)</f>
        <v>28152.043810532687</v>
      </c>
      <c r="F6" s="5">
        <f>'DFAT Country global current'!F6*(100/'DFAT Country global constant'!F$109)</f>
        <v>28236.250145518039</v>
      </c>
      <c r="G6" s="5">
        <f>'DFAT Country global current'!G6*(100/'DFAT Country global constant'!G$109)</f>
        <v>28164.177451539334</v>
      </c>
      <c r="H6" s="5">
        <f>'DFAT Country global current'!H6*(100/'DFAT Country global constant'!H$109)</f>
        <v>36803.646083515283</v>
      </c>
      <c r="I6" s="5">
        <f>'DFAT Country global current'!I6*(100/'DFAT Country global constant'!I$109)</f>
        <v>50181.310616254021</v>
      </c>
      <c r="J6" s="5">
        <f>'DFAT Country global current'!J6*(100/'DFAT Country global constant'!J$109)</f>
        <v>52959.396137787051</v>
      </c>
      <c r="K6" s="5">
        <f>'DFAT Country global current'!K6*(100/'DFAT Country global constant'!K$109)</f>
        <v>49574.037172379023</v>
      </c>
      <c r="L6" s="5">
        <f>'DFAT Country global current'!L6*(100/'DFAT Country global constant'!L$109)</f>
        <v>53635.87126494023</v>
      </c>
      <c r="M6" s="5">
        <f>'DFAT Country global current'!M6*(100/'DFAT Country global constant'!M$109)</f>
        <v>45240.44394455252</v>
      </c>
      <c r="N6" s="5">
        <f>'DFAT Country global current'!N6*(100/'DFAT Country global constant'!N$109)</f>
        <v>42970.5625</v>
      </c>
      <c r="O6" s="5">
        <f>'DFAT Country global current'!O6*(100/'DFAT Country global constant'!O$109)</f>
        <v>42947.499999999993</v>
      </c>
      <c r="P6" s="5">
        <f>'DFAT Country global current'!P6*(100/'DFAT Country global constant'!P$109)</f>
        <v>42947.499999999993</v>
      </c>
      <c r="Q6" s="5">
        <f>'DFAT Country global current'!Q6*(100/'DFAT Country global constant'!Q$109)</f>
        <v>41899.999999999993</v>
      </c>
      <c r="S6" s="82">
        <f t="shared" si="0"/>
        <v>-1047.5</v>
      </c>
      <c r="T6" s="83">
        <f t="shared" si="1"/>
        <v>-2.4390243902439029E-2</v>
      </c>
      <c r="U6" s="160" t="str">
        <f t="shared" si="2"/>
        <v>Less than 20%</v>
      </c>
      <c r="V6" s="160" t="str">
        <f t="shared" si="3"/>
        <v>More than 2007</v>
      </c>
    </row>
    <row r="7" spans="1:22" x14ac:dyDescent="0.25">
      <c r="A7" s="64" t="str">
        <f>'DFAT Country global current'!A7</f>
        <v>Fiji</v>
      </c>
      <c r="B7" s="5">
        <f>'DFAT Country global current'!B7*(100/'DFAT Country global constant'!B$109)</f>
        <v>17865.699820496084</v>
      </c>
      <c r="C7" s="5">
        <f>'DFAT Country global current'!C7*(100/'DFAT Country global constant'!C$109)</f>
        <v>19675.960639312976</v>
      </c>
      <c r="D7" s="5">
        <f>'DFAT Country global current'!D7*(100/'DFAT Country global constant'!D$109)</f>
        <v>19877.929280397024</v>
      </c>
      <c r="E7" s="5">
        <f>'DFAT Country global current'!E7*(100/'DFAT Country global constant'!E$109)</f>
        <v>23437.586713075059</v>
      </c>
      <c r="F7" s="5">
        <f>'DFAT Country global current'!F7*(100/'DFAT Country global constant'!F$109)</f>
        <v>25645.768480791612</v>
      </c>
      <c r="G7" s="5">
        <f>'DFAT Country global current'!G7*(100/'DFAT Country global constant'!G$109)</f>
        <v>22835.819555302161</v>
      </c>
      <c r="H7" s="5">
        <f>'DFAT Country global current'!H7*(100/'DFAT Country global constant'!H$109)</f>
        <v>21863.55212882096</v>
      </c>
      <c r="I7" s="5">
        <f>'DFAT Country global current'!I7*(100/'DFAT Country global constant'!I$109)</f>
        <v>23354.070573196979</v>
      </c>
      <c r="J7" s="5">
        <f>'DFAT Country global current'!J7*(100/'DFAT Country global constant'!J$109)</f>
        <v>20440.468684759915</v>
      </c>
      <c r="K7" s="5">
        <f>'DFAT Country global current'!K7*(100/'DFAT Country global constant'!K$109)</f>
        <v>18618.303553427417</v>
      </c>
      <c r="L7" s="5">
        <f>'DFAT Country global current'!L7*(100/'DFAT Country global constant'!L$109)</f>
        <v>21609.493588147408</v>
      </c>
      <c r="M7" s="5">
        <f>'DFAT Country global current'!M7*(100/'DFAT Country global constant'!M$109)</f>
        <v>29655.219236381316</v>
      </c>
      <c r="N7" s="5">
        <f>'DFAT Country global current'!N7*(100/'DFAT Country global constant'!N$109)</f>
        <v>35931.375</v>
      </c>
      <c r="O7" s="5">
        <f>'DFAT Country global current'!O7*(100/'DFAT Country global constant'!O$109)</f>
        <v>35875</v>
      </c>
      <c r="P7" s="5">
        <f>'DFAT Country global current'!P7*(100/'DFAT Country global constant'!P$109)</f>
        <v>35875</v>
      </c>
      <c r="Q7" s="5">
        <f>'DFAT Country global current'!Q7*(100/'DFAT Country global constant'!Q$109)</f>
        <v>34999.999999999993</v>
      </c>
      <c r="S7" s="82">
        <f t="shared" si="0"/>
        <v>-875.00000000000728</v>
      </c>
      <c r="T7" s="83">
        <f t="shared" si="1"/>
        <v>-2.4390243902439226E-2</v>
      </c>
      <c r="U7" s="160" t="str">
        <f t="shared" si="2"/>
        <v>Less than 20%</v>
      </c>
      <c r="V7" s="160" t="str">
        <f t="shared" si="3"/>
        <v>More than 2007</v>
      </c>
    </row>
    <row r="8" spans="1:22" x14ac:dyDescent="0.25">
      <c r="A8" s="64" t="str">
        <f>'DFAT Country global current'!A8</f>
        <v>Tonga</v>
      </c>
      <c r="B8" s="5">
        <f>'DFAT Country global current'!B8*(100/'DFAT Country global constant'!B$109)</f>
        <v>12781.96409921671</v>
      </c>
      <c r="C8" s="5">
        <f>'DFAT Country global current'!C8*(100/'DFAT Country global constant'!C$109)</f>
        <v>13589.152671755724</v>
      </c>
      <c r="D8" s="5">
        <f>'DFAT Country global current'!D8*(100/'DFAT Country global constant'!D$109)</f>
        <v>12423.705800248139</v>
      </c>
      <c r="E8" s="5">
        <f>'DFAT Country global current'!E8*(100/'DFAT Country global constant'!E$109)</f>
        <v>12392.287227602905</v>
      </c>
      <c r="F8" s="5">
        <f>'DFAT Country global current'!F8*(100/'DFAT Country global constant'!F$109)</f>
        <v>10620.974825378344</v>
      </c>
      <c r="G8" s="5">
        <f>'DFAT Country global current'!G8*(100/'DFAT Country global constant'!G$109)</f>
        <v>11544.775441847205</v>
      </c>
      <c r="H8" s="5">
        <f>'DFAT Country global current'!H8*(100/'DFAT Country global constant'!H$109)</f>
        <v>16276.199918122269</v>
      </c>
      <c r="I8" s="5">
        <f>'DFAT Country global current'!I8*(100/'DFAT Country global constant'!I$109)</f>
        <v>16168.202704520985</v>
      </c>
      <c r="J8" s="5">
        <f>'DFAT Country global current'!J8*(100/'DFAT Country global constant'!J$109)</f>
        <v>19511.356471816282</v>
      </c>
      <c r="K8" s="5">
        <f>'DFAT Country global current'!K8*(100/'DFAT Country global constant'!K$109)</f>
        <v>16375.134450604835</v>
      </c>
      <c r="L8" s="5">
        <f>'DFAT Country global current'!L8*(100/'DFAT Country global constant'!L$109)</f>
        <v>18728.227776394418</v>
      </c>
      <c r="M8" s="5">
        <f>'DFAT Country global current'!M8*(100/'DFAT Country global constant'!M$109)</f>
        <v>17749.83925097276</v>
      </c>
      <c r="N8" s="5">
        <f>'DFAT Country global current'!N8*(100/'DFAT Country global constant'!N$109)</f>
        <v>18070.75</v>
      </c>
      <c r="O8" s="5">
        <f>'DFAT Country global current'!O8*(100/'DFAT Country global constant'!O$109)</f>
        <v>18040</v>
      </c>
      <c r="P8" s="5">
        <f>'DFAT Country global current'!P8*(100/'DFAT Country global constant'!P$109)</f>
        <v>18040</v>
      </c>
      <c r="Q8" s="5">
        <f>'DFAT Country global current'!Q8*(100/'DFAT Country global constant'!Q$109)</f>
        <v>17599.999999999996</v>
      </c>
      <c r="S8" s="82">
        <f t="shared" si="0"/>
        <v>-440.00000000000364</v>
      </c>
      <c r="T8" s="83">
        <f t="shared" si="1"/>
        <v>-2.4390243902439226E-2</v>
      </c>
      <c r="U8" s="160" t="str">
        <f t="shared" si="2"/>
        <v>Less than 20%</v>
      </c>
      <c r="V8" s="160" t="str">
        <f t="shared" si="3"/>
        <v>More than 2007</v>
      </c>
    </row>
    <row r="9" spans="1:22" x14ac:dyDescent="0.25">
      <c r="A9" s="64" t="str">
        <f>'DFAT Country global current'!A9</f>
        <v>Samoa</v>
      </c>
      <c r="B9" s="5">
        <f>'DFAT Country global current'!B9*(100/'DFAT Country global constant'!B$109)</f>
        <v>16267.954308093995</v>
      </c>
      <c r="C9" s="5">
        <f>'DFAT Country global current'!C9*(100/'DFAT Country global constant'!C$109)</f>
        <v>16420.226145038167</v>
      </c>
      <c r="D9" s="5">
        <f>'DFAT Country global current'!D9*(100/'DFAT Country global constant'!D$109)</f>
        <v>16702.98224255583</v>
      </c>
      <c r="E9" s="5">
        <f>'DFAT Country global current'!E9*(100/'DFAT Country global constant'!E$109)</f>
        <v>16837.346776634382</v>
      </c>
      <c r="F9" s="5">
        <f>'DFAT Country global current'!F9*(100/'DFAT Country global constant'!F$109)</f>
        <v>16320.03448777648</v>
      </c>
      <c r="G9" s="5">
        <f>'DFAT Country global current'!G9*(100/'DFAT Country global constant'!G$109)</f>
        <v>16365.670681299884</v>
      </c>
      <c r="H9" s="5">
        <f>'DFAT Country global current'!H9*(100/'DFAT Country global constant'!H$109)</f>
        <v>15061.558133187771</v>
      </c>
      <c r="I9" s="5">
        <f>'DFAT Country global current'!I9*(100/'DFAT Country global constant'!I$109)</f>
        <v>28384.178081270176</v>
      </c>
      <c r="J9" s="5">
        <f>'DFAT Country global current'!J9*(100/'DFAT Country global constant'!J$109)</f>
        <v>30080.007894050101</v>
      </c>
      <c r="K9" s="5">
        <f>'DFAT Country global current'!K9*(100/'DFAT Country global constant'!K$109)</f>
        <v>22431.691028225803</v>
      </c>
      <c r="L9" s="5">
        <f>'DFAT Country global current'!L9*(100/'DFAT Country global constant'!L$109)</f>
        <v>27704.478959163342</v>
      </c>
      <c r="M9" s="5">
        <f>'DFAT Country global current'!M9*(100/'DFAT Country global constant'!M$109)</f>
        <v>28897.604146400772</v>
      </c>
      <c r="N9" s="5">
        <f>'DFAT Country global current'!N9*(100/'DFAT Country global constant'!N$109)</f>
        <v>24269.437499999996</v>
      </c>
      <c r="O9" s="5">
        <f>'DFAT Country global current'!O9*(100/'DFAT Country global constant'!O$109)</f>
        <v>24189.999999999996</v>
      </c>
      <c r="P9" s="5">
        <f>'DFAT Country global current'!P9*(100/'DFAT Country global constant'!P$109)</f>
        <v>24189.999999999996</v>
      </c>
      <c r="Q9" s="5">
        <f>'DFAT Country global current'!Q9*(100/'DFAT Country global constant'!Q$109)</f>
        <v>23599.999999999996</v>
      </c>
      <c r="S9" s="82">
        <f t="shared" si="0"/>
        <v>-590</v>
      </c>
      <c r="T9" s="83">
        <f t="shared" si="1"/>
        <v>-2.4390243902439029E-2</v>
      </c>
      <c r="U9" s="160" t="str">
        <f t="shared" si="2"/>
        <v>Less than 20%</v>
      </c>
      <c r="V9" s="160" t="str">
        <f t="shared" si="3"/>
        <v>More than 2007</v>
      </c>
    </row>
    <row r="10" spans="1:22" x14ac:dyDescent="0.25">
      <c r="A10" s="64" t="str">
        <f>'DFAT Country global current'!A10</f>
        <v>Kiribati</v>
      </c>
      <c r="B10" s="5">
        <f>'DFAT Country global current'!B10*(100/'DFAT Country global constant'!B$109)</f>
        <v>11910.466546997388</v>
      </c>
      <c r="C10" s="5">
        <f>'DFAT Country global current'!C10*(100/'DFAT Country global constant'!C$109)</f>
        <v>11748.954914122136</v>
      </c>
      <c r="D10" s="5">
        <f>'DFAT Country global current'!D10*(100/'DFAT Country global constant'!D$109)</f>
        <v>10905.2528691067</v>
      </c>
      <c r="E10" s="5">
        <f>'DFAT Country global current'!E10*(100/'DFAT Country global constant'!E$109)</f>
        <v>10102.40806598063</v>
      </c>
      <c r="F10" s="5">
        <f>'DFAT Country global current'!F10*(100/'DFAT Country global constant'!F$109)</f>
        <v>10232.402575669381</v>
      </c>
      <c r="G10" s="5">
        <f>'DFAT Country global current'!G10*(100/'DFAT Country global constant'!G$109)</f>
        <v>8246.2681727480031</v>
      </c>
      <c r="H10" s="5">
        <f>'DFAT Country global current'!H10*(100/'DFAT Country global constant'!H$109)</f>
        <v>6923.4581741266365</v>
      </c>
      <c r="I10" s="5">
        <f>'DFAT Country global current'!I10*(100/'DFAT Country global constant'!I$109)</f>
        <v>12934.562163616789</v>
      </c>
      <c r="J10" s="5">
        <f>'DFAT Country global current'!J10*(100/'DFAT Country global constant'!J$109)</f>
        <v>15098.073460334028</v>
      </c>
      <c r="K10" s="5">
        <f>'DFAT Country global current'!K10*(100/'DFAT Country global constant'!K$109)</f>
        <v>21758.740297379027</v>
      </c>
      <c r="L10" s="5">
        <f>'DFAT Country global current'!L10*(100/'DFAT Country global constant'!L$109)</f>
        <v>30364.108939243022</v>
      </c>
      <c r="M10" s="5">
        <f>'DFAT Country global current'!M10*(100/'DFAT Country global constant'!M$109)</f>
        <v>23486.067789396882</v>
      </c>
      <c r="N10" s="5">
        <f>'DFAT Country global current'!N10*(100/'DFAT Country global constant'!N$109)</f>
        <v>20697.3125</v>
      </c>
      <c r="O10" s="5">
        <f>'DFAT Country global current'!O10*(100/'DFAT Country global constant'!O$109)</f>
        <v>20705</v>
      </c>
      <c r="P10" s="5">
        <f>'DFAT Country global current'!P10*(100/'DFAT Country global constant'!P$109)</f>
        <v>20705</v>
      </c>
      <c r="Q10" s="5">
        <f>'DFAT Country global current'!Q10*(100/'DFAT Country global constant'!Q$109)</f>
        <v>20199.999999999996</v>
      </c>
      <c r="S10" s="82">
        <f t="shared" si="0"/>
        <v>-505.00000000000364</v>
      </c>
      <c r="T10" s="83">
        <f t="shared" si="1"/>
        <v>-2.4390243902439199E-2</v>
      </c>
      <c r="U10" s="160" t="str">
        <f t="shared" si="2"/>
        <v>Less than 20%</v>
      </c>
      <c r="V10" s="160" t="str">
        <f t="shared" si="3"/>
        <v>More than 2007</v>
      </c>
    </row>
    <row r="11" spans="1:22" x14ac:dyDescent="0.25">
      <c r="A11" s="64" t="str">
        <f>'DFAT Country global current'!A11</f>
        <v>Tuvalu</v>
      </c>
      <c r="B11" s="5">
        <f>'DFAT Country global current'!B11*(100/'DFAT Country global constant'!B$109)</f>
        <v>3776.4893929503914</v>
      </c>
      <c r="C11" s="5">
        <f>'DFAT Country global current'!C11*(100/'DFAT Country global constant'!C$109)</f>
        <v>3963.5028625954196</v>
      </c>
      <c r="D11" s="5">
        <f>'DFAT Country global current'!D11*(100/'DFAT Country global constant'!D$109)</f>
        <v>3727.1117400744415</v>
      </c>
      <c r="E11" s="5">
        <f>'DFAT Country global current'!E11*(100/'DFAT Country global constant'!E$109)</f>
        <v>3906.2644521791767</v>
      </c>
      <c r="F11" s="5">
        <f>'DFAT Country global current'!F11*(100/'DFAT Country global constant'!F$109)</f>
        <v>4274.2947467986023</v>
      </c>
      <c r="G11" s="5">
        <f>'DFAT Country global current'!G11*(100/'DFAT Country global constant'!G$109)</f>
        <v>4186.5669184720637</v>
      </c>
      <c r="H11" s="5">
        <f>'DFAT Country global current'!H11*(100/'DFAT Country global constant'!H$109)</f>
        <v>4858.5671397379911</v>
      </c>
      <c r="I11" s="5">
        <f>'DFAT Country global current'!I11*(100/'DFAT Country global constant'!I$109)</f>
        <v>5628.9298304628619</v>
      </c>
      <c r="J11" s="5">
        <f>'DFAT Country global current'!J11*(100/'DFAT Country global constant'!J$109)</f>
        <v>6271.5074373695188</v>
      </c>
      <c r="K11" s="5">
        <f>'DFAT Country global current'!K11*(100/'DFAT Country global constant'!K$109)</f>
        <v>8411.8841355846762</v>
      </c>
      <c r="L11" s="5">
        <f>'DFAT Country global current'!L11*(100/'DFAT Country global constant'!L$109)</f>
        <v>8311.3436877490021</v>
      </c>
      <c r="M11" s="5">
        <f>'DFAT Country global current'!M11*(100/'DFAT Country global constant'!M$109)</f>
        <v>8333.7659897859903</v>
      </c>
      <c r="N11" s="5">
        <f>'DFAT Country global current'!N11*(100/'DFAT Country global constant'!N$109)</f>
        <v>6934.1249999999991</v>
      </c>
      <c r="O11" s="5">
        <f>'DFAT Country global current'!O11*(100/'DFAT Country global constant'!O$109)</f>
        <v>6969.9999999999991</v>
      </c>
      <c r="P11" s="5">
        <f>'DFAT Country global current'!P11*(100/'DFAT Country global constant'!P$109)</f>
        <v>6969.9999999999991</v>
      </c>
      <c r="Q11" s="5">
        <f>'DFAT Country global current'!Q11*(100/'DFAT Country global constant'!Q$109)</f>
        <v>6799.9999999999991</v>
      </c>
      <c r="S11" s="82">
        <f t="shared" si="0"/>
        <v>-170</v>
      </c>
      <c r="T11" s="83">
        <f t="shared" si="1"/>
        <v>-2.4390243902439029E-2</v>
      </c>
      <c r="U11" s="160" t="str">
        <f t="shared" si="2"/>
        <v>Less than 20%</v>
      </c>
      <c r="V11" s="160" t="str">
        <f t="shared" si="3"/>
        <v>More than 2007</v>
      </c>
    </row>
    <row r="12" spans="1:22" x14ac:dyDescent="0.25">
      <c r="A12" s="64" t="str">
        <f>'DFAT Country global current'!A12</f>
        <v>Nauru</v>
      </c>
      <c r="B12" s="5">
        <f>'DFAT Country global current'!B12*(100/'DFAT Country global constant'!B$109)</f>
        <v>290.49918407310702</v>
      </c>
      <c r="C12" s="5">
        <f>'DFAT Country global current'!C12*(100/'DFAT Country global constant'!C$109)</f>
        <v>283.10734732824426</v>
      </c>
      <c r="D12" s="5">
        <f>'DFAT Country global current'!D12*(100/'DFAT Country global constant'!D$109)</f>
        <v>414.12352667493798</v>
      </c>
      <c r="E12" s="5">
        <f>'DFAT Country global current'!E12*(100/'DFAT Country global constant'!E$109)</f>
        <v>269.39754842615014</v>
      </c>
      <c r="F12" s="5">
        <f>'DFAT Country global current'!F12*(100/'DFAT Country global constant'!F$109)</f>
        <v>16708.606737485443</v>
      </c>
      <c r="G12" s="5">
        <f>'DFAT Country global current'!G12*(100/'DFAT Country global constant'!G$109)</f>
        <v>24611.938854047887</v>
      </c>
      <c r="H12" s="5">
        <f>'DFAT Country global current'!H12*(100/'DFAT Country global constant'!H$109)</f>
        <v>23928.443163209606</v>
      </c>
      <c r="I12" s="5">
        <f>'DFAT Country global current'!I12*(100/'DFAT Country global constant'!I$109)</f>
        <v>21916.89699946178</v>
      </c>
      <c r="J12" s="5">
        <f>'DFAT Country global current'!J12*(100/'DFAT Country global constant'!J$109)</f>
        <v>19046.800365344465</v>
      </c>
      <c r="K12" s="5">
        <f>'DFAT Country global current'!K12*(100/'DFAT Country global constant'!K$109)</f>
        <v>20524.99729082661</v>
      </c>
      <c r="L12" s="5">
        <f>'DFAT Country global current'!L12*(100/'DFAT Country global constant'!L$109)</f>
        <v>20722.950261454182</v>
      </c>
      <c r="M12" s="5">
        <f>'DFAT Country global current'!M12*(100/'DFAT Country global constant'!M$109)</f>
        <v>25650.682332198438</v>
      </c>
      <c r="N12" s="5">
        <f>'DFAT Country global current'!N12*(100/'DFAT Country global constant'!N$109)</f>
        <v>21747.9375</v>
      </c>
      <c r="O12" s="5">
        <f>'DFAT Country global current'!O12*(100/'DFAT Country global constant'!O$109)</f>
        <v>21729.999999999996</v>
      </c>
      <c r="P12" s="5">
        <f>'DFAT Country global current'!P12*(100/'DFAT Country global constant'!P$109)</f>
        <v>21729.999999999996</v>
      </c>
      <c r="Q12" s="5">
        <f>'DFAT Country global current'!Q12*(100/'DFAT Country global constant'!Q$109)</f>
        <v>21199.999999999996</v>
      </c>
      <c r="S12" s="82">
        <f t="shared" si="0"/>
        <v>-530</v>
      </c>
      <c r="T12" s="83">
        <f t="shared" si="1"/>
        <v>-2.4390243902439029E-2</v>
      </c>
      <c r="U12" s="160" t="str">
        <f t="shared" si="2"/>
        <v>Less than 20%</v>
      </c>
      <c r="V12" s="160" t="str">
        <f t="shared" si="3"/>
        <v>Less than 2007</v>
      </c>
    </row>
    <row r="13" spans="1:22" x14ac:dyDescent="0.25">
      <c r="A13" s="64" t="str">
        <f>'DFAT Country global current'!A13</f>
        <v>Micronesia</v>
      </c>
      <c r="B13" s="5">
        <f>'DFAT Country global current'!B13*(100/'DFAT Country global constant'!B$109)</f>
        <v>2033.4942885117493</v>
      </c>
      <c r="C13" s="5">
        <f>'DFAT Country global current'!C13*(100/'DFAT Country global constant'!C$109)</f>
        <v>2689.5197996183206</v>
      </c>
      <c r="D13" s="5">
        <f>'DFAT Country global current'!D13*(100/'DFAT Country global constant'!D$109)</f>
        <v>2070.6176333746898</v>
      </c>
      <c r="E13" s="5">
        <f>'DFAT Country global current'!E13*(100/'DFAT Country global constant'!E$109)</f>
        <v>2155.1803874092011</v>
      </c>
      <c r="F13" s="5">
        <f>'DFAT Country global current'!F13*(100/'DFAT Country global constant'!F$109)</f>
        <v>2331.433498253783</v>
      </c>
      <c r="G13" s="5">
        <f>'DFAT Country global current'!G13*(100/'DFAT Country global constant'!G$109)</f>
        <v>1776.1192987457239</v>
      </c>
      <c r="H13" s="5">
        <f>'DFAT Country global current'!H13*(100/'DFAT Country global constant'!H$109)</f>
        <v>1579.0343204148471</v>
      </c>
      <c r="I13" s="5">
        <f>'DFAT Country global current'!I13*(100/'DFAT Country global constant'!I$109)</f>
        <v>3113.8760764262638</v>
      </c>
      <c r="J13" s="5">
        <f>'DFAT Country global current'!J13*(100/'DFAT Country global constant'!J$109)</f>
        <v>0</v>
      </c>
      <c r="K13" s="5">
        <f>'DFAT Country global current'!K13*(100/'DFAT Country global constant'!K$109)</f>
        <v>0</v>
      </c>
      <c r="L13" s="5">
        <f>'DFAT Country global current'!L13*(100/'DFAT Country global constant'!L$109)</f>
        <v>0</v>
      </c>
      <c r="M13" s="5">
        <f>'DFAT Country global current'!M13*(100/'DFAT Country global constant'!M$109)</f>
        <v>0</v>
      </c>
      <c r="N13" s="5">
        <f>'DFAT Country global current'!N13*(100/'DFAT Country global constant'!N$109)</f>
        <v>0</v>
      </c>
      <c r="O13" s="5">
        <f>'DFAT Country global current'!O13*(100/'DFAT Country global constant'!O$109)</f>
        <v>5125</v>
      </c>
      <c r="P13" s="5">
        <f>'DFAT Country global current'!P13*(100/'DFAT Country global constant'!P$109)</f>
        <v>0</v>
      </c>
      <c r="Q13" s="5">
        <f>'DFAT Country global current'!Q13*(100/'DFAT Country global constant'!Q$109)</f>
        <v>0</v>
      </c>
      <c r="S13" s="82">
        <f t="shared" si="0"/>
        <v>0</v>
      </c>
      <c r="T13" s="83"/>
      <c r="U13" s="160"/>
      <c r="V13" s="160"/>
    </row>
    <row r="14" spans="1:22" x14ac:dyDescent="0.25">
      <c r="A14" s="64" t="str">
        <f>'DFAT Country global current'!A14</f>
        <v>Cook Islands</v>
      </c>
      <c r="B14" s="5">
        <f>'DFAT Country global current'!B14*(100/'DFAT Country global constant'!B$109)</f>
        <v>1888.2446964751957</v>
      </c>
      <c r="C14" s="5">
        <f>'DFAT Country global current'!C14*(100/'DFAT Country global constant'!C$109)</f>
        <v>1415.5367366412213</v>
      </c>
      <c r="D14" s="5">
        <f>'DFAT Country global current'!D14*(100/'DFAT Country global constant'!D$109)</f>
        <v>1656.4941066997519</v>
      </c>
      <c r="E14" s="5">
        <f>'DFAT Country global current'!E14*(100/'DFAT Country global constant'!E$109)</f>
        <v>1616.3852905569006</v>
      </c>
      <c r="F14" s="5">
        <f>'DFAT Country global current'!F14*(100/'DFAT Country global constant'!F$109)</f>
        <v>2201.9094150174615</v>
      </c>
      <c r="G14" s="5">
        <f>'DFAT Country global current'!G14*(100/'DFAT Country global constant'!G$109)</f>
        <v>2156.7162913340931</v>
      </c>
      <c r="H14" s="5">
        <f>'DFAT Country global current'!H14*(100/'DFAT Country global constant'!H$109)</f>
        <v>3279.5328193231439</v>
      </c>
      <c r="I14" s="5">
        <f>'DFAT Country global current'!I14*(100/'DFAT Country global constant'!I$109)</f>
        <v>3233.6405409041972</v>
      </c>
      <c r="J14" s="5">
        <f>'DFAT Country global current'!J14*(100/'DFAT Country global constant'!J$109)</f>
        <v>2555.0585855949894</v>
      </c>
      <c r="K14" s="5">
        <f>'DFAT Country global current'!K14*(100/'DFAT Country global constant'!K$109)</f>
        <v>1906.6937373991932</v>
      </c>
      <c r="L14" s="5">
        <f>'DFAT Country global current'!L14*(100/'DFAT Country global constant'!L$109)</f>
        <v>2105.5404008964142</v>
      </c>
      <c r="M14" s="5">
        <f>'DFAT Country global current'!M14*(100/'DFAT Country global constant'!M$109)</f>
        <v>2597.5374513618672</v>
      </c>
      <c r="N14" s="5">
        <f>'DFAT Country global current'!N14*(100/'DFAT Country global constant'!N$109)</f>
        <v>1050.625</v>
      </c>
      <c r="O14" s="5">
        <f>'DFAT Country global current'!O14*(100/'DFAT Country global constant'!O$109)</f>
        <v>1025</v>
      </c>
      <c r="P14" s="5">
        <f>'DFAT Country global current'!P14*(100/'DFAT Country global constant'!P$109)</f>
        <v>1025</v>
      </c>
      <c r="Q14" s="5">
        <f>'DFAT Country global current'!Q14*(100/'DFAT Country global constant'!Q$109)</f>
        <v>999.99999999999989</v>
      </c>
      <c r="S14" s="82">
        <f t="shared" si="0"/>
        <v>-25.000000000000114</v>
      </c>
      <c r="T14" s="83">
        <f t="shared" si="1"/>
        <v>-2.4390243902439136E-2</v>
      </c>
      <c r="U14" s="160" t="str">
        <f t="shared" si="2"/>
        <v>Less than 20%</v>
      </c>
      <c r="V14" s="160" t="str">
        <f t="shared" si="3"/>
        <v>Less than 2007</v>
      </c>
    </row>
    <row r="15" spans="1:22" x14ac:dyDescent="0.25">
      <c r="A15" s="64" t="str">
        <f>'DFAT Country global current'!A15</f>
        <v>Niue and Tokelau</v>
      </c>
      <c r="B15" s="5">
        <f>'DFAT Country global current'!B15*(100/'DFAT Country global constant'!B$109)</f>
        <v>1161.9967362924281</v>
      </c>
      <c r="C15" s="5">
        <f>'DFAT Country global current'!C15*(100/'DFAT Country global constant'!C$109)</f>
        <v>1273.9830629770991</v>
      </c>
      <c r="D15" s="5">
        <f>'DFAT Country global current'!D15*(100/'DFAT Country global constant'!D$109)</f>
        <v>6902.0587779156331</v>
      </c>
      <c r="E15" s="5">
        <f>'DFAT Country global current'!E15*(100/'DFAT Country global constant'!E$109)</f>
        <v>1616.3852905569006</v>
      </c>
      <c r="F15" s="5">
        <f>'DFAT Country global current'!F15*(100/'DFAT Country global constant'!F$109)</f>
        <v>8030.4931606519194</v>
      </c>
      <c r="G15" s="5">
        <f>'DFAT Country global current'!G15*(100/'DFAT Country global constant'!G$109)</f>
        <v>1395.5223061573545</v>
      </c>
      <c r="H15" s="5">
        <f>'DFAT Country global current'!H15*(100/'DFAT Country global constant'!H$109)</f>
        <v>1700.4984989082968</v>
      </c>
      <c r="I15" s="5">
        <f>'DFAT Country global current'!I15*(100/'DFAT Country global constant'!I$109)</f>
        <v>1796.4669671689985</v>
      </c>
      <c r="J15" s="5">
        <f>'DFAT Country global current'!J15*(100/'DFAT Country global constant'!J$109)</f>
        <v>1858.2244258872649</v>
      </c>
      <c r="K15" s="5">
        <f>'DFAT Country global current'!K15*(100/'DFAT Country global constant'!K$109)</f>
        <v>1906.6937373991932</v>
      </c>
      <c r="L15" s="5">
        <f>'DFAT Country global current'!L15*(100/'DFAT Country global constant'!L$109)</f>
        <v>3656.9912226095612</v>
      </c>
      <c r="M15" s="5">
        <f>'DFAT Country global current'!M15*(100/'DFAT Country global constant'!M$109)</f>
        <v>3030.4603599221782</v>
      </c>
      <c r="N15" s="5">
        <f>'DFAT Country global current'!N15*(100/'DFAT Country global constant'!N$109)</f>
        <v>2521.5</v>
      </c>
      <c r="O15" s="5">
        <f>'DFAT Country global current'!O15*(100/'DFAT Country global constant'!O$109)</f>
        <v>2562.5</v>
      </c>
      <c r="P15" s="5">
        <f>'DFAT Country global current'!P15*(100/'DFAT Country global constant'!P$109)</f>
        <v>2562.5</v>
      </c>
      <c r="Q15" s="5">
        <f>'DFAT Country global current'!Q15*(100/'DFAT Country global constant'!Q$109)</f>
        <v>2499.9999999999995</v>
      </c>
      <c r="S15" s="82">
        <f t="shared" si="0"/>
        <v>-62.500000000000455</v>
      </c>
      <c r="T15" s="83">
        <f t="shared" si="1"/>
        <v>-2.4390243902439202E-2</v>
      </c>
      <c r="U15" s="160" t="str">
        <f t="shared" si="2"/>
        <v>Less than 20%</v>
      </c>
      <c r="V15" s="160" t="str">
        <f t="shared" si="3"/>
        <v>More than 2007</v>
      </c>
    </row>
    <row r="16" spans="1:22" x14ac:dyDescent="0.25">
      <c r="A16" s="64" t="str">
        <f>'DFAT Country global current'!A16</f>
        <v>North Pacific</v>
      </c>
      <c r="B16" s="5">
        <f>'DFAT Country global current'!B16*(100/'DFAT Country global constant'!B$109)</f>
        <v>0</v>
      </c>
      <c r="C16" s="5">
        <f>'DFAT Country global current'!C16*(100/'DFAT Country global constant'!C$109)</f>
        <v>0</v>
      </c>
      <c r="D16" s="5">
        <f>'DFAT Country global current'!D16*(100/'DFAT Country global constant'!D$109)</f>
        <v>0</v>
      </c>
      <c r="E16" s="5">
        <f>'DFAT Country global current'!E16*(100/'DFAT Country global constant'!E$109)</f>
        <v>0</v>
      </c>
      <c r="F16" s="5">
        <f>'DFAT Country global current'!F16*(100/'DFAT Country global constant'!F$109)</f>
        <v>0</v>
      </c>
      <c r="G16" s="5">
        <f>'DFAT Country global current'!G16*(100/'DFAT Country global constant'!G$109)</f>
        <v>0</v>
      </c>
      <c r="H16" s="5">
        <f>'DFAT Country global current'!H16*(100/'DFAT Country global constant'!H$109)</f>
        <v>0</v>
      </c>
      <c r="I16" s="5">
        <f>'DFAT Country global current'!I16*(100/'DFAT Country global constant'!I$109)</f>
        <v>0</v>
      </c>
      <c r="J16" s="5">
        <f>'DFAT Country global current'!J16*(100/'DFAT Country global constant'!J$109)</f>
        <v>2555.0585855949894</v>
      </c>
      <c r="K16" s="5">
        <f>'DFAT Country global current'!K16*(100/'DFAT Country global constant'!K$109)</f>
        <v>3140.4367439516122</v>
      </c>
      <c r="L16" s="5">
        <f>'DFAT Country global current'!L16*(100/'DFAT Country global constant'!L$109)</f>
        <v>10970.973667828683</v>
      </c>
      <c r="M16" s="5">
        <f>'DFAT Country global current'!M16*(100/'DFAT Country global constant'!M$109)</f>
        <v>6277.3821741245119</v>
      </c>
      <c r="N16" s="5">
        <f>'DFAT Country global current'!N16*(100/'DFAT Country global constant'!N$109)</f>
        <v>5043</v>
      </c>
      <c r="O16" s="5">
        <f>'DFAT Country global current'!O16*(100/'DFAT Country global constant'!O$109)</f>
        <v>0</v>
      </c>
      <c r="P16" s="5">
        <f>'DFAT Country global current'!P16*(100/'DFAT Country global constant'!P$109)</f>
        <v>5125</v>
      </c>
      <c r="Q16" s="5">
        <f>'DFAT Country global current'!Q16*(100/'DFAT Country global constant'!Q$109)</f>
        <v>4999.9999999999991</v>
      </c>
      <c r="S16" s="82">
        <f t="shared" si="0"/>
        <v>-125.00000000000091</v>
      </c>
      <c r="T16" s="83">
        <f t="shared" si="1"/>
        <v>-2.4390243902439202E-2</v>
      </c>
      <c r="U16" s="160" t="str">
        <f t="shared" si="2"/>
        <v>Less than 20%</v>
      </c>
      <c r="V16" s="160" t="str">
        <f t="shared" si="3"/>
        <v>More than 2007</v>
      </c>
    </row>
    <row r="17" spans="1:22" x14ac:dyDescent="0.25">
      <c r="A17" s="64" t="str">
        <f>'DFAT Country global current'!A17</f>
        <v>Pacific Regional</v>
      </c>
      <c r="B17" s="5">
        <f>'DFAT Country global current'!B17*(100/'DFAT Country global constant'!B$109)</f>
        <v>50111.109252610964</v>
      </c>
      <c r="C17" s="5">
        <f>'DFAT Country global current'!C17*(100/'DFAT Country global constant'!C$109)</f>
        <v>54922.825381679388</v>
      </c>
      <c r="D17" s="5">
        <f>'DFAT Country global current'!D17*(100/'DFAT Country global constant'!D$109)</f>
        <v>43759.052651985112</v>
      </c>
      <c r="E17" s="5">
        <f>'DFAT Country global current'!E17*(100/'DFAT Country global constant'!E$109)</f>
        <v>87284.805690072637</v>
      </c>
      <c r="F17" s="5">
        <f>'DFAT Country global current'!F17*(100/'DFAT Country global constant'!F$109)</f>
        <v>95718.297511641416</v>
      </c>
      <c r="G17" s="5">
        <f>'DFAT Country global current'!G17*(100/'DFAT Country global constant'!G$109)</f>
        <v>99462.680729760526</v>
      </c>
      <c r="H17" s="5">
        <f>'DFAT Country global current'!H17*(100/'DFAT Country global constant'!H$109)</f>
        <v>147336.04851255458</v>
      </c>
      <c r="I17" s="5">
        <f>'DFAT Country global current'!I17*(100/'DFAT Country global constant'!I$109)</f>
        <v>186233.74226318617</v>
      </c>
      <c r="J17" s="5">
        <f>'DFAT Country global current'!J17*(100/'DFAT Country global constant'!J$109)</f>
        <v>222522.37499999997</v>
      </c>
      <c r="K17" s="5">
        <f>'DFAT Country global current'!K17*(100/'DFAT Country global constant'!K$109)</f>
        <v>216802.29378780237</v>
      </c>
      <c r="L17" s="5">
        <f>'DFAT Country global current'!L17*(100/'DFAT Country global constant'!L$109)</f>
        <v>206453.77720368523</v>
      </c>
      <c r="M17" s="5">
        <f>'DFAT Country global current'!M17*(100/'DFAT Country global constant'!M$109)</f>
        <v>210292.30283317115</v>
      </c>
      <c r="N17" s="5">
        <f>'DFAT Country global current'!N17*(100/'DFAT Country global constant'!N$109)</f>
        <v>181337.875</v>
      </c>
      <c r="O17" s="5">
        <f>'DFAT Country global current'!O17*(100/'DFAT Country global constant'!O$109)</f>
        <v>201822.49999999997</v>
      </c>
      <c r="P17" s="5">
        <f>'DFAT Country global current'!P17*(100/'DFAT Country global constant'!P$109)</f>
        <v>189522.49999999997</v>
      </c>
      <c r="Q17" s="5">
        <f>'DFAT Country global current'!Q17*(100/'DFAT Country global constant'!Q$109)</f>
        <v>166399.99999999997</v>
      </c>
      <c r="S17" s="82">
        <f t="shared" si="0"/>
        <v>-23122.5</v>
      </c>
      <c r="T17" s="83">
        <f t="shared" si="1"/>
        <v>-0.12200398369586726</v>
      </c>
      <c r="U17" s="160" t="str">
        <f t="shared" si="2"/>
        <v>Less than 20%</v>
      </c>
      <c r="V17" s="160" t="str">
        <f t="shared" si="3"/>
        <v>More than 2007</v>
      </c>
    </row>
    <row r="18" spans="1:22" s="74" customFormat="1" x14ac:dyDescent="0.25">
      <c r="A18" s="62" t="str">
        <f>'DFAT Country global current'!A18</f>
        <v>Total Papua New Guinea and Pacific</v>
      </c>
      <c r="B18" s="57">
        <f>'DFAT Country global current'!B18*(100/'DFAT Country global constant'!B$109)</f>
        <v>673958.10704960837</v>
      </c>
      <c r="C18" s="57">
        <f>'DFAT Country global current'!C18*(100/'DFAT Country global constant'!C$109)</f>
        <v>676909.66746183205</v>
      </c>
      <c r="D18" s="57">
        <f>'DFAT Country global current'!D18*(100/'DFAT Country global constant'!D$109)</f>
        <v>723059.67757444165</v>
      </c>
      <c r="E18" s="57">
        <f>'DFAT Country global current'!E18*(100/'DFAT Country global constant'!E$109)</f>
        <v>756737.71352905571</v>
      </c>
      <c r="F18" s="57">
        <f>'DFAT Country global current'!F18*(100/'DFAT Country global constant'!F$109)</f>
        <v>725334.86612339912</v>
      </c>
      <c r="G18" s="57">
        <f>'DFAT Country global current'!G18*(100/'DFAT Country global constant'!G$109)</f>
        <v>742417.86687571253</v>
      </c>
      <c r="H18" s="57">
        <f>'DFAT Country global current'!H18*(100/'DFAT Country global constant'!H$109)</f>
        <v>819275.8839383187</v>
      </c>
      <c r="I18" s="57">
        <f>'DFAT Country global current'!I18*(100/'DFAT Country global constant'!I$109)</f>
        <v>906377.46716899867</v>
      </c>
      <c r="J18" s="57">
        <f>'DFAT Country global current'!J18*(100/'DFAT Country global constant'!J$109)</f>
        <v>979051.99438935274</v>
      </c>
      <c r="K18" s="57">
        <f>'DFAT Country global current'!K18*(100/'DFAT Country global constant'!K$109)</f>
        <v>949645.63967993937</v>
      </c>
      <c r="L18" s="57">
        <f>'DFAT Country global current'!L18*(100/'DFAT Country global constant'!L$109)</f>
        <v>1024511.6319098604</v>
      </c>
      <c r="M18" s="57">
        <f>'DFAT Country global current'!M18*(100/'DFAT Country global constant'!M$109)</f>
        <v>999727.2265928986</v>
      </c>
      <c r="N18" s="57">
        <f>'DFAT Country global current'!N18*(100/'DFAT Country global constant'!N$109)</f>
        <v>926861.37499999988</v>
      </c>
      <c r="O18" s="57">
        <f>'DFAT Country global current'!O18*(100/'DFAT Country global constant'!O$109)</f>
        <v>990764.99999999988</v>
      </c>
      <c r="P18" s="57">
        <f>'DFAT Country global current'!P18*(100/'DFAT Country global constant'!P$109)</f>
        <v>978464.99999999988</v>
      </c>
      <c r="Q18" s="57">
        <f>'DFAT Country global current'!Q18*(100/'DFAT Country global constant'!Q$109)</f>
        <v>911299.99999999988</v>
      </c>
      <c r="R18" s="4"/>
      <c r="S18" s="177">
        <f t="shared" si="0"/>
        <v>-67165</v>
      </c>
      <c r="T18" s="178">
        <f t="shared" si="1"/>
        <v>-6.8643232001144652E-2</v>
      </c>
      <c r="U18" s="161" t="str">
        <f t="shared" si="2"/>
        <v>Less than 20%</v>
      </c>
      <c r="V18" s="161" t="str">
        <f t="shared" si="3"/>
        <v>More than 2007</v>
      </c>
    </row>
    <row r="19" spans="1:22" x14ac:dyDescent="0.25">
      <c r="A19" s="64" t="str">
        <f>'DFAT Country global current'!A19</f>
        <v>Indonesia</v>
      </c>
      <c r="B19" s="5">
        <f>'DFAT Country global current'!B19*(100/'DFAT Country global constant'!B$109)</f>
        <v>141327.85305156658</v>
      </c>
      <c r="C19" s="5">
        <f>'DFAT Country global current'!C19*(100/'DFAT Country global constant'!C$109)</f>
        <v>147357.37428435113</v>
      </c>
      <c r="D19" s="5">
        <f>'DFAT Country global current'!D19*(100/'DFAT Country global constant'!D$109)</f>
        <v>172827.55179900746</v>
      </c>
      <c r="E19" s="5">
        <f>'DFAT Country global current'!E19*(100/'DFAT Country global constant'!E$109)</f>
        <v>161099.73395883778</v>
      </c>
      <c r="F19" s="5">
        <f>'DFAT Country global current'!F19*(100/'DFAT Country global constant'!F$109)</f>
        <v>304770.16785506398</v>
      </c>
      <c r="G19" s="5">
        <f>'DFAT Country global current'!G19*(100/'DFAT Country global constant'!G$109)</f>
        <v>373492.51539338648</v>
      </c>
      <c r="H19" s="5">
        <f>'DFAT Country global current'!H19*(100/'DFAT Country global constant'!H$109)</f>
        <v>438607.14853984711</v>
      </c>
      <c r="I19" s="5">
        <f>'DFAT Country global current'!I19*(100/'DFAT Country global constant'!I$109)</f>
        <v>474866.10165500524</v>
      </c>
      <c r="J19" s="5">
        <f>'DFAT Country global current'!J19*(100/'DFAT Country global constant'!J$109)</f>
        <v>455148.84531576192</v>
      </c>
      <c r="K19" s="5">
        <f>'DFAT Country global current'!K19*(100/'DFAT Country global constant'!K$109)</f>
        <v>383694.07503780234</v>
      </c>
      <c r="L19" s="5">
        <f>'DFAT Country global current'!L19*(100/'DFAT Country global constant'!L$109)</f>
        <v>488485.37300796807</v>
      </c>
      <c r="M19" s="5">
        <f>'DFAT Country global current'!M19*(100/'DFAT Country global constant'!M$109)</f>
        <v>515827.64554961078</v>
      </c>
      <c r="N19" s="5">
        <f>'DFAT Country global current'!N19*(100/'DFAT Country global constant'!N$109)</f>
        <v>569648.875</v>
      </c>
      <c r="O19" s="5">
        <f>'DFAT Country global current'!O19*(100/'DFAT Country global constant'!O$109)</f>
        <v>556062.5</v>
      </c>
      <c r="P19" s="5">
        <f>'DFAT Country global current'!P19*(100/'DFAT Country global constant'!P$109)</f>
        <v>556062.5</v>
      </c>
      <c r="Q19" s="5">
        <f>'DFAT Country global current'!Q19*(100/'DFAT Country global constant'!Q$109)</f>
        <v>322999.99999999994</v>
      </c>
      <c r="S19" s="82">
        <f t="shared" si="0"/>
        <v>-233062.50000000006</v>
      </c>
      <c r="T19" s="83">
        <f t="shared" si="1"/>
        <v>-0.41913004383500069</v>
      </c>
      <c r="U19" s="160" t="str">
        <f t="shared" si="2"/>
        <v>More than 20%</v>
      </c>
      <c r="V19" s="160" t="str">
        <f t="shared" si="3"/>
        <v>Less than 2007</v>
      </c>
    </row>
    <row r="20" spans="1:22" x14ac:dyDescent="0.25">
      <c r="A20" s="64" t="str">
        <f>'DFAT Country global current'!A20</f>
        <v>Philippines</v>
      </c>
      <c r="B20" s="5">
        <f>'DFAT Country global current'!B20*(100/'DFAT Country global constant'!B$109)</f>
        <v>81339.77154046997</v>
      </c>
      <c r="C20" s="5">
        <f>'DFAT Country global current'!C20*(100/'DFAT Country global constant'!C$109)</f>
        <v>78845.396230916027</v>
      </c>
      <c r="D20" s="5">
        <f>'DFAT Country global current'!D20*(100/'DFAT Country global constant'!D$109)</f>
        <v>57425.129032258068</v>
      </c>
      <c r="E20" s="5">
        <f>'DFAT Country global current'!E20*(100/'DFAT Country global constant'!E$109)</f>
        <v>62096.134912227601</v>
      </c>
      <c r="F20" s="5">
        <f>'DFAT Country global current'!F20*(100/'DFAT Country global constant'!F$109)</f>
        <v>69036.336364959236</v>
      </c>
      <c r="G20" s="5">
        <f>'DFAT Country global current'!G20*(100/'DFAT Country global constant'!G$109)</f>
        <v>74216.413554732033</v>
      </c>
      <c r="H20" s="5">
        <f>'DFAT Country global current'!H20*(100/'DFAT Country global constant'!H$109)</f>
        <v>106767.01289574234</v>
      </c>
      <c r="I20" s="5">
        <f>'DFAT Country global current'!I20*(100/'DFAT Country global constant'!I$109)</f>
        <v>124794.57198600643</v>
      </c>
      <c r="J20" s="5">
        <f>'DFAT Country global current'!J20*(100/'DFAT Country global constant'!J$109)</f>
        <v>127288.37317327765</v>
      </c>
      <c r="K20" s="5">
        <f>'DFAT Country global current'!K20*(100/'DFAT Country global constant'!K$109)</f>
        <v>115635.36725050402</v>
      </c>
      <c r="L20" s="5">
        <f>'DFAT Country global current'!L20*(100/'DFAT Country global constant'!L$109)</f>
        <v>114918.17872260955</v>
      </c>
      <c r="M20" s="5">
        <f>'DFAT Country global current'!M20*(100/'DFAT Country global constant'!M$109)</f>
        <v>111044.72604571983</v>
      </c>
      <c r="N20" s="5">
        <f>'DFAT Country global current'!N20*(100/'DFAT Country global constant'!N$109)</f>
        <v>114518.12499999999</v>
      </c>
      <c r="O20" s="5">
        <f>'DFAT Country global current'!O20*(100/'DFAT Country global constant'!O$109)</f>
        <v>114492.49999999999</v>
      </c>
      <c r="P20" s="5">
        <f>'DFAT Country global current'!P20*(100/'DFAT Country global constant'!P$109)</f>
        <v>114492.49999999999</v>
      </c>
      <c r="Q20" s="5">
        <f>'DFAT Country global current'!Q20*(100/'DFAT Country global constant'!Q$109)</f>
        <v>66999.999999999985</v>
      </c>
      <c r="S20" s="82">
        <f t="shared" si="0"/>
        <v>-47492.5</v>
      </c>
      <c r="T20" s="83">
        <f t="shared" si="1"/>
        <v>-0.41480883027272536</v>
      </c>
      <c r="U20" s="160" t="str">
        <f t="shared" si="2"/>
        <v>More than 20%</v>
      </c>
      <c r="V20" s="160" t="str">
        <f t="shared" si="3"/>
        <v>Less than 2007</v>
      </c>
    </row>
    <row r="21" spans="1:22" x14ac:dyDescent="0.25">
      <c r="A21" s="64" t="str">
        <f>'DFAT Country global current'!A21</f>
        <v>Vietnam</v>
      </c>
      <c r="B21" s="5">
        <f>'DFAT Country global current'!B21*(100/'DFAT Country global constant'!B$109)</f>
        <v>86714.006445822451</v>
      </c>
      <c r="C21" s="5">
        <f>'DFAT Country global current'!C21*(100/'DFAT Country global constant'!C$109)</f>
        <v>86772.401956106856</v>
      </c>
      <c r="D21" s="5">
        <f>'DFAT Country global current'!D21*(100/'DFAT Country global constant'!D$109)</f>
        <v>84619.240617245654</v>
      </c>
      <c r="E21" s="5">
        <f>'DFAT Country global current'!E21*(100/'DFAT Country global constant'!E$109)</f>
        <v>74084.325817191275</v>
      </c>
      <c r="F21" s="5">
        <f>'DFAT Country global current'!F21*(100/'DFAT Country global constant'!F$109)</f>
        <v>74735.396027357376</v>
      </c>
      <c r="G21" s="5">
        <f>'DFAT Country global current'!G21*(100/'DFAT Country global constant'!G$109)</f>
        <v>78783.577465792463</v>
      </c>
      <c r="H21" s="5">
        <f>'DFAT Country global current'!H21*(100/'DFAT Country global constant'!H$109)</f>
        <v>86846.88762281659</v>
      </c>
      <c r="I21" s="5">
        <f>'DFAT Country global current'!I21*(100/'DFAT Country global constant'!I$109)</f>
        <v>93176.75336383206</v>
      </c>
      <c r="J21" s="5">
        <f>'DFAT Country global current'!J21*(100/'DFAT Country global constant'!J$109)</f>
        <v>114048.52413883088</v>
      </c>
      <c r="K21" s="5">
        <f>'DFAT Country global current'!K21*(100/'DFAT Country global constant'!K$109)</f>
        <v>106774.84929435482</v>
      </c>
      <c r="L21" s="5">
        <f>'DFAT Country global current'!L21*(100/'DFAT Country global constant'!L$109)</f>
        <v>117466.99078685258</v>
      </c>
      <c r="M21" s="5">
        <f>'DFAT Country global current'!M21*(100/'DFAT Country global constant'!M$109)</f>
        <v>117646.80040126457</v>
      </c>
      <c r="N21" s="5">
        <f>'DFAT Country global current'!N21*(100/'DFAT Country global constant'!N$109)</f>
        <v>99809.374999999985</v>
      </c>
      <c r="O21" s="5">
        <f>'DFAT Country global current'!O21*(100/'DFAT Country global constant'!O$109)</f>
        <v>99834.999999999985</v>
      </c>
      <c r="P21" s="5">
        <f>'DFAT Country global current'!P21*(100/'DFAT Country global constant'!P$109)</f>
        <v>99834.999999999985</v>
      </c>
      <c r="Q21" s="5">
        <f>'DFAT Country global current'!Q21*(100/'DFAT Country global constant'!Q$109)</f>
        <v>58399.999999999993</v>
      </c>
      <c r="S21" s="82">
        <f t="shared" si="0"/>
        <v>-41434.999999999993</v>
      </c>
      <c r="T21" s="83">
        <f t="shared" si="1"/>
        <v>-0.41503480743226323</v>
      </c>
      <c r="U21" s="160" t="str">
        <f t="shared" si="2"/>
        <v>More than 20%</v>
      </c>
      <c r="V21" s="160" t="str">
        <f t="shared" si="3"/>
        <v>Less than 2007</v>
      </c>
    </row>
    <row r="22" spans="1:22" x14ac:dyDescent="0.25">
      <c r="A22" s="64" t="str">
        <f>'DFAT Country global current'!A22</f>
        <v>Cambodia</v>
      </c>
      <c r="B22" s="5">
        <f>'DFAT Country global current'!B22*(100/'DFAT Country global constant'!B$109)</f>
        <v>35440.900456919058</v>
      </c>
      <c r="C22" s="5">
        <f>'DFAT Country global current'!C22*(100/'DFAT Country global constant'!C$109)</f>
        <v>34822.20372137404</v>
      </c>
      <c r="D22" s="5">
        <f>'DFAT Country global current'!D22*(100/'DFAT Country global constant'!D$109)</f>
        <v>32577.717431761786</v>
      </c>
      <c r="E22" s="5">
        <f>'DFAT Country global current'!E22*(100/'DFAT Country global constant'!E$109)</f>
        <v>30307.224197941887</v>
      </c>
      <c r="F22" s="5">
        <f>'DFAT Country global current'!F22*(100/'DFAT Country global constant'!F$109)</f>
        <v>29920.063227590214</v>
      </c>
      <c r="G22" s="5">
        <f>'DFAT Country global current'!G22*(100/'DFAT Country global constant'!G$109)</f>
        <v>32477.610034207522</v>
      </c>
      <c r="H22" s="5">
        <f>'DFAT Country global current'!H22*(100/'DFAT Country global constant'!H$109)</f>
        <v>38504.144582423578</v>
      </c>
      <c r="I22" s="5">
        <f>'DFAT Country global current'!I22*(100/'DFAT Country global constant'!I$109)</f>
        <v>48504.608113562957</v>
      </c>
      <c r="J22" s="5">
        <f>'DFAT Country global current'!J22*(100/'DFAT Country global constant'!J$109)</f>
        <v>59463.181628392478</v>
      </c>
      <c r="K22" s="5">
        <f>'DFAT Country global current'!K22*(100/'DFAT Country global constant'!K$109)</f>
        <v>51256.413999495955</v>
      </c>
      <c r="L22" s="5">
        <f>'DFAT Country global current'!L22*(100/'DFAT Country global constant'!L$109)</f>
        <v>65604.206175298794</v>
      </c>
      <c r="M22" s="5">
        <f>'DFAT Country global current'!M22*(100/'DFAT Country global constant'!M$109)</f>
        <v>54331.825024319056</v>
      </c>
      <c r="N22" s="5">
        <f>'DFAT Country global current'!N22*(100/'DFAT Country global constant'!N$109)</f>
        <v>53686.937499999993</v>
      </c>
      <c r="O22" s="5">
        <f>'DFAT Country global current'!O22*(100/'DFAT Country global constant'!O$109)</f>
        <v>53709.999999999993</v>
      </c>
      <c r="P22" s="5">
        <f>'DFAT Country global current'!P22*(100/'DFAT Country global constant'!P$109)</f>
        <v>53709.999999999993</v>
      </c>
      <c r="Q22" s="5">
        <f>'DFAT Country global current'!Q22*(100/'DFAT Country global constant'!Q$109)</f>
        <v>52399.999999999993</v>
      </c>
      <c r="S22" s="82">
        <f t="shared" si="0"/>
        <v>-1310</v>
      </c>
      <c r="T22" s="83">
        <f t="shared" si="1"/>
        <v>-2.4390243902439029E-2</v>
      </c>
      <c r="U22" s="160" t="str">
        <f t="shared" si="2"/>
        <v>Less than 20%</v>
      </c>
      <c r="V22" s="160" t="str">
        <f t="shared" si="3"/>
        <v>More than 2007</v>
      </c>
    </row>
    <row r="23" spans="1:22" x14ac:dyDescent="0.25">
      <c r="A23" s="64" t="str">
        <f>'DFAT Country global current'!A23</f>
        <v>Laos</v>
      </c>
      <c r="B23" s="5">
        <f>'DFAT Country global current'!B23*(100/'DFAT Country global constant'!B$109)</f>
        <v>20915.941253263707</v>
      </c>
      <c r="C23" s="5">
        <f>'DFAT Country global current'!C23*(100/'DFAT Country global constant'!C$109)</f>
        <v>19109.745944656486</v>
      </c>
      <c r="D23" s="5">
        <f>'DFAT Country global current'!D23*(100/'DFAT Country global constant'!D$109)</f>
        <v>17807.311647022332</v>
      </c>
      <c r="E23" s="5">
        <f>'DFAT Country global current'!E23*(100/'DFAT Country global constant'!E$109)</f>
        <v>16837.346776634382</v>
      </c>
      <c r="F23" s="5">
        <f>'DFAT Country global current'!F23*(100/'DFAT Country global constant'!F$109)</f>
        <v>17356.227153667052</v>
      </c>
      <c r="G23" s="5">
        <f>'DFAT Country global current'!G23*(100/'DFAT Country global constant'!G$109)</f>
        <v>15985.073688711514</v>
      </c>
      <c r="H23" s="5">
        <f>'DFAT Country global current'!H23*(100/'DFAT Country global constant'!H$109)</f>
        <v>19677.196915938865</v>
      </c>
      <c r="I23" s="5">
        <f>'DFAT Country global current'!I23*(100/'DFAT Country global constant'!I$109)</f>
        <v>21078.545748116248</v>
      </c>
      <c r="J23" s="5">
        <f>'DFAT Country global current'!J23*(100/'DFAT Country global constant'!J$109)</f>
        <v>34377.151878914403</v>
      </c>
      <c r="K23" s="5">
        <f>'DFAT Country global current'!K23*(100/'DFAT Country global constant'!K$109)</f>
        <v>41274.311491935478</v>
      </c>
      <c r="L23" s="5">
        <f>'DFAT Country global current'!L23*(100/'DFAT Country global constant'!L$109)</f>
        <v>34907.643488545815</v>
      </c>
      <c r="M23" s="5">
        <f>'DFAT Country global current'!M23*(100/'DFAT Country global constant'!M$109)</f>
        <v>37664.293044747072</v>
      </c>
      <c r="N23" s="5">
        <f>'DFAT Country global current'!N23*(100/'DFAT Country global constant'!N$109)</f>
        <v>35195.9375</v>
      </c>
      <c r="O23" s="5">
        <f>'DFAT Country global current'!O23*(100/'DFAT Country global constant'!O$109)</f>
        <v>35157.5</v>
      </c>
      <c r="P23" s="5">
        <f>'DFAT Country global current'!P23*(100/'DFAT Country global constant'!P$109)</f>
        <v>35157.5</v>
      </c>
      <c r="Q23" s="5">
        <f>'DFAT Country global current'!Q23*(100/'DFAT Country global constant'!Q$109)</f>
        <v>20599.999999999996</v>
      </c>
      <c r="S23" s="82">
        <f t="shared" si="0"/>
        <v>-14557.500000000004</v>
      </c>
      <c r="T23" s="83">
        <f t="shared" si="1"/>
        <v>-0.41406527767901596</v>
      </c>
      <c r="U23" s="160" t="str">
        <f t="shared" si="2"/>
        <v>More than 20%</v>
      </c>
      <c r="V23" s="160" t="str">
        <f t="shared" si="3"/>
        <v>More than 2007</v>
      </c>
    </row>
    <row r="24" spans="1:22" x14ac:dyDescent="0.25">
      <c r="A24" s="64" t="str">
        <f>'DFAT Country global current'!A24</f>
        <v>East Timor</v>
      </c>
      <c r="B24" s="5">
        <f>'DFAT Country global current'!B24*(100/'DFAT Country global constant'!B$109)</f>
        <v>41541.383322454305</v>
      </c>
      <c r="C24" s="5">
        <f>'DFAT Country global current'!C24*(100/'DFAT Country global constant'!C$109)</f>
        <v>47562.034351145034</v>
      </c>
      <c r="D24" s="5">
        <f>'DFAT Country global current'!D24*(100/'DFAT Country global constant'!D$109)</f>
        <v>36166.787996277919</v>
      </c>
      <c r="E24" s="5">
        <f>'DFAT Country global current'!E24*(100/'DFAT Country global constant'!E$109)</f>
        <v>38389.150650726391</v>
      </c>
      <c r="F24" s="5">
        <f>'DFAT Country global current'!F24*(100/'DFAT Country global constant'!F$109)</f>
        <v>34582.930224097778</v>
      </c>
      <c r="G24" s="5">
        <f>'DFAT Country global current'!G24*(100/'DFAT Country global constant'!G$109)</f>
        <v>51126.862671037619</v>
      </c>
      <c r="H24" s="5">
        <f>'DFAT Country global current'!H24*(100/'DFAT Country global constant'!H$109)</f>
        <v>68870.189205786024</v>
      </c>
      <c r="I24" s="5">
        <f>'DFAT Country global current'!I24*(100/'DFAT Country global constant'!I$109)</f>
        <v>71499.385293326137</v>
      </c>
      <c r="J24" s="5">
        <f>'DFAT Country global current'!J24*(100/'DFAT Country global constant'!J$109)</f>
        <v>86988.130936847592</v>
      </c>
      <c r="K24" s="5">
        <f>'DFAT Country global current'!K24*(100/'DFAT Country global constant'!K$109)</f>
        <v>86362.010458669334</v>
      </c>
      <c r="L24" s="5">
        <f>'DFAT Country global current'!L24*(100/'DFAT Country global constant'!L$109)</f>
        <v>65825.842006972103</v>
      </c>
      <c r="M24" s="5">
        <f>'DFAT Country global current'!M24*(100/'DFAT Country global constant'!M$109)</f>
        <v>75761.508998054458</v>
      </c>
      <c r="N24" s="5">
        <f>'DFAT Country global current'!N24*(100/'DFAT Country global constant'!N$109)</f>
        <v>73543.75</v>
      </c>
      <c r="O24" s="5">
        <f>'DFAT Country global current'!O24*(100/'DFAT Country global constant'!O$109)</f>
        <v>73390</v>
      </c>
      <c r="P24" s="5">
        <f>'DFAT Country global current'!P24*(100/'DFAT Country global constant'!P$109)</f>
        <v>73390</v>
      </c>
      <c r="Q24" s="5">
        <f>'DFAT Country global current'!Q24*(100/'DFAT Country global constant'!Q$109)</f>
        <v>67999.999999999985</v>
      </c>
      <c r="S24" s="82">
        <f t="shared" si="0"/>
        <v>-5390.0000000000146</v>
      </c>
      <c r="T24" s="83">
        <f t="shared" si="1"/>
        <v>-7.3443248398964642E-2</v>
      </c>
      <c r="U24" s="160" t="str">
        <f t="shared" si="2"/>
        <v>Less than 20%</v>
      </c>
      <c r="V24" s="160" t="str">
        <f t="shared" si="3"/>
        <v>Less than 2007</v>
      </c>
    </row>
    <row r="25" spans="1:22" x14ac:dyDescent="0.25">
      <c r="A25" s="64" t="str">
        <f>'DFAT Country global current'!A25</f>
        <v>Burma</v>
      </c>
      <c r="B25" s="5">
        <f>'DFAT Country global current'!B25*(100/'DFAT Country global constant'!B$109)</f>
        <v>2323.9934725848561</v>
      </c>
      <c r="C25" s="5">
        <f>'DFAT Country global current'!C25*(100/'DFAT Country global constant'!C$109)</f>
        <v>3114.1808206106866</v>
      </c>
      <c r="D25" s="5">
        <f>'DFAT Country global current'!D25*(100/'DFAT Country global constant'!D$109)</f>
        <v>4003.1940911910669</v>
      </c>
      <c r="E25" s="5">
        <f>'DFAT Country global current'!E25*(100/'DFAT Country global constant'!E$109)</f>
        <v>4175.6620006053272</v>
      </c>
      <c r="F25" s="5">
        <f>'DFAT Country global current'!F25*(100/'DFAT Country global constant'!F$109)</f>
        <v>4403.8188300349229</v>
      </c>
      <c r="G25" s="5">
        <f>'DFAT Country global current'!G25*(100/'DFAT Country global constant'!G$109)</f>
        <v>3298.5072690992015</v>
      </c>
      <c r="H25" s="5">
        <f>'DFAT Country global current'!H25*(100/'DFAT Country global constant'!H$109)</f>
        <v>8623.9566730349343</v>
      </c>
      <c r="I25" s="5">
        <f>'DFAT Country global current'!I25*(100/'DFAT Country global constant'!I$109)</f>
        <v>8263.7480489773934</v>
      </c>
      <c r="J25" s="5">
        <f>'DFAT Country global current'!J25*(100/'DFAT Country global constant'!J$109)</f>
        <v>24040.77850991649</v>
      </c>
      <c r="K25" s="5">
        <f>'DFAT Country global current'!K25*(100/'DFAT Country global constant'!K$109)</f>
        <v>46882.234248991925</v>
      </c>
      <c r="L25" s="5">
        <f>'DFAT Country global current'!L25*(100/'DFAT Country global constant'!L$109)</f>
        <v>52084.420443227085</v>
      </c>
      <c r="M25" s="5">
        <f>'DFAT Country global current'!M25*(100/'DFAT Country global constant'!M$109)</f>
        <v>53249.517752918277</v>
      </c>
      <c r="N25" s="5">
        <f>'DFAT Country global current'!N25*(100/'DFAT Country global constant'!N$109)</f>
        <v>65243.812499999993</v>
      </c>
      <c r="O25" s="5">
        <f>'DFAT Country global current'!O25*(100/'DFAT Country global constant'!O$109)</f>
        <v>71852.5</v>
      </c>
      <c r="P25" s="5">
        <f>'DFAT Country global current'!P25*(100/'DFAT Country global constant'!P$109)</f>
        <v>71852.5</v>
      </c>
      <c r="Q25" s="5">
        <f>'DFAT Country global current'!Q25*(100/'DFAT Country global constant'!Q$109)</f>
        <v>42099.999999999993</v>
      </c>
      <c r="S25" s="82">
        <f t="shared" si="0"/>
        <v>-29752.500000000007</v>
      </c>
      <c r="T25" s="83">
        <f t="shared" si="1"/>
        <v>-0.41407745033227805</v>
      </c>
      <c r="U25" s="160" t="str">
        <f t="shared" si="2"/>
        <v>More than 20%</v>
      </c>
      <c r="V25" s="160" t="str">
        <f t="shared" si="3"/>
        <v>More than 2007</v>
      </c>
    </row>
    <row r="26" spans="1:22" x14ac:dyDescent="0.25">
      <c r="A26" s="64" t="str">
        <f>'DFAT Country global current'!A26</f>
        <v>China</v>
      </c>
      <c r="B26" s="5">
        <f>'DFAT Country global current'!B26*(100/'DFAT Country global constant'!B$109)</f>
        <v>58826.084774804178</v>
      </c>
      <c r="C26" s="5">
        <f>'DFAT Country global current'!C26*(100/'DFAT Country global constant'!C$109)</f>
        <v>60160.311307251905</v>
      </c>
      <c r="D26" s="5">
        <f>'DFAT Country global current'!D26*(100/'DFAT Country global constant'!D$109)</f>
        <v>56320.799627791566</v>
      </c>
      <c r="E26" s="5">
        <f>'DFAT Country global current'!E26*(100/'DFAT Country global constant'!E$109)</f>
        <v>54822.401104721546</v>
      </c>
      <c r="F26" s="5">
        <f>'DFAT Country global current'!F26*(100/'DFAT Country global constant'!F$109)</f>
        <v>47017.242214784623</v>
      </c>
      <c r="G26" s="5">
        <f>'DFAT Country global current'!G26*(100/'DFAT Country global constant'!G$109)</f>
        <v>43388.057155074108</v>
      </c>
      <c r="H26" s="5">
        <f>'DFAT Country global current'!H26*(100/'DFAT Country global constant'!H$109)</f>
        <v>37289.502797489076</v>
      </c>
      <c r="I26" s="5">
        <f>'DFAT Country global current'!I26*(100/'DFAT Country global constant'!I$109)</f>
        <v>29821.351655005376</v>
      </c>
      <c r="J26" s="5">
        <f>'DFAT Country global current'!J26*(100/'DFAT Country global constant'!J$109)</f>
        <v>29267.034707724422</v>
      </c>
      <c r="K26" s="5">
        <f>'DFAT Country global current'!K26*(100/'DFAT Country global constant'!K$109)</f>
        <v>21758.740297379027</v>
      </c>
      <c r="L26" s="5">
        <f>'DFAT Country global current'!L26*(100/'DFAT Country global constant'!L$109)</f>
        <v>0</v>
      </c>
      <c r="M26" s="5">
        <f>'DFAT Country global current'!M26*(100/'DFAT Country global constant'!M$109)</f>
        <v>0</v>
      </c>
      <c r="N26" s="5">
        <f>'DFAT Country global current'!N26*(100/'DFAT Country global constant'!N$109)</f>
        <v>0</v>
      </c>
      <c r="O26" s="5">
        <f>'DFAT Country global current'!O26*(100/'DFAT Country global constant'!O$109)</f>
        <v>0</v>
      </c>
      <c r="P26" s="5">
        <f>'DFAT Country global current'!P26*(100/'DFAT Country global constant'!P$109)</f>
        <v>0</v>
      </c>
      <c r="Q26" s="5">
        <f>'DFAT Country global current'!Q26*(100/'DFAT Country global constant'!Q$109)</f>
        <v>0</v>
      </c>
      <c r="S26" s="82">
        <f t="shared" si="0"/>
        <v>0</v>
      </c>
      <c r="T26" s="83"/>
      <c r="U26" s="160"/>
      <c r="V26" s="160"/>
    </row>
    <row r="27" spans="1:22" x14ac:dyDescent="0.25">
      <c r="A27" s="64" t="str">
        <f>'DFAT Country global current'!A27</f>
        <v>Mongolia</v>
      </c>
      <c r="B27" s="5">
        <f>'DFAT Country global current'!B27*(100/'DFAT Country global constant'!B$109)</f>
        <v>3921.7389849869451</v>
      </c>
      <c r="C27" s="5">
        <f>'DFAT Country global current'!C27*(100/'DFAT Country global constant'!C$109)</f>
        <v>3680.3955152671751</v>
      </c>
      <c r="D27" s="5">
        <f>'DFAT Country global current'!D27*(100/'DFAT Country global constant'!D$109)</f>
        <v>2898.8646867245657</v>
      </c>
      <c r="E27" s="5">
        <f>'DFAT Country global current'!E27*(100/'DFAT Country global constant'!E$109)</f>
        <v>2559.2767100484261</v>
      </c>
      <c r="F27" s="5">
        <f>'DFAT Country global current'!F27*(100/'DFAT Country global constant'!F$109)</f>
        <v>2460.9575814901041</v>
      </c>
      <c r="G27" s="5">
        <f>'DFAT Country global current'!G27*(100/'DFAT Country global constant'!G$109)</f>
        <v>3044.7759407069552</v>
      </c>
      <c r="H27" s="5">
        <f>'DFAT Country global current'!H27*(100/'DFAT Country global constant'!H$109)</f>
        <v>2915.1402838427944</v>
      </c>
      <c r="I27" s="5">
        <f>'DFAT Country global current'!I27*(100/'DFAT Country global constant'!I$109)</f>
        <v>9581.1571582346587</v>
      </c>
      <c r="J27" s="5">
        <f>'DFAT Country global current'!J27*(100/'DFAT Country global constant'!J$109)</f>
        <v>3716.4488517745299</v>
      </c>
      <c r="K27" s="5">
        <f>'DFAT Country global current'!K27*(100/'DFAT Country global constant'!K$109)</f>
        <v>6056.5565776209669</v>
      </c>
      <c r="L27" s="5">
        <f>'DFAT Country global current'!L27*(100/'DFAT Country global constant'!L$109)</f>
        <v>7203.1645293824686</v>
      </c>
      <c r="M27" s="5">
        <f>'DFAT Country global current'!M27*(100/'DFAT Country global constant'!M$109)</f>
        <v>8983.1503526264569</v>
      </c>
      <c r="N27" s="5">
        <f>'DFAT Country global current'!N27*(100/'DFAT Country global constant'!N$109)</f>
        <v>10086</v>
      </c>
      <c r="O27" s="5">
        <f>'DFAT Country global current'!O27*(100/'DFAT Country global constant'!O$109)</f>
        <v>10045</v>
      </c>
      <c r="P27" s="5">
        <f>'DFAT Country global current'!P27*(100/'DFAT Country global constant'!P$109)</f>
        <v>10045</v>
      </c>
      <c r="Q27" s="5">
        <f>'DFAT Country global current'!Q27*(100/'DFAT Country global constant'!Q$109)</f>
        <v>5899.9999999999991</v>
      </c>
      <c r="S27" s="82">
        <f t="shared" si="0"/>
        <v>-4145.0000000000009</v>
      </c>
      <c r="T27" s="83">
        <f t="shared" si="1"/>
        <v>-0.41264310602289705</v>
      </c>
      <c r="U27" s="160" t="str">
        <f t="shared" si="2"/>
        <v>More than 20%</v>
      </c>
      <c r="V27" s="160" t="str">
        <f t="shared" si="3"/>
        <v>More than 2007</v>
      </c>
    </row>
    <row r="28" spans="1:22" x14ac:dyDescent="0.25">
      <c r="A28" s="64" t="str">
        <f>'DFAT Country global current'!A28</f>
        <v>Thailand</v>
      </c>
      <c r="B28" s="5">
        <f>'DFAT Country global current'!B28*(100/'DFAT Country global constant'!B$109)</f>
        <v>15977.455124020888</v>
      </c>
      <c r="C28" s="5">
        <f>'DFAT Country global current'!C28*(100/'DFAT Country global constant'!C$109)</f>
        <v>15004.689408396946</v>
      </c>
      <c r="D28" s="5">
        <f>'DFAT Country global current'!D28*(100/'DFAT Country global constant'!D$109)</f>
        <v>8420.5117090570729</v>
      </c>
      <c r="E28" s="5">
        <f>'DFAT Country global current'!E28*(100/'DFAT Country global constant'!E$109)</f>
        <v>3098.0718069007262</v>
      </c>
      <c r="F28" s="5">
        <f>'DFAT Country global current'!F28*(100/'DFAT Country global constant'!F$109)</f>
        <v>1942.8612485448191</v>
      </c>
      <c r="G28" s="5">
        <f>'DFAT Country global current'!G28*(100/'DFAT Country global constant'!G$109)</f>
        <v>2029.8506271379702</v>
      </c>
      <c r="H28" s="5">
        <f>'DFAT Country global current'!H28*(100/'DFAT Country global constant'!H$109)</f>
        <v>242.92835698689953</v>
      </c>
      <c r="I28" s="5">
        <f>'DFAT Country global current'!I28*(100/'DFAT Country global constant'!I$109)</f>
        <v>0</v>
      </c>
      <c r="J28" s="5">
        <f>'DFAT Country global current'!J28*(100/'DFAT Country global constant'!J$109)</f>
        <v>0</v>
      </c>
      <c r="K28" s="5">
        <f>'DFAT Country global current'!K28*(100/'DFAT Country global constant'!K$109)</f>
        <v>0</v>
      </c>
      <c r="L28" s="5">
        <f>'DFAT Country global current'!L28*(100/'DFAT Country global constant'!L$109)</f>
        <v>0</v>
      </c>
      <c r="M28" s="5">
        <f>'DFAT Country global current'!M28*(100/'DFAT Country global constant'!M$109)</f>
        <v>0</v>
      </c>
      <c r="N28" s="5">
        <f>'DFAT Country global current'!N28*(100/'DFAT Country global constant'!N$109)</f>
        <v>0</v>
      </c>
      <c r="O28" s="5">
        <f>'DFAT Country global current'!O28*(100/'DFAT Country global constant'!O$109)</f>
        <v>0</v>
      </c>
      <c r="P28" s="5">
        <f>'DFAT Country global current'!P28*(100/'DFAT Country global constant'!P$109)</f>
        <v>0</v>
      </c>
      <c r="Q28" s="5">
        <f>'DFAT Country global current'!Q28*(100/'DFAT Country global constant'!Q$109)</f>
        <v>0</v>
      </c>
      <c r="S28" s="82">
        <f t="shared" si="0"/>
        <v>0</v>
      </c>
      <c r="T28" s="83"/>
      <c r="U28" s="160"/>
      <c r="V28" s="160"/>
    </row>
    <row r="29" spans="1:22" x14ac:dyDescent="0.25">
      <c r="A29" s="64" t="str">
        <f>'DFAT Country global current'!A29</f>
        <v>East Asia Regional</v>
      </c>
      <c r="B29" s="5">
        <f>'DFAT Country global current'!B29*(100/'DFAT Country global constant'!B$109)</f>
        <v>34424.153312663184</v>
      </c>
      <c r="C29" s="5">
        <f>'DFAT Country global current'!C29*(100/'DFAT Country global constant'!C$109)</f>
        <v>29584.717795801524</v>
      </c>
      <c r="D29" s="5">
        <f>'DFAT Country global current'!D29*(100/'DFAT Country global constant'!D$109)</f>
        <v>37271.117400744421</v>
      </c>
      <c r="E29" s="5">
        <f>'DFAT Country global current'!E29*(100/'DFAT Country global constant'!E$109)</f>
        <v>42834.210199757865</v>
      </c>
      <c r="F29" s="5">
        <f>'DFAT Country global current'!F29*(100/'DFAT Country global constant'!F$109)</f>
        <v>49089.62754656576</v>
      </c>
      <c r="G29" s="5">
        <f>'DFAT Country global current'!G29*(100/'DFAT Country global constant'!G$109)</f>
        <v>94007.457169327245</v>
      </c>
      <c r="H29" s="5">
        <f>'DFAT Country global current'!H29*(100/'DFAT Country global constant'!H$109)</f>
        <v>125958.35309770741</v>
      </c>
      <c r="I29" s="5">
        <f>'DFAT Country global current'!I29*(100/'DFAT Country global constant'!I$109)</f>
        <v>107308.96017222818</v>
      </c>
      <c r="J29" s="5">
        <f>'DFAT Country global current'!J29*(100/'DFAT Country global constant'!J$109)</f>
        <v>50055.920472338199</v>
      </c>
      <c r="K29" s="5">
        <f>'DFAT Country global current'!K29*(100/'DFAT Country global constant'!K$109)</f>
        <v>50919.938634072569</v>
      </c>
      <c r="L29" s="5">
        <f>'DFAT Country global current'!L29*(100/'DFAT Country global constant'!L$109)</f>
        <v>71810.009462151385</v>
      </c>
      <c r="M29" s="5">
        <f>'DFAT Country global current'!M29*(100/'DFAT Country global constant'!M$109)</f>
        <v>83878.8135335603</v>
      </c>
      <c r="N29" s="5">
        <f>'DFAT Country global current'!N29*(100/'DFAT Country global constant'!N$109)</f>
        <v>67134.9375</v>
      </c>
      <c r="O29" s="5">
        <f>'DFAT Country global current'!O29*(100/'DFAT Country global constant'!O$109)</f>
        <v>87637.499999999985</v>
      </c>
      <c r="P29" s="5">
        <f>'DFAT Country global current'!P29*(100/'DFAT Country global constant'!P$109)</f>
        <v>87637.499999999985</v>
      </c>
      <c r="Q29" s="5">
        <f>'DFAT Country global current'!Q29*(100/'DFAT Country global constant'!Q$109)</f>
        <v>51299.999999999993</v>
      </c>
      <c r="S29" s="82">
        <f t="shared" si="0"/>
        <v>-36337.499999999993</v>
      </c>
      <c r="T29" s="83">
        <f t="shared" si="1"/>
        <v>-0.41463414634146339</v>
      </c>
      <c r="U29" s="160" t="str">
        <f t="shared" si="2"/>
        <v>More than 20%</v>
      </c>
      <c r="V29" s="160" t="str">
        <f t="shared" si="3"/>
        <v>Less than 2007</v>
      </c>
    </row>
    <row r="30" spans="1:22" s="74" customFormat="1" x14ac:dyDescent="0.25">
      <c r="A30" s="62" t="str">
        <f>'DFAT Country global current'!A30</f>
        <v>Total East Asia</v>
      </c>
      <c r="B30" s="57">
        <f>'DFAT Country global current'!B30*(100/'DFAT Country global constant'!B$109)</f>
        <v>522753.28173955611</v>
      </c>
      <c r="C30" s="57">
        <f>'DFAT Country global current'!C30*(100/'DFAT Country global constant'!C$109)</f>
        <v>526013.45133587788</v>
      </c>
      <c r="D30" s="57">
        <f>'DFAT Country global current'!D30*(100/'DFAT Country global constant'!D$109)</f>
        <v>510476.26721464022</v>
      </c>
      <c r="E30" s="57">
        <f>'DFAT Country global current'!E30*(100/'DFAT Country global constant'!E$109)</f>
        <v>490303.53813559323</v>
      </c>
      <c r="F30" s="57">
        <f>'DFAT Country global current'!F30*(100/'DFAT Country global constant'!F$109)</f>
        <v>635186.10419091955</v>
      </c>
      <c r="G30" s="57">
        <f>'DFAT Country global current'!G30*(100/'DFAT Country global constant'!G$109)</f>
        <v>771850.70096921315</v>
      </c>
      <c r="H30" s="57">
        <f>'DFAT Country global current'!H30*(100/'DFAT Country global constant'!H$109)</f>
        <v>934302.46097161563</v>
      </c>
      <c r="I30" s="57">
        <f>'DFAT Country global current'!I30*(100/'DFAT Country global constant'!I$109)</f>
        <v>988655.65426533879</v>
      </c>
      <c r="J30" s="57">
        <f>'DFAT Country global current'!J30*(100/'DFAT Country global constant'!J$109)</f>
        <v>984394.38961377856</v>
      </c>
      <c r="K30" s="57">
        <f>'DFAT Country global current'!K30*(100/'DFAT Country global constant'!K$109)</f>
        <v>910614.4972908264</v>
      </c>
      <c r="L30" s="57">
        <f>'DFAT Country global current'!L30*(100/'DFAT Country global constant'!L$109)</f>
        <v>1018305.8286230078</v>
      </c>
      <c r="M30" s="57">
        <f>'DFAT Country global current'!M30*(100/'DFAT Country global constant'!M$109)</f>
        <v>1058388.2807028207</v>
      </c>
      <c r="N30" s="57">
        <f>'DFAT Country global current'!N30*(100/'DFAT Country global constant'!N$109)</f>
        <v>1088867.75</v>
      </c>
      <c r="O30" s="57">
        <f>'DFAT Country global current'!O30*(100/'DFAT Country global constant'!O$109)</f>
        <v>1102285</v>
      </c>
      <c r="P30" s="57">
        <f>'DFAT Country global current'!P30*(100/'DFAT Country global constant'!P$109)</f>
        <v>1102285</v>
      </c>
      <c r="Q30" s="57">
        <f>'DFAT Country global current'!Q30*(100/'DFAT Country global constant'!Q$109)</f>
        <v>688599.99999999988</v>
      </c>
      <c r="R30" s="4"/>
      <c r="S30" s="177">
        <f t="shared" si="0"/>
        <v>-413685.00000000012</v>
      </c>
      <c r="T30" s="178">
        <f t="shared" si="1"/>
        <v>-0.3752976770980283</v>
      </c>
      <c r="U30" s="161" t="str">
        <f t="shared" si="2"/>
        <v>More than 20%</v>
      </c>
      <c r="V30" s="161" t="str">
        <f t="shared" si="3"/>
        <v>Less than 2007</v>
      </c>
    </row>
    <row r="31" spans="1:22" x14ac:dyDescent="0.25">
      <c r="A31" s="64" t="str">
        <f>'DFAT Country global current'!A31</f>
        <v>Bangladesh</v>
      </c>
      <c r="B31" s="5">
        <f>'DFAT Country global current'!B31*(100/'DFAT Country global constant'!B$109)</f>
        <v>34424.153312663184</v>
      </c>
      <c r="C31" s="5">
        <f>'DFAT Country global current'!C31*(100/'DFAT Country global constant'!C$109)</f>
        <v>28593.84208015267</v>
      </c>
      <c r="D31" s="5">
        <f>'DFAT Country global current'!D31*(100/'DFAT Country global constant'!D$109)</f>
        <v>25951.74100496278</v>
      </c>
      <c r="E31" s="5">
        <f>'DFAT Country global current'!E31*(100/'DFAT Country global constant'!E$109)</f>
        <v>26670.35729418886</v>
      </c>
      <c r="F31" s="5">
        <f>'DFAT Country global current'!F31*(100/'DFAT Country global constant'!F$109)</f>
        <v>25257.196231082649</v>
      </c>
      <c r="G31" s="5">
        <f>'DFAT Country global current'!G31*(100/'DFAT Country global constant'!G$109)</f>
        <v>27022.386473774226</v>
      </c>
      <c r="H31" s="5">
        <f>'DFAT Country global current'!H31*(100/'DFAT Country global constant'!H$109)</f>
        <v>41176.356509279474</v>
      </c>
      <c r="I31" s="5">
        <f>'DFAT Country global current'!I31*(100/'DFAT Country global constant'!I$109)</f>
        <v>41318.740244886962</v>
      </c>
      <c r="J31" s="5">
        <f>'DFAT Country global current'!J31*(100/'DFAT Country global constant'!J$109)</f>
        <v>72935.308716075146</v>
      </c>
      <c r="K31" s="5">
        <f>'DFAT Country global current'!K31*(100/'DFAT Country global constant'!K$109)</f>
        <v>62472.259513608857</v>
      </c>
      <c r="L31" s="5">
        <f>'DFAT Country global current'!L31*(100/'DFAT Country global constant'!L$109)</f>
        <v>77129.269422310739</v>
      </c>
      <c r="M31" s="5">
        <f>'DFAT Country global current'!M31*(100/'DFAT Country global constant'!M$109)</f>
        <v>79116.661539396868</v>
      </c>
      <c r="N31" s="5">
        <f>'DFAT Country global current'!N31*(100/'DFAT Country global constant'!N$109)</f>
        <v>64718.499999999993</v>
      </c>
      <c r="O31" s="5">
        <f>'DFAT Country global current'!O31*(100/'DFAT Country global constant'!O$109)</f>
        <v>71852.5</v>
      </c>
      <c r="P31" s="5">
        <f>'DFAT Country global current'!P31*(100/'DFAT Country global constant'!P$109)</f>
        <v>71852.5</v>
      </c>
      <c r="Q31" s="5">
        <f>'DFAT Country global current'!Q31*(100/'DFAT Country global constant'!Q$109)</f>
        <v>42099.999999999993</v>
      </c>
      <c r="S31" s="82">
        <f t="shared" si="0"/>
        <v>-29752.500000000007</v>
      </c>
      <c r="T31" s="83">
        <f t="shared" si="1"/>
        <v>-0.41407745033227805</v>
      </c>
      <c r="U31" s="160" t="str">
        <f t="shared" si="2"/>
        <v>More than 20%</v>
      </c>
      <c r="V31" s="160" t="str">
        <f t="shared" si="3"/>
        <v>More than 2007</v>
      </c>
    </row>
    <row r="32" spans="1:22" x14ac:dyDescent="0.25">
      <c r="A32" s="64" t="str">
        <f>'DFAT Country global current'!A32</f>
        <v>Sri Lanka</v>
      </c>
      <c r="B32" s="5">
        <f>'DFAT Country global current'!B32*(100/'DFAT Country global constant'!B$109)</f>
        <v>5955.233273498694</v>
      </c>
      <c r="C32" s="5">
        <f>'DFAT Country global current'!C32*(100/'DFAT Country global constant'!C$109)</f>
        <v>8068.5593988549608</v>
      </c>
      <c r="D32" s="5">
        <f>'DFAT Country global current'!D32*(100/'DFAT Country global constant'!D$109)</f>
        <v>8144.4293579404466</v>
      </c>
      <c r="E32" s="5">
        <f>'DFAT Country global current'!E32*(100/'DFAT Country global constant'!E$109)</f>
        <v>8755.4203238498794</v>
      </c>
      <c r="F32" s="5">
        <f>'DFAT Country global current'!F32*(100/'DFAT Country global constant'!F$109)</f>
        <v>15672.414071594874</v>
      </c>
      <c r="G32" s="5">
        <f>'DFAT Country global current'!G32*(100/'DFAT Country global constant'!G$109)</f>
        <v>11417.909777651081</v>
      </c>
      <c r="H32" s="5">
        <f>'DFAT Country global current'!H32*(100/'DFAT Country global constant'!H$109)</f>
        <v>11296.168599890829</v>
      </c>
      <c r="I32" s="5">
        <f>'DFAT Country global current'!I32*(100/'DFAT Country global constant'!I$109)</f>
        <v>14611.264666307854</v>
      </c>
      <c r="J32" s="5">
        <f>'DFAT Country global current'!J32*(100/'DFAT Country global constant'!J$109)</f>
        <v>53075.535164405002</v>
      </c>
      <c r="K32" s="5">
        <f>'DFAT Country global current'!K32*(100/'DFAT Country global constant'!K$109)</f>
        <v>38470.35011340725</v>
      </c>
      <c r="L32" s="5">
        <f>'DFAT Country global current'!L32*(100/'DFAT Country global constant'!L$109)</f>
        <v>41778.35427041832</v>
      </c>
      <c r="M32" s="5">
        <f>'DFAT Country global current'!M32*(100/'DFAT Country global constant'!M$109)</f>
        <v>34417.371230544741</v>
      </c>
      <c r="N32" s="5">
        <f>'DFAT Country global current'!N32*(100/'DFAT Country global constant'!N$109)</f>
        <v>34040.25</v>
      </c>
      <c r="O32" s="5">
        <f>'DFAT Country global current'!O32*(100/'DFAT Country global constant'!O$109)</f>
        <v>34030</v>
      </c>
      <c r="P32" s="5">
        <f>'DFAT Country global current'!P32*(100/'DFAT Country global constant'!P$109)</f>
        <v>34030</v>
      </c>
      <c r="Q32" s="5">
        <f>'DFAT Country global current'!Q32*(100/'DFAT Country global constant'!Q$109)</f>
        <v>19899.999999999996</v>
      </c>
      <c r="S32" s="82">
        <f t="shared" si="0"/>
        <v>-14130.000000000004</v>
      </c>
      <c r="T32" s="83">
        <f t="shared" si="1"/>
        <v>-0.4152218630620042</v>
      </c>
      <c r="U32" s="160" t="str">
        <f t="shared" si="2"/>
        <v>More than 20%</v>
      </c>
      <c r="V32" s="160" t="str">
        <f t="shared" si="3"/>
        <v>More than 2007</v>
      </c>
    </row>
    <row r="33" spans="1:22" x14ac:dyDescent="0.25">
      <c r="A33" s="64" t="str">
        <f>'DFAT Country global current'!A33</f>
        <v>Pakistan</v>
      </c>
      <c r="B33" s="5">
        <f>'DFAT Country global current'!B33*(100/'DFAT Country global constant'!B$109)</f>
        <v>4357.4877610966059</v>
      </c>
      <c r="C33" s="5">
        <f>'DFAT Country global current'!C33*(100/'DFAT Country global constant'!C$109)</f>
        <v>6369.9153148854957</v>
      </c>
      <c r="D33" s="5">
        <f>'DFAT Country global current'!D33*(100/'DFAT Country global constant'!D$109)</f>
        <v>5797.7293734491313</v>
      </c>
      <c r="E33" s="5">
        <f>'DFAT Country global current'!E33*(100/'DFAT Country global constant'!E$109)</f>
        <v>3367.4693553268762</v>
      </c>
      <c r="F33" s="5">
        <f>'DFAT Country global current'!F33*(100/'DFAT Country global constant'!F$109)</f>
        <v>16320.03448777648</v>
      </c>
      <c r="G33" s="5">
        <f>'DFAT Country global current'!G33*(100/'DFAT Country global constant'!G$109)</f>
        <v>18776.118301026225</v>
      </c>
      <c r="H33" s="5">
        <f>'DFAT Country global current'!H33*(100/'DFAT Country global constant'!H$109)</f>
        <v>23806.978984716156</v>
      </c>
      <c r="I33" s="5">
        <f>'DFAT Country global current'!I33*(100/'DFAT Country global constant'!I$109)</f>
        <v>35450.281485468236</v>
      </c>
      <c r="J33" s="5">
        <f>'DFAT Country global current'!J33*(100/'DFAT Country global constant'!J$109)</f>
        <v>81645.735712421694</v>
      </c>
      <c r="K33" s="5">
        <f>'DFAT Country global current'!K33*(100/'DFAT Country global constant'!K$109)</f>
        <v>77052.858681955637</v>
      </c>
      <c r="L33" s="5">
        <f>'DFAT Country global current'!L33*(100/'DFAT Country global constant'!L$109)</f>
        <v>87435.335595119512</v>
      </c>
      <c r="M33" s="5">
        <f>'DFAT Country global current'!M33*(100/'DFAT Country global constant'!M$109)</f>
        <v>75869.739725194537</v>
      </c>
      <c r="N33" s="5">
        <f>'DFAT Country global current'!N33*(100/'DFAT Country global constant'!N$109)</f>
        <v>67240</v>
      </c>
      <c r="O33" s="5">
        <f>'DFAT Country global current'!O33*(100/'DFAT Country global constant'!O$109)</f>
        <v>67240</v>
      </c>
      <c r="P33" s="5">
        <f>'DFAT Country global current'!P33*(100/'DFAT Country global constant'!P$109)</f>
        <v>67240</v>
      </c>
      <c r="Q33" s="5">
        <f>'DFAT Country global current'!Q33*(100/'DFAT Country global constant'!Q$109)</f>
        <v>39399.999999999993</v>
      </c>
      <c r="S33" s="82">
        <f t="shared" si="0"/>
        <v>-27840.000000000007</v>
      </c>
      <c r="T33" s="83">
        <f t="shared" si="1"/>
        <v>-0.41403926234384308</v>
      </c>
      <c r="U33" s="160" t="str">
        <f t="shared" si="2"/>
        <v>More than 20%</v>
      </c>
      <c r="V33" s="160" t="str">
        <f t="shared" si="3"/>
        <v>More than 2007</v>
      </c>
    </row>
    <row r="34" spans="1:22" x14ac:dyDescent="0.25">
      <c r="A34" s="64" t="str">
        <f>'DFAT Country global current'!A34</f>
        <v>India</v>
      </c>
      <c r="B34" s="5">
        <f>'DFAT Country global current'!B34*(100/'DFAT Country global constant'!B$109)</f>
        <v>18591.947780678849</v>
      </c>
      <c r="C34" s="5">
        <f>'DFAT Country global current'!C34*(100/'DFAT Country global constant'!C$109)</f>
        <v>14580.028387404578</v>
      </c>
      <c r="D34" s="5">
        <f>'DFAT Country global current'!D34*(100/'DFAT Country global constant'!D$109)</f>
        <v>16288.858715880893</v>
      </c>
      <c r="E34" s="5">
        <f>'DFAT Country global current'!E34*(100/'DFAT Country global constant'!E$109)</f>
        <v>16163.852905569007</v>
      </c>
      <c r="F34" s="5">
        <f>'DFAT Country global current'!F34*(100/'DFAT Country global constant'!F$109)</f>
        <v>6864.7764115250275</v>
      </c>
      <c r="G34" s="5">
        <f>'DFAT Country global current'!G34*(100/'DFAT Country global constant'!G$109)</f>
        <v>2156.7162913340931</v>
      </c>
      <c r="H34" s="5">
        <f>'DFAT Country global current'!H34*(100/'DFAT Country global constant'!H$109)</f>
        <v>2793.6761053493447</v>
      </c>
      <c r="I34" s="5">
        <f>'DFAT Country global current'!I34*(100/'DFAT Country global constant'!I$109)</f>
        <v>2634.8182185145311</v>
      </c>
      <c r="J34" s="5">
        <f>'DFAT Country global current'!J34*(100/'DFAT Country global constant'!J$109)</f>
        <v>4993.9781445720246</v>
      </c>
      <c r="K34" s="5">
        <f>'DFAT Country global current'!K34*(100/'DFAT Country global constant'!K$109)</f>
        <v>5047.1304813508059</v>
      </c>
      <c r="L34" s="5">
        <f>'DFAT Country global current'!L34*(100/'DFAT Country global constant'!L$109)</f>
        <v>0</v>
      </c>
      <c r="M34" s="5">
        <f>'DFAT Country global current'!M34*(100/'DFAT Country global constant'!M$109)</f>
        <v>0</v>
      </c>
      <c r="N34" s="5">
        <f>'DFAT Country global current'!N34*(100/'DFAT Country global constant'!N$109)</f>
        <v>0</v>
      </c>
      <c r="O34" s="5">
        <f>'DFAT Country global current'!O34*(100/'DFAT Country global constant'!O$109)</f>
        <v>0</v>
      </c>
      <c r="P34" s="5">
        <f>'DFAT Country global current'!P34*(100/'DFAT Country global constant'!P$109)</f>
        <v>0</v>
      </c>
      <c r="Q34" s="5">
        <f>'DFAT Country global current'!Q34*(100/'DFAT Country global constant'!Q$109)</f>
        <v>0</v>
      </c>
      <c r="S34" s="82">
        <f t="shared" si="0"/>
        <v>0</v>
      </c>
      <c r="T34" s="83"/>
      <c r="U34" s="160"/>
      <c r="V34" s="160"/>
    </row>
    <row r="35" spans="1:22" x14ac:dyDescent="0.25">
      <c r="A35" s="64" t="str">
        <f>'DFAT Country global current'!A35</f>
        <v>Nepal</v>
      </c>
      <c r="B35" s="5">
        <f>'DFAT Country global current'!B35*(100/'DFAT Country global constant'!B$109)</f>
        <v>7407.7291938642293</v>
      </c>
      <c r="C35" s="5">
        <f>'DFAT Country global current'!C35*(100/'DFAT Country global constant'!C$109)</f>
        <v>7360.7910305343503</v>
      </c>
      <c r="D35" s="5">
        <f>'DFAT Country global current'!D35*(100/'DFAT Country global constant'!D$109)</f>
        <v>6625.9764267990076</v>
      </c>
      <c r="E35" s="5">
        <f>'DFAT Country global current'!E35*(100/'DFAT Country global constant'!E$109)</f>
        <v>6061.4448395883774</v>
      </c>
      <c r="F35" s="5">
        <f>'DFAT Country global current'!F35*(100/'DFAT Country global constant'!F$109)</f>
        <v>4921.9151629802082</v>
      </c>
      <c r="G35" s="5">
        <f>'DFAT Country global current'!G35*(100/'DFAT Country global constant'!G$109)</f>
        <v>4313.4325826681861</v>
      </c>
      <c r="H35" s="5">
        <f>'DFAT Country global current'!H35*(100/'DFAT Country global constant'!H$109)</f>
        <v>5708.8163891921395</v>
      </c>
      <c r="I35" s="5">
        <f>'DFAT Country global current'!I35*(100/'DFAT Country global constant'!I$109)</f>
        <v>6826.5744752421942</v>
      </c>
      <c r="J35" s="5">
        <f>'DFAT Country global current'!J35*(100/'DFAT Country global constant'!J$109)</f>
        <v>20208.190631524005</v>
      </c>
      <c r="K35" s="5">
        <f>'DFAT Country global current'!K35*(100/'DFAT Country global constant'!K$109)</f>
        <v>22095.215662802413</v>
      </c>
      <c r="L35" s="5">
        <f>'DFAT Country global current'!L35*(100/'DFAT Country global constant'!L$109)</f>
        <v>17398.41278635458</v>
      </c>
      <c r="M35" s="5">
        <f>'DFAT Country global current'!M35*(100/'DFAT Country global constant'!M$109)</f>
        <v>16342.839798151748</v>
      </c>
      <c r="N35" s="5">
        <f>'DFAT Country global current'!N35*(100/'DFAT Country global constant'!N$109)</f>
        <v>15969.499999999998</v>
      </c>
      <c r="O35" s="5">
        <f>'DFAT Country global current'!O35*(100/'DFAT Country global constant'!O$109)</f>
        <v>15989.999999999998</v>
      </c>
      <c r="P35" s="5">
        <f>'DFAT Country global current'!P35*(100/'DFAT Country global constant'!P$109)</f>
        <v>15989.999999999998</v>
      </c>
      <c r="Q35" s="5">
        <f>'DFAT Country global current'!Q35*(100/'DFAT Country global constant'!Q$109)</f>
        <v>15599.999999999998</v>
      </c>
      <c r="S35" s="82">
        <f t="shared" si="0"/>
        <v>-390</v>
      </c>
      <c r="T35" s="83">
        <f t="shared" si="1"/>
        <v>-2.4390243902439029E-2</v>
      </c>
      <c r="U35" s="160" t="str">
        <f t="shared" si="2"/>
        <v>Less than 20%</v>
      </c>
      <c r="V35" s="160" t="str">
        <f t="shared" si="3"/>
        <v>More than 2007</v>
      </c>
    </row>
    <row r="36" spans="1:22" x14ac:dyDescent="0.25">
      <c r="A36" s="64" t="str">
        <f>'DFAT Country global current'!A36</f>
        <v>Maldives</v>
      </c>
      <c r="B36" s="5">
        <f>'DFAT Country global current'!B36*(100/'DFAT Country global constant'!B$109)</f>
        <v>2904.9918407310706</v>
      </c>
      <c r="C36" s="5">
        <f>'DFAT Country global current'!C36*(100/'DFAT Country global constant'!C$109)</f>
        <v>2831.0734732824426</v>
      </c>
      <c r="D36" s="5">
        <f>'DFAT Country global current'!D36*(100/'DFAT Country global constant'!D$109)</f>
        <v>2070.6176333746898</v>
      </c>
      <c r="E36" s="5">
        <f>'DFAT Country global current'!E36*(100/'DFAT Country global constant'!E$109)</f>
        <v>2155.1803874092011</v>
      </c>
      <c r="F36" s="5">
        <f>'DFAT Country global current'!F36*(100/'DFAT Country global constant'!F$109)</f>
        <v>1942.8612485448191</v>
      </c>
      <c r="G36" s="5">
        <f>'DFAT Country global current'!G36*(100/'DFAT Country global constant'!G$109)</f>
        <v>3552.2385974914478</v>
      </c>
      <c r="H36" s="5">
        <f>'DFAT Country global current'!H36*(100/'DFAT Country global constant'!H$109)</f>
        <v>2672.2119268558949</v>
      </c>
      <c r="I36" s="5">
        <f>'DFAT Country global current'!I36*(100/'DFAT Country global constant'!I$109)</f>
        <v>2994.1116119483308</v>
      </c>
      <c r="J36" s="5">
        <f>'DFAT Country global current'!J36*(100/'DFAT Country global constant'!J$109)</f>
        <v>3948.7269050104378</v>
      </c>
      <c r="K36" s="5">
        <f>'DFAT Country global current'!K36*(100/'DFAT Country global constant'!K$109)</f>
        <v>3364.7536542338703</v>
      </c>
      <c r="L36" s="5">
        <f>'DFAT Country global current'!L36*(100/'DFAT Country global constant'!L$109)</f>
        <v>3102.9016434262944</v>
      </c>
      <c r="M36" s="5">
        <f>'DFAT Country global current'!M36*(100/'DFAT Country global constant'!M$109)</f>
        <v>3896.3061770428008</v>
      </c>
      <c r="N36" s="5">
        <f>'DFAT Country global current'!N36*(100/'DFAT Country global constant'!N$109)</f>
        <v>3151.8749999999995</v>
      </c>
      <c r="O36" s="5">
        <f>'DFAT Country global current'!O36*(100/'DFAT Country global constant'!O$109)</f>
        <v>3074.9999999999995</v>
      </c>
      <c r="P36" s="5">
        <f>'DFAT Country global current'!P36*(100/'DFAT Country global constant'!P$109)</f>
        <v>3074.9999999999995</v>
      </c>
      <c r="Q36" s="5">
        <f>'DFAT Country global current'!Q36*(100/'DFAT Country global constant'!Q$109)</f>
        <v>1799.9999999999998</v>
      </c>
      <c r="S36" s="82">
        <f t="shared" si="0"/>
        <v>-1274.9999999999998</v>
      </c>
      <c r="T36" s="83">
        <f t="shared" si="1"/>
        <v>-0.41463414634146339</v>
      </c>
      <c r="U36" s="160" t="str">
        <f t="shared" si="2"/>
        <v>More than 20%</v>
      </c>
      <c r="V36" s="160" t="str">
        <f t="shared" si="3"/>
        <v>Less than 2007</v>
      </c>
    </row>
    <row r="37" spans="1:22" x14ac:dyDescent="0.25">
      <c r="A37" s="64" t="str">
        <f>'DFAT Country global current'!A37</f>
        <v>Bhutan</v>
      </c>
      <c r="B37" s="5">
        <f>'DFAT Country global current'!B37*(100/'DFAT Country global constant'!B$109)</f>
        <v>1161.9967362924281</v>
      </c>
      <c r="C37" s="5">
        <f>'DFAT Country global current'!C37*(100/'DFAT Country global constant'!C$109)</f>
        <v>1273.9830629770991</v>
      </c>
      <c r="D37" s="5">
        <f>'DFAT Country global current'!D37*(100/'DFAT Country global constant'!D$109)</f>
        <v>1242.370580024814</v>
      </c>
      <c r="E37" s="5">
        <f>'DFAT Country global current'!E37*(100/'DFAT Country global constant'!E$109)</f>
        <v>1346.9877421307506</v>
      </c>
      <c r="F37" s="5">
        <f>'DFAT Country global current'!F37*(100/'DFAT Country global constant'!F$109)</f>
        <v>1295.2408323632128</v>
      </c>
      <c r="G37" s="5">
        <f>'DFAT Country global current'!G37*(100/'DFAT Country global constant'!G$109)</f>
        <v>1395.5223061573545</v>
      </c>
      <c r="H37" s="5">
        <f>'DFAT Country global current'!H37*(100/'DFAT Country global constant'!H$109)</f>
        <v>1700.4984989082968</v>
      </c>
      <c r="I37" s="5">
        <f>'DFAT Country global current'!I37*(100/'DFAT Country global constant'!I$109)</f>
        <v>2395.2892895586647</v>
      </c>
      <c r="J37" s="5">
        <f>'DFAT Country global current'!J37*(100/'DFAT Country global constant'!J$109)</f>
        <v>3716.4488517745299</v>
      </c>
      <c r="K37" s="5">
        <f>'DFAT Country global current'!K37*(100/'DFAT Country global constant'!K$109)</f>
        <v>3476.9121093749991</v>
      </c>
      <c r="L37" s="5">
        <f>'DFAT Country global current'!L37*(100/'DFAT Country global constant'!L$109)</f>
        <v>4100.2628859561746</v>
      </c>
      <c r="M37" s="5">
        <f>'DFAT Country global current'!M37*(100/'DFAT Country global constant'!M$109)</f>
        <v>4762.1519941634233</v>
      </c>
      <c r="N37" s="5">
        <f>'DFAT Country global current'!N37*(100/'DFAT Country global constant'!N$109)</f>
        <v>3677.1874999999995</v>
      </c>
      <c r="O37" s="5">
        <f>'DFAT Country global current'!O37*(100/'DFAT Country global constant'!O$109)</f>
        <v>3587.4999999999995</v>
      </c>
      <c r="P37" s="5">
        <f>'DFAT Country global current'!P37*(100/'DFAT Country global constant'!P$109)</f>
        <v>3587.4999999999995</v>
      </c>
      <c r="Q37" s="5">
        <f>'DFAT Country global current'!Q37*(100/'DFAT Country global constant'!Q$109)</f>
        <v>2099.9999999999995</v>
      </c>
      <c r="S37" s="82">
        <f t="shared" si="0"/>
        <v>-1487.5</v>
      </c>
      <c r="T37" s="83">
        <f t="shared" si="1"/>
        <v>-0.41463414634146345</v>
      </c>
      <c r="U37" s="160" t="str">
        <f t="shared" si="2"/>
        <v>More than 20%</v>
      </c>
      <c r="V37" s="160" t="str">
        <f t="shared" si="3"/>
        <v>More than 2007</v>
      </c>
    </row>
    <row r="38" spans="1:22" x14ac:dyDescent="0.25">
      <c r="A38" s="64" t="str">
        <f>'DFAT Country global current'!A38</f>
        <v>Afghanistan</v>
      </c>
      <c r="B38" s="5">
        <f>'DFAT Country global current'!B38*(100/'DFAT Country global constant'!B$109)</f>
        <v>0</v>
      </c>
      <c r="C38" s="5">
        <f>'DFAT Country global current'!C38*(100/'DFAT Country global constant'!C$109)</f>
        <v>0</v>
      </c>
      <c r="D38" s="5">
        <f>'DFAT Country global current'!D38*(100/'DFAT Country global constant'!D$109)</f>
        <v>0</v>
      </c>
      <c r="E38" s="5">
        <f>'DFAT Country global current'!E38*(100/'DFAT Country global constant'!E$109)</f>
        <v>0</v>
      </c>
      <c r="F38" s="5">
        <f>'DFAT Country global current'!F38*(100/'DFAT Country global constant'!F$109)</f>
        <v>0</v>
      </c>
      <c r="G38" s="5">
        <f>'DFAT Country global current'!G38*(100/'DFAT Country global constant'!G$109)</f>
        <v>0</v>
      </c>
      <c r="H38" s="5">
        <f>'DFAT Country global current'!H38*(100/'DFAT Country global constant'!H$109)</f>
        <v>0</v>
      </c>
      <c r="I38" s="5">
        <f>'DFAT Country global current'!I38*(100/'DFAT Country global constant'!I$109)</f>
        <v>49702.252758342293</v>
      </c>
      <c r="J38" s="5">
        <f>'DFAT Country global current'!J38*(100/'DFAT Country global constant'!J$109)</f>
        <v>61902.10118736951</v>
      </c>
      <c r="K38" s="5">
        <f>'DFAT Country global current'!K38*(100/'DFAT Country global constant'!K$109)</f>
        <v>87147.119644657243</v>
      </c>
      <c r="L38" s="5">
        <f>'DFAT Country global current'!L38*(100/'DFAT Country global constant'!L$109)</f>
        <v>180633.20281374498</v>
      </c>
      <c r="M38" s="5">
        <f>'DFAT Country global current'!M38*(100/'DFAT Country global constant'!M$109)</f>
        <v>145029.17436770425</v>
      </c>
      <c r="N38" s="5">
        <f>'DFAT Country global current'!N38*(100/'DFAT Country global constant'!N$109)</f>
        <v>137526.8125</v>
      </c>
      <c r="O38" s="5">
        <f>'DFAT Country global current'!O38*(100/'DFAT Country global constant'!O$109)</f>
        <v>134172.5</v>
      </c>
      <c r="P38" s="5">
        <f>'DFAT Country global current'!P38*(100/'DFAT Country global constant'!P$109)</f>
        <v>134172.5</v>
      </c>
      <c r="Q38" s="5">
        <f>'DFAT Country global current'!Q38*(100/'DFAT Country global constant'!Q$109)</f>
        <v>78499.999999999985</v>
      </c>
      <c r="S38" s="82">
        <f t="shared" si="0"/>
        <v>-55672.500000000015</v>
      </c>
      <c r="T38" s="83">
        <f t="shared" si="1"/>
        <v>-0.41493227002552696</v>
      </c>
      <c r="U38" s="160" t="str">
        <f t="shared" si="2"/>
        <v>More than 20%</v>
      </c>
      <c r="V38" s="160" t="str">
        <f t="shared" si="3"/>
        <v>More than 2007</v>
      </c>
    </row>
    <row r="39" spans="1:22" x14ac:dyDescent="0.25">
      <c r="A39" s="64" t="str">
        <f>'DFAT Country global current'!A39</f>
        <v>South Asia Regional</v>
      </c>
      <c r="B39" s="5">
        <f>'DFAT Country global current'!B39*(100/'DFAT Country global constant'!B$109)</f>
        <v>5664.7340894255876</v>
      </c>
      <c r="C39" s="5">
        <f>'DFAT Country global current'!C39*(100/'DFAT Country global constant'!C$109)</f>
        <v>10333.418177480915</v>
      </c>
      <c r="D39" s="5">
        <f>'DFAT Country global current'!D39*(100/'DFAT Country global constant'!D$109)</f>
        <v>9248.7587624069474</v>
      </c>
      <c r="E39" s="5">
        <f>'DFAT Country global current'!E39*(100/'DFAT Country global constant'!E$109)</f>
        <v>6600.2399364406774</v>
      </c>
      <c r="F39" s="5">
        <f>'DFAT Country global current'!F39*(100/'DFAT Country global constant'!F$109)</f>
        <v>13340.980573341092</v>
      </c>
      <c r="G39" s="5">
        <f>'DFAT Country global current'!G39*(100/'DFAT Country global constant'!G$109)</f>
        <v>14462.685718358036</v>
      </c>
      <c r="H39" s="5">
        <f>'DFAT Country global current'!H39*(100/'DFAT Country global constant'!H$109)</f>
        <v>15911.80738264192</v>
      </c>
      <c r="I39" s="5">
        <f>'DFAT Country global current'!I39*(100/'DFAT Country global constant'!I$109)</f>
        <v>13054.326628094723</v>
      </c>
      <c r="J39" s="5">
        <f>'DFAT Country global current'!J39*(100/'DFAT Country global constant'!J$109)</f>
        <v>17653.132045929018</v>
      </c>
      <c r="K39" s="5">
        <f>'DFAT Country global current'!K39*(100/'DFAT Country global constant'!K$109)</f>
        <v>40489.202305947576</v>
      </c>
      <c r="L39" s="5">
        <f>'DFAT Country global current'!L39*(100/'DFAT Country global constant'!L$109)</f>
        <v>51862.784611553776</v>
      </c>
      <c r="M39" s="5">
        <f>'DFAT Country global current'!M39*(100/'DFAT Country global constant'!M$109)</f>
        <v>24243.682879377426</v>
      </c>
      <c r="N39" s="5">
        <f>'DFAT Country global current'!N39*(100/'DFAT Country global constant'!N$109)</f>
        <v>23534</v>
      </c>
      <c r="O39" s="5">
        <f>'DFAT Country global current'!O39*(100/'DFAT Country global constant'!O$109)</f>
        <v>33722.5</v>
      </c>
      <c r="P39" s="5">
        <f>'DFAT Country global current'!P39*(100/'DFAT Country global constant'!P$109)</f>
        <v>33722.5</v>
      </c>
      <c r="Q39" s="5">
        <f>'DFAT Country global current'!Q39*(100/'DFAT Country global constant'!Q$109)</f>
        <v>19799.999999999996</v>
      </c>
      <c r="S39" s="82">
        <f t="shared" si="0"/>
        <v>-13922.500000000004</v>
      </c>
      <c r="T39" s="83">
        <f t="shared" si="1"/>
        <v>-0.41285491882274455</v>
      </c>
      <c r="U39" s="160" t="str">
        <f t="shared" si="2"/>
        <v>More than 20%</v>
      </c>
      <c r="V39" s="160" t="str">
        <f t="shared" si="3"/>
        <v>More than 2007</v>
      </c>
    </row>
    <row r="40" spans="1:22" x14ac:dyDescent="0.25">
      <c r="A40" s="64" t="str">
        <f>'DFAT Country global current'!A40</f>
        <v>Iraq</v>
      </c>
      <c r="B40" s="5">
        <f>'DFAT Country global current'!B40*(100/'DFAT Country global constant'!B$109)</f>
        <v>0</v>
      </c>
      <c r="C40" s="5">
        <f>'DFAT Country global current'!C40*(100/'DFAT Country global constant'!C$109)</f>
        <v>0</v>
      </c>
      <c r="D40" s="5">
        <f>'DFAT Country global current'!D40*(100/'DFAT Country global constant'!D$109)</f>
        <v>0</v>
      </c>
      <c r="E40" s="5">
        <f>'DFAT Country global current'!E40*(100/'DFAT Country global constant'!E$109)</f>
        <v>0</v>
      </c>
      <c r="F40" s="5">
        <f>'DFAT Country global current'!F40*(100/'DFAT Country global constant'!F$109)</f>
        <v>0</v>
      </c>
      <c r="G40" s="5">
        <f>'DFAT Country global current'!G40*(100/'DFAT Country global constant'!G$109)</f>
        <v>0</v>
      </c>
      <c r="H40" s="5">
        <f>'DFAT Country global current'!H40*(100/'DFAT Country global constant'!H$109)</f>
        <v>0</v>
      </c>
      <c r="I40" s="5">
        <f>'DFAT Country global current'!I40*(100/'DFAT Country global constant'!I$109)</f>
        <v>47306.963468783622</v>
      </c>
      <c r="J40" s="5">
        <f>'DFAT Country global current'!J40*(100/'DFAT Country global constant'!J$109)</f>
        <v>45758.7764874739</v>
      </c>
      <c r="K40" s="5">
        <f>'DFAT Country global current'!K40*(100/'DFAT Country global constant'!K$109)</f>
        <v>43517.480594758053</v>
      </c>
      <c r="L40" s="5">
        <f>'DFAT Country global current'!L40*(100/'DFAT Country global constant'!L$109)</f>
        <v>30253.291023406371</v>
      </c>
      <c r="M40" s="5">
        <f>'DFAT Country global current'!M40*(100/'DFAT Country global constant'!M$109)</f>
        <v>20780.299610894937</v>
      </c>
      <c r="N40" s="5">
        <f>'DFAT Country global current'!N40*(100/'DFAT Country global constant'!N$109)</f>
        <v>0</v>
      </c>
      <c r="O40" s="5">
        <f>'DFAT Country global current'!O40*(100/'DFAT Country global constant'!O$109)</f>
        <v>0</v>
      </c>
      <c r="P40" s="5">
        <f>'DFAT Country global current'!P40*(100/'DFAT Country global constant'!P$109)</f>
        <v>0</v>
      </c>
      <c r="Q40" s="5">
        <f>'DFAT Country global current'!Q40*(100/'DFAT Country global constant'!Q$109)</f>
        <v>0</v>
      </c>
      <c r="S40" s="82">
        <f t="shared" si="0"/>
        <v>0</v>
      </c>
      <c r="T40" s="83"/>
      <c r="U40" s="160"/>
      <c r="V40" s="160"/>
    </row>
    <row r="41" spans="1:22" x14ac:dyDescent="0.25">
      <c r="A41" s="64" t="str">
        <f>'DFAT Country global current'!A41</f>
        <v>Palestinian Territories and Other Middle East</v>
      </c>
      <c r="B41" s="5">
        <f>'DFAT Country global current'!B41*(100/'DFAT Country global constant'!B$109)</f>
        <v>3050.2414327676238</v>
      </c>
      <c r="C41" s="5">
        <f>'DFAT Country global current'!C41*(100/'DFAT Country global constant'!C$109)</f>
        <v>4529.7175572519081</v>
      </c>
      <c r="D41" s="5">
        <f>'DFAT Country global current'!D41*(100/'DFAT Country global constant'!D$109)</f>
        <v>4417.3176178660051</v>
      </c>
      <c r="E41" s="5">
        <f>'DFAT Country global current'!E41*(100/'DFAT Country global constant'!E$109)</f>
        <v>3502.1681295399517</v>
      </c>
      <c r="F41" s="5">
        <f>'DFAT Country global current'!F41*(100/'DFAT Country global constant'!F$109)</f>
        <v>5051.4392462165297</v>
      </c>
      <c r="G41" s="5">
        <f>'DFAT Country global current'!G41*(100/'DFAT Country global constant'!G$109)</f>
        <v>21567.162913340933</v>
      </c>
      <c r="H41" s="5">
        <f>'DFAT Country global current'!H41*(100/'DFAT Country global constant'!H$109)</f>
        <v>29029.938659934494</v>
      </c>
      <c r="I41" s="5">
        <f>'DFAT Country global current'!I41*(100/'DFAT Country global constant'!I$109)</f>
        <v>45989.554359526359</v>
      </c>
      <c r="J41" s="5">
        <f>'DFAT Country global current'!J41*(100/'DFAT Country global constant'!J$109)</f>
        <v>50288.198525574109</v>
      </c>
      <c r="K41" s="5">
        <f>'DFAT Country global current'!K41*(100/'DFAT Country global constant'!K$109)</f>
        <v>40937.836126512091</v>
      </c>
      <c r="L41" s="5">
        <f>'DFAT Country global current'!L41*(100/'DFAT Country global constant'!L$109)</f>
        <v>42775.715512948198</v>
      </c>
      <c r="M41" s="5">
        <f>'DFAT Country global current'!M41*(100/'DFAT Country global constant'!M$109)</f>
        <v>41885.291403210111</v>
      </c>
      <c r="N41" s="5">
        <f>'DFAT Country global current'!N41*(100/'DFAT Country global constant'!N$109)</f>
        <v>35090.875</v>
      </c>
      <c r="O41" s="5">
        <f>'DFAT Country global current'!O41*(100/'DFAT Country global constant'!O$109)</f>
        <v>37925</v>
      </c>
      <c r="P41" s="5">
        <f>'DFAT Country global current'!P41*(100/'DFAT Country global constant'!P$109)</f>
        <v>35055</v>
      </c>
      <c r="Q41" s="5">
        <f>'DFAT Country global current'!Q41*(100/'DFAT Country global constant'!Q$109)</f>
        <v>20499.999999999996</v>
      </c>
      <c r="S41" s="82">
        <f t="shared" si="0"/>
        <v>-14555.000000000004</v>
      </c>
      <c r="T41" s="83">
        <f t="shared" si="1"/>
        <v>-0.41520467836257319</v>
      </c>
      <c r="U41" s="160" t="str">
        <f t="shared" si="2"/>
        <v>More than 20%</v>
      </c>
      <c r="V41" s="160" t="str">
        <f t="shared" si="3"/>
        <v>Less than 2007</v>
      </c>
    </row>
    <row r="42" spans="1:22" x14ac:dyDescent="0.25">
      <c r="A42" s="64" t="str">
        <f>'DFAT Country global current'!A42</f>
        <v>Africa &amp; the Middle East</v>
      </c>
      <c r="B42" s="5">
        <f>'DFAT Country global current'!B42*(100/'DFAT Country global constant'!B$109)</f>
        <v>0</v>
      </c>
      <c r="C42" s="5">
        <f>'DFAT Country global current'!C42*(100/'DFAT Country global constant'!C$109)</f>
        <v>0</v>
      </c>
      <c r="D42" s="5">
        <f>'DFAT Country global current'!D42*(100/'DFAT Country global constant'!D$109)</f>
        <v>0</v>
      </c>
      <c r="E42" s="5">
        <f>'DFAT Country global current'!E42*(100/'DFAT Country global constant'!E$109)</f>
        <v>44450.595490314772</v>
      </c>
      <c r="F42" s="5">
        <f>'DFAT Country global current'!F42*(100/'DFAT Country global constant'!F$109)</f>
        <v>44426.760550058199</v>
      </c>
      <c r="G42" s="5">
        <f>'DFAT Country global current'!G42*(100/'DFAT Country global constant'!G$109)</f>
        <v>43134.325826681867</v>
      </c>
      <c r="H42" s="5">
        <f>'DFAT Country global current'!H42*(100/'DFAT Country global constant'!H$109)</f>
        <v>52108.132573689953</v>
      </c>
      <c r="I42" s="5">
        <f>'DFAT Country global current'!I42*(100/'DFAT Country global constant'!I$109)</f>
        <v>84553.711921420865</v>
      </c>
      <c r="J42" s="5">
        <f>'DFAT Country global current'!J42*(100/'DFAT Country global constant'!J$109)</f>
        <v>119739.33644311063</v>
      </c>
      <c r="K42" s="5">
        <f>'DFAT Country global current'!K42*(100/'DFAT Country global constant'!K$109)</f>
        <v>0</v>
      </c>
      <c r="L42" s="5">
        <f>'DFAT Country global current'!L42*(100/'DFAT Country global constant'!L$109)</f>
        <v>0</v>
      </c>
      <c r="M42" s="5">
        <f>'DFAT Country global current'!M42*(100/'DFAT Country global constant'!M$109)</f>
        <v>0</v>
      </c>
      <c r="N42" s="5">
        <f>'DFAT Country global current'!N42*(100/'DFAT Country global constant'!N$109)</f>
        <v>0</v>
      </c>
      <c r="O42" s="5">
        <f>'DFAT Country global current'!O42*(100/'DFAT Country global constant'!O$109)</f>
        <v>0</v>
      </c>
      <c r="P42" s="5">
        <f>'DFAT Country global current'!P42*(100/'DFAT Country global constant'!P$109)</f>
        <v>0</v>
      </c>
      <c r="Q42" s="5">
        <f>'DFAT Country global current'!Q42*(100/'DFAT Country global constant'!Q$109)</f>
        <v>0</v>
      </c>
      <c r="S42" s="82">
        <f t="shared" si="0"/>
        <v>0</v>
      </c>
      <c r="T42" s="83"/>
      <c r="U42" s="160"/>
      <c r="V42" s="160"/>
    </row>
    <row r="43" spans="1:22" x14ac:dyDescent="0.25">
      <c r="A43" s="64" t="str">
        <f>'DFAT Country global current'!A43</f>
        <v>North Africa and the Middle East</v>
      </c>
      <c r="B43" s="5">
        <f>'DFAT Country global current'!B43*(100/'DFAT Country global constant'!B$109)</f>
        <v>0</v>
      </c>
      <c r="C43" s="5">
        <f>'DFAT Country global current'!C43*(100/'DFAT Country global constant'!C$109)</f>
        <v>0</v>
      </c>
      <c r="D43" s="5">
        <f>'DFAT Country global current'!D43*(100/'DFAT Country global constant'!D$109)</f>
        <v>0</v>
      </c>
      <c r="E43" s="5">
        <f>'DFAT Country global current'!E43*(100/'DFAT Country global constant'!E$109)</f>
        <v>0</v>
      </c>
      <c r="F43" s="5">
        <f>'DFAT Country global current'!F43*(100/'DFAT Country global constant'!F$109)</f>
        <v>0</v>
      </c>
      <c r="G43" s="5">
        <f>'DFAT Country global current'!G43*(100/'DFAT Country global constant'!G$109)</f>
        <v>0</v>
      </c>
      <c r="H43" s="5">
        <f>'DFAT Country global current'!H43*(100/'DFAT Country global constant'!H$109)</f>
        <v>0</v>
      </c>
      <c r="I43" s="5">
        <f>'DFAT Country global current'!I43*(100/'DFAT Country global constant'!I$109)</f>
        <v>0</v>
      </c>
      <c r="J43" s="5">
        <f>'DFAT Country global current'!J43*(100/'DFAT Country global constant'!J$109)</f>
        <v>0</v>
      </c>
      <c r="K43" s="5">
        <f>'DFAT Country global current'!K43*(100/'DFAT Country global constant'!K$109)</f>
        <v>7065.9826738911279</v>
      </c>
      <c r="L43" s="5">
        <f>'DFAT Country global current'!L43*(100/'DFAT Country global constant'!L$109)</f>
        <v>35240.097236055772</v>
      </c>
      <c r="M43" s="5">
        <f>'DFAT Country global current'!M43*(100/'DFAT Country global constant'!M$109)</f>
        <v>49353.211575875473</v>
      </c>
      <c r="N43" s="5">
        <f>'DFAT Country global current'!N43*(100/'DFAT Country global constant'!N$109)</f>
        <v>33830.125</v>
      </c>
      <c r="O43" s="5">
        <f>'DFAT Country global current'!O43*(100/'DFAT Country global constant'!O$109)</f>
        <v>0</v>
      </c>
      <c r="P43" s="5">
        <f>'DFAT Country global current'!P43*(100/'DFAT Country global constant'!P$109)</f>
        <v>2869.9999999999995</v>
      </c>
      <c r="Q43" s="5">
        <f>'DFAT Country global current'!Q43*(100/'DFAT Country global constant'!Q$109)</f>
        <v>499.99999999999994</v>
      </c>
      <c r="S43" s="82">
        <f t="shared" si="0"/>
        <v>-2369.9999999999995</v>
      </c>
      <c r="T43" s="83">
        <f t="shared" si="1"/>
        <v>-0.82578397212543553</v>
      </c>
      <c r="U43" s="160" t="str">
        <f t="shared" si="2"/>
        <v>More than 20%</v>
      </c>
      <c r="V43" s="160" t="str">
        <f t="shared" si="3"/>
        <v>More than 2007</v>
      </c>
    </row>
    <row r="44" spans="1:22" x14ac:dyDescent="0.25">
      <c r="A44" s="64" t="str">
        <f>'DFAT Country global current'!A44</f>
        <v>Sub-Saharan Africa</v>
      </c>
      <c r="B44" s="5">
        <f>'DFAT Country global current'!B44*(100/'DFAT Country global constant'!B$109)</f>
        <v>0</v>
      </c>
      <c r="C44" s="5">
        <f>'DFAT Country global current'!C44*(100/'DFAT Country global constant'!C$109)</f>
        <v>0</v>
      </c>
      <c r="D44" s="5">
        <f>'DFAT Country global current'!D44*(100/'DFAT Country global constant'!D$109)</f>
        <v>0</v>
      </c>
      <c r="E44" s="5">
        <f>'DFAT Country global current'!E44*(100/'DFAT Country global constant'!E$109)</f>
        <v>0</v>
      </c>
      <c r="F44" s="5">
        <f>'DFAT Country global current'!F44*(100/'DFAT Country global constant'!F$109)</f>
        <v>0</v>
      </c>
      <c r="G44" s="5">
        <f>'DFAT Country global current'!G44*(100/'DFAT Country global constant'!G$109)</f>
        <v>0</v>
      </c>
      <c r="H44" s="5">
        <f>'DFAT Country global current'!H44*(100/'DFAT Country global constant'!H$109)</f>
        <v>0</v>
      </c>
      <c r="I44" s="5">
        <f>'DFAT Country global current'!I44*(100/'DFAT Country global constant'!I$109)</f>
        <v>0</v>
      </c>
      <c r="J44" s="5">
        <f>'DFAT Country global current'!J44*(100/'DFAT Country global constant'!J$109)</f>
        <v>0</v>
      </c>
      <c r="K44" s="5">
        <f>'DFAT Country global current'!K44*(100/'DFAT Country global constant'!K$109)</f>
        <v>173845.60546874997</v>
      </c>
      <c r="L44" s="5">
        <f>'DFAT Country global current'!L44*(100/'DFAT Country global constant'!L$109)</f>
        <v>222411.5570841633</v>
      </c>
      <c r="M44" s="5">
        <f>'DFAT Country global current'!M44*(100/'DFAT Country global constant'!M$109)</f>
        <v>231613.75607976649</v>
      </c>
      <c r="N44" s="5">
        <f>'DFAT Country global current'!N44*(100/'DFAT Country global constant'!N$109)</f>
        <v>139733.125</v>
      </c>
      <c r="O44" s="5">
        <f>'DFAT Country global current'!O44*(100/'DFAT Country global constant'!O$109)</f>
        <v>108649.99999999999</v>
      </c>
      <c r="P44" s="5">
        <f>'DFAT Country global current'!P44*(100/'DFAT Country global constant'!P$109)</f>
        <v>108649.99999999999</v>
      </c>
      <c r="Q44" s="5">
        <f>'DFAT Country global current'!Q44*(100/'DFAT Country global constant'!Q$109)</f>
        <v>31799.999999999996</v>
      </c>
      <c r="S44" s="82">
        <f t="shared" si="0"/>
        <v>-76849.999999999985</v>
      </c>
      <c r="T44" s="83">
        <f t="shared" si="1"/>
        <v>-0.70731707317073167</v>
      </c>
      <c r="U44" s="160" t="str">
        <f t="shared" si="2"/>
        <v>More than 20%</v>
      </c>
      <c r="V44" s="160" t="str">
        <f t="shared" si="3"/>
        <v>More than 2007</v>
      </c>
    </row>
    <row r="45" spans="1:22" x14ac:dyDescent="0.25">
      <c r="A45" s="64" t="str">
        <f>'DFAT Country global current'!A45</f>
        <v>South &amp; Central America</v>
      </c>
      <c r="B45" s="5">
        <f>'DFAT Country global current'!B45*(100/'DFAT Country global constant'!B$109)</f>
        <v>0</v>
      </c>
      <c r="C45" s="5">
        <f>'DFAT Country global current'!C45*(100/'DFAT Country global constant'!C$109)</f>
        <v>0</v>
      </c>
      <c r="D45" s="5">
        <f>'DFAT Country global current'!D45*(100/'DFAT Country global constant'!D$109)</f>
        <v>0</v>
      </c>
      <c r="E45" s="5">
        <f>'DFAT Country global current'!E45*(100/'DFAT Country global constant'!E$109)</f>
        <v>0</v>
      </c>
      <c r="F45" s="5">
        <f>'DFAT Country global current'!F45*(100/'DFAT Country global constant'!F$109)</f>
        <v>0</v>
      </c>
      <c r="G45" s="5">
        <f>'DFAT Country global current'!G45*(100/'DFAT Country global constant'!G$109)</f>
        <v>0</v>
      </c>
      <c r="H45" s="5">
        <f>'DFAT Country global current'!H45*(100/'DFAT Country global constant'!H$109)</f>
        <v>0</v>
      </c>
      <c r="I45" s="5">
        <f>'DFAT Country global current'!I45*(100/'DFAT Country global constant'!I$109)</f>
        <v>0</v>
      </c>
      <c r="J45" s="5">
        <f>'DFAT Country global current'!J45*(100/'DFAT Country global constant'!J$109)</f>
        <v>22647.11019050104</v>
      </c>
      <c r="K45" s="5">
        <f>'DFAT Country global current'!K45*(100/'DFAT Country global constant'!K$109)</f>
        <v>29385.5152469758</v>
      </c>
      <c r="L45" s="5">
        <f>'DFAT Country global current'!L45*(100/'DFAT Country global constant'!L$109)</f>
        <v>31804.741845119515</v>
      </c>
      <c r="M45" s="5">
        <f>'DFAT Country global current'!M45*(100/'DFAT Country global constant'!M$109)</f>
        <v>23810.759970817115</v>
      </c>
      <c r="N45" s="5">
        <f>'DFAT Country global current'!N45*(100/'DFAT Country global constant'!N$109)</f>
        <v>15864.437499999998</v>
      </c>
      <c r="O45" s="5">
        <f>'DFAT Country global current'!O45*(100/'DFAT Country global constant'!O$109)</f>
        <v>0</v>
      </c>
      <c r="P45" s="5">
        <f>'DFAT Country global current'!P45*(100/'DFAT Country global constant'!P$109)</f>
        <v>0</v>
      </c>
      <c r="Q45" s="5">
        <f>'DFAT Country global current'!Q45*(100/'DFAT Country global constant'!Q$109)</f>
        <v>0</v>
      </c>
      <c r="S45" s="82">
        <f t="shared" si="0"/>
        <v>0</v>
      </c>
      <c r="T45" s="83"/>
      <c r="U45" s="160"/>
      <c r="V45" s="160"/>
    </row>
    <row r="46" spans="1:22" s="74" customFormat="1" x14ac:dyDescent="0.25">
      <c r="A46" s="62" t="str">
        <f>'DFAT Country global current'!A46</f>
        <v>Total Africa, South and Central Asia, and Middle East</v>
      </c>
      <c r="B46" s="57">
        <f>'DFAT Country global current'!B46*(100/'DFAT Country global constant'!B$109)</f>
        <v>166165.53328981722</v>
      </c>
      <c r="C46" s="57">
        <f>'DFAT Country global current'!C46*(100/'DFAT Country global constant'!C$109)</f>
        <v>161229.6343034351</v>
      </c>
      <c r="D46" s="57">
        <f>'DFAT Country global current'!D46*(100/'DFAT Country global constant'!D$109)</f>
        <v>145771.48138957817</v>
      </c>
      <c r="E46" s="57">
        <f>'DFAT Country global current'!E46*(100/'DFAT Country global constant'!E$109)</f>
        <v>144262.38718220338</v>
      </c>
      <c r="F46" s="57">
        <f>'DFAT Country global current'!F46*(100/'DFAT Country global constant'!F$109)</f>
        <v>135223.14289871941</v>
      </c>
      <c r="G46" s="57">
        <f>'DFAT Country global current'!G46*(100/'DFAT Country global constant'!G$109)</f>
        <v>147798.49878848344</v>
      </c>
      <c r="H46" s="57">
        <f>'DFAT Country global current'!H46*(100/'DFAT Country global constant'!H$109)</f>
        <v>186204.58563045846</v>
      </c>
      <c r="I46" s="57">
        <f>'DFAT Country global current'!I46*(100/'DFAT Country global constant'!I$109)</f>
        <v>346837.88912809466</v>
      </c>
      <c r="J46" s="57">
        <f>'DFAT Country global current'!J46*(100/'DFAT Country global constant'!J$109)</f>
        <v>558512.57900574105</v>
      </c>
      <c r="K46" s="57">
        <f>'DFAT Country global current'!K46*(100/'DFAT Country global constant'!K$109)</f>
        <v>634368.22227822582</v>
      </c>
      <c r="L46" s="57">
        <f>'DFAT Country global current'!L46*(100/'DFAT Country global constant'!L$109)</f>
        <v>825925.9267305776</v>
      </c>
      <c r="M46" s="57">
        <f>'DFAT Country global current'!M46*(100/'DFAT Country global constant'!M$109)</f>
        <v>751121.24635213998</v>
      </c>
      <c r="N46" s="57">
        <f>'DFAT Country global current'!N46*(100/'DFAT Country global constant'!N$109)</f>
        <v>574376.68749999988</v>
      </c>
      <c r="O46" s="57">
        <f>'DFAT Country global current'!O46*(100/'DFAT Country global constant'!O$109)</f>
        <v>510244.99999999988</v>
      </c>
      <c r="P46" s="57">
        <f>'DFAT Country global current'!P46*(100/'DFAT Country global constant'!P$109)</f>
        <v>510244.99999999994</v>
      </c>
      <c r="Q46" s="57">
        <f>'DFAT Country global current'!Q46*(100/'DFAT Country global constant'!Q$109)</f>
        <v>271999.99999999994</v>
      </c>
      <c r="R46" s="4"/>
      <c r="S46" s="177">
        <f t="shared" si="0"/>
        <v>-238245</v>
      </c>
      <c r="T46" s="178">
        <f t="shared" si="1"/>
        <v>-0.46692275279522588</v>
      </c>
      <c r="U46" s="161" t="str">
        <f t="shared" si="2"/>
        <v>More than 20%</v>
      </c>
      <c r="V46" s="161" t="str">
        <f t="shared" si="3"/>
        <v>More than 2007</v>
      </c>
    </row>
    <row r="47" spans="1:22" s="74" customFormat="1" x14ac:dyDescent="0.25">
      <c r="A47" s="62" t="str">
        <f>'DFAT Country global current'!A47</f>
        <v>Gender equality fund*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176">
        <f>'DFAT Country global current'!P47*(100/'DFAT Country global constant'!P$109)</f>
        <v>43562.499999999993</v>
      </c>
      <c r="Q47" s="176">
        <f>'DFAT Country global current'!Q47*(100/'DFAT Country global constant'!Q$109)</f>
        <v>49999.999999999993</v>
      </c>
      <c r="S47" s="82">
        <f t="shared" si="0"/>
        <v>6437.5</v>
      </c>
      <c r="T47" s="83">
        <f t="shared" si="1"/>
        <v>0.1477761836441894</v>
      </c>
      <c r="U47" s="160" t="str">
        <f t="shared" si="2"/>
        <v>Less than 20%</v>
      </c>
      <c r="V47" s="160"/>
    </row>
    <row r="48" spans="1:22" s="74" customFormat="1" x14ac:dyDescent="0.25">
      <c r="A48" s="176" t="str">
        <f>'DFAT Country global current'!A48</f>
        <v>Regional scholarships and education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176">
        <f>'DFAT Country global current'!P48*(100/'DFAT Country global constant'!P$109)</f>
        <v>149137.5</v>
      </c>
      <c r="Q48" s="176">
        <f>'DFAT Country global current'!Q48*(100/'DFAT Country global constant'!Q$109)</f>
        <v>101799.99999999999</v>
      </c>
      <c r="S48" s="82">
        <f t="shared" si="0"/>
        <v>-47337.500000000015</v>
      </c>
      <c r="T48" s="83">
        <f t="shared" si="1"/>
        <v>-0.31740843181627704</v>
      </c>
      <c r="U48" s="160" t="str">
        <f t="shared" si="2"/>
        <v>More than 20%</v>
      </c>
      <c r="V48" s="160"/>
    </row>
    <row r="49" spans="1:22" s="74" customFormat="1" x14ac:dyDescent="0.25">
      <c r="A49" s="176" t="str">
        <f>'DFAT Country global current'!A49</f>
        <v>Health, water and sanitation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176">
        <f>'DFAT Country global current'!P49*(100/'DFAT Country global constant'!P$109)</f>
        <v>91224.999999999985</v>
      </c>
      <c r="Q49" s="176">
        <f>'DFAT Country global current'!Q49*(100/'DFAT Country global constant'!Q$109)</f>
        <v>62299.999999999993</v>
      </c>
      <c r="S49" s="82">
        <f t="shared" si="0"/>
        <v>-28924.999999999993</v>
      </c>
      <c r="T49" s="83">
        <f t="shared" si="1"/>
        <v>-0.31707317073170727</v>
      </c>
      <c r="U49" s="160" t="str">
        <f t="shared" si="2"/>
        <v>More than 20%</v>
      </c>
      <c r="V49" s="160"/>
    </row>
    <row r="50" spans="1:22" s="74" customFormat="1" x14ac:dyDescent="0.25">
      <c r="A50" s="176" t="str">
        <f>'DFAT Country global current'!A50</f>
        <v>Fisheries and agriculture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176">
        <f>'DFAT Country global current'!P50*(100/'DFAT Country global constant'!P$109)</f>
        <v>14657.499999999998</v>
      </c>
      <c r="Q50" s="176">
        <f>'DFAT Country global current'!Q50*(100/'DFAT Country global constant'!Q$109)</f>
        <v>8599.9999999999982</v>
      </c>
      <c r="S50" s="82">
        <f t="shared" si="0"/>
        <v>-6057.5</v>
      </c>
      <c r="T50" s="83">
        <f t="shared" si="1"/>
        <v>-0.41326965717209624</v>
      </c>
      <c r="U50" s="160" t="str">
        <f t="shared" si="2"/>
        <v>More than 20%</v>
      </c>
      <c r="V50" s="160"/>
    </row>
    <row r="51" spans="1:22" s="74" customFormat="1" x14ac:dyDescent="0.25">
      <c r="A51" s="176" t="str">
        <f>'DFAT Country global current'!A51</f>
        <v>Infrastructure and rural development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176">
        <f>'DFAT Country global current'!P51*(100/'DFAT Country global constant'!P$109)</f>
        <v>65497.499999999993</v>
      </c>
      <c r="Q51" s="176">
        <f>'DFAT Country global current'!Q51*(100/'DFAT Country global constant'!Q$109)</f>
        <v>38399.999999999993</v>
      </c>
      <c r="S51" s="82">
        <f t="shared" si="0"/>
        <v>-27097.5</v>
      </c>
      <c r="T51" s="83">
        <f t="shared" si="1"/>
        <v>-0.41371808084278028</v>
      </c>
      <c r="U51" s="160" t="str">
        <f t="shared" si="2"/>
        <v>More than 20%</v>
      </c>
      <c r="V51" s="160"/>
    </row>
    <row r="52" spans="1:22" s="74" customFormat="1" x14ac:dyDescent="0.25">
      <c r="A52" s="176" t="str">
        <f>'DFAT Country global current'!A52</f>
        <v>Governance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176">
        <f>'DFAT Country global current'!P52*(100/'DFAT Country global constant'!P$109)</f>
        <v>18450</v>
      </c>
      <c r="Q52" s="176">
        <f>'DFAT Country global current'!Q52*(100/'DFAT Country global constant'!Q$109)</f>
        <v>10799.999999999998</v>
      </c>
      <c r="S52" s="82">
        <f t="shared" si="0"/>
        <v>-7650.0000000000018</v>
      </c>
      <c r="T52" s="83">
        <f t="shared" si="1"/>
        <v>-0.41463414634146351</v>
      </c>
      <c r="U52" s="160" t="str">
        <f t="shared" si="2"/>
        <v>More than 20%</v>
      </c>
      <c r="V52" s="160"/>
    </row>
    <row r="53" spans="1:22" s="74" customFormat="1" x14ac:dyDescent="0.25">
      <c r="A53" s="176" t="str">
        <f>'DFAT Country global current'!A53</f>
        <v>Disability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176">
        <f>'DFAT Country global current'!P53*(100/'DFAT Country global constant'!P$109)</f>
        <v>13222.499999999998</v>
      </c>
      <c r="Q53" s="176">
        <f>'DFAT Country global current'!Q53*(100/'DFAT Country global constant'!Q$109)</f>
        <v>12899.999999999998</v>
      </c>
      <c r="S53" s="82">
        <f t="shared" si="0"/>
        <v>-322.5</v>
      </c>
      <c r="T53" s="83">
        <f t="shared" si="1"/>
        <v>-2.4390243902439029E-2</v>
      </c>
      <c r="U53" s="160" t="str">
        <f t="shared" si="2"/>
        <v>Less than 20%</v>
      </c>
      <c r="V53" s="160"/>
    </row>
    <row r="54" spans="1:22" s="74" customFormat="1" x14ac:dyDescent="0.25">
      <c r="A54" s="176" t="str">
        <f>'DFAT Country global current'!A54</f>
        <v>Innovation fund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176">
        <f>'DFAT Country global current'!P54*(100/'DFAT Country global constant'!P$109)</f>
        <v>20500</v>
      </c>
      <c r="Q54" s="176">
        <f>'DFAT Country global current'!Q54*(100/'DFAT Country global constant'!Q$109)</f>
        <v>19999.999999999996</v>
      </c>
      <c r="S54" s="82">
        <f t="shared" si="0"/>
        <v>-500.00000000000364</v>
      </c>
      <c r="T54" s="83">
        <f t="shared" si="1"/>
        <v>-2.4390243902439202E-2</v>
      </c>
      <c r="U54" s="160" t="str">
        <f t="shared" si="2"/>
        <v>Less than 20%</v>
      </c>
      <c r="V54" s="160"/>
    </row>
    <row r="55" spans="1:22" s="74" customFormat="1" x14ac:dyDescent="0.25">
      <c r="A55" s="176" t="str">
        <f>'DFAT Country global current'!A55</f>
        <v>Direct aid program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176">
        <f>'DFAT Country global current'!P55*(100/'DFAT Country global constant'!P$109)</f>
        <v>22549.999999999996</v>
      </c>
      <c r="Q55" s="176">
        <f>'DFAT Country global current'!Q55*(100/'DFAT Country global constant'!Q$109)</f>
        <v>21999.999999999996</v>
      </c>
      <c r="S55" s="82">
        <f t="shared" si="0"/>
        <v>-550</v>
      </c>
      <c r="T55" s="83">
        <f t="shared" si="1"/>
        <v>-2.4390243902439029E-2</v>
      </c>
      <c r="U55" s="160" t="str">
        <f t="shared" si="2"/>
        <v>Less than 20%</v>
      </c>
      <c r="V55" s="160"/>
    </row>
    <row r="56" spans="1:22" s="74" customFormat="1" x14ac:dyDescent="0.25">
      <c r="A56" s="176" t="str">
        <f>'DFAT Country global current'!A56</f>
        <v>Other cross regional programs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176">
        <f>'DFAT Country global current'!P56*(100/'DFAT Country global constant'!P$109)</f>
        <v>21729.999999999996</v>
      </c>
      <c r="Q56" s="176">
        <f>'DFAT Country global current'!Q56*(100/'DFAT Country global constant'!Q$109)</f>
        <v>21199.999999999996</v>
      </c>
      <c r="S56" s="82">
        <f t="shared" si="0"/>
        <v>-530</v>
      </c>
      <c r="T56" s="83">
        <f t="shared" si="1"/>
        <v>-2.4390243902439029E-2</v>
      </c>
      <c r="U56" s="160" t="str">
        <f t="shared" si="2"/>
        <v>Less than 20%</v>
      </c>
      <c r="V56" s="160"/>
    </row>
    <row r="57" spans="1:22" x14ac:dyDescent="0.25">
      <c r="A57" s="62" t="str">
        <f>'DFAT Country global current'!A57</f>
        <v>Cross Regional Programs</v>
      </c>
      <c r="B57" s="14">
        <f>'DFAT Country global current'!B57*(100/'DFAT Country global constant'!B$109)</f>
        <v>31373.911879895561</v>
      </c>
      <c r="C57" s="14">
        <f>'DFAT Country global current'!C57*(100/'DFAT Country global constant'!C$109)</f>
        <v>27602.966364503816</v>
      </c>
      <c r="D57" s="14">
        <f>'DFAT Country global current'!D57*(100/'DFAT Country global constant'!D$109)</f>
        <v>20982.258684863526</v>
      </c>
      <c r="E57" s="14">
        <f>'DFAT Country global current'!E57*(100/'DFAT Country global constant'!E$109)</f>
        <v>25053.97200363196</v>
      </c>
      <c r="F57" s="14">
        <f>'DFAT Country global current'!F57*(100/'DFAT Country global constant'!F$109)</f>
        <v>34971.502473806744</v>
      </c>
      <c r="G57" s="14">
        <f>'DFAT Country global current'!G57*(100/'DFAT Country global constant'!G$109)</f>
        <v>90582.084236031907</v>
      </c>
      <c r="H57" s="14">
        <f>'DFAT Country global current'!H57*(100/'DFAT Country global constant'!H$109)</f>
        <v>171993.27674672488</v>
      </c>
      <c r="I57" s="14">
        <f>'DFAT Country global current'!I57*(100/'DFAT Country global constant'!I$109)</f>
        <v>303123.85959364899</v>
      </c>
      <c r="J57" s="14">
        <f>'DFAT Country global current'!J57*(100/'DFAT Country global constant'!J$109)</f>
        <v>311484.8693893528</v>
      </c>
      <c r="K57" s="57">
        <f>'DFAT Country global current'!K57*(100/'DFAT Country global constant'!K$109)</f>
        <v>330418.80884576606</v>
      </c>
      <c r="L57" s="57">
        <f>'DFAT Country global current'!L57*(100/'DFAT Country global constant'!L$109)</f>
        <v>418891.72186254972</v>
      </c>
      <c r="M57" s="57">
        <f>'DFAT Country global current'!M57*(100/'DFAT Country global constant'!M$109)</f>
        <v>335515.2541342412</v>
      </c>
      <c r="N57" s="57">
        <f>'DFAT Country global current'!N57*(100/'DFAT Country global constant'!N$109)</f>
        <v>324748.1875</v>
      </c>
      <c r="O57" s="57">
        <f>'DFAT Country global current'!O57*(100/'DFAT Country global constant'!O$109)</f>
        <v>704072.49999999988</v>
      </c>
      <c r="P57" s="182">
        <f>'DFAT Country global current'!P57*(100/'DFAT Country global constant'!P$109)</f>
        <v>416867.49999999994</v>
      </c>
      <c r="Q57" s="182">
        <f>'DFAT Country global current'!Q57*(100/'DFAT Country global constant'!Q$109)</f>
        <v>297999.99999999994</v>
      </c>
      <c r="R57" s="4"/>
      <c r="S57" s="177">
        <f t="shared" si="0"/>
        <v>-118867.5</v>
      </c>
      <c r="T57" s="178">
        <f t="shared" si="1"/>
        <v>-0.28514456032192487</v>
      </c>
      <c r="U57" s="161" t="str">
        <f t="shared" si="2"/>
        <v>More than 20%</v>
      </c>
      <c r="V57" s="161" t="str">
        <f t="shared" si="3"/>
        <v>More than 2007</v>
      </c>
    </row>
    <row r="58" spans="1:22" s="74" customFormat="1" x14ac:dyDescent="0.25">
      <c r="A58" s="185" t="str">
        <f>'DFAT Country global current'!A58</f>
        <v>DFAT Country Programs</v>
      </c>
      <c r="B58" s="126">
        <f>'DFAT Country global current'!B58*(100/'DFAT Country global constant'!B$109)</f>
        <v>1362876.9220789818</v>
      </c>
      <c r="C58" s="126">
        <f>'DFAT Country global current'!C58*(100/'DFAT Country global constant'!C$109)</f>
        <v>1364011.1994274808</v>
      </c>
      <c r="D58" s="126">
        <f>'DFAT Country global current'!D58*(100/'DFAT Country global constant'!D$109)</f>
        <v>1379307.42617866</v>
      </c>
      <c r="E58" s="126">
        <f>'DFAT Country global current'!E58*(100/'DFAT Country global constant'!E$109)</f>
        <v>1391168.9400726391</v>
      </c>
      <c r="F58" s="126">
        <f>'DFAT Country global current'!F58*(100/'DFAT Country global constant'!F$109)</f>
        <v>1530715.6156868448</v>
      </c>
      <c r="G58" s="126">
        <f>'DFAT Country global current'!G58*(100/'DFAT Country global constant'!G$109)</f>
        <v>1752776.0165336372</v>
      </c>
      <c r="H58" s="126">
        <f>'DFAT Country global current'!H58*(100/'DFAT Country global constant'!H$109)</f>
        <v>2111533.2789301309</v>
      </c>
      <c r="I58" s="126">
        <f>'DFAT Country global current'!I58*(100/'DFAT Country global constant'!I$109)</f>
        <v>2545114.6346205589</v>
      </c>
      <c r="J58" s="126">
        <f>'DFAT Country global current'!J58*(100/'DFAT Country global constant'!J$109)</f>
        <v>2833443.8323982251</v>
      </c>
      <c r="K58" s="126">
        <f>'DFAT Country global current'!K58*(100/'DFAT Country global constant'!K$109)</f>
        <v>2825047.1680947575</v>
      </c>
      <c r="L58" s="126">
        <f>'DFAT Country global current'!L58*(100/'DFAT Country global constant'!L$109)</f>
        <v>3287524.2912101587</v>
      </c>
      <c r="M58" s="126">
        <f>'DFAT Country global current'!M58*(100/'DFAT Country global constant'!M$109)</f>
        <v>3144643.7770549604</v>
      </c>
      <c r="N58" s="126">
        <f>'DFAT Country global current'!N58*(100/'DFAT Country global constant'!N$109)</f>
        <v>2918531.1875</v>
      </c>
      <c r="O58" s="126">
        <f>'DFAT Country global current'!O58*(100/'DFAT Country global constant'!O$109)</f>
        <v>3307469.9999999995</v>
      </c>
      <c r="P58" s="57">
        <f>'DFAT Country global current'!P58*(100/'DFAT Country global constant'!P$109)</f>
        <v>3051527.4999999995</v>
      </c>
      <c r="Q58" s="57">
        <f>'DFAT Country global current'!Q58*(100/'DFAT Country global constant'!Q$109)</f>
        <v>2219999.9999999995</v>
      </c>
      <c r="R58" s="127"/>
      <c r="S58" s="177">
        <f t="shared" si="0"/>
        <v>-831527.5</v>
      </c>
      <c r="T58" s="178">
        <f t="shared" si="1"/>
        <v>-0.2724954961080967</v>
      </c>
      <c r="U58" s="161" t="str">
        <f t="shared" si="2"/>
        <v>More than 20%</v>
      </c>
      <c r="V58" s="161" t="str">
        <f t="shared" si="3"/>
        <v>More than 2007</v>
      </c>
    </row>
    <row r="59" spans="1:22" x14ac:dyDescent="0.2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82">
        <f t="shared" si="0"/>
        <v>0</v>
      </c>
      <c r="T59" s="83"/>
      <c r="U59" s="160"/>
      <c r="V59" s="160"/>
    </row>
    <row r="60" spans="1:22" s="74" customFormat="1" x14ac:dyDescent="0.25">
      <c r="A60" s="66" t="str">
        <f>'DFAT Country global current'!A60</f>
        <v>Global programs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S60" s="82">
        <f t="shared" si="0"/>
        <v>0</v>
      </c>
      <c r="T60" s="83"/>
      <c r="U60" s="160"/>
      <c r="V60" s="160"/>
    </row>
    <row r="61" spans="1:22" x14ac:dyDescent="0.25">
      <c r="A61" s="64" t="str">
        <f>'DFAT Country global current'!A61</f>
        <v>Humanitarian and Emergency Programs</v>
      </c>
      <c r="B61" s="5">
        <f>'DFAT Country global current'!B61*(100/'DFAT Country global constant'!B$109)</f>
        <v>132467.6279373368</v>
      </c>
      <c r="C61" s="5">
        <f>'DFAT Country global current'!C61*(100/'DFAT Country global constant'!C$109)</f>
        <v>193362.31822519083</v>
      </c>
      <c r="D61" s="5">
        <f>'DFAT Country global current'!D61*(100/'DFAT Country global constant'!D$109)</f>
        <v>192843.52225496279</v>
      </c>
      <c r="E61" s="5">
        <f>'DFAT Country global current'!E61*(100/'DFAT Country global constant'!E$109)</f>
        <v>257544.0562953995</v>
      </c>
      <c r="F61" s="5">
        <f>'DFAT Country global current'!F61*(100/'DFAT Country global constant'!F$109)</f>
        <v>240137.65032013966</v>
      </c>
      <c r="G61" s="5">
        <f>'DFAT Country global current'!G61*(100/'DFAT Country global constant'!G$109)</f>
        <v>167208.9454104903</v>
      </c>
      <c r="H61" s="5">
        <f>'DFAT Country global current'!H61*(100/'DFAT Country global constant'!H$109)</f>
        <v>248880.10173307857</v>
      </c>
      <c r="I61" s="5">
        <f>'DFAT Country global current'!I61*(100/'DFAT Country global constant'!I$109)</f>
        <v>266236.40453444555</v>
      </c>
      <c r="J61" s="5">
        <f>'DFAT Country global current'!J61*(100/'DFAT Country global constant'!J$109)</f>
        <v>199178.4306497912</v>
      </c>
      <c r="K61" s="5">
        <f>'DFAT Country global current'!K61*(100/'DFAT Country global constant'!K$109)</f>
        <v>275797.64119203622</v>
      </c>
      <c r="L61" s="5">
        <f>'DFAT Country global current'!L61*(100/'DFAT Country global constant'!L$109)</f>
        <v>258759.83347858561</v>
      </c>
      <c r="M61" s="5">
        <f>'DFAT Country global current'!M61*(100/'DFAT Country global constant'!M$109)</f>
        <v>188105.00376945522</v>
      </c>
      <c r="N61" s="5">
        <f>'DFAT Country global current'!N61*(100/'DFAT Country global constant'!N$109)</f>
        <v>144355.875</v>
      </c>
      <c r="O61" s="5">
        <f>'DFAT Country global current'!O61*(100/'DFAT Country global constant'!O$109)</f>
        <v>205102.49999999997</v>
      </c>
      <c r="P61" s="176">
        <f>'DFAT Country global current'!P61*(100/'DFAT Country global constant'!P$109)</f>
        <v>205102.49999999997</v>
      </c>
      <c r="Q61" s="5">
        <f>'DFAT Country global current'!Q61*(100/'DFAT Country global constant'!Q$109)</f>
        <v>197399.99999999997</v>
      </c>
      <c r="S61" s="82">
        <f t="shared" si="0"/>
        <v>-7702.5</v>
      </c>
      <c r="T61" s="83">
        <f t="shared" si="1"/>
        <v>-3.7554393534939855E-2</v>
      </c>
      <c r="U61" s="160" t="str">
        <f t="shared" si="2"/>
        <v>Less than 20%</v>
      </c>
      <c r="V61" s="160" t="str">
        <f t="shared" si="3"/>
        <v>Less than 2007</v>
      </c>
    </row>
    <row r="62" spans="1:22" x14ac:dyDescent="0.25">
      <c r="A62" s="191" t="str">
        <f>'DFAT Country global current'!A62</f>
        <v xml:space="preserve">  Disaster risk reduction and protracted conflicts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92">
        <f>'DFAT Country global current'!P62*(100/'DFAT Country global constant'!P$109)</f>
        <v>56784.999999999993</v>
      </c>
      <c r="Q62" s="59">
        <f>'DFAT Country global current'!Q62*(100/'DFAT Country global constant'!Q$109)</f>
        <v>52699.999999999993</v>
      </c>
      <c r="S62" s="82">
        <f t="shared" si="0"/>
        <v>-4085</v>
      </c>
      <c r="T62" s="83">
        <f t="shared" si="1"/>
        <v>-7.1938011798890561E-2</v>
      </c>
      <c r="U62" s="160" t="str">
        <f t="shared" si="2"/>
        <v>Less than 20%</v>
      </c>
      <c r="V62" s="160" t="str">
        <f t="shared" si="3"/>
        <v>More than 2007</v>
      </c>
    </row>
    <row r="63" spans="1:22" x14ac:dyDescent="0.25">
      <c r="A63" s="191" t="str">
        <f>'DFAT Country global current'!A63</f>
        <v xml:space="preserve">  Australian preparedness and response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92">
        <f>'DFAT Country global current'!P63*(100/'DFAT Country global constant'!P$109)</f>
        <v>25317.499999999996</v>
      </c>
      <c r="Q63" s="59">
        <f>'DFAT Country global current'!Q63*(100/'DFAT Country global constant'!Q$109)</f>
        <v>24699.999999999996</v>
      </c>
      <c r="S63" s="82">
        <f t="shared" si="0"/>
        <v>-617.5</v>
      </c>
      <c r="T63" s="83">
        <f t="shared" si="1"/>
        <v>-2.4390243902439029E-2</v>
      </c>
      <c r="U63" s="160" t="str">
        <f t="shared" si="2"/>
        <v>Less than 20%</v>
      </c>
      <c r="V63" s="160" t="str">
        <f t="shared" si="3"/>
        <v>More than 2007</v>
      </c>
    </row>
    <row r="64" spans="1:22" x14ac:dyDescent="0.25">
      <c r="A64" s="191" t="str">
        <f>'DFAT Country global current'!A64</f>
        <v xml:space="preserve">  Emergency fund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92">
        <f>'DFAT Country global current'!P64*(100/'DFAT Country global constant'!P$109)</f>
        <v>122999.99999999999</v>
      </c>
      <c r="Q64" s="59">
        <f>'DFAT Country global current'!Q64*(100/'DFAT Country global constant'!Q$109)</f>
        <v>119999.99999999999</v>
      </c>
      <c r="S64" s="82">
        <f t="shared" si="0"/>
        <v>-3000</v>
      </c>
      <c r="T64" s="83">
        <f t="shared" si="1"/>
        <v>-2.4390243902439029E-2</v>
      </c>
      <c r="U64" s="160" t="str">
        <f t="shared" si="2"/>
        <v>Less than 20%</v>
      </c>
      <c r="V64" s="160" t="str">
        <f t="shared" si="3"/>
        <v>More than 2007</v>
      </c>
    </row>
    <row r="65" spans="1:75" x14ac:dyDescent="0.25">
      <c r="A65" s="64" t="str">
        <f>'DFAT Country global current'!A65</f>
        <v>International refugee fund</v>
      </c>
      <c r="B65" s="5">
        <f>'DFAT Country global current'!B65*(100/'DFAT Country global constant'!B$109)</f>
        <v>0</v>
      </c>
      <c r="C65" s="5">
        <f>'DFAT Country global current'!C65*(100/'DFAT Country global constant'!C$109)</f>
        <v>21233.05104961832</v>
      </c>
      <c r="D65" s="5">
        <f>'DFAT Country global current'!D65*(100/'DFAT Country global constant'!D$109)</f>
        <v>20706.176333746898</v>
      </c>
      <c r="E65" s="5">
        <f>'DFAT Country global current'!E65*(100/'DFAT Country global constant'!E$109)</f>
        <v>20204.816131961259</v>
      </c>
      <c r="F65" s="5">
        <f>'DFAT Country global current'!F65*(100/'DFAT Country global constant'!F$109)</f>
        <v>19428.61248544819</v>
      </c>
      <c r="G65" s="5">
        <f>'DFAT Country global current'!G65*(100/'DFAT Country global constant'!G$109)</f>
        <v>19029.84962941847</v>
      </c>
      <c r="H65" s="5">
        <f>'DFAT Country global current'!H65*(100/'DFAT Country global constant'!H$109)</f>
        <v>18219.626774017466</v>
      </c>
      <c r="I65" s="5">
        <f>'DFAT Country global current'!I65*(100/'DFAT Country global constant'!I$109)</f>
        <v>17964.669671689986</v>
      </c>
      <c r="J65" s="5">
        <f>'DFAT Country global current'!J65*(100/'DFAT Country global constant'!J$109)</f>
        <v>0</v>
      </c>
      <c r="K65" s="5">
        <f>'DFAT Country global current'!K65*(100/'DFAT Country global constant'!K$109)</f>
        <v>0</v>
      </c>
      <c r="L65" s="5">
        <f>'DFAT Country global current'!L65*(100/'DFAT Country global constant'!L$109)</f>
        <v>0</v>
      </c>
      <c r="M65" s="5">
        <f>'DFAT Country global current'!M65*(100/'DFAT Country global constant'!M$109)</f>
        <v>0</v>
      </c>
      <c r="N65" s="5">
        <f>'DFAT Country global current'!N65*(100/'DFAT Country global constant'!N$109)</f>
        <v>0</v>
      </c>
      <c r="O65" s="5">
        <f>'DFAT Country global current'!O65*(100/'DFAT Country global constant'!O$109)</f>
        <v>0</v>
      </c>
      <c r="P65" s="5"/>
      <c r="Q65" s="5">
        <f>'DFAT Country global current'!Q65*(100/'DFAT Country global constant'!Q$109)</f>
        <v>0</v>
      </c>
      <c r="S65" s="82">
        <f t="shared" si="0"/>
        <v>0</v>
      </c>
      <c r="T65" s="83"/>
      <c r="U65" s="160"/>
      <c r="V65" s="160"/>
    </row>
    <row r="66" spans="1:75" x14ac:dyDescent="0.25">
      <c r="A66" s="64" t="str">
        <f>'DFAT Country global current'!A66</f>
        <v>International Committee of the Red Cross</v>
      </c>
      <c r="B66" s="5">
        <f>'DFAT Country global current'!B66*(100/'DFAT Country global constant'!B$109)</f>
        <v>3195.4910248041774</v>
      </c>
      <c r="C66" s="5">
        <f>'DFAT Country global current'!C66*(100/'DFAT Country global constant'!C$109)</f>
        <v>3255.7344942748091</v>
      </c>
      <c r="D66" s="5">
        <f>'DFAT Country global current'!D66*(100/'DFAT Country global constant'!D$109)</f>
        <v>4141.2352667493797</v>
      </c>
      <c r="E66" s="5">
        <f>'DFAT Country global current'!E66*(100/'DFAT Country global constant'!E$109)</f>
        <v>9967.7092917675545</v>
      </c>
      <c r="F66" s="5">
        <f>'DFAT Country global current'!F66*(100/'DFAT Country global constant'!F$109)</f>
        <v>0</v>
      </c>
      <c r="G66" s="5">
        <f>'DFAT Country global current'!G66*(100/'DFAT Country global constant'!G$109)</f>
        <v>11417.909777651081</v>
      </c>
      <c r="H66" s="5">
        <f>'DFAT Country global current'!H66*(100/'DFAT Country global constant'!H$109)</f>
        <v>14575.701419213972</v>
      </c>
      <c r="I66" s="5">
        <f>'DFAT Country global current'!I66*(100/'DFAT Country global constant'!I$109)</f>
        <v>17365.847349300318</v>
      </c>
      <c r="J66" s="5">
        <f>'DFAT Country global current'!J66*(100/'DFAT Country global constant'!J$109)</f>
        <v>18582.244258872648</v>
      </c>
      <c r="K66" s="5">
        <f>'DFAT Country global current'!K66*(100/'DFAT Country global constant'!K$109)</f>
        <v>20300.680380544352</v>
      </c>
      <c r="L66" s="5">
        <f>'DFAT Country global current'!L66*(100/'DFAT Country global constant'!L$109)</f>
        <v>22163.583167330675</v>
      </c>
      <c r="M66" s="5">
        <f>'DFAT Country global current'!M66*(100/'DFAT Country global constant'!M$109)</f>
        <v>23810.759970817115</v>
      </c>
      <c r="N66" s="5">
        <f>'DFAT Country global current'!N66*(100/'DFAT Country global constant'!N$109)</f>
        <v>23113.75</v>
      </c>
      <c r="O66" s="5">
        <f>'DFAT Country global current'!O66*(100/'DFAT Country global constant'!O$109)</f>
        <v>27264.999999999996</v>
      </c>
      <c r="P66" s="75">
        <f>'DFAT Country global current'!P66*(100/'DFAT Country global constant'!P$109)</f>
        <v>27264.999999999996</v>
      </c>
      <c r="Q66" s="5">
        <f>'DFAT Country global current'!Q66*(100/'DFAT Country global constant'!Q$109)</f>
        <v>25299.999999999996</v>
      </c>
      <c r="S66" s="82">
        <f t="shared" si="0"/>
        <v>-1965</v>
      </c>
      <c r="T66" s="83">
        <f t="shared" si="1"/>
        <v>-7.2070419952319831E-2</v>
      </c>
      <c r="U66" s="160" t="str">
        <f t="shared" si="2"/>
        <v>Less than 20%</v>
      </c>
      <c r="V66" s="160" t="str">
        <f t="shared" si="3"/>
        <v>More than 2007</v>
      </c>
    </row>
    <row r="67" spans="1:75" s="65" customFormat="1" x14ac:dyDescent="0.25">
      <c r="A67" s="64" t="str">
        <f>'DFAT Country global current'!A67</f>
        <v>UN-Humanitarian</v>
      </c>
      <c r="B67" s="176">
        <f>'DFAT Country global current'!B67*(100/'DFAT Country global constant'!B$109)</f>
        <v>0</v>
      </c>
      <c r="C67" s="176">
        <f>'DFAT Country global current'!C67*(100/'DFAT Country global constant'!C$109)</f>
        <v>0</v>
      </c>
      <c r="D67" s="176">
        <f>'DFAT Country global current'!D67*(100/'DFAT Country global constant'!D$109)</f>
        <v>0</v>
      </c>
      <c r="E67" s="176">
        <f>'DFAT Country global current'!E67*(100/'DFAT Country global constant'!E$109)</f>
        <v>0</v>
      </c>
      <c r="F67" s="176">
        <f>'DFAT Country global current'!F67*(100/'DFAT Country global constant'!F$109)</f>
        <v>0</v>
      </c>
      <c r="G67" s="176">
        <f>'DFAT Country global current'!G67*(100/'DFAT Country global constant'!G$109)</f>
        <v>49985.071693272512</v>
      </c>
      <c r="H67" s="176">
        <f>'DFAT Country global current'!H67*(100/'DFAT Country global constant'!H$109)</f>
        <v>80773.678698144096</v>
      </c>
      <c r="I67" s="176">
        <f>'DFAT Country global current'!I67*(100/'DFAT Country global constant'!I$109)</f>
        <v>128267.74145586649</v>
      </c>
      <c r="J67" s="176">
        <f>'DFAT Country global current'!J67*(100/'DFAT Country global constant'!J$109)</f>
        <v>60972.988974425876</v>
      </c>
      <c r="K67" s="176">
        <f>'DFAT Country global current'!K67*(100/'DFAT Country global constant'!K$109)</f>
        <v>100381.81735131047</v>
      </c>
      <c r="L67" s="176">
        <f>'DFAT Country global current'!L67*(100/'DFAT Country global constant'!L$109)</f>
        <v>105166.20212898405</v>
      </c>
      <c r="M67" s="176">
        <f>'DFAT Country global current'!M67*(100/'DFAT Country global constant'!M$109)</f>
        <v>106066.11259727624</v>
      </c>
      <c r="N67" s="176">
        <f>'DFAT Country global current'!N67*(100/'DFAT Country global constant'!N$109)</f>
        <v>110105.49999999999</v>
      </c>
      <c r="O67" s="176">
        <f>'DFAT Country global current'!O67*(100/'DFAT Country global constant'!O$109)</f>
        <v>114697.49999999999</v>
      </c>
      <c r="P67" s="75">
        <f>'DFAT Country global current'!P67*(100/'DFAT Country global constant'!P$109)</f>
        <v>114697.49999999999</v>
      </c>
      <c r="Q67" s="176">
        <f>'DFAT Country global current'!Q67*(100/'DFAT Country global constant'!Q$109)</f>
        <v>106299.99999999999</v>
      </c>
      <c r="S67" s="82">
        <f t="shared" si="0"/>
        <v>-8397.5</v>
      </c>
      <c r="T67" s="83">
        <f t="shared" si="1"/>
        <v>-7.3214324636543968E-2</v>
      </c>
      <c r="U67" s="160" t="str">
        <f t="shared" si="2"/>
        <v>Less than 20%</v>
      </c>
      <c r="V67" s="160" t="str">
        <f t="shared" si="3"/>
        <v>More than 2007</v>
      </c>
    </row>
    <row r="68" spans="1:75" s="4" customFormat="1" x14ac:dyDescent="0.25">
      <c r="A68" s="62" t="str">
        <f>'DFAT Country global current'!A68</f>
        <v>Humanitarian, Emergency and Refugee Programs</v>
      </c>
      <c r="B68" s="57">
        <f>'DFAT Country global current'!B68*(100/'DFAT Country global constant'!B$109)</f>
        <v>132467.6279373368</v>
      </c>
      <c r="C68" s="57">
        <f>'DFAT Country global current'!C68*(100/'DFAT Country global constant'!C$109)</f>
        <v>214595.36927480914</v>
      </c>
      <c r="D68" s="57">
        <f>'DFAT Country global current'!D68*(100/'DFAT Country global constant'!D$109)</f>
        <v>213549.69858870967</v>
      </c>
      <c r="E68" s="57">
        <f>'DFAT Country global current'!E68*(100/'DFAT Country global constant'!E$109)</f>
        <v>277748.87242736079</v>
      </c>
      <c r="F68" s="57">
        <f>'DFAT Country global current'!F68*(100/'DFAT Country global constant'!F$109)</f>
        <v>259566.26280558784</v>
      </c>
      <c r="G68" s="57">
        <f>'DFAT Country global current'!G68*(100/'DFAT Country global constant'!G$109)</f>
        <v>247641.77651083234</v>
      </c>
      <c r="H68" s="57">
        <f>'DFAT Country global current'!H68*(100/'DFAT Country global constant'!H$109)</f>
        <v>362449.10862445412</v>
      </c>
      <c r="I68" s="57">
        <f>'DFAT Country global current'!I68*(100/'DFAT Country global constant'!I$109)</f>
        <v>429834.66301130236</v>
      </c>
      <c r="J68" s="57">
        <f>'DFAT Country global current'!J68*(100/'DFAT Country global constant'!J$109)</f>
        <v>278733.66388308973</v>
      </c>
      <c r="K68" s="57">
        <f>'DFAT Country global current'!K68*(100/'DFAT Country global constant'!K$109)</f>
        <v>396480.13892389106</v>
      </c>
      <c r="L68" s="57">
        <f>'DFAT Country global current'!L68*(100/'DFAT Country global constant'!L$109)</f>
        <v>386089.61877490033</v>
      </c>
      <c r="M68" s="57">
        <f>'DFAT Country global current'!M68*(100/'DFAT Country global constant'!M$109)</f>
        <v>317981.87633754854</v>
      </c>
      <c r="N68" s="57">
        <f>'DFAT Country global current'!N68*(100/'DFAT Country global constant'!N$109)</f>
        <v>277575.125</v>
      </c>
      <c r="O68" s="57">
        <f>'DFAT Country global current'!O68*(100/'DFAT Country global constant'!O$109)</f>
        <v>347064.99999999994</v>
      </c>
      <c r="P68" s="57">
        <f>'DFAT Country global current'!P68*(100/'DFAT Country global constant'!P$109)</f>
        <v>347064.99999999994</v>
      </c>
      <c r="Q68" s="57">
        <f>'DFAT Country global current'!Q68*(100/'DFAT Country global constant'!Q$109)</f>
        <v>328899.99999999994</v>
      </c>
      <c r="S68" s="177">
        <f t="shared" si="0"/>
        <v>-18165</v>
      </c>
      <c r="T68" s="178">
        <f>(Q68-P68)/P68</f>
        <v>-5.2338899053491428E-2</v>
      </c>
      <c r="U68" s="161" t="str">
        <f t="shared" si="2"/>
        <v>Less than 20%</v>
      </c>
      <c r="V68" s="161" t="str">
        <f t="shared" si="3"/>
        <v>Less than 2007</v>
      </c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x14ac:dyDescent="0.25">
      <c r="A69" s="64" t="str">
        <f>'DFAT Country global current'!A69</f>
        <v>IDA</v>
      </c>
      <c r="B69" s="5">
        <f>'DFAT Country global current'!B69*(100/'DFAT Country global constant'!B$109)</f>
        <v>0</v>
      </c>
      <c r="C69" s="5">
        <f>'DFAT Country global current'!C69*(100/'DFAT Country global constant'!C$109)</f>
        <v>484113.56393129769</v>
      </c>
      <c r="D69" s="5">
        <f>'DFAT Country global current'!D69*(100/'DFAT Country global constant'!D$109)</f>
        <v>0</v>
      </c>
      <c r="E69" s="5">
        <f>'DFAT Country global current'!E69*(100/'DFAT Country global constant'!E$109)</f>
        <v>524247.62923728814</v>
      </c>
      <c r="F69" s="5">
        <f>'DFAT Country global current'!F69*(100/'DFAT Country global constant'!F$109)</f>
        <v>0</v>
      </c>
      <c r="G69" s="5">
        <f>'DFAT Country global current'!G69*(100/'DFAT Country global constant'!G$109)</f>
        <v>0</v>
      </c>
      <c r="H69" s="5">
        <f>'DFAT Country global current'!H69*(100/'DFAT Country global constant'!H$109)</f>
        <v>708136.16061681218</v>
      </c>
      <c r="I69" s="5">
        <f>'DFAT Country global current'!I69*(100/'DFAT Country global constant'!I$109)</f>
        <v>5748.6942949407949</v>
      </c>
      <c r="J69" s="5">
        <f>'DFAT Country global current'!J69*(100/'DFAT Country global constant'!J$109)</f>
        <v>0</v>
      </c>
      <c r="K69" s="5">
        <f>'DFAT Country global current'!K69*(100/'DFAT Country global constant'!K$109)</f>
        <v>811578.58140120946</v>
      </c>
      <c r="L69" s="5">
        <f>'DFAT Country global current'!L69*(100/'DFAT Country global constant'!L$109)</f>
        <v>0</v>
      </c>
      <c r="M69" s="5">
        <f>'DFAT Country global current'!M69*(100/'DFAT Country global constant'!M$109)</f>
        <v>0</v>
      </c>
      <c r="N69" s="5">
        <f>'DFAT Country global current'!N69*(100/'DFAT Country global constant'!N$109)</f>
        <v>612304.25</v>
      </c>
      <c r="O69" s="5">
        <f>'DFAT Country global current'!O69*(100/'DFAT Country global constant'!O$109)</f>
        <v>0</v>
      </c>
      <c r="P69" s="176">
        <f>'DFAT Country global current'!P69*(100/'DFAT Country global constant'!P$109)</f>
        <v>0</v>
      </c>
      <c r="Q69" s="5">
        <f>'DFAT Country global current'!Q69*(100/'DFAT Country global constant'!Q$109)</f>
        <v>0</v>
      </c>
      <c r="S69" s="82">
        <f t="shared" ref="S69:S107" si="4">Q69-P69</f>
        <v>0</v>
      </c>
      <c r="T69" s="83"/>
      <c r="U69" s="160"/>
      <c r="V69" s="160"/>
    </row>
    <row r="70" spans="1:75" x14ac:dyDescent="0.25">
      <c r="A70" s="64" t="str">
        <f>'DFAT Country global current'!A70</f>
        <v>ADF</v>
      </c>
      <c r="B70" s="5">
        <f>'DFAT Country global current'!B70*(100/'DFAT Country global constant'!B$109)</f>
        <v>0</v>
      </c>
      <c r="C70" s="5">
        <f>'DFAT Country global current'!C70*(100/'DFAT Country global constant'!C$109)</f>
        <v>0</v>
      </c>
      <c r="D70" s="5">
        <f>'DFAT Country global current'!D70*(100/'DFAT Country global constant'!D$109)</f>
        <v>0</v>
      </c>
      <c r="E70" s="5">
        <f>'DFAT Country global current'!E70*(100/'DFAT Country global constant'!E$109)</f>
        <v>397900.17902542371</v>
      </c>
      <c r="F70" s="5">
        <f>'DFAT Country global current'!F70*(100/'DFAT Country global constant'!F$109)</f>
        <v>0</v>
      </c>
      <c r="G70" s="5">
        <f>'DFAT Country global current'!G70*(100/'DFAT Country global constant'!G$109)</f>
        <v>0</v>
      </c>
      <c r="H70" s="5">
        <f>'DFAT Country global current'!H70*(100/'DFAT Country global constant'!H$109)</f>
        <v>0</v>
      </c>
      <c r="I70" s="5">
        <f>'DFAT Country global current'!I70*(100/'DFAT Country global constant'!I$109)</f>
        <v>398576.13778256177</v>
      </c>
      <c r="J70" s="5">
        <f>'DFAT Country global current'!J70*(100/'DFAT Country global constant'!J$109)</f>
        <v>0</v>
      </c>
      <c r="K70" s="5">
        <f>'DFAT Country global current'!K70*(100/'DFAT Country global constant'!K$109)</f>
        <v>0</v>
      </c>
      <c r="L70" s="5">
        <f>'DFAT Country global current'!L70*(100/'DFAT Country global constant'!L$109)</f>
        <v>0</v>
      </c>
      <c r="M70" s="5">
        <f>'DFAT Country global current'!M70*(100/'DFAT Country global constant'!M$109)</f>
        <v>681095.96589250956</v>
      </c>
      <c r="N70" s="5">
        <f>'DFAT Country global current'!N70*(100/'DFAT Country global constant'!N$109)</f>
        <v>0</v>
      </c>
      <c r="O70" s="5">
        <f>'DFAT Country global current'!O70*(100/'DFAT Country global constant'!O$109)</f>
        <v>0</v>
      </c>
      <c r="P70" s="176">
        <f>'DFAT Country global current'!P70*(100/'DFAT Country global constant'!P$109)</f>
        <v>0</v>
      </c>
      <c r="Q70" s="5">
        <f>'DFAT Country global current'!Q70*(100/'DFAT Country global constant'!Q$109)</f>
        <v>0</v>
      </c>
      <c r="S70" s="82">
        <f t="shared" si="4"/>
        <v>0</v>
      </c>
      <c r="T70" s="83"/>
      <c r="U70" s="160"/>
      <c r="V70" s="160"/>
    </row>
    <row r="71" spans="1:75" x14ac:dyDescent="0.25">
      <c r="A71" s="64" t="str">
        <f>'DFAT Country global current'!A71</f>
        <v>MDRI</v>
      </c>
      <c r="B71" s="5">
        <f>'DFAT Country global current'!B71*(100/'DFAT Country global constant'!B$109)</f>
        <v>0</v>
      </c>
      <c r="C71" s="5">
        <f>'DFAT Country global current'!C71*(100/'DFAT Country global constant'!C$109)</f>
        <v>0</v>
      </c>
      <c r="D71" s="5">
        <f>'DFAT Country global current'!D71*(100/'DFAT Country global constant'!D$109)</f>
        <v>0</v>
      </c>
      <c r="E71" s="5">
        <f>'DFAT Country global current'!E71*(100/'DFAT Country global constant'!E$109)</f>
        <v>0</v>
      </c>
      <c r="F71" s="5">
        <f>'DFAT Country global current'!F71*(100/'DFAT Country global constant'!F$109)</f>
        <v>0</v>
      </c>
      <c r="G71" s="5">
        <f>'DFAT Country global current'!G71*(100/'DFAT Country global constant'!G$109)</f>
        <v>0</v>
      </c>
      <c r="H71" s="5">
        <f>'DFAT Country global current'!H71*(100/'DFAT Country global constant'!H$109)</f>
        <v>0</v>
      </c>
      <c r="I71" s="5">
        <f>'DFAT Country global current'!I71*(100/'DFAT Country global constant'!I$109)</f>
        <v>48863.901506996757</v>
      </c>
      <c r="J71" s="5">
        <f>'DFAT Country global current'!J71*(100/'DFAT Country global constant'!J$109)</f>
        <v>0</v>
      </c>
      <c r="K71" s="5">
        <f>'DFAT Country global current'!K71*(100/'DFAT Country global constant'!K$109)</f>
        <v>53387.424647177409</v>
      </c>
      <c r="L71" s="5">
        <f>'DFAT Country global current'!L71*(100/'DFAT Country global constant'!L$109)</f>
        <v>0</v>
      </c>
      <c r="M71" s="5">
        <f>'DFAT Country global current'!M71*(100/'DFAT Country global constant'!M$109)</f>
        <v>0</v>
      </c>
      <c r="N71" s="5">
        <f>'DFAT Country global current'!N71*(100/'DFAT Country global constant'!N$109)</f>
        <v>114518.12499999999</v>
      </c>
      <c r="O71" s="5">
        <f>'DFAT Country global current'!O71*(100/'DFAT Country global constant'!O$109)</f>
        <v>0</v>
      </c>
      <c r="P71" s="176">
        <f>'DFAT Country global current'!P71*(100/'DFAT Country global constant'!P$109)</f>
        <v>0</v>
      </c>
      <c r="Q71" s="5">
        <f>'DFAT Country global current'!Q71*(100/'DFAT Country global constant'!Q$109)</f>
        <v>0</v>
      </c>
      <c r="S71" s="82">
        <f t="shared" si="4"/>
        <v>0</v>
      </c>
      <c r="T71" s="83"/>
      <c r="U71" s="160"/>
      <c r="V71" s="160"/>
    </row>
    <row r="72" spans="1:75" x14ac:dyDescent="0.25">
      <c r="A72" s="64" t="str">
        <f>'DFAT Country global current'!A72</f>
        <v>HIPC</v>
      </c>
      <c r="B72" s="5">
        <f>'DFAT Country global current'!B72*(100/'DFAT Country global constant'!B$109)</f>
        <v>19899.194109007833</v>
      </c>
      <c r="C72" s="5">
        <f>'DFAT Country global current'!C72*(100/'DFAT Country global constant'!C$109)</f>
        <v>25479.661259541983</v>
      </c>
      <c r="D72" s="5">
        <f>'DFAT Country global current'!D72*(100/'DFAT Country global constant'!D$109)</f>
        <v>0</v>
      </c>
      <c r="E72" s="5">
        <f>'DFAT Country global current'!E72*(100/'DFAT Country global constant'!E$109)</f>
        <v>46875.173426150119</v>
      </c>
      <c r="F72" s="5">
        <f>'DFAT Country global current'!F72*(100/'DFAT Country global constant'!F$109)</f>
        <v>0</v>
      </c>
      <c r="G72" s="5">
        <f>'DFAT Country global current'!G72*(100/'DFAT Country global constant'!G$109)</f>
        <v>172791.03463511969</v>
      </c>
      <c r="H72" s="5">
        <f>'DFAT Country global current'!H72*(100/'DFAT Country global constant'!H$109)</f>
        <v>42269.534115720518</v>
      </c>
      <c r="I72" s="5">
        <f>'DFAT Country global current'!I72*(100/'DFAT Country global constant'!I$109)</f>
        <v>32935.227731431638</v>
      </c>
      <c r="J72" s="5">
        <f>'DFAT Country global current'!J72*(100/'DFAT Country global constant'!J$109)</f>
        <v>0</v>
      </c>
      <c r="K72" s="5">
        <f>'DFAT Country global current'!K72*(100/'DFAT Country global constant'!K$109)</f>
        <v>0</v>
      </c>
      <c r="L72" s="5">
        <f>'DFAT Country global current'!L72*(100/'DFAT Country global constant'!L$109)</f>
        <v>0</v>
      </c>
      <c r="M72" s="5">
        <f>'DFAT Country global current'!M72*(100/'DFAT Country global constant'!M$109)</f>
        <v>0</v>
      </c>
      <c r="N72" s="5">
        <f>'DFAT Country global current'!N72*(100/'DFAT Country global constant'!N$109)</f>
        <v>0</v>
      </c>
      <c r="O72" s="5">
        <f>'DFAT Country global current'!O72*(100/'DFAT Country global constant'!O$109)</f>
        <v>0</v>
      </c>
      <c r="P72" s="176">
        <f>'DFAT Country global current'!P72*(100/'DFAT Country global constant'!P$109)</f>
        <v>0</v>
      </c>
      <c r="Q72" s="5">
        <f>'DFAT Country global current'!Q72*(100/'DFAT Country global constant'!Q$109)</f>
        <v>0</v>
      </c>
      <c r="S72" s="82">
        <f t="shared" si="4"/>
        <v>0</v>
      </c>
      <c r="T72" s="83"/>
      <c r="U72" s="160"/>
      <c r="V72" s="160"/>
    </row>
    <row r="73" spans="1:75" x14ac:dyDescent="0.25">
      <c r="A73" s="64" t="str">
        <f>'DFAT Country global current'!A73</f>
        <v>IFAD</v>
      </c>
      <c r="B73" s="5">
        <f>'DFAT Country global current'!B73*(100/'DFAT Country global constant'!B$109)</f>
        <v>0</v>
      </c>
      <c r="C73" s="5">
        <f>'DFAT Country global current'!C73*(100/'DFAT Country global constant'!C$109)</f>
        <v>0</v>
      </c>
      <c r="D73" s="5">
        <f>'DFAT Country global current'!D73*(100/'DFAT Country global constant'!D$109)</f>
        <v>0</v>
      </c>
      <c r="E73" s="5">
        <f>'DFAT Country global current'!E73*(100/'DFAT Country global constant'!E$109)</f>
        <v>0</v>
      </c>
      <c r="F73" s="5">
        <f>'DFAT Country global current'!F73*(100/'DFAT Country global constant'!F$109)</f>
        <v>0</v>
      </c>
      <c r="G73" s="5">
        <f>'DFAT Country global current'!G73*(100/'DFAT Country global constant'!G$109)</f>
        <v>0</v>
      </c>
      <c r="H73" s="5">
        <f>'DFAT Country global current'!H73*(100/'DFAT Country global constant'!H$109)</f>
        <v>0</v>
      </c>
      <c r="I73" s="5">
        <f>'DFAT Country global current'!I73*(100/'DFAT Country global constant'!I$109)</f>
        <v>0</v>
      </c>
      <c r="J73" s="5">
        <f>'DFAT Country global current'!J73*(100/'DFAT Country global constant'!J$109)</f>
        <v>0</v>
      </c>
      <c r="K73" s="5">
        <f>'DFAT Country global current'!K73*(100/'DFAT Country global constant'!K$109)</f>
        <v>0</v>
      </c>
      <c r="L73" s="5">
        <f>'DFAT Country global current'!L73*(100/'DFAT Country global constant'!L$109)</f>
        <v>0</v>
      </c>
      <c r="M73" s="5">
        <f>'DFAT Country global current'!M73*(100/'DFAT Country global constant'!M$109)</f>
        <v>0</v>
      </c>
      <c r="N73" s="5">
        <f>'DFAT Country global current'!N73*(100/'DFAT Country global constant'!N$109)</f>
        <v>0</v>
      </c>
      <c r="O73" s="5">
        <f>'DFAT Country global current'!O73*(100/'DFAT Country global constant'!O$109)</f>
        <v>0</v>
      </c>
      <c r="P73" s="176">
        <f>'DFAT Country global current'!P73*(100/'DFAT Country global constant'!P$109)</f>
        <v>0</v>
      </c>
      <c r="Q73" s="5">
        <f>'DFAT Country global current'!Q73*(100/'DFAT Country global constant'!Q$109)</f>
        <v>0</v>
      </c>
      <c r="S73" s="82">
        <f t="shared" si="4"/>
        <v>0</v>
      </c>
      <c r="T73" s="83"/>
      <c r="U73" s="160"/>
      <c r="V73" s="160"/>
    </row>
    <row r="74" spans="1:75" x14ac:dyDescent="0.25">
      <c r="A74" s="64" t="str">
        <f>'DFAT Country global current'!A74</f>
        <v>GEF</v>
      </c>
      <c r="B74" s="5">
        <f>'DFAT Country global current'!B74*(100/'DFAT Country global constant'!B$109)</f>
        <v>0</v>
      </c>
      <c r="C74" s="5">
        <f>'DFAT Country global current'!C74*(100/'DFAT Country global constant'!C$109)</f>
        <v>96539.605438931292</v>
      </c>
      <c r="D74" s="5">
        <f>'DFAT Country global current'!D74*(100/'DFAT Country global constant'!D$109)</f>
        <v>0</v>
      </c>
      <c r="E74" s="5">
        <f>'DFAT Country global current'!E74*(100/'DFAT Country global constant'!E$109)</f>
        <v>0</v>
      </c>
      <c r="F74" s="5">
        <f>'DFAT Country global current'!F74*(100/'DFAT Country global constant'!F$109)</f>
        <v>0</v>
      </c>
      <c r="G74" s="5">
        <f>'DFAT Country global current'!G74*(100/'DFAT Country global constant'!G$109)</f>
        <v>75865.667189281638</v>
      </c>
      <c r="H74" s="5">
        <f>'DFAT Country global current'!H74*(100/'DFAT Country global constant'!H$109)</f>
        <v>0</v>
      </c>
      <c r="I74" s="5">
        <f>'DFAT Country global current'!I74*(100/'DFAT Country global constant'!I$109)</f>
        <v>0</v>
      </c>
      <c r="J74" s="5">
        <f>'DFAT Country global current'!J74*(100/'DFAT Country global constant'!J$109)</f>
        <v>0</v>
      </c>
      <c r="K74" s="5">
        <f>'DFAT Country global current'!K74*(100/'DFAT Country global constant'!K$109)</f>
        <v>117766.37789818546</v>
      </c>
      <c r="L74" s="5">
        <f>'DFAT Country global current'!L74*(100/'DFAT Country global constant'!L$109)</f>
        <v>0</v>
      </c>
      <c r="M74" s="5">
        <f>'DFAT Country global current'!M74*(100/'DFAT Country global constant'!M$109)</f>
        <v>0</v>
      </c>
      <c r="N74" s="5">
        <f>'DFAT Country global current'!N74*(100/'DFAT Country global constant'!N$109)</f>
        <v>0</v>
      </c>
      <c r="O74" s="5">
        <f>'DFAT Country global current'!O74*(100/'DFAT Country global constant'!O$109)</f>
        <v>0</v>
      </c>
      <c r="P74" s="176">
        <f>'DFAT Country global current'!P74*(100/'DFAT Country global constant'!P$109)</f>
        <v>107624.99999999999</v>
      </c>
      <c r="Q74" s="5">
        <f>'DFAT Country global current'!Q74*(100/'DFAT Country global constant'!Q$109)</f>
        <v>0</v>
      </c>
      <c r="S74" s="82">
        <f t="shared" si="4"/>
        <v>-107624.99999999999</v>
      </c>
      <c r="T74" s="83"/>
      <c r="U74" s="160"/>
      <c r="V74" s="160"/>
    </row>
    <row r="75" spans="1:75" x14ac:dyDescent="0.25">
      <c r="A75" s="64" t="str">
        <f>'DFAT Country global current'!A75</f>
        <v>MPMF</v>
      </c>
      <c r="B75" s="5">
        <f>'DFAT Country global current'!B75*(100/'DFAT Country global constant'!B$109)</f>
        <v>0</v>
      </c>
      <c r="C75" s="5">
        <f>'DFAT Country global current'!C75*(100/'DFAT Country global constant'!C$109)</f>
        <v>20100.621660305344</v>
      </c>
      <c r="D75" s="5">
        <f>'DFAT Country global current'!D75*(100/'DFAT Country global constant'!D$109)</f>
        <v>0</v>
      </c>
      <c r="E75" s="5">
        <f>'DFAT Country global current'!E75*(100/'DFAT Country global constant'!E$109)</f>
        <v>0</v>
      </c>
      <c r="F75" s="5">
        <f>'DFAT Country global current'!F75*(100/'DFAT Country global constant'!F$109)</f>
        <v>14377.173239231661</v>
      </c>
      <c r="G75" s="5">
        <f>'DFAT Country global current'!G75*(100/'DFAT Country global constant'!G$109)</f>
        <v>0</v>
      </c>
      <c r="H75" s="5">
        <f>'DFAT Country global current'!H75*(100/'DFAT Country global constant'!H$109)</f>
        <v>0</v>
      </c>
      <c r="I75" s="5">
        <f>'DFAT Country global current'!I75*(100/'DFAT Country global constant'!I$109)</f>
        <v>11257.859660925724</v>
      </c>
      <c r="J75" s="5">
        <f>'DFAT Country global current'!J75*(100/'DFAT Country global constant'!J$109)</f>
        <v>0</v>
      </c>
      <c r="K75" s="5">
        <f>'DFAT Country global current'!K75*(100/'DFAT Country global constant'!K$109)</f>
        <v>0</v>
      </c>
      <c r="L75" s="5">
        <f>'DFAT Country global current'!L75*(100/'DFAT Country global constant'!L$109)</f>
        <v>0</v>
      </c>
      <c r="M75" s="5">
        <f>'DFAT Country global current'!M75*(100/'DFAT Country global constant'!M$109)</f>
        <v>0</v>
      </c>
      <c r="N75" s="5">
        <f>'DFAT Country global current'!N75*(100/'DFAT Country global constant'!N$109)</f>
        <v>0</v>
      </c>
      <c r="O75" s="5">
        <f>'DFAT Country global current'!O75*(100/'DFAT Country global constant'!O$109)</f>
        <v>0</v>
      </c>
      <c r="P75" s="176">
        <f>'DFAT Country global current'!P75*(100/'DFAT Country global constant'!P$109)</f>
        <v>12914.999999999998</v>
      </c>
      <c r="Q75" s="5">
        <f>'DFAT Country global current'!Q75*(100/'DFAT Country global constant'!Q$109)</f>
        <v>0</v>
      </c>
      <c r="S75" s="82">
        <f t="shared" si="4"/>
        <v>-12914.999999999998</v>
      </c>
      <c r="T75" s="83"/>
      <c r="U75" s="160"/>
      <c r="V75" s="160"/>
    </row>
    <row r="76" spans="1:75" x14ac:dyDescent="0.25">
      <c r="A76" s="64" t="str">
        <f>'DFAT Country global current'!A76</f>
        <v>World Bank Clean Technologies Fund</v>
      </c>
      <c r="B76" s="5">
        <f>'DFAT Country global current'!B76*(100/'DFAT Country global constant'!B$109)</f>
        <v>0</v>
      </c>
      <c r="C76" s="5">
        <f>'DFAT Country global current'!C76*(100/'DFAT Country global constant'!C$109)</f>
        <v>0</v>
      </c>
      <c r="D76" s="5">
        <f>'DFAT Country global current'!D76*(100/'DFAT Country global constant'!D$109)</f>
        <v>0</v>
      </c>
      <c r="E76" s="5">
        <f>'DFAT Country global current'!E76*(100/'DFAT Country global constant'!E$109)</f>
        <v>0</v>
      </c>
      <c r="F76" s="5">
        <f>'DFAT Country global current'!F76*(100/'DFAT Country global constant'!F$109)</f>
        <v>0</v>
      </c>
      <c r="G76" s="5">
        <f>'DFAT Country global current'!G76*(100/'DFAT Country global constant'!G$109)</f>
        <v>0</v>
      </c>
      <c r="H76" s="5">
        <f>'DFAT Country global current'!H76*(100/'DFAT Country global constant'!H$109)</f>
        <v>0</v>
      </c>
      <c r="I76" s="5">
        <f>'DFAT Country global current'!I76*(100/'DFAT Country global constant'!I$109)</f>
        <v>119764.46447793323</v>
      </c>
      <c r="J76" s="5">
        <f>'DFAT Country global current'!J76*(100/'DFAT Country global constant'!J$109)</f>
        <v>0</v>
      </c>
      <c r="K76" s="5">
        <f>'DFAT Country global current'!K76*(100/'DFAT Country global constant'!K$109)</f>
        <v>0</v>
      </c>
      <c r="L76" s="5">
        <f>'DFAT Country global current'!L76*(100/'DFAT Country global constant'!L$109)</f>
        <v>0</v>
      </c>
      <c r="M76" s="5">
        <f>'DFAT Country global current'!M76*(100/'DFAT Country global constant'!M$109)</f>
        <v>0</v>
      </c>
      <c r="N76" s="5">
        <f>'DFAT Country global current'!N76*(100/'DFAT Country global constant'!N$109)</f>
        <v>0</v>
      </c>
      <c r="O76" s="5">
        <f>'DFAT Country global current'!O76*(100/'DFAT Country global constant'!O$109)</f>
        <v>0</v>
      </c>
      <c r="P76" s="176">
        <f>'DFAT Country global current'!P76*(100/'DFAT Country global constant'!P$109)</f>
        <v>0</v>
      </c>
      <c r="Q76" s="5">
        <f>'DFAT Country global current'!Q76*(100/'DFAT Country global constant'!Q$109)</f>
        <v>0</v>
      </c>
      <c r="S76" s="82">
        <f t="shared" si="4"/>
        <v>0</v>
      </c>
      <c r="T76" s="83"/>
      <c r="U76" s="160"/>
      <c r="V76" s="160"/>
    </row>
    <row r="77" spans="1:75" x14ac:dyDescent="0.25">
      <c r="A77" s="64" t="str">
        <f>'DFAT Country global current'!A77</f>
        <v>HIPC</v>
      </c>
      <c r="B77" s="5">
        <f>'DFAT Country global current'!B77*(100/'DFAT Country global constant'!B$109)</f>
        <v>19899.194109007833</v>
      </c>
      <c r="C77" s="5">
        <f>'DFAT Country global current'!C77*(100/'DFAT Country global constant'!C$109)</f>
        <v>25479.661259541983</v>
      </c>
      <c r="D77" s="5">
        <f>'DFAT Country global current'!D77*(100/'DFAT Country global constant'!D$109)</f>
        <v>0</v>
      </c>
      <c r="E77" s="5">
        <f>'DFAT Country global current'!E77*(100/'DFAT Country global constant'!E$109)</f>
        <v>0</v>
      </c>
      <c r="F77" s="5">
        <f>'DFAT Country global current'!F77*(100/'DFAT Country global constant'!F$109)</f>
        <v>0</v>
      </c>
      <c r="G77" s="5">
        <f>'DFAT Country global current'!G77*(100/'DFAT Country global constant'!G$109)</f>
        <v>0</v>
      </c>
      <c r="H77" s="5">
        <f>'DFAT Country global current'!H77*(100/'DFAT Country global constant'!H$109)</f>
        <v>0</v>
      </c>
      <c r="I77" s="5">
        <f>'DFAT Country global current'!I77*(100/'DFAT Country global constant'!I$109)</f>
        <v>0</v>
      </c>
      <c r="J77" s="5">
        <f>'DFAT Country global current'!J77*(100/'DFAT Country global constant'!J$109)</f>
        <v>0</v>
      </c>
      <c r="K77" s="5">
        <f>'DFAT Country global current'!K77*(100/'DFAT Country global constant'!K$109)</f>
        <v>56191.386025705637</v>
      </c>
      <c r="L77" s="5">
        <f>'DFAT Country global current'!L77*(100/'DFAT Country global constant'!L$109)</f>
        <v>0</v>
      </c>
      <c r="M77" s="5">
        <f>'DFAT Country global current'!M77*(100/'DFAT Country global constant'!M$109)</f>
        <v>0</v>
      </c>
      <c r="N77" s="5">
        <f>'DFAT Country global current'!N77*(100/'DFAT Country global constant'!N$109)</f>
        <v>59885.624999999993</v>
      </c>
      <c r="O77" s="5">
        <f>'DFAT Country global current'!O77*(100/'DFAT Country global constant'!O$109)</f>
        <v>0</v>
      </c>
      <c r="P77" s="176">
        <f>'DFAT Country global current'!P77*(100/'DFAT Country global constant'!P$109)</f>
        <v>0</v>
      </c>
      <c r="Q77" s="5">
        <f>'DFAT Country global current'!Q77*(100/'DFAT Country global constant'!Q$109)</f>
        <v>0</v>
      </c>
      <c r="S77" s="82">
        <f t="shared" si="4"/>
        <v>0</v>
      </c>
      <c r="T77" s="83"/>
      <c r="U77" s="160"/>
      <c r="V77" s="160"/>
    </row>
    <row r="78" spans="1:75" s="74" customFormat="1" x14ac:dyDescent="0.25">
      <c r="A78" s="62" t="str">
        <f>'DFAT Country global current'!A78</f>
        <v>Multilateral replenishments</v>
      </c>
      <c r="B78" s="57">
        <f>'DFAT Country global current'!B78*(100/'DFAT Country global constant'!B$109)</f>
        <v>19899.194109007833</v>
      </c>
      <c r="C78" s="57">
        <f>'DFAT Country global current'!C78*(100/'DFAT Country global constant'!C$109)</f>
        <v>626233.4522900763</v>
      </c>
      <c r="D78" s="57">
        <f>'DFAT Country global current'!D78*(100/'DFAT Country global constant'!D$109)</f>
        <v>0</v>
      </c>
      <c r="E78" s="57">
        <f>'DFAT Country global current'!E78*(100/'DFAT Country global constant'!E$109)</f>
        <v>968888.28291464888</v>
      </c>
      <c r="F78" s="57">
        <f>'DFAT Country global current'!F78*(100/'DFAT Country global constant'!F$109)</f>
        <v>14377.173239231661</v>
      </c>
      <c r="G78" s="57">
        <f>'DFAT Country global current'!G78*(100/'DFAT Country global constant'!G$109)</f>
        <v>248656.70182440133</v>
      </c>
      <c r="H78" s="57">
        <f>'DFAT Country global current'!H78*(100/'DFAT Country global constant'!H$109)</f>
        <v>750405.69473253272</v>
      </c>
      <c r="I78" s="57">
        <f>'DFAT Country global current'!I78*(100/'DFAT Country global constant'!I$109)</f>
        <v>617266.04991926788</v>
      </c>
      <c r="J78" s="57">
        <f>'DFAT Country global current'!J78*(100/'DFAT Country global constant'!J$109)</f>
        <v>0</v>
      </c>
      <c r="K78" s="57">
        <f>'DFAT Country global current'!K78*(100/'DFAT Country global constant'!K$109)</f>
        <v>1038923.769972278</v>
      </c>
      <c r="L78" s="57">
        <f>'DFAT Country global current'!L78*(100/'DFAT Country global constant'!L$109)</f>
        <v>0</v>
      </c>
      <c r="M78" s="57">
        <f>'DFAT Country global current'!M78*(100/'DFAT Country global constant'!M$109)</f>
        <v>681095.96589250956</v>
      </c>
      <c r="N78" s="57">
        <f>'DFAT Country global current'!N78*(100/'DFAT Country global constant'!N$109)</f>
        <v>786707.99999999988</v>
      </c>
      <c r="O78" s="57">
        <f>'DFAT Country global current'!O78*(100/'DFAT Country global constant'!O$109)</f>
        <v>0</v>
      </c>
      <c r="P78" s="190">
        <f>'DFAT Country global current'!P78*(100/'DFAT Country global constant'!P$109)</f>
        <v>120539.99999999999</v>
      </c>
      <c r="Q78" s="57">
        <f>'DFAT Country global current'!Q78*(100/'DFAT Country global constant'!Q$109)</f>
        <v>0</v>
      </c>
      <c r="R78" s="4"/>
      <c r="S78" s="84">
        <f t="shared" si="4"/>
        <v>-120539.99999999999</v>
      </c>
      <c r="T78" s="85">
        <f t="shared" ref="T78:T107" si="5">(Q78-P78)/P78</f>
        <v>-1</v>
      </c>
      <c r="U78" s="161" t="str">
        <f t="shared" ref="U78:U107" si="6">IF(T78=-0.2, "Equal", IF(T78&lt;=-0.2, "More than 20%", "Less than 20%"))</f>
        <v>More than 20%</v>
      </c>
      <c r="V78" s="161" t="str">
        <f t="shared" ref="V78:V107" si="7">IF(Q78=H78,"Equal",IF(Q78&gt;=H78,"More than 2007","Less than 2007"))</f>
        <v>Less than 2007</v>
      </c>
    </row>
    <row r="79" spans="1:75" x14ac:dyDescent="0.25">
      <c r="A79" s="64" t="str">
        <f>'DFAT Country global current'!A79</f>
        <v>United Nations Agencies</v>
      </c>
      <c r="B79" s="5">
        <f>'DFAT Country global current'!B79*(100/'DFAT Country global constant'!B$109)</f>
        <v>124769.39955939948</v>
      </c>
      <c r="C79" s="5">
        <f>'DFAT Country global current'!C79*(100/'DFAT Country global constant'!C$109)</f>
        <v>97955.142175572517</v>
      </c>
      <c r="D79" s="5">
        <f>'DFAT Country global current'!D79*(100/'DFAT Country global constant'!D$109)</f>
        <v>77717.18183933002</v>
      </c>
      <c r="E79" s="5">
        <f>'DFAT Country global current'!E79*(100/'DFAT Country global constant'!E$109)</f>
        <v>83109.14368946731</v>
      </c>
      <c r="F79" s="5">
        <f>'DFAT Country global current'!F79*(100/'DFAT Country global constant'!F$109)</f>
        <v>101158.30900756692</v>
      </c>
      <c r="G79" s="5">
        <f>'DFAT Country global current'!G79*(100/'DFAT Country global constant'!G$109)</f>
        <v>46559.698759977189</v>
      </c>
      <c r="H79" s="5">
        <f>'DFAT Country global current'!H79*(100/'DFAT Country global constant'!H$109)</f>
        <v>73971.684702510916</v>
      </c>
      <c r="I79" s="5">
        <f>'DFAT Country global current'!I79*(100/'DFAT Country global constant'!I$109)</f>
        <v>70541.269577502666</v>
      </c>
      <c r="J79" s="5">
        <f>'DFAT Country global current'!J79*(100/'DFAT Country global constant'!J$109)</f>
        <v>90820.718815240078</v>
      </c>
      <c r="K79" s="5">
        <f>'DFAT Country global current'!K79*(100/'DFAT Country global constant'!K$109)</f>
        <v>126290.42048891126</v>
      </c>
      <c r="L79" s="5">
        <f>'DFAT Country global current'!L79*(100/'DFAT Country global constant'!L$109)</f>
        <v>132316.59150896413</v>
      </c>
      <c r="M79" s="5">
        <f>'DFAT Country global current'!M79*(100/'DFAT Country global constant'!M$109)</f>
        <v>124790.0283925097</v>
      </c>
      <c r="N79" s="5">
        <f>'DFAT Country global current'!N79*(100/'DFAT Country global constant'!N$109)</f>
        <v>138577.4375</v>
      </c>
      <c r="O79" s="5">
        <f>'DFAT Country global current'!O79*(100/'DFAT Country global constant'!O$109)</f>
        <v>135095</v>
      </c>
      <c r="P79" s="176">
        <f>'DFAT Country global current'!P79*(100/'DFAT Country global constant'!P$109)</f>
        <v>135095</v>
      </c>
      <c r="Q79" s="176">
        <f>'DFAT Country global current'!Q79*(100/'DFAT Country global constant'!Q$109)</f>
        <v>93199.999999999985</v>
      </c>
      <c r="S79" s="82">
        <f t="shared" si="4"/>
        <v>-41895.000000000015</v>
      </c>
      <c r="T79" s="83">
        <f t="shared" si="5"/>
        <v>-0.31011510418594335</v>
      </c>
      <c r="U79" s="160" t="str">
        <f t="shared" si="6"/>
        <v>More than 20%</v>
      </c>
      <c r="V79" s="160" t="str">
        <f t="shared" si="7"/>
        <v>More than 2007</v>
      </c>
    </row>
    <row r="80" spans="1:75" x14ac:dyDescent="0.25">
      <c r="A80" s="191" t="str">
        <f>'DFAT Country global current'!A80</f>
        <v xml:space="preserve">  UNDP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f>'DFAT Country global current'!O80*(100/'DFAT Country global constant'!O$109)</f>
        <v>0</v>
      </c>
      <c r="P80" s="192">
        <f>'DFAT Country global current'!P80*(100/'DFAT Country global constant'!P$109)</f>
        <v>21729.999999999996</v>
      </c>
      <c r="Q80" s="192">
        <f>'DFAT Country global current'!Q80*(100/'DFAT Country global constant'!Q$109)</f>
        <v>12699.999999999998</v>
      </c>
      <c r="S80" s="82">
        <f t="shared" si="4"/>
        <v>-9029.9999999999982</v>
      </c>
      <c r="T80" s="83">
        <f t="shared" si="5"/>
        <v>-0.41555453290381961</v>
      </c>
      <c r="U80" s="160"/>
      <c r="V80" s="160"/>
    </row>
    <row r="81" spans="1:22" x14ac:dyDescent="0.25">
      <c r="A81" s="191" t="str">
        <f>'DFAT Country global current'!A81</f>
        <v xml:space="preserve">  UNICEF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f>'DFAT Country global current'!O81*(100/'DFAT Country global constant'!O$109)</f>
        <v>0</v>
      </c>
      <c r="P81" s="192">
        <f>'DFAT Country global current'!P81*(100/'DFAT Country global constant'!P$109)</f>
        <v>35875</v>
      </c>
      <c r="Q81" s="192">
        <f>'DFAT Country global current'!Q81*(100/'DFAT Country global constant'!Q$109)</f>
        <v>20999.999999999996</v>
      </c>
      <c r="S81" s="82">
        <f t="shared" si="4"/>
        <v>-14875.000000000004</v>
      </c>
      <c r="T81" s="83">
        <f t="shared" si="5"/>
        <v>-0.41463414634146351</v>
      </c>
      <c r="U81" s="160"/>
      <c r="V81" s="160"/>
    </row>
    <row r="82" spans="1:22" x14ac:dyDescent="0.25">
      <c r="A82" s="191" t="str">
        <f>'DFAT Country global current'!A82</f>
        <v xml:space="preserve">  UNFPA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f>'DFAT Country global current'!O82*(100/'DFAT Country global constant'!O$109)</f>
        <v>0</v>
      </c>
      <c r="P82" s="192">
        <f>'DFAT Country global current'!P82*(100/'DFAT Country global constant'!P$109)</f>
        <v>15784.999999999998</v>
      </c>
      <c r="Q82" s="192">
        <f>'DFAT Country global current'!Q82*(100/'DFAT Country global constant'!Q$109)</f>
        <v>9199.9999999999982</v>
      </c>
      <c r="S82" s="82">
        <f t="shared" si="4"/>
        <v>-6585</v>
      </c>
      <c r="T82" s="83">
        <f t="shared" si="5"/>
        <v>-0.4171681976560026</v>
      </c>
      <c r="U82" s="160"/>
      <c r="V82" s="160"/>
    </row>
    <row r="83" spans="1:22" x14ac:dyDescent="0.25">
      <c r="A83" s="191" t="str">
        <f>'DFAT Country global current'!A83</f>
        <v xml:space="preserve">  UNAIDS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f>'DFAT Country global current'!O83*(100/'DFAT Country global constant'!O$109)</f>
        <v>0</v>
      </c>
      <c r="P83" s="192">
        <f>'DFAT Country global current'!P83*(100/'DFAT Country global constant'!P$109)</f>
        <v>7687.4999999999991</v>
      </c>
      <c r="Q83" s="192">
        <f>'DFAT Country global current'!Q83*(100/'DFAT Country global constant'!Q$109)</f>
        <v>4499.9999999999991</v>
      </c>
      <c r="S83" s="82">
        <f t="shared" si="4"/>
        <v>-3187.5</v>
      </c>
      <c r="T83" s="83">
        <f t="shared" si="5"/>
        <v>-0.41463414634146345</v>
      </c>
      <c r="U83" s="160"/>
      <c r="V83" s="160"/>
    </row>
    <row r="84" spans="1:22" x14ac:dyDescent="0.25">
      <c r="A84" s="191" t="str">
        <f>'DFAT Country global current'!A84</f>
        <v xml:space="preserve">  WHO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f>'DFAT Country global current'!O84*(100/'DFAT Country global constant'!O$109)</f>
        <v>0</v>
      </c>
      <c r="P84" s="192">
        <f>'DFAT Country global current'!P84*(100/'DFAT Country global constant'!P$109)</f>
        <v>21114.999999999996</v>
      </c>
      <c r="Q84" s="192">
        <f>'DFAT Country global current'!Q84*(100/'DFAT Country global constant'!Q$109)</f>
        <v>12399.999999999998</v>
      </c>
      <c r="S84" s="82">
        <f t="shared" si="4"/>
        <v>-8714.9999999999982</v>
      </c>
      <c r="T84" s="83">
        <f t="shared" si="5"/>
        <v>-0.41273975846554578</v>
      </c>
      <c r="U84" s="160"/>
      <c r="V84" s="160"/>
    </row>
    <row r="85" spans="1:22" x14ac:dyDescent="0.25">
      <c r="A85" s="191" t="str">
        <f>'DFAT Country global current'!A85</f>
        <v xml:space="preserve">  UN Women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f>'DFAT Country global current'!O85*(100/'DFAT Country global constant'!O$109)</f>
        <v>0</v>
      </c>
      <c r="P85" s="192">
        <f>'DFAT Country global current'!P85*(100/'DFAT Country global constant'!P$109)</f>
        <v>8405</v>
      </c>
      <c r="Q85" s="192">
        <f>'DFAT Country global current'!Q85*(100/'DFAT Country global constant'!Q$109)</f>
        <v>7799.9999999999991</v>
      </c>
      <c r="S85" s="82">
        <f t="shared" si="4"/>
        <v>-605.00000000000091</v>
      </c>
      <c r="T85" s="83">
        <f t="shared" si="5"/>
        <v>-7.1980963712076254E-2</v>
      </c>
      <c r="U85" s="160"/>
      <c r="V85" s="160"/>
    </row>
    <row r="86" spans="1:22" x14ac:dyDescent="0.25">
      <c r="A86" s="191" t="str">
        <f>'DFAT Country global current'!A86</f>
        <v xml:space="preserve">  Other UN including ODA eligible assessed contributions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f>'DFAT Country global current'!O86*(100/'DFAT Country global constant'!O$109)</f>
        <v>0</v>
      </c>
      <c r="P86" s="192">
        <f>'DFAT Country global current'!P86*(100/'DFAT Country global constant'!P$109)</f>
        <v>24497.499999999996</v>
      </c>
      <c r="Q86" s="192">
        <f>'DFAT Country global current'!Q86*(100/'DFAT Country global constant'!Q$109)</f>
        <v>25599.999999999996</v>
      </c>
      <c r="S86" s="82">
        <f t="shared" si="4"/>
        <v>1102.5</v>
      </c>
      <c r="T86" s="83">
        <f t="shared" si="5"/>
        <v>4.5004592305337286E-2</v>
      </c>
      <c r="U86" s="160"/>
      <c r="V86" s="160"/>
    </row>
    <row r="87" spans="1:22" x14ac:dyDescent="0.25">
      <c r="A87" s="64" t="str">
        <f>'DFAT Country global current'!A87</f>
        <v>Commonwealth organisations</v>
      </c>
      <c r="B87" s="5">
        <f>'DFAT Country global current'!B87*(100/'DFAT Country global constant'!B$109)</f>
        <v>16848.952676240209</v>
      </c>
      <c r="C87" s="5">
        <f>'DFAT Country global current'!C87*(100/'DFAT Country global constant'!C$109)</f>
        <v>17269.548187022898</v>
      </c>
      <c r="D87" s="5">
        <f>'DFAT Country global current'!D87*(100/'DFAT Country global constant'!D$109)</f>
        <v>16702.98224255583</v>
      </c>
      <c r="E87" s="5">
        <f>'DFAT Country global current'!E87*(100/'DFAT Country global constant'!E$109)</f>
        <v>16298.551679782082</v>
      </c>
      <c r="F87" s="5">
        <f>'DFAT Country global current'!F87*(100/'DFAT Country global constant'!F$109)</f>
        <v>14765.745488940625</v>
      </c>
      <c r="G87" s="5">
        <f>'DFAT Country global current'!G87*(100/'DFAT Country global constant'!G$109)</f>
        <v>16492.536345496006</v>
      </c>
      <c r="H87" s="5">
        <f>'DFAT Country global current'!H87*(100/'DFAT Country global constant'!H$109)</f>
        <v>15304.486490174671</v>
      </c>
      <c r="I87" s="5">
        <f>'DFAT Country global current'!I87*(100/'DFAT Country global constant'!I$109)</f>
        <v>15569.380382131319</v>
      </c>
      <c r="J87" s="5">
        <f>'DFAT Country global current'!J87*(100/'DFAT Country global constant'!J$109)</f>
        <v>12543.014874739038</v>
      </c>
      <c r="K87" s="5">
        <f>'DFAT Country global current'!K87*(100/'DFAT Country global constant'!K$109)</f>
        <v>11776.637789818546</v>
      </c>
      <c r="L87" s="5">
        <f>'DFAT Country global current'!L87*(100/'DFAT Country global constant'!L$109)</f>
        <v>13187.331984561752</v>
      </c>
      <c r="M87" s="5">
        <f>'DFAT Country global current'!M87*(100/'DFAT Country global constant'!M$109)</f>
        <v>19914.453793774315</v>
      </c>
      <c r="N87" s="5">
        <f>'DFAT Country global current'!N87*(100/'DFAT Country global constant'!N$109)</f>
        <v>12607.499999999998</v>
      </c>
      <c r="O87" s="5">
        <f>'DFAT Country global current'!O87*(100/'DFAT Country global constant'!O$109)</f>
        <v>12299.999999999998</v>
      </c>
      <c r="P87" s="176">
        <f>'DFAT Country global current'!P87*(100/'DFAT Country global constant'!P$109)</f>
        <v>12299.999999999998</v>
      </c>
      <c r="Q87" s="176">
        <f>'DFAT Country global current'!Q87*(100/'DFAT Country global constant'!Q$109)</f>
        <v>7199.9999999999991</v>
      </c>
      <c r="S87" s="82">
        <f t="shared" si="4"/>
        <v>-5099.9999999999991</v>
      </c>
      <c r="T87" s="83">
        <f t="shared" si="5"/>
        <v>-0.41463414634146339</v>
      </c>
      <c r="U87" s="160" t="str">
        <f t="shared" si="6"/>
        <v>More than 20%</v>
      </c>
      <c r="V87" s="160" t="str">
        <f t="shared" si="7"/>
        <v>Less than 2007</v>
      </c>
    </row>
    <row r="88" spans="1:22" x14ac:dyDescent="0.25">
      <c r="A88" s="64" t="str">
        <f>'DFAT Country global current'!A88</f>
        <v>Other international programs</v>
      </c>
      <c r="B88" s="5">
        <f>'DFAT Country global current'!B88*(100/'DFAT Country global constant'!B$109)</f>
        <v>18301.448596605744</v>
      </c>
      <c r="C88" s="5">
        <f>'DFAT Country global current'!C88*(100/'DFAT Country global constant'!C$109)</f>
        <v>28593.84208015267</v>
      </c>
      <c r="D88" s="5">
        <f>'DFAT Country global current'!D88*(100/'DFAT Country global constant'!D$109)</f>
        <v>40031.940911910671</v>
      </c>
      <c r="E88" s="5">
        <f>'DFAT Country global current'!E88*(100/'DFAT Country global constant'!E$109)</f>
        <v>57920.472911622273</v>
      </c>
      <c r="F88" s="5">
        <f>'DFAT Country global current'!F88*(100/'DFAT Country global constant'!F$109)</f>
        <v>57120.120707217684</v>
      </c>
      <c r="G88" s="5">
        <f>'DFAT Country global current'!G88*(100/'DFAT Country global constant'!G$109)</f>
        <v>36537.311288483463</v>
      </c>
      <c r="H88" s="5">
        <f>'DFAT Country global current'!H88*(100/'DFAT Country global constant'!H$109)</f>
        <v>99479.162186135363</v>
      </c>
      <c r="I88" s="5">
        <f>'DFAT Country global current'!I88*(100/'DFAT Country global constant'!I$109)</f>
        <v>146232.41112755649</v>
      </c>
      <c r="J88" s="5">
        <f>'DFAT Country global current'!J88*(100/'DFAT Country global constant'!J$109)</f>
        <v>144360.81008611689</v>
      </c>
      <c r="K88" s="5">
        <f>'DFAT Country global current'!K88*(100/'DFAT Country global constant'!K$109)</f>
        <v>233065.26978326606</v>
      </c>
      <c r="L88" s="5">
        <f>'DFAT Country global current'!L88*(100/'DFAT Country global constant'!L$109)</f>
        <v>252775.66602340632</v>
      </c>
      <c r="M88" s="5">
        <f>'DFAT Country global current'!M88*(100/'DFAT Country global constant'!M$109)</f>
        <v>249904.7489664396</v>
      </c>
      <c r="N88" s="5">
        <f>'DFAT Country global current'!N88*(100/'DFAT Country global constant'!N$109)</f>
        <v>264127.125</v>
      </c>
      <c r="O88" s="5">
        <f>'DFAT Country global current'!O88*(100/'DFAT Country global constant'!O$109)</f>
        <v>178349.99999999997</v>
      </c>
      <c r="P88" s="176">
        <f>'DFAT Country global current'!P88*(100/'DFAT Country global constant'!P$109)</f>
        <v>434394.99999999994</v>
      </c>
      <c r="Q88" s="176">
        <f>'DFAT Country global current'!Q88*(100/'DFAT Country global constant'!Q$109)</f>
        <v>222599.99999999997</v>
      </c>
      <c r="S88" s="82">
        <f t="shared" si="4"/>
        <v>-211794.99999999997</v>
      </c>
      <c r="T88" s="83">
        <f t="shared" si="5"/>
        <v>-0.48756316255942173</v>
      </c>
      <c r="U88" s="160" t="str">
        <f t="shared" si="6"/>
        <v>More than 20%</v>
      </c>
      <c r="V88" s="160" t="str">
        <f t="shared" si="7"/>
        <v>More than 2007</v>
      </c>
    </row>
    <row r="89" spans="1:22" x14ac:dyDescent="0.25">
      <c r="A89" s="191" t="str">
        <f>'DFAT Country global current'!A89</f>
        <v xml:space="preserve">  Contributions to Global Health Programs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>
        <f>'DFAT Country global current'!O89*(100/'DFAT Country global constant'!O$109)</f>
        <v>102909.99999999999</v>
      </c>
      <c r="P89" s="192">
        <f>'DFAT Country global current'!P89*(100/'DFAT Country global constant'!P$109)</f>
        <v>197824.99999999997</v>
      </c>
      <c r="Q89" s="192">
        <f>'DFAT Country global current'!Q89*(100/'DFAT Country global constant'!Q$109)</f>
        <v>136599.99999999997</v>
      </c>
      <c r="S89" s="82">
        <f t="shared" si="4"/>
        <v>-61225</v>
      </c>
      <c r="T89" s="83">
        <f t="shared" si="5"/>
        <v>-0.3094907114874258</v>
      </c>
      <c r="U89" s="160" t="str">
        <f t="shared" si="6"/>
        <v>More than 20%</v>
      </c>
      <c r="V89" s="160" t="str">
        <f t="shared" si="7"/>
        <v>More than 2007</v>
      </c>
    </row>
    <row r="90" spans="1:22" x14ac:dyDescent="0.25">
      <c r="A90" s="191" t="str">
        <f>'DFAT Country global current'!A90</f>
        <v xml:space="preserve">  Contributions to Global Education Partnerships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>
        <f>'DFAT Country global current'!O90*(100/'DFAT Country global constant'!O$109)</f>
        <v>0.30935326842837269</v>
      </c>
      <c r="P90" s="192">
        <f>'DFAT Country global current'!P90*(100/'DFAT Country global constant'!P$109)</f>
        <v>164820</v>
      </c>
      <c r="Q90" s="192">
        <f>'DFAT Country global current'!Q90*(100/'DFAT Country global constant'!Q$109)</f>
        <v>25999.999999999996</v>
      </c>
      <c r="S90" s="82">
        <f t="shared" si="4"/>
        <v>-138820</v>
      </c>
      <c r="T90" s="83">
        <f t="shared" si="5"/>
        <v>-0.84225215386482222</v>
      </c>
      <c r="U90" s="160" t="str">
        <f t="shared" si="6"/>
        <v>More than 20%</v>
      </c>
      <c r="V90" s="160" t="str">
        <f t="shared" si="7"/>
        <v>More than 2007</v>
      </c>
    </row>
    <row r="91" spans="1:22" x14ac:dyDescent="0.25">
      <c r="A91" s="191" t="str">
        <f>'DFAT Country global current'!A91</f>
        <v xml:space="preserve">  Contribution to Green Climate Fund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>
        <f>'DFAT Country global current'!O91*(100/'DFAT Country global constant'!O$109)</f>
        <v>0</v>
      </c>
      <c r="P91" s="192">
        <f>'DFAT Country global current'!P91*(100/'DFAT Country global constant'!P$109)</f>
        <v>71750</v>
      </c>
      <c r="Q91" s="192">
        <f>'DFAT Country global current'!Q91*(100/'DFAT Country global constant'!Q$109)</f>
        <v>59999.999999999993</v>
      </c>
      <c r="S91" s="82">
        <f t="shared" si="4"/>
        <v>-11750.000000000007</v>
      </c>
      <c r="T91" s="83">
        <f t="shared" si="5"/>
        <v>-0.16376306620209069</v>
      </c>
      <c r="U91" s="160" t="str">
        <f t="shared" si="6"/>
        <v>Less than 20%</v>
      </c>
      <c r="V91" s="160" t="str">
        <f t="shared" si="7"/>
        <v>More than 2007</v>
      </c>
    </row>
    <row r="92" spans="1:22" s="74" customFormat="1" x14ac:dyDescent="0.25">
      <c r="A92" s="62" t="str">
        <f>'DFAT Country global current'!A92</f>
        <v>UN, Commonwealth and other international organisations</v>
      </c>
      <c r="B92" s="57">
        <f>'DFAT Country global current'!B92*(100/'DFAT Country global constant'!B$109)</f>
        <v>159919.80083224544</v>
      </c>
      <c r="C92" s="57">
        <f>'DFAT Country global current'!C92*(100/'DFAT Country global constant'!C$109)</f>
        <v>143960.08611641219</v>
      </c>
      <c r="D92" s="57">
        <f>'DFAT Country global current'!D92*(100/'DFAT Country global constant'!D$109)</f>
        <v>134452.10499379653</v>
      </c>
      <c r="E92" s="57">
        <f>'DFAT Country global current'!E92*(100/'DFAT Country global constant'!E$109)</f>
        <v>157328.16828087167</v>
      </c>
      <c r="F92" s="57">
        <f>'DFAT Country global current'!F92*(100/'DFAT Country global constant'!F$109)</f>
        <v>172914.65112048891</v>
      </c>
      <c r="G92" s="57">
        <f>'DFAT Country global current'!G92*(100/'DFAT Country global constant'!G$109)</f>
        <v>99589.546393956654</v>
      </c>
      <c r="H92" s="57">
        <f>'DFAT Country global current'!H92*(100/'DFAT Country global constant'!H$109)</f>
        <v>188633.86920032749</v>
      </c>
      <c r="I92" s="57">
        <f>'DFAT Country global current'!I92*(100/'DFAT Country global constant'!I$109)</f>
        <v>232223.29662271254</v>
      </c>
      <c r="J92" s="57">
        <f>'DFAT Country global current'!J92*(100/'DFAT Country global constant'!J$109)</f>
        <v>247724.54377609599</v>
      </c>
      <c r="K92" s="57">
        <f>'DFAT Country global current'!K92*(100/'DFAT Country global constant'!K$109)</f>
        <v>371132.32806199591</v>
      </c>
      <c r="L92" s="57">
        <f>'DFAT Country global current'!L92*(100/'DFAT Country global constant'!L$109)</f>
        <v>398279.5895169322</v>
      </c>
      <c r="M92" s="57">
        <f>'DFAT Country global current'!M92*(100/'DFAT Country global constant'!M$109)</f>
        <v>394501.00042558357</v>
      </c>
      <c r="N92" s="57">
        <f>'DFAT Country global current'!N92*(100/'DFAT Country global constant'!N$109)</f>
        <v>415312.06249999994</v>
      </c>
      <c r="O92" s="57">
        <f>'DFAT Country global current'!O92*(100/'DFAT Country global constant'!O$109)</f>
        <v>325847.5</v>
      </c>
      <c r="P92" s="57">
        <f>'DFAT Country global current'!P92*(100/'DFAT Country global constant'!P$109)</f>
        <v>581892.5</v>
      </c>
      <c r="Q92" s="57">
        <f>'DFAT Country global current'!Q92*(100/'DFAT Country global constant'!Q$109)</f>
        <v>322999.99999999994</v>
      </c>
      <c r="R92" s="4"/>
      <c r="S92" s="84">
        <f t="shared" si="4"/>
        <v>-258892.50000000006</v>
      </c>
      <c r="T92" s="85">
        <f t="shared" si="5"/>
        <v>-0.44491465347980952</v>
      </c>
      <c r="U92" s="161" t="str">
        <f t="shared" si="6"/>
        <v>More than 20%</v>
      </c>
      <c r="V92" s="161" t="str">
        <f t="shared" si="7"/>
        <v>More than 2007</v>
      </c>
    </row>
    <row r="93" spans="1:22" x14ac:dyDescent="0.25">
      <c r="A93" s="64" t="str">
        <f>'DFAT Country global current'!A93</f>
        <v>Non-Government Organisations</v>
      </c>
      <c r="B93" s="5">
        <f>'DFAT Country global current'!B93*(100/'DFAT Country global constant'!B$109)</f>
        <v>37474.394745430807</v>
      </c>
      <c r="C93" s="5">
        <f>'DFAT Country global current'!C93*(100/'DFAT Country global constant'!C$109)</f>
        <v>37653.277194656483</v>
      </c>
      <c r="D93" s="5">
        <f>'DFAT Country global current'!D93*(100/'DFAT Country global constant'!D$109)</f>
        <v>40584.105614143919</v>
      </c>
      <c r="E93" s="5">
        <f>'DFAT Country global current'!E93*(100/'DFAT Country global constant'!E$109)</f>
        <v>37042.162908595637</v>
      </c>
      <c r="F93" s="5">
        <f>'DFAT Country global current'!F93*(100/'DFAT Country global constant'!F$109)</f>
        <v>35101.026557043064</v>
      </c>
      <c r="G93" s="5">
        <f>'DFAT Country global current'!G93*(100/'DFAT Country global constant'!G$109)</f>
        <v>35522.385974914476</v>
      </c>
      <c r="H93" s="5">
        <f>'DFAT Country global current'!H93*(100/'DFAT Country global constant'!H$109)</f>
        <v>46642.24454148471</v>
      </c>
      <c r="I93" s="5">
        <f>'DFAT Country global current'!I93*(100/'DFAT Country global constant'!I$109)</f>
        <v>54253.302408503754</v>
      </c>
      <c r="J93" s="5">
        <f>'DFAT Country global current'!J93*(100/'DFAT Country global constant'!J$109)</f>
        <v>65502.411012526085</v>
      </c>
      <c r="K93" s="5">
        <f>'DFAT Country global current'!K93*(100/'DFAT Country global constant'!K$109)</f>
        <v>79071.710874495955</v>
      </c>
      <c r="L93" s="5">
        <f>'DFAT Country global current'!L93*(100/'DFAT Country global constant'!L$109)</f>
        <v>108712.37543575696</v>
      </c>
      <c r="M93" s="5">
        <f>'DFAT Country global current'!M93*(100/'DFAT Country global constant'!M$109)</f>
        <v>116997.4160384241</v>
      </c>
      <c r="N93" s="5">
        <f>'DFAT Country global current'!N93*(100/'DFAT Country global constant'!N$109)</f>
        <v>140678.6875</v>
      </c>
      <c r="O93" s="5">
        <f>'DFAT Country global current'!O93*(100/'DFAT Country global constant'!O$109)</f>
        <v>140630</v>
      </c>
      <c r="P93" s="176">
        <f>'DFAT Country global current'!P93*(100/'DFAT Country global constant'!P$109)</f>
        <v>140630</v>
      </c>
      <c r="Q93" s="5">
        <f>'DFAT Country global current'!Q93*(100/'DFAT Country global constant'!Q$109)</f>
        <v>130399.99999999999</v>
      </c>
      <c r="S93" s="82">
        <f t="shared" si="4"/>
        <v>-10230.000000000015</v>
      </c>
      <c r="T93" s="83">
        <f t="shared" si="5"/>
        <v>-7.274408021048151E-2</v>
      </c>
      <c r="U93" s="160" t="str">
        <f t="shared" si="6"/>
        <v>Less than 20%</v>
      </c>
      <c r="V93" s="160" t="str">
        <f t="shared" si="7"/>
        <v>More than 2007</v>
      </c>
    </row>
    <row r="94" spans="1:22" x14ac:dyDescent="0.25">
      <c r="A94" s="64" t="str">
        <f>'DFAT Country global current'!A94</f>
        <v>ANCP</v>
      </c>
      <c r="B94" s="5">
        <f>'DFAT Country global current'!B94*(100/'DFAT Country global constant'!B$109)</f>
        <v>0</v>
      </c>
      <c r="C94" s="5">
        <f>'DFAT Country global current'!C94*(100/'DFAT Country global constant'!C$109)</f>
        <v>0</v>
      </c>
      <c r="D94" s="5">
        <f>'DFAT Country global current'!D94*(100/'DFAT Country global constant'!D$109)</f>
        <v>0</v>
      </c>
      <c r="E94" s="5">
        <f>'DFAT Country global current'!E94*(100/'DFAT Country global constant'!E$109)</f>
        <v>0</v>
      </c>
      <c r="F94" s="5">
        <f>'DFAT Country global current'!F94*(100/'DFAT Country global constant'!F$109)</f>
        <v>33935.309807916172</v>
      </c>
      <c r="G94" s="5">
        <f>'DFAT Country global current'!G94*(100/'DFAT Country global constant'!G$109)</f>
        <v>34380.594997149368</v>
      </c>
      <c r="H94" s="5">
        <f>'DFAT Country global current'!H94*(100/'DFAT Country global constant'!H$109)</f>
        <v>44820.281864082965</v>
      </c>
      <c r="I94" s="5">
        <f>'DFAT Country global current'!I94*(100/'DFAT Country global constant'!I$109)</f>
        <v>52696.364370290619</v>
      </c>
      <c r="J94" s="5">
        <f>'DFAT Country global current'!J94*(100/'DFAT Country global constant'!J$109)</f>
        <v>63992.603666492687</v>
      </c>
      <c r="K94" s="5">
        <f>'DFAT Country global current'!K94*(100/'DFAT Country global constant'!K$109)</f>
        <v>77389.334047379016</v>
      </c>
      <c r="L94" s="5">
        <f>'DFAT Country global current'!L94*(100/'DFAT Country global constant'!L$109)</f>
        <v>106163.56337151393</v>
      </c>
      <c r="M94" s="5">
        <f>'DFAT Country global current'!M94*(100/'DFAT Country global constant'!M$109)</f>
        <v>115265.72440418285</v>
      </c>
      <c r="N94" s="5">
        <f>'DFAT Country global current'!N94*(100/'DFAT Country global constant'!N$109)</f>
        <v>137316.68749999997</v>
      </c>
      <c r="O94" s="5">
        <f>'DFAT Country global current'!O94*(100/'DFAT Country global constant'!O$109)</f>
        <v>137350</v>
      </c>
      <c r="P94" s="176">
        <f>'DFAT Country global current'!P94*(100/'DFAT Country global constant'!P$109)</f>
        <v>0</v>
      </c>
      <c r="Q94" s="5">
        <f>'DFAT Country global current'!Q94*(100/'DFAT Country global constant'!Q$109)</f>
        <v>0</v>
      </c>
      <c r="S94" s="82"/>
      <c r="T94" s="83"/>
      <c r="U94" s="160"/>
      <c r="V94" s="160"/>
    </row>
    <row r="95" spans="1:22" x14ac:dyDescent="0.25">
      <c r="A95" s="64" t="str">
        <f>'DFAT Country global current'!A95</f>
        <v>Volunteer Programs</v>
      </c>
      <c r="B95" s="5">
        <f>'DFAT Country global current'!B95*(100/'DFAT Country global constant'!B$109)</f>
        <v>20044.443701044387</v>
      </c>
      <c r="C95" s="5">
        <f>'DFAT Country global current'!C95*(100/'DFAT Country global constant'!C$109)</f>
        <v>21091.497375954197</v>
      </c>
      <c r="D95" s="5">
        <f>'DFAT Country global current'!D95*(100/'DFAT Country global constant'!D$109)</f>
        <v>17669.27047146402</v>
      </c>
      <c r="E95" s="5">
        <f>'DFAT Country global current'!E95*(100/'DFAT Country global constant'!E$109)</f>
        <v>15220.961486077482</v>
      </c>
      <c r="F95" s="5">
        <f>'DFAT Country global current'!F95*(100/'DFAT Country global constant'!F$109)</f>
        <v>20205.756984866119</v>
      </c>
      <c r="G95" s="5">
        <f>'DFAT Country global current'!G95*(100/'DFAT Country global constant'!G$109)</f>
        <v>20298.506271379702</v>
      </c>
      <c r="H95" s="5">
        <f>'DFAT Country global current'!H95*(100/'DFAT Country global constant'!H$109)</f>
        <v>20284.517808406112</v>
      </c>
      <c r="I95" s="5">
        <f>'DFAT Country global current'!I95*(100/'DFAT Country global constant'!I$109)</f>
        <v>24431.950753498379</v>
      </c>
      <c r="J95" s="5">
        <f>'DFAT Country global current'!J95*(100/'DFAT Country global constant'!J$109)</f>
        <v>20788.885764613777</v>
      </c>
      <c r="K95" s="5">
        <f>'DFAT Country global current'!K95*(100/'DFAT Country global constant'!K$109)</f>
        <v>55630.593749999985</v>
      </c>
      <c r="L95" s="5">
        <f>'DFAT Country global current'!L95*(100/'DFAT Country global constant'!L$109)</f>
        <v>69926.10489292827</v>
      </c>
      <c r="M95" s="5">
        <f>'DFAT Country global current'!M95*(100/'DFAT Country global constant'!M$109)</f>
        <v>63314.975376945513</v>
      </c>
      <c r="N95" s="5">
        <f>'DFAT Country global current'!N95*(100/'DFAT Country global constant'!N$109)</f>
        <v>58099.562499999993</v>
      </c>
      <c r="O95" s="5">
        <f>'DFAT Country global current'!O95*(100/'DFAT Country global constant'!O$109)</f>
        <v>58014.999999999993</v>
      </c>
      <c r="P95" s="176">
        <f>'DFAT Country global current'!P95*(100/'DFAT Country global constant'!P$109)</f>
        <v>58014.999999999993</v>
      </c>
      <c r="Q95" s="5">
        <f>'DFAT Country global current'!Q95*(100/'DFAT Country global constant'!Q$109)</f>
        <v>39599.999999999993</v>
      </c>
      <c r="S95" s="82">
        <f t="shared" si="4"/>
        <v>-18415</v>
      </c>
      <c r="T95" s="83">
        <f t="shared" si="5"/>
        <v>-0.31741790916142382</v>
      </c>
      <c r="U95" s="160" t="str">
        <f t="shared" si="6"/>
        <v>More than 20%</v>
      </c>
      <c r="V95" s="160" t="str">
        <f t="shared" si="7"/>
        <v>More than 2007</v>
      </c>
    </row>
    <row r="96" spans="1:22" x14ac:dyDescent="0.25">
      <c r="A96" s="64" t="str">
        <f>'DFAT Country global current'!A96</f>
        <v>AYAD</v>
      </c>
      <c r="B96" s="5">
        <f>'DFAT Country global current'!B96*(100/'DFAT Country global constant'!B$109)</f>
        <v>7698.2283779373365</v>
      </c>
      <c r="C96" s="5">
        <f>'DFAT Country global current'!C96*(100/'DFAT Country global constant'!C$109)</f>
        <v>8776.3277671755714</v>
      </c>
      <c r="D96" s="5">
        <f>'DFAT Country global current'!D96*(100/'DFAT Country global constant'!D$109)</f>
        <v>9248.7587624069474</v>
      </c>
      <c r="E96" s="5">
        <f>'DFAT Country global current'!E96*(100/'DFAT Country global constant'!E$109)</f>
        <v>10775.901937046005</v>
      </c>
      <c r="F96" s="5">
        <f>'DFAT Country global current'!F96*(100/'DFAT Country global constant'!F$109)</f>
        <v>13600.028739813733</v>
      </c>
      <c r="G96" s="5">
        <f>'DFAT Country global current'!G96*(100/'DFAT Country global constant'!G$109)</f>
        <v>19664.177950399084</v>
      </c>
      <c r="H96" s="5">
        <f>'DFAT Country global current'!H96*(100/'DFAT Country global constant'!H$109)</f>
        <v>18219.626774017466</v>
      </c>
      <c r="I96" s="5">
        <f>'DFAT Country global current'!I96*(100/'DFAT Country global constant'!I$109)</f>
        <v>17844.90520721205</v>
      </c>
      <c r="J96" s="5">
        <f>'DFAT Country global current'!J96*(100/'DFAT Country global constant'!J$109)</f>
        <v>19511.356471816282</v>
      </c>
      <c r="K96" s="5">
        <f>'DFAT Country global current'!K96*(100/'DFAT Country global constant'!K$109)</f>
        <v>0</v>
      </c>
      <c r="L96" s="5">
        <f>'DFAT Country global current'!L96*(100/'DFAT Country global constant'!L$109)</f>
        <v>0</v>
      </c>
      <c r="M96" s="5">
        <f>'DFAT Country global current'!M96*(100/'DFAT Country global constant'!M$109)</f>
        <v>0</v>
      </c>
      <c r="N96" s="5">
        <f>'DFAT Country global current'!N96*(100/'DFAT Country global constant'!N$109)</f>
        <v>0</v>
      </c>
      <c r="O96" s="5">
        <f>'DFAT Country global current'!O96*(100/'DFAT Country global constant'!O$109)</f>
        <v>0</v>
      </c>
      <c r="P96" s="176">
        <f>'DFAT Country global current'!P96*(100/'DFAT Country global constant'!P$109)</f>
        <v>0</v>
      </c>
      <c r="Q96" s="5">
        <f>'DFAT Country global current'!Q96*(100/'DFAT Country global constant'!Q$109)</f>
        <v>0</v>
      </c>
      <c r="S96" s="82"/>
      <c r="T96" s="83"/>
      <c r="U96" s="160"/>
      <c r="V96" s="160"/>
    </row>
    <row r="97" spans="1:22" x14ac:dyDescent="0.25">
      <c r="A97" s="64" t="str">
        <f>'DFAT Country global current'!A97</f>
        <v>Community engagement and international research</v>
      </c>
      <c r="B97" s="5">
        <f>'DFAT Country global current'!B97*(100/'DFAT Country global constant'!B$109)</f>
        <v>5519.484497389034</v>
      </c>
      <c r="C97" s="5">
        <f>'DFAT Country global current'!C97*(100/'DFAT Country global constant'!C$109)</f>
        <v>6511.4689885496182</v>
      </c>
      <c r="D97" s="5">
        <f>'DFAT Country global current'!D97*(100/'DFAT Country global constant'!D$109)</f>
        <v>6764.0176023573204</v>
      </c>
      <c r="E97" s="5">
        <f>'DFAT Country global current'!E97*(100/'DFAT Country global constant'!E$109)</f>
        <v>3771.5656779661017</v>
      </c>
      <c r="F97" s="5">
        <f>'DFAT Country global current'!F97*(100/'DFAT Country global constant'!F$109)</f>
        <v>7900.9690774155979</v>
      </c>
      <c r="G97" s="5">
        <f>'DFAT Country global current'!G97*(100/'DFAT Country global constant'!G$109)</f>
        <v>11798.506770239452</v>
      </c>
      <c r="H97" s="5">
        <f>'DFAT Country global current'!H97*(100/'DFAT Country global constant'!H$109)</f>
        <v>14697.165597707422</v>
      </c>
      <c r="I97" s="5">
        <f>'DFAT Country global current'!I97*(100/'DFAT Country global constant'!I$109)</f>
        <v>23114.541644241115</v>
      </c>
      <c r="J97" s="5">
        <f>'DFAT Country global current'!J97*(100/'DFAT Country global constant'!J$109)</f>
        <v>20092.05160490605</v>
      </c>
      <c r="K97" s="5">
        <f>'DFAT Country global current'!K97*(100/'DFAT Country global constant'!K$109)</f>
        <v>18506.145098286288</v>
      </c>
      <c r="L97" s="5">
        <f>'DFAT Country global current'!L97*(100/'DFAT Country global constant'!L$109)</f>
        <v>11968.334910358564</v>
      </c>
      <c r="M97" s="5">
        <f>'DFAT Country global current'!M97*(100/'DFAT Country global constant'!M$109)</f>
        <v>13637.071619649803</v>
      </c>
      <c r="N97" s="5">
        <f>'DFAT Country global current'!N97*(100/'DFAT Country global constant'!N$109)</f>
        <v>10821.4375</v>
      </c>
      <c r="O97" s="5">
        <f>'DFAT Country global current'!O97*(100/'DFAT Country global constant'!O$109)</f>
        <v>10250</v>
      </c>
      <c r="P97" s="176">
        <f>'DFAT Country global current'!P97*(100/'DFAT Country global constant'!P$109)</f>
        <v>10250</v>
      </c>
      <c r="Q97" s="5">
        <f>'DFAT Country global current'!Q97*(100/'DFAT Country global constant'!Q$109)</f>
        <v>5999.9999999999991</v>
      </c>
      <c r="S97" s="82">
        <f t="shared" si="4"/>
        <v>-4250.0000000000009</v>
      </c>
      <c r="T97" s="83">
        <f t="shared" si="5"/>
        <v>-0.41463414634146351</v>
      </c>
      <c r="U97" s="160" t="str">
        <f t="shared" si="6"/>
        <v>More than 20%</v>
      </c>
      <c r="V97" s="160" t="str">
        <f t="shared" si="7"/>
        <v>Less than 2007</v>
      </c>
    </row>
    <row r="98" spans="1:22" s="74" customFormat="1" x14ac:dyDescent="0.25">
      <c r="A98" s="62" t="str">
        <f>'DFAT Country global current'!A98</f>
        <v>NGO, volunteer and community programs</v>
      </c>
      <c r="B98" s="57">
        <f>'DFAT Country global current'!B98*(100/'DFAT Country global constant'!B$109)</f>
        <v>70736.551321801569</v>
      </c>
      <c r="C98" s="57">
        <f>'DFAT Country global current'!C98*(100/'DFAT Country global constant'!C$109)</f>
        <v>74032.571326335878</v>
      </c>
      <c r="D98" s="57">
        <f>'DFAT Country global current'!D98*(100/'DFAT Country global constant'!D$109)</f>
        <v>74404.193625930522</v>
      </c>
      <c r="E98" s="57">
        <f>'DFAT Country global current'!E98*(100/'DFAT Country global constant'!E$109)</f>
        <v>69369.868719733655</v>
      </c>
      <c r="F98" s="57">
        <f>'DFAT Country global current'!F98*(100/'DFAT Country global constant'!F$109)</f>
        <v>76807.78135913852</v>
      </c>
      <c r="G98" s="57">
        <f>'DFAT Country global current'!G98*(100/'DFAT Country global constant'!G$109)</f>
        <v>87156.711302736585</v>
      </c>
      <c r="H98" s="57">
        <f>'DFAT Country global current'!H98*(100/'DFAT Country global constant'!H$109)</f>
        <v>99843.554721615714</v>
      </c>
      <c r="I98" s="57">
        <f>'DFAT Country global current'!I98*(100/'DFAT Country global constant'!I$109)</f>
        <v>119764.46447793323</v>
      </c>
      <c r="J98" s="57">
        <f>'DFAT Country global current'!J98*(100/'DFAT Country global constant'!J$109)</f>
        <v>125894.70485386219</v>
      </c>
      <c r="K98" s="57">
        <f>'DFAT Country global current'!K98*(100/'DFAT Country global constant'!K$109)</f>
        <v>153208.44972278221</v>
      </c>
      <c r="L98" s="57">
        <f>'DFAT Country global current'!L98*(100/'DFAT Country global constant'!L$109)</f>
        <v>190606.81523904379</v>
      </c>
      <c r="M98" s="57">
        <f>'DFAT Country global current'!M98*(100/'DFAT Country global constant'!M$109)</f>
        <v>194057.6937621595</v>
      </c>
      <c r="N98" s="57">
        <f>'DFAT Country global current'!N98*(100/'DFAT Country global constant'!N$109)</f>
        <v>209494.62499999997</v>
      </c>
      <c r="O98" s="57">
        <f>'DFAT Country global current'!O98*(100/'DFAT Country global constant'!O$109)</f>
        <v>208997.49999999997</v>
      </c>
      <c r="P98" s="57">
        <f>'DFAT Country global current'!P98*(100/'DFAT Country global constant'!P$109)</f>
        <v>208997.49999999997</v>
      </c>
      <c r="Q98" s="57">
        <f>'DFAT Country global current'!Q98*(100/'DFAT Country global constant'!Q$109)</f>
        <v>175999.99999999997</v>
      </c>
      <c r="R98" s="4"/>
      <c r="S98" s="177">
        <f t="shared" si="4"/>
        <v>-32997.5</v>
      </c>
      <c r="T98" s="178">
        <f t="shared" si="5"/>
        <v>-0.15788466369214946</v>
      </c>
      <c r="U98" s="161" t="str">
        <f t="shared" si="6"/>
        <v>Less than 20%</v>
      </c>
      <c r="V98" s="161" t="str">
        <f t="shared" si="7"/>
        <v>More than 2007</v>
      </c>
    </row>
    <row r="99" spans="1:22" s="74" customFormat="1" x14ac:dyDescent="0.25">
      <c r="A99" s="62" t="str">
        <f>'DFAT Country global current'!A99</f>
        <v>Total DFAT Global Programs Expenses</v>
      </c>
      <c r="B99" s="57">
        <f>'DFAT Country global current'!B99*(100/'DFAT Country global constant'!B$109)</f>
        <v>383023.17420039163</v>
      </c>
      <c r="C99" s="57">
        <f>'DFAT Country global current'!C99*(100/'DFAT Country global constant'!C$109)</f>
        <v>1058821.4790076334</v>
      </c>
      <c r="D99" s="57">
        <f>'DFAT Country global current'!D99*(100/'DFAT Country global constant'!D$109)</f>
        <v>422267.95603287843</v>
      </c>
      <c r="E99" s="57">
        <f>'DFAT Country global current'!E99*(100/'DFAT Country global constant'!E$109)</f>
        <v>1473469.891116828</v>
      </c>
      <c r="F99" s="57">
        <f>'DFAT Country global current'!F99*(100/'DFAT Country global constant'!F$109)</f>
        <v>523536.34444121062</v>
      </c>
      <c r="G99" s="57">
        <f>'DFAT Country global current'!G99*(100/'DFAT Country global constant'!G$109)</f>
        <v>683171.60169612302</v>
      </c>
      <c r="H99" s="57">
        <f>'DFAT Country global current'!H99*(100/'DFAT Country global constant'!H$109)</f>
        <v>1401332.2272789299</v>
      </c>
      <c r="I99" s="57">
        <f>'DFAT Country global current'!I99*(100/'DFAT Country global constant'!I$109)</f>
        <v>1398968.709566738</v>
      </c>
      <c r="J99" s="57">
        <f>'DFAT Country global current'!J99*(100/'DFAT Country global constant'!J$109)</f>
        <v>652352.91251304792</v>
      </c>
      <c r="K99" s="57">
        <f>'DFAT Country global current'!K99*(100/'DFAT Country global constant'!K$109)</f>
        <v>1959744.6866809472</v>
      </c>
      <c r="L99" s="57">
        <f>'DFAT Country global current'!L99*(100/'DFAT Country global constant'!L$109)</f>
        <v>974865.20561503968</v>
      </c>
      <c r="M99" s="57">
        <f>'DFAT Country global current'!M99*(100/'DFAT Country global constant'!M$109)</f>
        <v>1587636.5364178012</v>
      </c>
      <c r="N99" s="57">
        <f>'DFAT Country global current'!N99*(100/'DFAT Country global constant'!N$109)</f>
        <v>842391.12499999988</v>
      </c>
      <c r="O99" s="57">
        <f>'DFAT Country global current'!O99*(100/'DFAT Country global constant'!O$109)</f>
        <v>881909.99999999988</v>
      </c>
      <c r="P99" s="193">
        <f>'DFAT Country global current'!P99*(100/'DFAT Country global constant'!P$109)</f>
        <v>1137955</v>
      </c>
      <c r="Q99" s="57">
        <f>'DFAT Country global current'!Q99*(100/'DFAT Country global constant'!Q$109)</f>
        <v>827899.99999999988</v>
      </c>
      <c r="R99" s="4"/>
      <c r="S99" s="84">
        <f t="shared" si="4"/>
        <v>-310055.00000000012</v>
      </c>
      <c r="T99" s="178">
        <f>(Q99-P99)/P99</f>
        <v>-0.27246683744084793</v>
      </c>
      <c r="U99" s="161" t="str">
        <f t="shared" si="6"/>
        <v>More than 20%</v>
      </c>
      <c r="V99" s="161" t="str">
        <f t="shared" si="7"/>
        <v>Less than 2007</v>
      </c>
    </row>
    <row r="100" spans="1:22" x14ac:dyDescent="0.25">
      <c r="A100" s="64" t="str">
        <f>'DFAT Country global current'!A100</f>
        <v>Less: new multi-year expenses</v>
      </c>
      <c r="B100" s="5">
        <f>'DFAT Country global current'!B100*(100/'DFAT Country global constant'!B$109)</f>
        <v>0</v>
      </c>
      <c r="C100" s="5">
        <f>'DFAT Country global current'!C100*(100/'DFAT Country global constant'!C$109)</f>
        <v>-626233.4522900763</v>
      </c>
      <c r="D100" s="5">
        <f>'DFAT Country global current'!D100*(100/'DFAT Country global constant'!D$109)</f>
        <v>0</v>
      </c>
      <c r="E100" s="5">
        <f>'DFAT Country global current'!E100*(100/'DFAT Country global constant'!E$109)</f>
        <v>-968888.28291464888</v>
      </c>
      <c r="F100" s="5">
        <f>'DFAT Country global current'!F100*(100/'DFAT Country global constant'!F$109)</f>
        <v>-14377.173239231661</v>
      </c>
      <c r="G100" s="5">
        <f>'DFAT Country global current'!G100*(100/'DFAT Country global constant'!G$109)</f>
        <v>-248656.70182440133</v>
      </c>
      <c r="H100" s="5">
        <f>'DFAT Country global current'!H100*(100/'DFAT Country global constant'!H$109)</f>
        <v>-750405.69473253272</v>
      </c>
      <c r="I100" s="5">
        <f>'DFAT Country global current'!I100*(100/'DFAT Country global constant'!I$109)</f>
        <v>-617266.04991926788</v>
      </c>
      <c r="J100" s="5">
        <f>'DFAT Country global current'!J100*(100/'DFAT Country global constant'!J$109)</f>
        <v>0</v>
      </c>
      <c r="K100" s="5">
        <f>'DFAT Country global current'!K100*(100/'DFAT Country global constant'!K$109)</f>
        <v>-10389574.175088204</v>
      </c>
      <c r="L100" s="5">
        <f>'DFAT Country global current'!L100*(100/'DFAT Country global constant'!L$109)</f>
        <v>0</v>
      </c>
      <c r="M100" s="5">
        <f>'DFAT Country global current'!M100*(100/'DFAT Country global constant'!M$109)</f>
        <v>-681095.96589250956</v>
      </c>
      <c r="N100" s="5">
        <f>'DFAT Country global current'!N100*(100/'DFAT Country global constant'!N$109)</f>
        <v>-786707.99999999988</v>
      </c>
      <c r="O100" s="5">
        <f>'DFAT Country global current'!O100*(100/'DFAT Country global constant'!O$109)</f>
        <v>0</v>
      </c>
      <c r="P100" s="176">
        <f>'DFAT Country global current'!P100*(100/'DFAT Country global constant'!P$109)</f>
        <v>-120539.99999999999</v>
      </c>
      <c r="Q100" s="5">
        <f>'DFAT Country global current'!Q100*(100/'DFAT Country global constant'!Q$109)</f>
        <v>0</v>
      </c>
      <c r="S100" s="82">
        <f t="shared" si="4"/>
        <v>120539.99999999999</v>
      </c>
      <c r="T100" s="83">
        <f t="shared" si="5"/>
        <v>-1</v>
      </c>
      <c r="U100" s="160" t="str">
        <f t="shared" si="6"/>
        <v>More than 20%</v>
      </c>
      <c r="V100" s="160" t="str">
        <f t="shared" si="7"/>
        <v>More than 2007</v>
      </c>
    </row>
    <row r="101" spans="1:22" x14ac:dyDescent="0.25">
      <c r="A101" s="64" t="str">
        <f>'DFAT Country global current'!A101</f>
        <v>Add: cash paid to multi-year liabilities</v>
      </c>
      <c r="B101" s="5">
        <f>'DFAT Country global current'!B101*(100/'DFAT Country global constant'!B$109)</f>
        <v>0</v>
      </c>
      <c r="C101" s="5">
        <f>'DFAT Country global current'!C101*(100/'DFAT Country global constant'!C$109)</f>
        <v>343833.87333015265</v>
      </c>
      <c r="D101" s="5">
        <f>'DFAT Country global current'!D101*(100/'DFAT Country global constant'!D$109)</f>
        <v>423372.28543734492</v>
      </c>
      <c r="E101" s="5">
        <f>'DFAT Country global current'!E101*(100/'DFAT Country global constant'!E$109)</f>
        <v>299300.6763014528</v>
      </c>
      <c r="F101" s="5">
        <f>'DFAT Country global current'!F101*(100/'DFAT Country global constant'!F$109)</f>
        <v>274591.05646100111</v>
      </c>
      <c r="G101" s="5">
        <f>'DFAT Country global current'!G101*(100/'DFAT Country global constant'!G$109)</f>
        <v>467246.2412343215</v>
      </c>
      <c r="H101" s="5">
        <f>'DFAT Country global current'!H101*(100/'DFAT Country global constant'!H$109)</f>
        <v>386256.0876091703</v>
      </c>
      <c r="I101" s="5">
        <f>'DFAT Country global current'!I101*(100/'DFAT Country global constant'!I$109)</f>
        <v>300009.98351722275</v>
      </c>
      <c r="J101" s="5">
        <f>'DFAT Country global current'!J101*(100/'DFAT Country global constant'!J$109)</f>
        <v>306142.47416492691</v>
      </c>
      <c r="K101" s="5">
        <f>'DFAT Country global current'!K101*(100/'DFAT Country global constant'!K$109)</f>
        <v>395919.3466481854</v>
      </c>
      <c r="L101" s="5">
        <f>'DFAT Country global current'!L101*(100/'DFAT Country global constant'!L$109)</f>
        <v>327910.21296065731</v>
      </c>
      <c r="M101" s="5">
        <f>'DFAT Country global current'!M101*(100/'DFAT Country global constant'!M$109)</f>
        <v>343307.86648832675</v>
      </c>
      <c r="N101" s="5">
        <f>'DFAT Country global current'!N101*(100/'DFAT Country global constant'!N$109)</f>
        <v>363306.125</v>
      </c>
      <c r="O101" s="5">
        <f>'DFAT Country global current'!O101*(100/'DFAT Country global constant'!O$109)</f>
        <v>372279.99999999994</v>
      </c>
      <c r="P101" s="176">
        <f>'DFAT Country global current'!P101*(100/'DFAT Country global constant'!P$109)</f>
        <v>372279.99999999994</v>
      </c>
      <c r="Q101" s="5">
        <f>'DFAT Country global current'!Q101*(100/'DFAT Country global constant'!Q$109)</f>
        <v>456799.99999999994</v>
      </c>
      <c r="S101" s="82">
        <f t="shared" si="4"/>
        <v>84520</v>
      </c>
      <c r="T101" s="83">
        <f t="shared" si="5"/>
        <v>0.22703341570860647</v>
      </c>
      <c r="U101" s="160" t="str">
        <f t="shared" si="6"/>
        <v>Less than 20%</v>
      </c>
      <c r="V101" s="160" t="str">
        <f t="shared" si="7"/>
        <v>More than 2007</v>
      </c>
    </row>
    <row r="102" spans="1:22" s="74" customFormat="1" x14ac:dyDescent="0.25">
      <c r="A102" s="62" t="str">
        <f>'DFAT Country global current'!A102</f>
        <v>DFAT Global Programs</v>
      </c>
      <c r="B102" s="57">
        <f>'DFAT Country global current'!B102*(100/'DFAT Country global constant'!B$109)</f>
        <v>383023.17420039163</v>
      </c>
      <c r="C102" s="57">
        <f>'DFAT Country global current'!C102*(100/'DFAT Country global constant'!C$109)</f>
        <v>1058821.4790076334</v>
      </c>
      <c r="D102" s="57">
        <f>'DFAT Country global current'!D102*(100/'DFAT Country global constant'!D$109)</f>
        <v>422267.95603287843</v>
      </c>
      <c r="E102" s="57">
        <f>'DFAT Country global current'!E102*(100/'DFAT Country global constant'!E$109)</f>
        <v>1473469.891116828</v>
      </c>
      <c r="F102" s="57">
        <f>'DFAT Country global current'!F102*(100/'DFAT Country global constant'!F$109)</f>
        <v>783879.75174621632</v>
      </c>
      <c r="G102" s="57">
        <f>'DFAT Country global current'!G102*(100/'DFAT Country global constant'!G$109)</f>
        <v>901761.14110604324</v>
      </c>
      <c r="H102" s="57">
        <f>'DFAT Country global current'!H102*(100/'DFAT Country global constant'!H$109)</f>
        <v>1037182.6201555675</v>
      </c>
      <c r="I102" s="57">
        <f>'DFAT Country global current'!I102*(100/'DFAT Country global constant'!I$109)</f>
        <v>1081712.6431646929</v>
      </c>
      <c r="J102" s="57">
        <f>'DFAT Country global current'!J102*(100/'DFAT Country global constant'!J$109)</f>
        <v>958495.38667797484</v>
      </c>
      <c r="K102" s="57">
        <f>'DFAT Country global current'!K102*(100/'DFAT Country global constant'!K$109)</f>
        <v>1316740.2633568547</v>
      </c>
      <c r="L102" s="57">
        <f>'DFAT Country global current'!L102*(100/'DFAT Country global constant'!L$109)</f>
        <v>1302775.4185756971</v>
      </c>
      <c r="M102" s="57">
        <f>'DFAT Country global current'!M102*(100/'DFAT Country global constant'!M$109)</f>
        <v>1249848.4370136184</v>
      </c>
      <c r="N102" s="57">
        <f>'DFAT Country global current'!N102*(100/'DFAT Country global constant'!N$109)</f>
        <v>1265793</v>
      </c>
      <c r="O102" s="57">
        <f>'DFAT Country global current'!O102*(100/'DFAT Country global constant'!O$109)</f>
        <v>1254190</v>
      </c>
      <c r="P102" s="57">
        <f>'DFAT Country global current'!P102*(100/'DFAT Country global constant'!P$109)</f>
        <v>1510234.9999999998</v>
      </c>
      <c r="Q102" s="57">
        <f>'DFAT Country global current'!Q102*(100/'DFAT Country global constant'!Q$109)</f>
        <v>1244799.9999999998</v>
      </c>
      <c r="R102" s="4"/>
      <c r="S102" s="177">
        <f t="shared" si="4"/>
        <v>-265435</v>
      </c>
      <c r="T102" s="178">
        <f t="shared" si="5"/>
        <v>-0.1757574152367016</v>
      </c>
      <c r="U102" s="161" t="str">
        <f t="shared" si="6"/>
        <v>Less than 20%</v>
      </c>
      <c r="V102" s="161" t="str">
        <f t="shared" si="7"/>
        <v>More than 2007</v>
      </c>
    </row>
    <row r="103" spans="1:22" x14ac:dyDescent="0.25">
      <c r="A103" s="64" t="str">
        <f>'DFAT Country global current'!A103</f>
        <v>DFAT Departmental</v>
      </c>
      <c r="B103" s="5">
        <f>'DFAT Country global current'!B103*(100/'DFAT Country global constant'!B$109)</f>
        <v>99786.469729112272</v>
      </c>
      <c r="C103" s="5">
        <f>'DFAT Country global current'!C103*(100/'DFAT Country global constant'!C$109)</f>
        <v>99936.893606870217</v>
      </c>
      <c r="D103" s="5">
        <f>'DFAT Country global current'!D103*(100/'DFAT Country global constant'!D$109)</f>
        <v>98285.316997518617</v>
      </c>
      <c r="E103" s="5">
        <f>'DFAT Country global current'!E103*(100/'DFAT Country global constant'!E$109)</f>
        <v>101158.77943401936</v>
      </c>
      <c r="F103" s="5">
        <f>'DFAT Country global current'!F103*(100/'DFAT Country global constant'!F$109)</f>
        <v>100769.73675785796</v>
      </c>
      <c r="G103" s="5">
        <f>'DFAT Country global current'!G103*(100/'DFAT Country global constant'!G$109)</f>
        <v>118619.39602337513</v>
      </c>
      <c r="H103" s="5">
        <f>'DFAT Country global current'!H103*(100/'DFAT Country global constant'!H$109)</f>
        <v>132153.02620087334</v>
      </c>
      <c r="I103" s="5">
        <f>'DFAT Country global current'!I103*(100/'DFAT Country global constant'!I$109)</f>
        <v>158089.09311087185</v>
      </c>
      <c r="J103" s="5">
        <f>'DFAT Country global current'!J103*(100/'DFAT Country global constant'!J$109)</f>
        <v>155974.7127479123</v>
      </c>
      <c r="K103" s="5">
        <f>'DFAT Country global current'!K103*(100/'DFAT Country global constant'!K$109)</f>
        <v>280732.61321824591</v>
      </c>
      <c r="L103" s="5">
        <f>'DFAT Country global current'!L103*(100/'DFAT Country global constant'!L$109)</f>
        <v>318601.50803037843</v>
      </c>
      <c r="M103" s="5">
        <f>'DFAT Country global current'!M103*(100/'DFAT Country global constant'!M$109)</f>
        <v>352074.55538667308</v>
      </c>
      <c r="N103" s="5">
        <f>'DFAT Country global current'!N103*(100/'DFAT Country global constant'!N$109)</f>
        <v>392513.49999999994</v>
      </c>
      <c r="O103" s="5">
        <f>'DFAT Country global current'!O103*(100/'DFAT Country global constant'!O$109)</f>
        <v>257582.49999999997</v>
      </c>
      <c r="P103" s="176">
        <f>'DFAT Country global current'!P103*(100/'DFAT Country global constant'!P$109)</f>
        <v>257582.49999999997</v>
      </c>
      <c r="Q103" s="5">
        <f>'DFAT Country global current'!Q103*(100/'DFAT Country global constant'!Q$109)</f>
        <v>251299.99999999997</v>
      </c>
      <c r="S103" s="82">
        <f t="shared" si="4"/>
        <v>-6282.5</v>
      </c>
      <c r="T103" s="83">
        <f t="shared" si="5"/>
        <v>-2.4390243902439029E-2</v>
      </c>
      <c r="U103" s="160" t="str">
        <f t="shared" si="6"/>
        <v>Less than 20%</v>
      </c>
      <c r="V103" s="160" t="str">
        <f t="shared" si="7"/>
        <v>More than 2007</v>
      </c>
    </row>
    <row r="104" spans="1:22" x14ac:dyDescent="0.25">
      <c r="A104" s="64" t="str">
        <f>'DFAT Country global current'!A104</f>
        <v>ACIAR</v>
      </c>
      <c r="B104" s="5">
        <f>'DFAT Country global current'!B104*(100/'DFAT Country global constant'!B$109)</f>
        <v>67250.561112924275</v>
      </c>
      <c r="C104" s="5">
        <f>'DFAT Country global current'!C104*(100/'DFAT Country global constant'!C$109)</f>
        <v>65822.458253816789</v>
      </c>
      <c r="D104" s="5">
        <f>'DFAT Country global current'!D104*(100/'DFAT Country global constant'!D$109)</f>
        <v>64603.270161290326</v>
      </c>
      <c r="E104" s="5">
        <f>'DFAT Country global current'!E104*(100/'DFAT Country global constant'!E$109)</f>
        <v>64116.616525423728</v>
      </c>
      <c r="F104" s="5">
        <f>'DFAT Country global current'!F104*(100/'DFAT Country global constant'!F$109)</f>
        <v>58156.313373108249</v>
      </c>
      <c r="G104" s="5">
        <f>'DFAT Country global current'!G104*(100/'DFAT Country global constant'!G$109)</f>
        <v>65970.145381984024</v>
      </c>
      <c r="H104" s="5">
        <f>'DFAT Country global current'!H104*(100/'DFAT Country global constant'!H$109)</f>
        <v>62796.980281113531</v>
      </c>
      <c r="I104" s="5">
        <f>'DFAT Country global current'!I104*(100/'DFAT Country global constant'!I$109)</f>
        <v>62756.579386437013</v>
      </c>
      <c r="J104" s="5">
        <f>'DFAT Country global current'!J104*(100/'DFAT Country global constant'!J$109)</f>
        <v>73283.725795929015</v>
      </c>
      <c r="K104" s="5">
        <f>'DFAT Country global current'!K104*(100/'DFAT Country global constant'!K$109)</f>
        <v>75594.798765120955</v>
      </c>
      <c r="L104" s="5">
        <f>'DFAT Country global current'!L104*(100/'DFAT Country global constant'!L$109)</f>
        <v>99292.852589641421</v>
      </c>
      <c r="M104" s="5">
        <f>'DFAT Country global current'!M104*(100/'DFAT Country global constant'!M$109)</f>
        <v>108230.7271400778</v>
      </c>
      <c r="N104" s="5">
        <f>'DFAT Country global current'!N104*(100/'DFAT Country global constant'!N$109)</f>
        <v>98863.812499999985</v>
      </c>
      <c r="O104" s="5">
        <f>'DFAT Country global current'!O104*(100/'DFAT Country global constant'!O$109)</f>
        <v>98502.499999999985</v>
      </c>
      <c r="P104" s="176">
        <f>'DFAT Country global current'!P104*(100/'DFAT Country global constant'!P$109)</f>
        <v>0</v>
      </c>
      <c r="Q104" s="5">
        <f>'DFAT Country global current'!Q104*(100/'DFAT Country global constant'!Q$109)</f>
        <v>0</v>
      </c>
      <c r="S104" s="82">
        <f t="shared" si="4"/>
        <v>0</v>
      </c>
      <c r="T104" s="83"/>
      <c r="U104" s="160"/>
      <c r="V104" s="160"/>
    </row>
    <row r="105" spans="1:22" x14ac:dyDescent="0.25">
      <c r="A105" s="64" t="str">
        <f>'DFAT Country global current'!A105</f>
        <v>Other Government Departments</v>
      </c>
      <c r="B105" s="5">
        <f>'DFAT Country global current'!B105*(100/'DFAT Country global constant'!B$109)</f>
        <v>301102.40429177543</v>
      </c>
      <c r="C105" s="5">
        <f>'DFAT Country global current'!C105*(100/'DFAT Country global constant'!C$109)</f>
        <v>310002.54532442748</v>
      </c>
      <c r="D105" s="5">
        <f>'DFAT Country global current'!D105*(100/'DFAT Country global constant'!D$109)</f>
        <v>379751.27396091813</v>
      </c>
      <c r="E105" s="5">
        <f>'DFAT Country global current'!E105*(100/'DFAT Country global constant'!E$109)</f>
        <v>618940.86750907986</v>
      </c>
      <c r="F105" s="5">
        <f>'DFAT Country global current'!F105*(100/'DFAT Country global constant'!F$109)</f>
        <v>958866.78819848644</v>
      </c>
      <c r="G105" s="5">
        <f>'DFAT Country global current'!G105*(100/'DFAT Country global constant'!G$109)</f>
        <v>990186.50905074098</v>
      </c>
      <c r="H105" s="5">
        <f>'DFAT Country global current'!H105*(100/'DFAT Country global constant'!H$109)</f>
        <v>506991.48103165935</v>
      </c>
      <c r="I105" s="5">
        <f>'DFAT Country global current'!I105*(100/'DFAT Country global constant'!I$109)</f>
        <v>797272.04002960154</v>
      </c>
      <c r="J105" s="5">
        <f>'DFAT Country global current'!J105*(100/'DFAT Country global constant'!J$109)</f>
        <v>540162.61280010431</v>
      </c>
      <c r="K105" s="5">
        <f>'DFAT Country global current'!K105*(100/'DFAT Country global constant'!K$109)</f>
        <v>462204.99363659264</v>
      </c>
      <c r="L105" s="5">
        <f>'DFAT Country global current'!L105*(100/'DFAT Country global constant'!L$109)</f>
        <v>461667.43737549795</v>
      </c>
      <c r="M105" s="5">
        <f>'DFAT Country global current'!M105*(100/'DFAT Country global constant'!M$109)</f>
        <v>439308.52146157576</v>
      </c>
      <c r="N105" s="5">
        <f>'DFAT Country global current'!N105*(100/'DFAT Country global constant'!N$109)</f>
        <v>786392.81249999988</v>
      </c>
      <c r="O105" s="5">
        <f>'DFAT Country global current'!O105*(100/'DFAT Country global constant'!O$109)</f>
        <v>303297.5</v>
      </c>
      <c r="P105" s="176">
        <f>'DFAT Country global current'!P105*(100/'DFAT Country global constant'!P$109)</f>
        <v>401799.99999999994</v>
      </c>
      <c r="Q105" s="5">
        <f>'DFAT Country global current'!Q105*(100/'DFAT Country global constant'!Q$109)</f>
        <v>335599.99999999994</v>
      </c>
      <c r="S105" s="82">
        <f t="shared" si="4"/>
        <v>-66200</v>
      </c>
      <c r="T105" s="83">
        <f t="shared" si="5"/>
        <v>-0.16475858636137383</v>
      </c>
      <c r="U105" s="160" t="str">
        <f t="shared" si="6"/>
        <v>Less than 20%</v>
      </c>
      <c r="V105" s="160" t="str">
        <f t="shared" si="7"/>
        <v>Less than 2007</v>
      </c>
    </row>
    <row r="106" spans="1:22" x14ac:dyDescent="0.25">
      <c r="A106" s="64" t="str">
        <f>'DFAT Country global current'!A106</f>
        <v>Adjustments</v>
      </c>
      <c r="B106" s="5">
        <f>'DFAT Country global current'!B106*(100/'DFAT Country global constant'!B$109)</f>
        <v>0</v>
      </c>
      <c r="C106" s="5">
        <f>'DFAT Country global current'!C106*(100/'DFAT Country global constant'!C$109)</f>
        <v>0</v>
      </c>
      <c r="D106" s="5">
        <f>'DFAT Country global current'!D106*(100/'DFAT Country global constant'!D$109)</f>
        <v>0</v>
      </c>
      <c r="E106" s="5">
        <f>'DFAT Country global current'!E106*(100/'DFAT Country global constant'!E$109)</f>
        <v>0</v>
      </c>
      <c r="F106" s="5">
        <f>'DFAT Country global current'!F106*(100/'DFAT Country global constant'!F$109)</f>
        <v>61782.987703725245</v>
      </c>
      <c r="G106" s="5">
        <f>'DFAT Country global current'!G106*(100/'DFAT Country global constant'!G$109)</f>
        <v>-507.46265678449254</v>
      </c>
      <c r="H106" s="5">
        <f>'DFAT Country global current'!H106*(100/'DFAT Country global constant'!H$109)</f>
        <v>4129.7820687772919</v>
      </c>
      <c r="I106" s="5">
        <f>'DFAT Country global current'!I106*(100/'DFAT Country global constant'!I$109)</f>
        <v>-94494.162473089324</v>
      </c>
      <c r="J106" s="5">
        <f>'DFAT Country global current'!J106*(100/'DFAT Country global constant'!J$109)</f>
        <v>-15678.768593423798</v>
      </c>
      <c r="K106" s="5">
        <f>'DFAT Country global current'!K106*(100/'DFAT Country global constant'!K$109)</f>
        <v>-103185.77872983868</v>
      </c>
      <c r="L106" s="5">
        <f>'DFAT Country global current'!L106*(100/'DFAT Country global constant'!L$109)</f>
        <v>-122675.43283117528</v>
      </c>
      <c r="M106" s="5">
        <f>'DFAT Country global current'!M106*(100/'DFAT Country global constant'!M$109)</f>
        <v>-113209.34058852137</v>
      </c>
      <c r="N106" s="5">
        <f>'DFAT Country global current'!N106*(100/'DFAT Country global constant'!N$109)</f>
        <v>-76905.75</v>
      </c>
      <c r="O106" s="5">
        <f>'DFAT Country global current'!O106*(100/'DFAT Country global constant'!O$109)</f>
        <v>-63344.999999999993</v>
      </c>
      <c r="P106" s="176">
        <f>'DFAT Country global current'!P106*(100/'DFAT Country global constant'!P$109)</f>
        <v>-63344.999999999993</v>
      </c>
      <c r="Q106" s="5">
        <f>'DFAT Country global current'!Q106*(100/'DFAT Country global constant'!Q$109)</f>
        <v>-39999.999999999993</v>
      </c>
      <c r="S106" s="82">
        <f t="shared" si="4"/>
        <v>23345</v>
      </c>
      <c r="T106" s="83">
        <f t="shared" si="5"/>
        <v>-0.36853737469413533</v>
      </c>
      <c r="U106" s="160" t="str">
        <f t="shared" si="6"/>
        <v>More than 20%</v>
      </c>
      <c r="V106" s="160" t="str">
        <f t="shared" si="7"/>
        <v>Less than 2007</v>
      </c>
    </row>
    <row r="107" spans="1:22" s="74" customFormat="1" ht="15.75" thickBot="1" x14ac:dyDescent="0.3">
      <c r="A107" s="214" t="str">
        <f>'DFAT Country global current'!A107</f>
        <v>Total ODA</v>
      </c>
      <c r="B107" s="141">
        <f>'DFAT Country global current'!B107*(100/'DFAT Country global constant'!B$109)</f>
        <v>2549275.5898335506</v>
      </c>
      <c r="C107" s="141">
        <f>'DFAT Country global current'!C107*(100/'DFAT Country global constant'!C$109)</f>
        <v>2591564.6574427481</v>
      </c>
      <c r="D107" s="141">
        <f>'DFAT Country global current'!D107*(100/'DFAT Country global constant'!D$109)</f>
        <v>2723690.4349410669</v>
      </c>
      <c r="E107" s="141">
        <f>'DFAT Country global current'!E107*(100/'DFAT Country global constant'!E$109)</f>
        <v>2960813.7559776027</v>
      </c>
      <c r="F107" s="141">
        <f>'DFAT Country global current'!F107*(100/'DFAT Country global constant'!F$109)</f>
        <v>3475779.8831008892</v>
      </c>
      <c r="G107" s="141">
        <f>'DFAT Country global current'!G107*(100/'DFAT Country global constant'!G$109)</f>
        <v>3777950.6062007048</v>
      </c>
      <c r="H107" s="141">
        <f>'DFAT Country global current'!H107*(100/'DFAT Country global constant'!H$109)</f>
        <v>3783629.4300096659</v>
      </c>
      <c r="I107" s="141">
        <f>'DFAT Country global current'!I107*(100/'DFAT Country global constant'!I$109)</f>
        <v>4476049.4285791572</v>
      </c>
      <c r="J107" s="141">
        <f>'DFAT Country global current'!J107*(100/'DFAT Country global constant'!J$109)</f>
        <v>4503526.4856316568</v>
      </c>
      <c r="K107" s="141">
        <f>'DFAT Country global current'!K107*(100/'DFAT Country global constant'!K$109)</f>
        <v>4826332.9683640972</v>
      </c>
      <c r="L107" s="141">
        <f>'DFAT Country global current'!L107*(100/'DFAT Country global constant'!L$109)</f>
        <v>5347140.1125545865</v>
      </c>
      <c r="M107" s="141">
        <f>'DFAT Country global current'!M107*(100/'DFAT Country global constant'!M$109)</f>
        <v>5473119.6407465944</v>
      </c>
      <c r="N107" s="141">
        <f>'DFAT Country global current'!N107*(100/'DFAT Country global constant'!N$109)</f>
        <v>5286429.8125</v>
      </c>
      <c r="O107" s="141">
        <f>'DFAT Country global current'!O107*(100/'DFAT Country global constant'!O$109)</f>
        <v>5157697.5</v>
      </c>
      <c r="P107" s="141">
        <f>'DFAT Country global current'!P107*(100/'DFAT Country global constant'!P$109)</f>
        <v>5157697.5</v>
      </c>
      <c r="Q107" s="141">
        <f>'DFAT Country global current'!Q107*(100/'DFAT Country global constant'!Q$109)</f>
        <v>4051699.9999999995</v>
      </c>
      <c r="R107" s="212"/>
      <c r="S107" s="215">
        <f t="shared" si="4"/>
        <v>-1105997.5000000005</v>
      </c>
      <c r="T107" s="216">
        <f t="shared" si="5"/>
        <v>-0.21443628673453619</v>
      </c>
      <c r="U107" s="162" t="str">
        <f t="shared" si="6"/>
        <v>More than 20%</v>
      </c>
      <c r="V107" s="162" t="str">
        <f t="shared" si="7"/>
        <v>More than 2007</v>
      </c>
    </row>
    <row r="108" spans="1:22" ht="15.75" thickTop="1" x14ac:dyDescent="0.25"/>
    <row r="109" spans="1:22" x14ac:dyDescent="0.25">
      <c r="A109" t="s">
        <v>151</v>
      </c>
      <c r="B109" s="92">
        <f>'CPI calcs'!D284</f>
        <v>68.847009205254082</v>
      </c>
      <c r="C109" s="92">
        <f>'CPI calcs'!E284</f>
        <v>70.644581247166727</v>
      </c>
      <c r="D109" s="92">
        <f>'CPI calcs'!F284</f>
        <v>72.442153289079357</v>
      </c>
      <c r="E109" s="92">
        <f>'CPI calcs'!G284</f>
        <v>74.239725330992002</v>
      </c>
      <c r="F109" s="92">
        <f>'CPI calcs'!H284</f>
        <v>77.205719200147868</v>
      </c>
      <c r="G109" s="92">
        <f>'CPI calcs'!I284</f>
        <v>78.823534037869237</v>
      </c>
      <c r="H109" s="92">
        <f>'CPI calcs'!J284</f>
        <v>82.328799519598874</v>
      </c>
      <c r="I109" s="92">
        <f>'CPI calcs'!K284</f>
        <v>83.49722134684211</v>
      </c>
      <c r="J109" s="92">
        <f>'CPI calcs'!L284</f>
        <v>86.103700807615425</v>
      </c>
      <c r="K109" s="92">
        <f>'CPI calcs'!M284</f>
        <v>89.159573278866915</v>
      </c>
      <c r="L109" s="92">
        <f>'CPI calcs'!N284</f>
        <v>90.238116504014499</v>
      </c>
      <c r="M109" s="92">
        <f>'CPI calcs'!O284</f>
        <v>92.395202954309667</v>
      </c>
      <c r="N109" s="92">
        <f>'CPI calcs'!P284</f>
        <v>95.181439619274258</v>
      </c>
      <c r="O109" s="92">
        <f>'CPI calcs'!Q284</f>
        <v>97.560975609756113</v>
      </c>
      <c r="P109" s="92">
        <v>97.560975609756113</v>
      </c>
      <c r="Q109" s="92">
        <f>'CPI calcs'!R284</f>
        <v>100.00000000000001</v>
      </c>
    </row>
    <row r="111" spans="1:22" x14ac:dyDescent="0.25">
      <c r="B111" s="15" t="str">
        <f>B2</f>
        <v>2001-02</v>
      </c>
      <c r="C111" s="15" t="str">
        <f t="shared" ref="C111:O111" si="8">C2</f>
        <v>2002-03</v>
      </c>
      <c r="D111" s="15" t="str">
        <f t="shared" si="8"/>
        <v>2003-04</v>
      </c>
      <c r="E111" s="15" t="str">
        <f t="shared" si="8"/>
        <v>2004-05</v>
      </c>
      <c r="F111" s="15" t="str">
        <f t="shared" si="8"/>
        <v>2005-06</v>
      </c>
      <c r="G111" s="15" t="str">
        <f t="shared" si="8"/>
        <v>2006-07</v>
      </c>
      <c r="H111" s="15" t="str">
        <f t="shared" si="8"/>
        <v>2007-08</v>
      </c>
      <c r="I111" s="15" t="str">
        <f t="shared" si="8"/>
        <v>2008-09</v>
      </c>
      <c r="J111" s="15" t="str">
        <f t="shared" si="8"/>
        <v>2009-10</v>
      </c>
      <c r="K111" s="15" t="str">
        <f t="shared" si="8"/>
        <v>2010-11</v>
      </c>
      <c r="L111" s="15" t="str">
        <f t="shared" si="8"/>
        <v>2011-12</v>
      </c>
      <c r="M111" s="15" t="str">
        <f t="shared" si="8"/>
        <v>2012-13</v>
      </c>
      <c r="N111" s="15" t="str">
        <f t="shared" si="8"/>
        <v>2013-14</v>
      </c>
      <c r="O111" s="15" t="str">
        <f t="shared" si="8"/>
        <v>2014-15</v>
      </c>
      <c r="P111" s="15" t="str">
        <f>Q2</f>
        <v>2015-16 Budget estimate</v>
      </c>
    </row>
    <row r="112" spans="1:22" x14ac:dyDescent="0.25">
      <c r="A112" s="64" t="s">
        <v>128</v>
      </c>
      <c r="B112" s="15">
        <f>B18</f>
        <v>673958.10704960837</v>
      </c>
      <c r="C112" s="15">
        <f t="shared" ref="C112:O112" si="9">C18</f>
        <v>676909.66746183205</v>
      </c>
      <c r="D112" s="15">
        <f t="shared" si="9"/>
        <v>723059.67757444165</v>
      </c>
      <c r="E112" s="15">
        <f t="shared" si="9"/>
        <v>756737.71352905571</v>
      </c>
      <c r="F112" s="15">
        <f t="shared" si="9"/>
        <v>725334.86612339912</v>
      </c>
      <c r="G112" s="15">
        <f t="shared" si="9"/>
        <v>742417.86687571253</v>
      </c>
      <c r="H112" s="15">
        <f t="shared" si="9"/>
        <v>819275.8839383187</v>
      </c>
      <c r="I112" s="15">
        <f t="shared" si="9"/>
        <v>906377.46716899867</v>
      </c>
      <c r="J112" s="15">
        <f t="shared" si="9"/>
        <v>979051.99438935274</v>
      </c>
      <c r="K112" s="15">
        <f t="shared" si="9"/>
        <v>949645.63967993937</v>
      </c>
      <c r="L112" s="15">
        <f t="shared" si="9"/>
        <v>1024511.6319098604</v>
      </c>
      <c r="M112" s="15">
        <f t="shared" si="9"/>
        <v>999727.2265928986</v>
      </c>
      <c r="N112" s="15">
        <f t="shared" si="9"/>
        <v>926861.37499999988</v>
      </c>
      <c r="O112" s="15">
        <f t="shared" si="9"/>
        <v>990764.99999999988</v>
      </c>
      <c r="P112" s="15">
        <f>Q18</f>
        <v>911299.99999999988</v>
      </c>
    </row>
    <row r="113" spans="1:16" x14ac:dyDescent="0.25">
      <c r="A113" s="65" t="s">
        <v>32</v>
      </c>
      <c r="B113" s="15">
        <f>B30</f>
        <v>522753.28173955611</v>
      </c>
      <c r="C113" s="15">
        <f t="shared" ref="C113:O113" si="10">C30</f>
        <v>526013.45133587788</v>
      </c>
      <c r="D113" s="15">
        <f t="shared" si="10"/>
        <v>510476.26721464022</v>
      </c>
      <c r="E113" s="15">
        <f t="shared" si="10"/>
        <v>490303.53813559323</v>
      </c>
      <c r="F113" s="15">
        <f t="shared" si="10"/>
        <v>635186.10419091955</v>
      </c>
      <c r="G113" s="15">
        <f t="shared" si="10"/>
        <v>771850.70096921315</v>
      </c>
      <c r="H113" s="15">
        <f t="shared" si="10"/>
        <v>934302.46097161563</v>
      </c>
      <c r="I113" s="15">
        <f t="shared" si="10"/>
        <v>988655.65426533879</v>
      </c>
      <c r="J113" s="15">
        <f t="shared" si="10"/>
        <v>984394.38961377856</v>
      </c>
      <c r="K113" s="15">
        <f t="shared" si="10"/>
        <v>910614.4972908264</v>
      </c>
      <c r="L113" s="15">
        <f t="shared" si="10"/>
        <v>1018305.8286230078</v>
      </c>
      <c r="M113" s="15">
        <f t="shared" si="10"/>
        <v>1058388.2807028207</v>
      </c>
      <c r="N113" s="15">
        <f t="shared" si="10"/>
        <v>1088867.75</v>
      </c>
      <c r="O113" s="15">
        <f t="shared" si="10"/>
        <v>1102285</v>
      </c>
      <c r="P113" s="15">
        <f>Q30</f>
        <v>688599.99999999988</v>
      </c>
    </row>
    <row r="114" spans="1:16" x14ac:dyDescent="0.25">
      <c r="A114" s="186" t="s">
        <v>240</v>
      </c>
      <c r="B114" s="15">
        <f>B31+B32+B33+B34+B35+B36+B37+B38+B39</f>
        <v>80468.273988250643</v>
      </c>
      <c r="C114" s="15">
        <f t="shared" ref="C114:O114" si="11">C31+C32+C33+C34+C35+C36+C37+C38+C39</f>
        <v>79411.610925572517</v>
      </c>
      <c r="D114" s="15">
        <f t="shared" si="11"/>
        <v>75370.481854838712</v>
      </c>
      <c r="E114" s="15">
        <f t="shared" si="11"/>
        <v>71120.952784503635</v>
      </c>
      <c r="F114" s="15">
        <f t="shared" si="11"/>
        <v>85615.419019208362</v>
      </c>
      <c r="G114" s="15">
        <f t="shared" si="11"/>
        <v>83097.010048460652</v>
      </c>
      <c r="H114" s="15">
        <f t="shared" si="11"/>
        <v>105066.51439683404</v>
      </c>
      <c r="I114" s="15">
        <f t="shared" si="11"/>
        <v>168987.65937836378</v>
      </c>
      <c r="J114" s="15">
        <f t="shared" si="11"/>
        <v>320079.15735908138</v>
      </c>
      <c r="K114" s="15">
        <f t="shared" si="11"/>
        <v>339615.80216733867</v>
      </c>
      <c r="L114" s="15">
        <f t="shared" si="11"/>
        <v>463440.52402888436</v>
      </c>
      <c r="M114" s="15">
        <f t="shared" si="11"/>
        <v>383677.92771157582</v>
      </c>
      <c r="N114" s="15">
        <f t="shared" si="11"/>
        <v>349858.125</v>
      </c>
      <c r="O114" s="15">
        <f t="shared" si="11"/>
        <v>363670</v>
      </c>
      <c r="P114" s="15">
        <f>Q31+Q32+Q33+Q34+Q35+Q36+Q37+Q38+Q39</f>
        <v>219199.99999999994</v>
      </c>
    </row>
    <row r="115" spans="1:16" x14ac:dyDescent="0.25">
      <c r="A115" s="186" t="s">
        <v>146</v>
      </c>
      <c r="B115" s="15">
        <f>B40+B41+B42+B43+B44</f>
        <v>3050.2414327676238</v>
      </c>
      <c r="C115" s="15">
        <f t="shared" ref="C115:O115" si="12">C40+C41+C42+C43+C44</f>
        <v>4529.7175572519081</v>
      </c>
      <c r="D115" s="15">
        <f t="shared" si="12"/>
        <v>4417.3176178660051</v>
      </c>
      <c r="E115" s="15">
        <f t="shared" si="12"/>
        <v>47952.763619854726</v>
      </c>
      <c r="F115" s="15">
        <f t="shared" si="12"/>
        <v>49478.199796274726</v>
      </c>
      <c r="G115" s="15">
        <f t="shared" si="12"/>
        <v>64701.488740022804</v>
      </c>
      <c r="H115" s="15">
        <f t="shared" si="12"/>
        <v>81138.071233624447</v>
      </c>
      <c r="I115" s="15">
        <f t="shared" si="12"/>
        <v>177850.22974973085</v>
      </c>
      <c r="J115" s="15">
        <f t="shared" si="12"/>
        <v>215786.31145615864</v>
      </c>
      <c r="K115" s="15">
        <f t="shared" si="12"/>
        <v>265366.90486391122</v>
      </c>
      <c r="L115" s="15">
        <f t="shared" si="12"/>
        <v>330680.66085657361</v>
      </c>
      <c r="M115" s="15">
        <f t="shared" si="12"/>
        <v>343632.55866974703</v>
      </c>
      <c r="N115" s="15">
        <f t="shared" si="12"/>
        <v>208654.125</v>
      </c>
      <c r="O115" s="15">
        <f t="shared" si="12"/>
        <v>146575</v>
      </c>
      <c r="P115" s="15">
        <f>Q40+Q41+Q42+Q43+Q44</f>
        <v>52799.999999999993</v>
      </c>
    </row>
    <row r="116" spans="1:16" x14ac:dyDescent="0.25">
      <c r="A116" s="186" t="s">
        <v>51</v>
      </c>
      <c r="B116" s="15">
        <f>B45</f>
        <v>0</v>
      </c>
      <c r="C116" s="15">
        <f t="shared" ref="C116:N116" si="13">C45</f>
        <v>0</v>
      </c>
      <c r="D116" s="15">
        <f t="shared" si="13"/>
        <v>0</v>
      </c>
      <c r="E116" s="15">
        <f t="shared" si="13"/>
        <v>0</v>
      </c>
      <c r="F116" s="15">
        <f t="shared" si="13"/>
        <v>0</v>
      </c>
      <c r="G116" s="15">
        <f t="shared" si="13"/>
        <v>0</v>
      </c>
      <c r="H116" s="15">
        <f t="shared" si="13"/>
        <v>0</v>
      </c>
      <c r="I116" s="15">
        <f t="shared" si="13"/>
        <v>0</v>
      </c>
      <c r="J116" s="15">
        <f t="shared" si="13"/>
        <v>22647.11019050104</v>
      </c>
      <c r="K116" s="15">
        <f t="shared" si="13"/>
        <v>29385.5152469758</v>
      </c>
      <c r="L116" s="15">
        <f t="shared" si="13"/>
        <v>31804.741845119515</v>
      </c>
      <c r="M116" s="15">
        <f t="shared" si="13"/>
        <v>23810.759970817115</v>
      </c>
      <c r="N116" s="15">
        <f t="shared" si="13"/>
        <v>15864.437499999998</v>
      </c>
      <c r="O116" s="15">
        <f>O45</f>
        <v>0</v>
      </c>
      <c r="P116" s="15">
        <f>Q45</f>
        <v>0</v>
      </c>
    </row>
    <row r="117" spans="1:16" x14ac:dyDescent="0.25">
      <c r="A117" s="186" t="s">
        <v>241</v>
      </c>
      <c r="B117" s="15">
        <f>B18+B30+B46</f>
        <v>1362876.9220789815</v>
      </c>
      <c r="C117" s="15">
        <f t="shared" ref="C117:O117" si="14">C18+C30+C46</f>
        <v>1364152.7531011449</v>
      </c>
      <c r="D117" s="15">
        <f t="shared" si="14"/>
        <v>1379307.42617866</v>
      </c>
      <c r="E117" s="15">
        <f t="shared" si="14"/>
        <v>1391303.6388468524</v>
      </c>
      <c r="F117" s="15">
        <f t="shared" si="14"/>
        <v>1495744.1132130381</v>
      </c>
      <c r="G117" s="15">
        <f t="shared" si="14"/>
        <v>1662067.0666334091</v>
      </c>
      <c r="H117" s="15">
        <f t="shared" si="14"/>
        <v>1939782.9305403929</v>
      </c>
      <c r="I117" s="15">
        <f t="shared" si="14"/>
        <v>2241871.010562432</v>
      </c>
      <c r="J117" s="15">
        <f t="shared" si="14"/>
        <v>2521958.9630088722</v>
      </c>
      <c r="K117" s="15">
        <f t="shared" si="14"/>
        <v>2494628.3592489916</v>
      </c>
      <c r="L117" s="15">
        <f t="shared" si="14"/>
        <v>2868743.3872634461</v>
      </c>
      <c r="M117" s="15">
        <f t="shared" si="14"/>
        <v>2809236.7536478592</v>
      </c>
      <c r="N117" s="15">
        <f t="shared" si="14"/>
        <v>2590105.8125</v>
      </c>
      <c r="O117" s="15">
        <f t="shared" si="14"/>
        <v>2603295</v>
      </c>
      <c r="P117" s="15">
        <f>Q18+Q30+Q46</f>
        <v>1871899.9999999998</v>
      </c>
    </row>
    <row r="119" spans="1:16" x14ac:dyDescent="0.25">
      <c r="B119" s="15" t="str">
        <f>B111</f>
        <v>2001-02</v>
      </c>
      <c r="C119" s="15" t="str">
        <f t="shared" ref="C119:N119" si="15">C111</f>
        <v>2002-03</v>
      </c>
      <c r="D119" s="15" t="str">
        <f t="shared" si="15"/>
        <v>2003-04</v>
      </c>
      <c r="E119" s="15" t="str">
        <f t="shared" si="15"/>
        <v>2004-05</v>
      </c>
      <c r="F119" s="15" t="str">
        <f t="shared" si="15"/>
        <v>2005-06</v>
      </c>
      <c r="G119" s="15" t="str">
        <f t="shared" si="15"/>
        <v>2006-07</v>
      </c>
      <c r="H119" s="15" t="str">
        <f t="shared" si="15"/>
        <v>2007-08</v>
      </c>
      <c r="I119" s="15" t="str">
        <f t="shared" si="15"/>
        <v>2008-09</v>
      </c>
      <c r="J119" s="15" t="str">
        <f t="shared" si="15"/>
        <v>2009-10</v>
      </c>
      <c r="K119" s="15" t="str">
        <f t="shared" si="15"/>
        <v>2010-11</v>
      </c>
      <c r="L119" s="15" t="str">
        <f t="shared" si="15"/>
        <v>2011-12</v>
      </c>
      <c r="M119" s="15" t="str">
        <f t="shared" si="15"/>
        <v>2012-13</v>
      </c>
      <c r="N119" s="15" t="str">
        <f t="shared" si="15"/>
        <v>2013-14</v>
      </c>
      <c r="O119" s="15" t="s">
        <v>57</v>
      </c>
      <c r="P119" s="15" t="str">
        <f>P111</f>
        <v>2015-16 Budget estimate</v>
      </c>
    </row>
    <row r="120" spans="1:16" x14ac:dyDescent="0.25">
      <c r="A120" s="64" t="s">
        <v>128</v>
      </c>
      <c r="B120" s="19">
        <f>B112/B$117</f>
        <v>0.49451135031439847</v>
      </c>
      <c r="C120" s="19">
        <f t="shared" ref="C120:O120" si="16">C112/C$117</f>
        <v>0.49621251426792573</v>
      </c>
      <c r="D120" s="19">
        <f t="shared" si="16"/>
        <v>0.52421937550040032</v>
      </c>
      <c r="E120" s="19">
        <f t="shared" si="16"/>
        <v>0.54390550876173882</v>
      </c>
      <c r="F120" s="19">
        <f t="shared" si="16"/>
        <v>0.48493245583650846</v>
      </c>
      <c r="G120" s="19">
        <f t="shared" si="16"/>
        <v>0.44668345927791769</v>
      </c>
      <c r="H120" s="19">
        <f t="shared" si="16"/>
        <v>0.42235441452723854</v>
      </c>
      <c r="I120" s="19">
        <f t="shared" si="16"/>
        <v>0.40429510123404028</v>
      </c>
      <c r="J120" s="19">
        <f t="shared" si="16"/>
        <v>0.38821091411466729</v>
      </c>
      <c r="K120" s="19">
        <f t="shared" si="16"/>
        <v>0.38067619818361659</v>
      </c>
      <c r="L120" s="19">
        <f t="shared" si="16"/>
        <v>0.35712906091860774</v>
      </c>
      <c r="M120" s="19">
        <f t="shared" si="16"/>
        <v>0.35587147480351367</v>
      </c>
      <c r="N120" s="19">
        <f t="shared" si="16"/>
        <v>0.35784691518273631</v>
      </c>
      <c r="O120" s="19">
        <f t="shared" si="16"/>
        <v>0.3805811481218993</v>
      </c>
      <c r="P120" s="19">
        <f>P112/P$117</f>
        <v>0.4868315615150382</v>
      </c>
    </row>
    <row r="121" spans="1:16" x14ac:dyDescent="0.25">
      <c r="A121" s="65" t="s">
        <v>32</v>
      </c>
      <c r="B121" s="19">
        <f t="shared" ref="B121:O124" si="17">B113/B$117</f>
        <v>0.38356602365981035</v>
      </c>
      <c r="C121" s="19">
        <f t="shared" si="17"/>
        <v>0.38559717754487915</v>
      </c>
      <c r="D121" s="19">
        <f t="shared" si="17"/>
        <v>0.37009607686148921</v>
      </c>
      <c r="E121" s="19">
        <f t="shared" si="17"/>
        <v>0.35240584761351534</v>
      </c>
      <c r="F121" s="19">
        <f t="shared" si="17"/>
        <v>0.42466227918254246</v>
      </c>
      <c r="G121" s="19">
        <f t="shared" si="17"/>
        <v>0.46439203114266087</v>
      </c>
      <c r="H121" s="19">
        <f t="shared" si="17"/>
        <v>0.48165309956167812</v>
      </c>
      <c r="I121" s="19">
        <f t="shared" si="17"/>
        <v>0.44099577968908599</v>
      </c>
      <c r="J121" s="19">
        <f t="shared" si="17"/>
        <v>0.39032926548468799</v>
      </c>
      <c r="K121" s="19">
        <f t="shared" si="17"/>
        <v>0.36503012319036054</v>
      </c>
      <c r="L121" s="19">
        <f t="shared" si="17"/>
        <v>0.35496581295631008</v>
      </c>
      <c r="M121" s="19">
        <f t="shared" si="17"/>
        <v>0.37675296655879181</v>
      </c>
      <c r="N121" s="19">
        <f t="shared" si="17"/>
        <v>0.42039508376262524</v>
      </c>
      <c r="O121" s="19">
        <f t="shared" si="17"/>
        <v>0.42341916686353254</v>
      </c>
      <c r="P121" s="19">
        <f>P113/P$117</f>
        <v>0.3678615310646936</v>
      </c>
    </row>
    <row r="122" spans="1:16" x14ac:dyDescent="0.25">
      <c r="A122" s="186" t="s">
        <v>240</v>
      </c>
      <c r="B122" s="19">
        <f t="shared" si="17"/>
        <v>5.9042950015986362E-2</v>
      </c>
      <c r="C122" s="19">
        <f t="shared" si="17"/>
        <v>5.8213136868320019E-2</v>
      </c>
      <c r="D122" s="19">
        <f t="shared" si="17"/>
        <v>5.4643714971977585E-2</v>
      </c>
      <c r="E122" s="19">
        <f t="shared" si="17"/>
        <v>5.1118210862619806E-2</v>
      </c>
      <c r="F122" s="19">
        <f t="shared" si="17"/>
        <v>5.7239348804987877E-2</v>
      </c>
      <c r="G122" s="19">
        <f t="shared" si="17"/>
        <v>4.9996183497442948E-2</v>
      </c>
      <c r="H122" s="19">
        <f t="shared" si="17"/>
        <v>5.4164057608015022E-2</v>
      </c>
      <c r="I122" s="19">
        <f t="shared" si="17"/>
        <v>7.5377958224264116E-2</v>
      </c>
      <c r="J122" s="19">
        <f t="shared" si="17"/>
        <v>0.12691687773428506</v>
      </c>
      <c r="K122" s="19">
        <f t="shared" si="17"/>
        <v>0.13613883643557234</v>
      </c>
      <c r="L122" s="19">
        <f t="shared" si="17"/>
        <v>0.16154826747015874</v>
      </c>
      <c r="M122" s="19">
        <f t="shared" si="17"/>
        <v>0.13657728463553709</v>
      </c>
      <c r="N122" s="19">
        <f t="shared" si="17"/>
        <v>0.13507483876201679</v>
      </c>
      <c r="O122" s="19">
        <f t="shared" si="17"/>
        <v>0.13969603905819356</v>
      </c>
      <c r="P122" s="19">
        <f>P114/P$117</f>
        <v>0.11710027245045139</v>
      </c>
    </row>
    <row r="123" spans="1:16" x14ac:dyDescent="0.25">
      <c r="A123" s="186" t="s">
        <v>146</v>
      </c>
      <c r="B123" s="19">
        <f t="shared" si="17"/>
        <v>2.2380901630608551E-3</v>
      </c>
      <c r="C123" s="19">
        <f t="shared" si="17"/>
        <v>3.3205354363391097E-3</v>
      </c>
      <c r="D123" s="19">
        <f t="shared" si="17"/>
        <v>3.202562049639712E-3</v>
      </c>
      <c r="E123" s="19">
        <f t="shared" si="17"/>
        <v>3.4466066414948204E-2</v>
      </c>
      <c r="F123" s="19">
        <f t="shared" si="17"/>
        <v>3.3079321094561825E-2</v>
      </c>
      <c r="G123" s="19">
        <f t="shared" si="17"/>
        <v>3.8928326081978479E-2</v>
      </c>
      <c r="H123" s="19">
        <f t="shared" si="17"/>
        <v>4.1828428303068252E-2</v>
      </c>
      <c r="I123" s="19">
        <f t="shared" si="17"/>
        <v>7.9331160852609647E-2</v>
      </c>
      <c r="J123" s="19">
        <f t="shared" si="17"/>
        <v>8.5562974902141375E-2</v>
      </c>
      <c r="K123" s="19">
        <f t="shared" si="17"/>
        <v>0.10637532595989568</v>
      </c>
      <c r="L123" s="19">
        <f t="shared" si="17"/>
        <v>0.11527021284814769</v>
      </c>
      <c r="M123" s="19">
        <f t="shared" si="17"/>
        <v>0.12232239173986748</v>
      </c>
      <c r="N123" s="19">
        <f t="shared" si="17"/>
        <v>8.0558147081491102E-2</v>
      </c>
      <c r="O123" s="19">
        <f t="shared" si="17"/>
        <v>5.6303645956374521E-2</v>
      </c>
      <c r="P123" s="19">
        <f>P115/P$117</f>
        <v>2.8206634969816763E-2</v>
      </c>
    </row>
    <row r="124" spans="1:16" x14ac:dyDescent="0.25">
      <c r="A124" s="186" t="s">
        <v>51</v>
      </c>
      <c r="B124" s="19">
        <f t="shared" si="17"/>
        <v>0</v>
      </c>
      <c r="C124" s="19">
        <f t="shared" si="17"/>
        <v>0</v>
      </c>
      <c r="D124" s="19">
        <f t="shared" si="17"/>
        <v>0</v>
      </c>
      <c r="E124" s="19">
        <f t="shared" si="17"/>
        <v>0</v>
      </c>
      <c r="F124" s="19">
        <f t="shared" si="17"/>
        <v>0</v>
      </c>
      <c r="G124" s="19">
        <f t="shared" si="17"/>
        <v>0</v>
      </c>
      <c r="H124" s="19">
        <f t="shared" si="17"/>
        <v>0</v>
      </c>
      <c r="I124" s="19">
        <f t="shared" si="17"/>
        <v>0</v>
      </c>
      <c r="J124" s="19">
        <f t="shared" si="17"/>
        <v>8.9799677642182826E-3</v>
      </c>
      <c r="K124" s="19">
        <f t="shared" si="17"/>
        <v>1.1779516230554805E-2</v>
      </c>
      <c r="L124" s="19">
        <f t="shared" si="17"/>
        <v>1.10866458067756E-2</v>
      </c>
      <c r="M124" s="19">
        <f t="shared" si="17"/>
        <v>8.4758822622900288E-3</v>
      </c>
      <c r="N124" s="19">
        <f t="shared" si="17"/>
        <v>6.1250152111304908E-3</v>
      </c>
      <c r="O124" s="19">
        <f t="shared" si="17"/>
        <v>0</v>
      </c>
      <c r="P124" s="19">
        <f>P116/P$117</f>
        <v>0</v>
      </c>
    </row>
    <row r="125" spans="1:16" x14ac:dyDescent="0.25">
      <c r="A125" s="186" t="s">
        <v>241</v>
      </c>
    </row>
    <row r="127" spans="1:16" x14ac:dyDescent="0.25">
      <c r="A127" s="186"/>
    </row>
    <row r="162" spans="1:16" x14ac:dyDescent="0.25">
      <c r="B162" s="15" t="str">
        <f>B2</f>
        <v>2001-02</v>
      </c>
      <c r="C162" s="15" t="str">
        <f t="shared" ref="C162:O162" si="18">C2</f>
        <v>2002-03</v>
      </c>
      <c r="D162" s="15" t="str">
        <f t="shared" si="18"/>
        <v>2003-04</v>
      </c>
      <c r="E162" s="15" t="str">
        <f t="shared" si="18"/>
        <v>2004-05</v>
      </c>
      <c r="F162" s="15" t="str">
        <f t="shared" si="18"/>
        <v>2005-06</v>
      </c>
      <c r="G162" s="15" t="str">
        <f t="shared" si="18"/>
        <v>2006-07</v>
      </c>
      <c r="H162" s="15" t="str">
        <f t="shared" si="18"/>
        <v>2007-08</v>
      </c>
      <c r="I162" s="15" t="str">
        <f t="shared" si="18"/>
        <v>2008-09</v>
      </c>
      <c r="J162" s="15" t="str">
        <f t="shared" si="18"/>
        <v>2009-10</v>
      </c>
      <c r="K162" s="15" t="str">
        <f t="shared" si="18"/>
        <v>2010-11</v>
      </c>
      <c r="L162" s="15" t="str">
        <f t="shared" si="18"/>
        <v>2011-12</v>
      </c>
      <c r="M162" s="15" t="str">
        <f t="shared" si="18"/>
        <v>2012-13</v>
      </c>
      <c r="N162" s="15" t="str">
        <f t="shared" si="18"/>
        <v>2013-14</v>
      </c>
      <c r="O162" s="15" t="str">
        <f t="shared" si="18"/>
        <v>2014-15</v>
      </c>
      <c r="P162" s="15" t="str">
        <f>Q2</f>
        <v>2015-16 Budget estimate</v>
      </c>
    </row>
    <row r="163" spans="1:16" x14ac:dyDescent="0.25">
      <c r="A163" s="65" t="s">
        <v>242</v>
      </c>
      <c r="B163" s="15">
        <f>B103</f>
        <v>99786.469729112272</v>
      </c>
      <c r="C163" s="15">
        <f t="shared" ref="C163:O163" si="19">C103</f>
        <v>99936.893606870217</v>
      </c>
      <c r="D163" s="15">
        <f t="shared" si="19"/>
        <v>98285.316997518617</v>
      </c>
      <c r="E163" s="15">
        <f t="shared" si="19"/>
        <v>101158.77943401936</v>
      </c>
      <c r="F163" s="15">
        <f t="shared" si="19"/>
        <v>100769.73675785796</v>
      </c>
      <c r="G163" s="15">
        <f t="shared" si="19"/>
        <v>118619.39602337513</v>
      </c>
      <c r="H163" s="15">
        <f t="shared" si="19"/>
        <v>132153.02620087334</v>
      </c>
      <c r="I163" s="15">
        <f t="shared" si="19"/>
        <v>158089.09311087185</v>
      </c>
      <c r="J163" s="15">
        <f t="shared" si="19"/>
        <v>155974.7127479123</v>
      </c>
      <c r="K163" s="15">
        <f t="shared" si="19"/>
        <v>280732.61321824591</v>
      </c>
      <c r="L163" s="15">
        <f t="shared" si="19"/>
        <v>318601.50803037843</v>
      </c>
      <c r="M163" s="15">
        <f t="shared" si="19"/>
        <v>352074.55538667308</v>
      </c>
      <c r="N163" s="15">
        <f t="shared" si="19"/>
        <v>392513.49999999994</v>
      </c>
      <c r="O163" s="15">
        <f t="shared" si="19"/>
        <v>257582.49999999997</v>
      </c>
      <c r="P163" s="15">
        <f>Q103</f>
        <v>251299.99999999997</v>
      </c>
    </row>
    <row r="164" spans="1:16" x14ac:dyDescent="0.25">
      <c r="A164" s="65" t="s">
        <v>243</v>
      </c>
      <c r="B164" s="19">
        <f>B163/B107</f>
        <v>3.9143068771010203E-2</v>
      </c>
      <c r="C164" s="19">
        <f t="shared" ref="C164:O164" si="20">C163/C107</f>
        <v>3.8562377102905832E-2</v>
      </c>
      <c r="D164" s="19">
        <f t="shared" si="20"/>
        <v>3.6085347929653851E-2</v>
      </c>
      <c r="E164" s="19">
        <f t="shared" si="20"/>
        <v>3.4165870524543923E-2</v>
      </c>
      <c r="F164" s="19">
        <f t="shared" si="20"/>
        <v>2.8991978821155107E-2</v>
      </c>
      <c r="G164" s="19">
        <f t="shared" si="20"/>
        <v>3.13978154792936E-2</v>
      </c>
      <c r="H164" s="19">
        <f t="shared" si="20"/>
        <v>3.4927581742733124E-2</v>
      </c>
      <c r="I164" s="19">
        <f t="shared" si="20"/>
        <v>3.5318889041190599E-2</v>
      </c>
      <c r="J164" s="19">
        <f t="shared" si="20"/>
        <v>3.4633905950269002E-2</v>
      </c>
      <c r="K164" s="19">
        <f t="shared" si="20"/>
        <v>5.81668556766404E-2</v>
      </c>
      <c r="L164" s="19">
        <f t="shared" si="20"/>
        <v>5.9583534622990673E-2</v>
      </c>
      <c r="M164" s="19">
        <f t="shared" si="20"/>
        <v>6.4327947952302789E-2</v>
      </c>
      <c r="N164" s="19">
        <f t="shared" si="20"/>
        <v>7.4249259693542929E-2</v>
      </c>
      <c r="O164" s="19">
        <f t="shared" si="20"/>
        <v>4.9941374033665213E-2</v>
      </c>
      <c r="P164" s="19">
        <f>P163/Q107</f>
        <v>6.2023348224202184E-2</v>
      </c>
    </row>
  </sheetData>
  <mergeCells count="1">
    <mergeCell ref="F1:V1"/>
  </mergeCells>
  <conditionalFormatting sqref="U4:V107">
    <cfRule type="containsText" dxfId="2" priority="5" operator="containsText" text="Less than">
      <formula>NOT(ISERROR(SEARCH("Less than",U4)))</formula>
    </cfRule>
    <cfRule type="containsText" dxfId="1" priority="6" operator="containsText" text="More than">
      <formula>NOT(ISERROR(SEARCH("More than",U4)))</formula>
    </cfRule>
  </conditionalFormatting>
  <conditionalFormatting sqref="U4:V107">
    <cfRule type="containsText" dxfId="0" priority="4" operator="containsText" text="Equal">
      <formula>NOT(ISERROR(SEARCH("Equal",U4)))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49.7109375" customWidth="1"/>
    <col min="2" max="2" width="15.5703125" customWidth="1"/>
    <col min="3" max="3" width="12.5703125" customWidth="1"/>
    <col min="4" max="4" width="11.28515625" customWidth="1"/>
    <col min="6" max="6" width="12" customWidth="1"/>
    <col min="7" max="7" width="17.42578125" bestFit="1" customWidth="1"/>
    <col min="8" max="8" width="12.7109375" customWidth="1"/>
    <col min="9" max="9" width="12.140625" customWidth="1"/>
    <col min="16" max="16" width="14.85546875" customWidth="1"/>
  </cols>
  <sheetData>
    <row r="1" spans="1:4" x14ac:dyDescent="0.25">
      <c r="A1" s="4" t="s">
        <v>286</v>
      </c>
      <c r="B1" s="169"/>
      <c r="C1" s="169"/>
      <c r="D1" s="169"/>
    </row>
    <row r="3" spans="1:4" x14ac:dyDescent="0.25">
      <c r="A3" s="5"/>
      <c r="B3" s="197" t="s">
        <v>57</v>
      </c>
      <c r="C3" s="197" t="s">
        <v>193</v>
      </c>
      <c r="D3" s="197" t="s">
        <v>199</v>
      </c>
    </row>
    <row r="4" spans="1:4" x14ac:dyDescent="0.25">
      <c r="A4" s="56" t="s">
        <v>253</v>
      </c>
      <c r="B4" s="219"/>
      <c r="C4" s="219"/>
      <c r="D4" s="219"/>
    </row>
    <row r="5" spans="1:4" x14ac:dyDescent="0.25">
      <c r="A5" s="5" t="s">
        <v>256</v>
      </c>
      <c r="B5" s="5">
        <f>'DFAT Country global current'!P49</f>
        <v>89000</v>
      </c>
      <c r="C5" s="5">
        <f>'DFAT Country global current'!Q49</f>
        <v>62300</v>
      </c>
      <c r="D5" s="67">
        <f t="shared" ref="D5:D16" si="0">(C5-B5)/B5</f>
        <v>-0.3</v>
      </c>
    </row>
    <row r="6" spans="1:4" x14ac:dyDescent="0.25">
      <c r="A6" s="5" t="s">
        <v>257</v>
      </c>
      <c r="B6" s="5">
        <f>'DFAT Country global current'!P48</f>
        <v>145500</v>
      </c>
      <c r="C6" s="5">
        <f>'DFAT Country global current'!Q48</f>
        <v>101800</v>
      </c>
      <c r="D6" s="67">
        <f t="shared" si="0"/>
        <v>-0.30034364261168384</v>
      </c>
    </row>
    <row r="7" spans="1:4" x14ac:dyDescent="0.25">
      <c r="A7" s="5" t="s">
        <v>259</v>
      </c>
      <c r="B7" s="5">
        <f>'DFAT Country global current'!P50</f>
        <v>14300</v>
      </c>
      <c r="C7" s="5">
        <f>'DFAT Country global current'!Q50</f>
        <v>8600</v>
      </c>
      <c r="D7" s="67">
        <f t="shared" si="0"/>
        <v>-0.39860139860139859</v>
      </c>
    </row>
    <row r="8" spans="1:4" x14ac:dyDescent="0.25">
      <c r="A8" s="5" t="s">
        <v>260</v>
      </c>
      <c r="B8" s="5">
        <f>'DFAT Country global current'!P51</f>
        <v>63900</v>
      </c>
      <c r="C8" s="5">
        <f>'DFAT Country global current'!Q51</f>
        <v>38400</v>
      </c>
      <c r="D8" s="67">
        <f t="shared" si="0"/>
        <v>-0.39906103286384975</v>
      </c>
    </row>
    <row r="9" spans="1:4" x14ac:dyDescent="0.25">
      <c r="A9" s="5" t="s">
        <v>258</v>
      </c>
      <c r="B9" s="5">
        <f>'DFAT Country global current'!P52</f>
        <v>18000</v>
      </c>
      <c r="C9" s="5">
        <f>'DFAT Country global current'!Q52</f>
        <v>10800</v>
      </c>
      <c r="D9" s="67">
        <f t="shared" si="0"/>
        <v>-0.4</v>
      </c>
    </row>
    <row r="10" spans="1:4" s="18" customFormat="1" x14ac:dyDescent="0.25">
      <c r="A10" s="56" t="s">
        <v>254</v>
      </c>
      <c r="B10" s="56"/>
      <c r="C10" s="56"/>
      <c r="D10" s="220"/>
    </row>
    <row r="11" spans="1:4" s="18" customFormat="1" x14ac:dyDescent="0.25">
      <c r="A11" s="5" t="s">
        <v>261</v>
      </c>
      <c r="B11" s="5">
        <f>'DFAT Country global current'!P47</f>
        <v>42500</v>
      </c>
      <c r="C11" s="5">
        <f>'DFAT Country global current'!Q47</f>
        <v>50000</v>
      </c>
      <c r="D11" s="67">
        <f>(C11-B11)/B11</f>
        <v>0.17647058823529413</v>
      </c>
    </row>
    <row r="12" spans="1:4" s="18" customFormat="1" x14ac:dyDescent="0.25">
      <c r="A12" s="5" t="s">
        <v>262</v>
      </c>
      <c r="B12" s="5">
        <f>'DFAT Country global current'!P54</f>
        <v>20000</v>
      </c>
      <c r="C12" s="5">
        <f>'DFAT Country global current'!Q54</f>
        <v>20000</v>
      </c>
      <c r="D12" s="67">
        <f>(C12-B12)/B12</f>
        <v>0</v>
      </c>
    </row>
    <row r="13" spans="1:4" s="18" customFormat="1" x14ac:dyDescent="0.25">
      <c r="A13" s="5" t="s">
        <v>263</v>
      </c>
      <c r="B13" s="5">
        <f>'DFAT Country global current'!P53</f>
        <v>12900</v>
      </c>
      <c r="C13" s="5">
        <f>'DFAT Country global current'!Q53</f>
        <v>12900</v>
      </c>
      <c r="D13" s="67">
        <f>(C13-B13)/B13</f>
        <v>0</v>
      </c>
    </row>
    <row r="14" spans="1:4" x14ac:dyDescent="0.25">
      <c r="A14" s="5" t="s">
        <v>266</v>
      </c>
      <c r="B14" s="5">
        <f>'DFAT Country global current'!P89</f>
        <v>193000</v>
      </c>
      <c r="C14" s="5">
        <f>'DFAT Country global current'!Q89</f>
        <v>136600</v>
      </c>
      <c r="D14" s="67">
        <f t="shared" si="0"/>
        <v>-0.29222797927461142</v>
      </c>
    </row>
    <row r="15" spans="1:4" x14ac:dyDescent="0.25">
      <c r="A15" s="5" t="s">
        <v>267</v>
      </c>
      <c r="B15" s="5">
        <f>'DFAT Country global current'!P90</f>
        <v>160800</v>
      </c>
      <c r="C15" s="5">
        <f>'DFAT Country global current'!Q90</f>
        <v>26000</v>
      </c>
      <c r="D15" s="67">
        <f t="shared" si="0"/>
        <v>-0.8383084577114428</v>
      </c>
    </row>
    <row r="16" spans="1:4" x14ac:dyDescent="0.25">
      <c r="A16" s="5" t="s">
        <v>264</v>
      </c>
      <c r="B16" s="5">
        <f>'DFAT Country global current'!P91</f>
        <v>70000</v>
      </c>
      <c r="C16" s="5">
        <f>'DFAT Country global current'!Q91</f>
        <v>60000</v>
      </c>
      <c r="D16" s="67">
        <f t="shared" si="0"/>
        <v>-0.14285714285714285</v>
      </c>
    </row>
    <row r="17" spans="1:9" x14ac:dyDescent="0.25">
      <c r="A17" s="5" t="s">
        <v>265</v>
      </c>
      <c r="B17" s="5">
        <f>'DFAT Country global current'!P56</f>
        <v>21200</v>
      </c>
      <c r="C17" s="5">
        <f>'DFAT Country global current'!Q56</f>
        <v>21200</v>
      </c>
      <c r="D17" s="67">
        <f>(C17-B17)/B17</f>
        <v>0</v>
      </c>
    </row>
    <row r="18" spans="1:9" x14ac:dyDescent="0.25">
      <c r="A18" s="56" t="s">
        <v>249</v>
      </c>
      <c r="B18" s="56">
        <f>SUM(B5:B17)</f>
        <v>851100</v>
      </c>
      <c r="C18" s="56">
        <f>SUM(C5:C17)</f>
        <v>548600</v>
      </c>
      <c r="D18" s="220">
        <f>(C18-B18)/B18</f>
        <v>-0.35542239454823171</v>
      </c>
    </row>
    <row r="20" spans="1:9" x14ac:dyDescent="0.25">
      <c r="A20" s="127" t="s">
        <v>246</v>
      </c>
      <c r="B20" s="209"/>
      <c r="C20" s="209"/>
      <c r="D20" s="209"/>
    </row>
    <row r="22" spans="1:9" x14ac:dyDescent="0.25">
      <c r="A22" s="5"/>
      <c r="B22" s="218" t="s">
        <v>57</v>
      </c>
      <c r="C22" s="222" t="s">
        <v>250</v>
      </c>
      <c r="D22" s="218" t="s">
        <v>193</v>
      </c>
      <c r="E22" s="222" t="s">
        <v>250</v>
      </c>
      <c r="F22" s="221" t="s">
        <v>199</v>
      </c>
    </row>
    <row r="23" spans="1:9" x14ac:dyDescent="0.25">
      <c r="A23" s="56" t="s">
        <v>251</v>
      </c>
      <c r="B23" s="56">
        <f>'DFAT Country global current'!P55+'DFAT Country global current'!P46+'DFAT Country global current'!P30+'DFAT Country global current'!P18</f>
        <v>2549800</v>
      </c>
      <c r="C23" s="223">
        <f t="shared" ref="C23:C34" si="1">B23/$B$34</f>
        <v>0.50673715171509204</v>
      </c>
      <c r="D23" s="56">
        <f>'DFAT Country global current'!Q46+'DFAT Country global current'!Q30+'DFAT Country global current'!Q18+'DFAT Country global current'!Q55</f>
        <v>1893900</v>
      </c>
      <c r="E23" s="223">
        <f t="shared" ref="E23:E34" si="2">D23/$D$34</f>
        <v>0.4674564975934839</v>
      </c>
      <c r="F23" s="223">
        <f t="shared" ref="F23:F28" si="3">(D23-B23)/B23</f>
        <v>-0.25723586163620676</v>
      </c>
      <c r="G23" s="15"/>
      <c r="H23" s="5"/>
      <c r="I23" s="5"/>
    </row>
    <row r="24" spans="1:9" x14ac:dyDescent="0.25">
      <c r="A24" s="56" t="s">
        <v>252</v>
      </c>
      <c r="B24" s="56">
        <f>SUM(B25:B33)</f>
        <v>2482000</v>
      </c>
      <c r="C24" s="223">
        <f t="shared" si="1"/>
        <v>0.49326284828490796</v>
      </c>
      <c r="D24" s="56">
        <f>SUM(D25:D33)</f>
        <v>2157600</v>
      </c>
      <c r="E24" s="223">
        <f t="shared" si="2"/>
        <v>0.53254350240651616</v>
      </c>
      <c r="F24" s="223">
        <f t="shared" si="3"/>
        <v>-0.1307010475423046</v>
      </c>
      <c r="G24" s="15"/>
      <c r="H24" s="5"/>
      <c r="I24" s="5"/>
    </row>
    <row r="25" spans="1:9" x14ac:dyDescent="0.25">
      <c r="A25" s="5" t="s">
        <v>269</v>
      </c>
      <c r="B25" s="5">
        <f>'DFAT Country global current'!P68</f>
        <v>338600</v>
      </c>
      <c r="C25" s="19">
        <f t="shared" si="1"/>
        <v>6.7292022735402843E-2</v>
      </c>
      <c r="D25" s="5">
        <f>'DFAT Country global current'!Q68</f>
        <v>328900</v>
      </c>
      <c r="E25" s="19">
        <f t="shared" si="2"/>
        <v>8.1179809946933232E-2</v>
      </c>
      <c r="F25" s="19">
        <f t="shared" si="3"/>
        <v>-2.8647371529828707E-2</v>
      </c>
      <c r="G25" s="15"/>
      <c r="H25" s="5"/>
      <c r="I25" s="5"/>
    </row>
    <row r="26" spans="1:9" x14ac:dyDescent="0.25">
      <c r="A26" s="5" t="s">
        <v>270</v>
      </c>
      <c r="B26" s="5">
        <f>'DFAT Country global current'!P101</f>
        <v>363200</v>
      </c>
      <c r="C26" s="19">
        <f t="shared" si="1"/>
        <v>7.2180929289717394E-2</v>
      </c>
      <c r="D26" s="5">
        <f>'DFAT Country global current'!Q101</f>
        <v>456800</v>
      </c>
      <c r="E26" s="19">
        <f t="shared" si="2"/>
        <v>0.11274836480315932</v>
      </c>
      <c r="F26" s="19">
        <f t="shared" si="3"/>
        <v>0.25770925110132159</v>
      </c>
      <c r="G26" s="15"/>
      <c r="H26" s="5"/>
      <c r="I26" s="5"/>
    </row>
    <row r="27" spans="1:9" x14ac:dyDescent="0.25">
      <c r="A27" s="5" t="s">
        <v>271</v>
      </c>
      <c r="B27" s="5">
        <f>'DFAT Country global current'!P79+'DFAT Country global current'!P87</f>
        <v>143800</v>
      </c>
      <c r="C27" s="19">
        <f t="shared" si="1"/>
        <v>2.8578242378472913E-2</v>
      </c>
      <c r="D27" s="5">
        <f>'DFAT Country global current'!Q79+'DFAT Country global current'!Q87</f>
        <v>100400</v>
      </c>
      <c r="E27" s="19">
        <f t="shared" si="2"/>
        <v>2.4780945328890535E-2</v>
      </c>
      <c r="F27" s="19">
        <f t="shared" si="3"/>
        <v>-0.30180806675938804</v>
      </c>
      <c r="G27" s="15"/>
      <c r="H27" s="5"/>
      <c r="I27" s="5"/>
    </row>
    <row r="28" spans="1:9" x14ac:dyDescent="0.25">
      <c r="A28" s="5" t="s">
        <v>272</v>
      </c>
      <c r="B28" s="5">
        <f>B18</f>
        <v>851100</v>
      </c>
      <c r="C28" s="19">
        <f t="shared" si="1"/>
        <v>0.16914424261695615</v>
      </c>
      <c r="D28" s="5">
        <f>C18</f>
        <v>548600</v>
      </c>
      <c r="E28" s="19">
        <f t="shared" si="2"/>
        <v>0.13540663951622856</v>
      </c>
      <c r="F28" s="19">
        <f t="shared" si="3"/>
        <v>-0.35542239454823171</v>
      </c>
      <c r="G28" s="15"/>
      <c r="H28" s="5"/>
      <c r="I28" s="5"/>
    </row>
    <row r="29" spans="1:9" x14ac:dyDescent="0.25">
      <c r="A29" s="5" t="s">
        <v>273</v>
      </c>
      <c r="B29" s="5">
        <f>'DFAT Country global current'!P93</f>
        <v>137200</v>
      </c>
      <c r="C29" s="19">
        <f t="shared" si="1"/>
        <v>2.7266584522437298E-2</v>
      </c>
      <c r="D29" s="5">
        <f>'DFAT Country global current'!Q93</f>
        <v>130400</v>
      </c>
      <c r="E29" s="19">
        <f t="shared" si="2"/>
        <v>3.2185610267802048E-2</v>
      </c>
      <c r="F29" s="19">
        <f t="shared" ref="F29:F36" si="4">(D29-B29)/B29</f>
        <v>-4.9562682215743441E-2</v>
      </c>
      <c r="G29" s="15"/>
      <c r="H29" s="5"/>
      <c r="I29" s="5"/>
    </row>
    <row r="30" spans="1:9" x14ac:dyDescent="0.25">
      <c r="A30" s="5" t="s">
        <v>274</v>
      </c>
      <c r="B30" s="5">
        <f>'DFAT Country global current'!P95+'DFAT Country global current'!P97</f>
        <v>66600</v>
      </c>
      <c r="C30" s="19">
        <f t="shared" si="1"/>
        <v>1.32358201836321E-2</v>
      </c>
      <c r="D30" s="5">
        <f>'DFAT Country global current'!Q95+'DFAT Country global current'!Q97</f>
        <v>45600</v>
      </c>
      <c r="E30" s="19">
        <f t="shared" si="2"/>
        <v>1.1255090707145502E-2</v>
      </c>
      <c r="F30" s="19">
        <f t="shared" si="4"/>
        <v>-0.31531531531531531</v>
      </c>
      <c r="G30" s="15"/>
      <c r="H30" s="5"/>
      <c r="I30" s="5"/>
    </row>
    <row r="31" spans="1:9" x14ac:dyDescent="0.25">
      <c r="A31" s="5" t="s">
        <v>275</v>
      </c>
      <c r="B31" s="5">
        <f>'DFAT Country global current'!P105</f>
        <v>392000</v>
      </c>
      <c r="C31" s="19">
        <f t="shared" si="1"/>
        <v>7.7904527206963711E-2</v>
      </c>
      <c r="D31" s="5">
        <f>'DFAT Country global current'!Q105</f>
        <v>335600</v>
      </c>
      <c r="E31" s="19">
        <f t="shared" si="2"/>
        <v>8.2833518449956803E-2</v>
      </c>
      <c r="F31" s="19">
        <f t="shared" si="4"/>
        <v>-0.14387755102040817</v>
      </c>
      <c r="G31" s="15"/>
      <c r="H31" s="5"/>
      <c r="I31" s="5"/>
    </row>
    <row r="32" spans="1:9" x14ac:dyDescent="0.25">
      <c r="A32" s="5" t="s">
        <v>277</v>
      </c>
      <c r="B32" s="5">
        <f>'DFAT Country global current'!P103</f>
        <v>251300</v>
      </c>
      <c r="C32" s="19">
        <f t="shared" si="1"/>
        <v>4.994236654874995E-2</v>
      </c>
      <c r="D32" s="5">
        <f>'DFAT Country global current'!Q103</f>
        <v>251300</v>
      </c>
      <c r="E32" s="19">
        <f t="shared" si="2"/>
        <v>6.2026409971615452E-2</v>
      </c>
      <c r="F32" s="19">
        <f t="shared" si="4"/>
        <v>0</v>
      </c>
      <c r="G32" s="15"/>
      <c r="H32" s="5"/>
      <c r="I32" s="5"/>
    </row>
    <row r="33" spans="1:16" x14ac:dyDescent="0.25">
      <c r="A33" s="5" t="s">
        <v>276</v>
      </c>
      <c r="B33" s="5">
        <f>'DFAT Country global current'!P106</f>
        <v>-61800</v>
      </c>
      <c r="C33" s="19">
        <f t="shared" si="1"/>
        <v>-1.2281887197424381E-2</v>
      </c>
      <c r="D33" s="5">
        <f>'DFAT Country global current'!Q106</f>
        <v>-40000</v>
      </c>
      <c r="E33" s="19">
        <f t="shared" si="2"/>
        <v>-9.8728865852153527E-3</v>
      </c>
      <c r="F33" s="19">
        <f t="shared" ref="F33" si="5">E33/$B$34</f>
        <v>-1.9620983714009603E-9</v>
      </c>
      <c r="G33" s="15"/>
      <c r="H33" s="5"/>
      <c r="I33" s="5"/>
    </row>
    <row r="34" spans="1:16" x14ac:dyDescent="0.25">
      <c r="A34" s="56" t="s">
        <v>249</v>
      </c>
      <c r="B34" s="56">
        <f>B23+B24</f>
        <v>5031800</v>
      </c>
      <c r="C34" s="223">
        <f t="shared" si="1"/>
        <v>1</v>
      </c>
      <c r="D34" s="56">
        <f>D23+D24</f>
        <v>4051500</v>
      </c>
      <c r="E34" s="223">
        <f t="shared" si="2"/>
        <v>1</v>
      </c>
      <c r="F34" s="223">
        <f t="shared" si="4"/>
        <v>-0.19482093882904725</v>
      </c>
      <c r="G34" s="15"/>
      <c r="H34" s="5"/>
      <c r="I34" s="5"/>
    </row>
    <row r="35" spans="1:16" x14ac:dyDescent="0.25">
      <c r="A35" s="5"/>
    </row>
    <row r="36" spans="1:16" x14ac:dyDescent="0.25">
      <c r="B36" s="15">
        <f>B34-B23</f>
        <v>2482000</v>
      </c>
      <c r="D36" s="15">
        <f>D34-D23</f>
        <v>2157600</v>
      </c>
      <c r="F36" s="19">
        <f t="shared" si="4"/>
        <v>-0.1307010475423046</v>
      </c>
    </row>
    <row r="37" spans="1:16" x14ac:dyDescent="0.25">
      <c r="A37" s="127" t="s">
        <v>242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  <row r="39" spans="1:16" ht="30" x14ac:dyDescent="0.25">
      <c r="A39" s="210"/>
      <c r="B39" s="211" t="str">
        <f>'DFAT Country global constant'!B162</f>
        <v>2001-02</v>
      </c>
      <c r="C39" s="211" t="str">
        <f>'DFAT Country global constant'!C162</f>
        <v>2002-03</v>
      </c>
      <c r="D39" s="211" t="str">
        <f>'DFAT Country global constant'!D162</f>
        <v>2003-04</v>
      </c>
      <c r="E39" s="211" t="str">
        <f>'DFAT Country global constant'!E162</f>
        <v>2004-05</v>
      </c>
      <c r="F39" s="211" t="str">
        <f>'DFAT Country global constant'!F162</f>
        <v>2005-06</v>
      </c>
      <c r="G39" s="211" t="str">
        <f>'DFAT Country global constant'!G162</f>
        <v>2006-07</v>
      </c>
      <c r="H39" s="211" t="str">
        <f>'DFAT Country global constant'!H162</f>
        <v>2007-08</v>
      </c>
      <c r="I39" s="211" t="str">
        <f>'DFAT Country global constant'!I162</f>
        <v>2008-09</v>
      </c>
      <c r="J39" s="211" t="str">
        <f>'DFAT Country global constant'!J162</f>
        <v>2009-10</v>
      </c>
      <c r="K39" s="211" t="str">
        <f>'DFAT Country global constant'!K162</f>
        <v>2010-11</v>
      </c>
      <c r="L39" s="211" t="str">
        <f>'DFAT Country global constant'!L162</f>
        <v>2011-12</v>
      </c>
      <c r="M39" s="211" t="str">
        <f>'DFAT Country global constant'!M162</f>
        <v>2012-13</v>
      </c>
      <c r="N39" s="211" t="str">
        <f>'DFAT Country global constant'!N162</f>
        <v>2013-14</v>
      </c>
      <c r="O39" s="211" t="str">
        <f>'DFAT Country global constant'!O162</f>
        <v>2014-15</v>
      </c>
      <c r="P39" s="211" t="str">
        <f>'DFAT Country global constant'!P162</f>
        <v>2015-16 Budget estimate</v>
      </c>
    </row>
    <row r="40" spans="1:16" x14ac:dyDescent="0.25">
      <c r="A40" t="str">
        <f>'DFAT Country global constant'!A163</f>
        <v>Departmental</v>
      </c>
      <c r="B40">
        <f>'DFAT Country global constant'!B163</f>
        <v>99786.469729112272</v>
      </c>
      <c r="C40">
        <f>'DFAT Country global constant'!C163</f>
        <v>99936.893606870217</v>
      </c>
      <c r="D40">
        <f>'DFAT Country global constant'!D163</f>
        <v>98285.316997518617</v>
      </c>
      <c r="E40">
        <f>'DFAT Country global constant'!E163</f>
        <v>101158.77943401936</v>
      </c>
      <c r="F40">
        <f>'DFAT Country global constant'!F163</f>
        <v>100769.73675785796</v>
      </c>
      <c r="G40">
        <f>'DFAT Country global constant'!G163</f>
        <v>118619.39602337513</v>
      </c>
      <c r="H40">
        <f>'DFAT Country global constant'!H163</f>
        <v>132153.02620087334</v>
      </c>
      <c r="I40">
        <f>'DFAT Country global constant'!I163</f>
        <v>158089.09311087185</v>
      </c>
      <c r="J40">
        <f>'DFAT Country global constant'!J163</f>
        <v>155974.7127479123</v>
      </c>
      <c r="K40">
        <f>'DFAT Country global constant'!K163</f>
        <v>280732.61321824591</v>
      </c>
      <c r="L40">
        <f>'DFAT Country global constant'!L163</f>
        <v>318601.50803037843</v>
      </c>
      <c r="M40">
        <f>'DFAT Country global constant'!M163</f>
        <v>352074.55538667308</v>
      </c>
      <c r="N40">
        <f>'DFAT Country global constant'!N163</f>
        <v>392513.49999999994</v>
      </c>
      <c r="O40">
        <f>'DFAT Country global constant'!O163</f>
        <v>257582.49999999997</v>
      </c>
      <c r="P40">
        <f>'DFAT Country global constant'!P163</f>
        <v>251299.99999999997</v>
      </c>
    </row>
    <row r="41" spans="1:16" x14ac:dyDescent="0.25">
      <c r="A41" t="str">
        <f>'DFAT Country global constant'!A164</f>
        <v>Share of ODA</v>
      </c>
      <c r="B41" s="19">
        <f>'DFAT Country global constant'!B164</f>
        <v>3.9143068771010203E-2</v>
      </c>
      <c r="C41" s="19">
        <f>'DFAT Country global constant'!C164</f>
        <v>3.8562377102905832E-2</v>
      </c>
      <c r="D41" s="19">
        <f>'DFAT Country global constant'!D164</f>
        <v>3.6085347929653851E-2</v>
      </c>
      <c r="E41" s="19">
        <f>'DFAT Country global constant'!E164</f>
        <v>3.4165870524543923E-2</v>
      </c>
      <c r="F41" s="19">
        <f>'DFAT Country global constant'!F164</f>
        <v>2.8991978821155107E-2</v>
      </c>
      <c r="G41" s="19">
        <f>'DFAT Country global constant'!G164</f>
        <v>3.13978154792936E-2</v>
      </c>
      <c r="H41" s="19">
        <f>'DFAT Country global constant'!H164</f>
        <v>3.4927581742733124E-2</v>
      </c>
      <c r="I41" s="19">
        <f>'DFAT Country global constant'!I164</f>
        <v>3.5318889041190599E-2</v>
      </c>
      <c r="J41" s="19">
        <f>'DFAT Country global constant'!J164</f>
        <v>3.4633905950269002E-2</v>
      </c>
      <c r="K41" s="224">
        <f>'DFAT Country global constant'!K164</f>
        <v>5.81668556766404E-2</v>
      </c>
      <c r="L41" s="224">
        <f>'DFAT Country global constant'!L164</f>
        <v>5.9583534622990673E-2</v>
      </c>
      <c r="M41" s="224">
        <f>'DFAT Country global constant'!M164</f>
        <v>6.4327947952302789E-2</v>
      </c>
      <c r="N41" s="224">
        <f>'DFAT Country global constant'!N164</f>
        <v>7.4249259693542929E-2</v>
      </c>
      <c r="O41" s="224">
        <f>'DFAT Country global constant'!O164</f>
        <v>4.9941374033665213E-2</v>
      </c>
      <c r="P41" s="224">
        <f>'DFAT Country global constant'!P164</f>
        <v>6.2023348224202184E-2</v>
      </c>
    </row>
    <row r="43" spans="1:16" x14ac:dyDescent="0.25">
      <c r="A43" s="127" t="s">
        <v>278</v>
      </c>
      <c r="B43" s="209"/>
      <c r="C43" s="209"/>
      <c r="D43" s="209"/>
    </row>
    <row r="45" spans="1:16" x14ac:dyDescent="0.25">
      <c r="B45" s="219" t="s">
        <v>57</v>
      </c>
      <c r="C45" s="219" t="s">
        <v>193</v>
      </c>
      <c r="D45" s="221" t="s">
        <v>199</v>
      </c>
    </row>
    <row r="46" spans="1:16" x14ac:dyDescent="0.25">
      <c r="A46" s="53" t="s">
        <v>279</v>
      </c>
      <c r="B46" s="5">
        <f>'DFAT Country global current'!P80</f>
        <v>21200</v>
      </c>
      <c r="C46" s="5">
        <f>'DFAT Country global current'!Q80</f>
        <v>12700</v>
      </c>
      <c r="D46" s="67">
        <f>(C46-B46)/B46</f>
        <v>-0.40094339622641512</v>
      </c>
    </row>
    <row r="47" spans="1:16" x14ac:dyDescent="0.25">
      <c r="A47" s="53" t="s">
        <v>280</v>
      </c>
      <c r="B47" s="5">
        <f>'DFAT Country global current'!P81</f>
        <v>35000</v>
      </c>
      <c r="C47" s="5">
        <f>'DFAT Country global current'!Q81</f>
        <v>21000</v>
      </c>
      <c r="D47" s="67">
        <f t="shared" ref="D47:D54" si="6">(C47-B47)/B47</f>
        <v>-0.4</v>
      </c>
    </row>
    <row r="48" spans="1:16" x14ac:dyDescent="0.25">
      <c r="A48" s="53" t="s">
        <v>281</v>
      </c>
      <c r="B48" s="5">
        <f>'DFAT Country global current'!P82</f>
        <v>15400</v>
      </c>
      <c r="C48" s="5">
        <f>'DFAT Country global current'!Q82</f>
        <v>9200</v>
      </c>
      <c r="D48" s="67">
        <f t="shared" si="6"/>
        <v>-0.40259740259740262</v>
      </c>
    </row>
    <row r="49" spans="1:4" x14ac:dyDescent="0.25">
      <c r="A49" s="53" t="s">
        <v>282</v>
      </c>
      <c r="B49" s="5">
        <f>'DFAT Country global current'!P83</f>
        <v>7500</v>
      </c>
      <c r="C49" s="5">
        <f>'DFAT Country global current'!Q83</f>
        <v>4500</v>
      </c>
      <c r="D49" s="67">
        <f t="shared" si="6"/>
        <v>-0.4</v>
      </c>
    </row>
    <row r="50" spans="1:4" x14ac:dyDescent="0.25">
      <c r="A50" s="53" t="s">
        <v>283</v>
      </c>
      <c r="B50" s="5">
        <f>'DFAT Country global current'!P84</f>
        <v>20600</v>
      </c>
      <c r="C50" s="5">
        <f>'DFAT Country global current'!Q84</f>
        <v>12400</v>
      </c>
      <c r="D50" s="67">
        <f t="shared" si="6"/>
        <v>-0.39805825242718446</v>
      </c>
    </row>
    <row r="51" spans="1:4" x14ac:dyDescent="0.25">
      <c r="A51" s="53" t="s">
        <v>284</v>
      </c>
      <c r="B51" s="5">
        <f>'DFAT Country global current'!P85</f>
        <v>8200</v>
      </c>
      <c r="C51" s="5">
        <f>'DFAT Country global current'!Q85</f>
        <v>7800</v>
      </c>
      <c r="D51" s="67">
        <f t="shared" si="6"/>
        <v>-4.878048780487805E-2</v>
      </c>
    </row>
    <row r="52" spans="1:4" x14ac:dyDescent="0.25">
      <c r="A52" s="53" t="s">
        <v>285</v>
      </c>
      <c r="B52" s="5">
        <f>'DFAT Country global current'!P86</f>
        <v>23900</v>
      </c>
      <c r="C52" s="5">
        <f>'DFAT Country global current'!Q86</f>
        <v>25600</v>
      </c>
      <c r="D52" s="67">
        <f t="shared" si="6"/>
        <v>7.1129707112970716E-2</v>
      </c>
    </row>
    <row r="53" spans="1:4" x14ac:dyDescent="0.25">
      <c r="A53" s="53" t="s">
        <v>255</v>
      </c>
      <c r="B53" s="5">
        <f>'DFAT Country global current'!P87</f>
        <v>12000</v>
      </c>
      <c r="C53" s="5">
        <f>'DFAT Country global current'!Q87</f>
        <v>7200</v>
      </c>
      <c r="D53" s="67">
        <f t="shared" si="6"/>
        <v>-0.4</v>
      </c>
    </row>
    <row r="54" spans="1:4" x14ac:dyDescent="0.25">
      <c r="A54" s="18" t="s">
        <v>249</v>
      </c>
      <c r="B54" s="56">
        <f>SUM(B46:B53)</f>
        <v>143800</v>
      </c>
      <c r="C54" s="56">
        <f>SUM(C46:C53)</f>
        <v>100400</v>
      </c>
      <c r="D54" s="220">
        <f>(C54-B54)/B54</f>
        <v>-0.30180806675938804</v>
      </c>
    </row>
    <row r="56" spans="1:4" x14ac:dyDescent="0.25">
      <c r="A56" s="18"/>
    </row>
    <row r="57" spans="1:4" x14ac:dyDescent="0.25">
      <c r="B57" s="15"/>
      <c r="C57" s="15"/>
    </row>
    <row r="59" spans="1:4" x14ac:dyDescent="0.25">
      <c r="B59" s="15"/>
      <c r="C59" s="15"/>
    </row>
    <row r="60" spans="1:4" x14ac:dyDescent="0.25">
      <c r="B60" s="5"/>
      <c r="C60" s="5"/>
    </row>
    <row r="61" spans="1:4" x14ac:dyDescent="0.25">
      <c r="B61" s="15"/>
      <c r="C61" s="15"/>
    </row>
    <row r="63" spans="1:4" x14ac:dyDescent="0.25">
      <c r="B63" s="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91"/>
  <sheetViews>
    <sheetView zoomScale="80" zoomScaleNormal="80" workbookViewId="0">
      <selection activeCell="O284" sqref="O284"/>
    </sheetView>
  </sheetViews>
  <sheetFormatPr defaultColWidth="14.7109375" defaultRowHeight="11.25" x14ac:dyDescent="0.2"/>
  <cols>
    <col min="1" max="16384" width="14.7109375" style="42"/>
  </cols>
  <sheetData>
    <row r="1" spans="1:28" s="38" customFormat="1" ht="67.5" x14ac:dyDescent="0.2">
      <c r="B1" s="39" t="s">
        <v>58</v>
      </c>
      <c r="C1" s="39" t="s">
        <v>59</v>
      </c>
      <c r="D1" s="39" t="s">
        <v>60</v>
      </c>
      <c r="E1" s="39" t="s">
        <v>61</v>
      </c>
      <c r="F1" s="39" t="s">
        <v>62</v>
      </c>
      <c r="G1" s="39" t="s">
        <v>63</v>
      </c>
      <c r="H1" s="39" t="s">
        <v>64</v>
      </c>
      <c r="I1" s="39" t="s">
        <v>65</v>
      </c>
      <c r="J1" s="39" t="s">
        <v>66</v>
      </c>
      <c r="K1" s="39" t="s">
        <v>67</v>
      </c>
      <c r="L1" s="39" t="s">
        <v>68</v>
      </c>
      <c r="M1" s="39" t="s">
        <v>69</v>
      </c>
      <c r="N1" s="39" t="s">
        <v>70</v>
      </c>
      <c r="O1" s="39" t="s">
        <v>71</v>
      </c>
      <c r="P1" s="39" t="s">
        <v>72</v>
      </c>
      <c r="Q1" s="39" t="s">
        <v>73</v>
      </c>
      <c r="R1" s="39" t="s">
        <v>74</v>
      </c>
      <c r="S1" s="39" t="s">
        <v>75</v>
      </c>
      <c r="T1" s="39" t="s">
        <v>76</v>
      </c>
      <c r="U1" s="39" t="s">
        <v>77</v>
      </c>
      <c r="V1" s="39" t="s">
        <v>78</v>
      </c>
      <c r="W1" s="39" t="s">
        <v>79</v>
      </c>
      <c r="X1" s="39" t="s">
        <v>80</v>
      </c>
      <c r="Y1" s="39" t="s">
        <v>81</v>
      </c>
      <c r="Z1" s="39" t="s">
        <v>82</v>
      </c>
      <c r="AA1" s="39" t="s">
        <v>83</v>
      </c>
      <c r="AB1" s="39" t="s">
        <v>84</v>
      </c>
    </row>
    <row r="2" spans="1:28" x14ac:dyDescent="0.2">
      <c r="A2" s="40" t="s">
        <v>85</v>
      </c>
      <c r="B2" s="41" t="s">
        <v>86</v>
      </c>
      <c r="C2" s="41" t="s">
        <v>86</v>
      </c>
      <c r="D2" s="41" t="s">
        <v>86</v>
      </c>
      <c r="E2" s="41" t="s">
        <v>86</v>
      </c>
      <c r="F2" s="41" t="s">
        <v>86</v>
      </c>
      <c r="G2" s="41" t="s">
        <v>86</v>
      </c>
      <c r="H2" s="41" t="s">
        <v>86</v>
      </c>
      <c r="I2" s="41" t="s">
        <v>86</v>
      </c>
      <c r="J2" s="41" t="s">
        <v>86</v>
      </c>
      <c r="K2" s="41" t="s">
        <v>87</v>
      </c>
      <c r="L2" s="41" t="s">
        <v>87</v>
      </c>
      <c r="M2" s="41" t="s">
        <v>87</v>
      </c>
      <c r="N2" s="41" t="s">
        <v>87</v>
      </c>
      <c r="O2" s="41" t="s">
        <v>87</v>
      </c>
      <c r="P2" s="41" t="s">
        <v>87</v>
      </c>
      <c r="Q2" s="41" t="s">
        <v>87</v>
      </c>
      <c r="R2" s="41" t="s">
        <v>87</v>
      </c>
      <c r="S2" s="41" t="s">
        <v>87</v>
      </c>
      <c r="T2" s="41" t="s">
        <v>87</v>
      </c>
      <c r="U2" s="41" t="s">
        <v>87</v>
      </c>
      <c r="V2" s="41" t="s">
        <v>87</v>
      </c>
      <c r="W2" s="41" t="s">
        <v>87</v>
      </c>
      <c r="X2" s="41" t="s">
        <v>87</v>
      </c>
      <c r="Y2" s="41" t="s">
        <v>87</v>
      </c>
      <c r="Z2" s="41" t="s">
        <v>87</v>
      </c>
      <c r="AA2" s="41" t="s">
        <v>87</v>
      </c>
      <c r="AB2" s="41" t="s">
        <v>87</v>
      </c>
    </row>
    <row r="3" spans="1:28" x14ac:dyDescent="0.2">
      <c r="A3" s="40" t="s">
        <v>88</v>
      </c>
      <c r="B3" s="41" t="s">
        <v>89</v>
      </c>
      <c r="C3" s="41" t="s">
        <v>89</v>
      </c>
      <c r="D3" s="41" t="s">
        <v>89</v>
      </c>
      <c r="E3" s="41" t="s">
        <v>89</v>
      </c>
      <c r="F3" s="41" t="s">
        <v>89</v>
      </c>
      <c r="G3" s="41" t="s">
        <v>89</v>
      </c>
      <c r="H3" s="41" t="s">
        <v>89</v>
      </c>
      <c r="I3" s="41" t="s">
        <v>89</v>
      </c>
      <c r="J3" s="41" t="s">
        <v>89</v>
      </c>
      <c r="K3" s="41" t="s">
        <v>89</v>
      </c>
      <c r="L3" s="41" t="s">
        <v>89</v>
      </c>
      <c r="M3" s="41" t="s">
        <v>89</v>
      </c>
      <c r="N3" s="41" t="s">
        <v>89</v>
      </c>
      <c r="O3" s="41" t="s">
        <v>89</v>
      </c>
      <c r="P3" s="41" t="s">
        <v>89</v>
      </c>
      <c r="Q3" s="41" t="s">
        <v>89</v>
      </c>
      <c r="R3" s="41" t="s">
        <v>89</v>
      </c>
      <c r="S3" s="41" t="s">
        <v>89</v>
      </c>
      <c r="T3" s="41" t="s">
        <v>89</v>
      </c>
      <c r="U3" s="41" t="s">
        <v>89</v>
      </c>
      <c r="V3" s="41" t="s">
        <v>89</v>
      </c>
      <c r="W3" s="41" t="s">
        <v>89</v>
      </c>
      <c r="X3" s="41" t="s">
        <v>89</v>
      </c>
      <c r="Y3" s="41" t="s">
        <v>89</v>
      </c>
      <c r="Z3" s="41" t="s">
        <v>89</v>
      </c>
      <c r="AA3" s="41" t="s">
        <v>89</v>
      </c>
      <c r="AB3" s="41" t="s">
        <v>89</v>
      </c>
    </row>
    <row r="4" spans="1:28" x14ac:dyDescent="0.2">
      <c r="A4" s="40" t="s">
        <v>90</v>
      </c>
      <c r="B4" s="41" t="s">
        <v>91</v>
      </c>
      <c r="C4" s="41" t="s">
        <v>91</v>
      </c>
      <c r="D4" s="41" t="s">
        <v>91</v>
      </c>
      <c r="E4" s="41" t="s">
        <v>91</v>
      </c>
      <c r="F4" s="41" t="s">
        <v>91</v>
      </c>
      <c r="G4" s="41" t="s">
        <v>91</v>
      </c>
      <c r="H4" s="41" t="s">
        <v>91</v>
      </c>
      <c r="I4" s="41" t="s">
        <v>91</v>
      </c>
      <c r="J4" s="41" t="s">
        <v>91</v>
      </c>
      <c r="K4" s="41" t="s">
        <v>92</v>
      </c>
      <c r="L4" s="41" t="s">
        <v>92</v>
      </c>
      <c r="M4" s="41" t="s">
        <v>92</v>
      </c>
      <c r="N4" s="41" t="s">
        <v>92</v>
      </c>
      <c r="O4" s="41" t="s">
        <v>92</v>
      </c>
      <c r="P4" s="41" t="s">
        <v>92</v>
      </c>
      <c r="Q4" s="41" t="s">
        <v>92</v>
      </c>
      <c r="R4" s="41" t="s">
        <v>92</v>
      </c>
      <c r="S4" s="41" t="s">
        <v>92</v>
      </c>
      <c r="T4" s="41" t="s">
        <v>92</v>
      </c>
      <c r="U4" s="41" t="s">
        <v>92</v>
      </c>
      <c r="V4" s="41" t="s">
        <v>92</v>
      </c>
      <c r="W4" s="41" t="s">
        <v>92</v>
      </c>
      <c r="X4" s="41" t="s">
        <v>92</v>
      </c>
      <c r="Y4" s="41" t="s">
        <v>92</v>
      </c>
      <c r="Z4" s="41" t="s">
        <v>92</v>
      </c>
      <c r="AA4" s="41" t="s">
        <v>92</v>
      </c>
      <c r="AB4" s="41" t="s">
        <v>92</v>
      </c>
    </row>
    <row r="5" spans="1:28" x14ac:dyDescent="0.2">
      <c r="A5" s="40" t="s">
        <v>93</v>
      </c>
      <c r="B5" s="41" t="s">
        <v>94</v>
      </c>
      <c r="C5" s="41" t="s">
        <v>94</v>
      </c>
      <c r="D5" s="41" t="s">
        <v>94</v>
      </c>
      <c r="E5" s="41" t="s">
        <v>94</v>
      </c>
      <c r="F5" s="41" t="s">
        <v>94</v>
      </c>
      <c r="G5" s="41" t="s">
        <v>94</v>
      </c>
      <c r="H5" s="41" t="s">
        <v>94</v>
      </c>
      <c r="I5" s="41" t="s">
        <v>94</v>
      </c>
      <c r="J5" s="41" t="s">
        <v>94</v>
      </c>
      <c r="K5" s="41" t="s">
        <v>94</v>
      </c>
      <c r="L5" s="41" t="s">
        <v>94</v>
      </c>
      <c r="M5" s="41" t="s">
        <v>94</v>
      </c>
      <c r="N5" s="41" t="s">
        <v>94</v>
      </c>
      <c r="O5" s="41" t="s">
        <v>94</v>
      </c>
      <c r="P5" s="41" t="s">
        <v>94</v>
      </c>
      <c r="Q5" s="41" t="s">
        <v>94</v>
      </c>
      <c r="R5" s="41" t="s">
        <v>94</v>
      </c>
      <c r="S5" s="41" t="s">
        <v>94</v>
      </c>
      <c r="T5" s="41" t="s">
        <v>94</v>
      </c>
      <c r="U5" s="41" t="s">
        <v>94</v>
      </c>
      <c r="V5" s="41" t="s">
        <v>94</v>
      </c>
      <c r="W5" s="41" t="s">
        <v>94</v>
      </c>
      <c r="X5" s="41" t="s">
        <v>94</v>
      </c>
      <c r="Y5" s="41" t="s">
        <v>94</v>
      </c>
      <c r="Z5" s="41" t="s">
        <v>94</v>
      </c>
      <c r="AA5" s="41" t="s">
        <v>94</v>
      </c>
      <c r="AB5" s="41" t="s">
        <v>94</v>
      </c>
    </row>
    <row r="6" spans="1:28" x14ac:dyDescent="0.2">
      <c r="A6" s="40" t="s">
        <v>95</v>
      </c>
      <c r="B6" s="42">
        <v>3</v>
      </c>
      <c r="C6" s="42">
        <v>3</v>
      </c>
      <c r="D6" s="42">
        <v>3</v>
      </c>
      <c r="E6" s="42">
        <v>3</v>
      </c>
      <c r="F6" s="42">
        <v>3</v>
      </c>
      <c r="G6" s="42">
        <v>3</v>
      </c>
      <c r="H6" s="42">
        <v>3</v>
      </c>
      <c r="I6" s="42">
        <v>3</v>
      </c>
      <c r="J6" s="42">
        <v>3</v>
      </c>
      <c r="K6" s="42">
        <v>3</v>
      </c>
      <c r="L6" s="42">
        <v>3</v>
      </c>
      <c r="M6" s="42">
        <v>3</v>
      </c>
      <c r="N6" s="42">
        <v>3</v>
      </c>
      <c r="O6" s="42">
        <v>3</v>
      </c>
      <c r="P6" s="42">
        <v>3</v>
      </c>
      <c r="Q6" s="42">
        <v>3</v>
      </c>
      <c r="R6" s="42">
        <v>3</v>
      </c>
      <c r="S6" s="42">
        <v>3</v>
      </c>
      <c r="T6" s="42">
        <v>3</v>
      </c>
      <c r="U6" s="42">
        <v>3</v>
      </c>
      <c r="V6" s="42">
        <v>3</v>
      </c>
      <c r="W6" s="42">
        <v>3</v>
      </c>
      <c r="X6" s="42">
        <v>3</v>
      </c>
      <c r="Y6" s="42">
        <v>3</v>
      </c>
      <c r="Z6" s="42">
        <v>3</v>
      </c>
      <c r="AA6" s="42">
        <v>3</v>
      </c>
      <c r="AB6" s="42">
        <v>3</v>
      </c>
    </row>
    <row r="7" spans="1:28" s="44" customFormat="1" x14ac:dyDescent="0.2">
      <c r="A7" s="43" t="s">
        <v>96</v>
      </c>
      <c r="B7" s="44">
        <v>17777</v>
      </c>
      <c r="C7" s="44">
        <v>17777</v>
      </c>
      <c r="D7" s="44">
        <v>17777</v>
      </c>
      <c r="E7" s="44">
        <v>17777</v>
      </c>
      <c r="F7" s="44">
        <v>17777</v>
      </c>
      <c r="G7" s="44">
        <v>17777</v>
      </c>
      <c r="H7" s="44">
        <v>29465</v>
      </c>
      <c r="I7" s="44">
        <v>17777</v>
      </c>
      <c r="J7" s="44">
        <v>17777</v>
      </c>
      <c r="K7" s="44">
        <v>18142</v>
      </c>
      <c r="L7" s="44">
        <v>18142</v>
      </c>
      <c r="M7" s="44">
        <v>18142</v>
      </c>
      <c r="N7" s="44">
        <v>18142</v>
      </c>
      <c r="O7" s="44">
        <v>18142</v>
      </c>
      <c r="P7" s="44">
        <v>18142</v>
      </c>
      <c r="Q7" s="44">
        <v>29830</v>
      </c>
      <c r="R7" s="44">
        <v>18142</v>
      </c>
      <c r="S7" s="44">
        <v>18142</v>
      </c>
      <c r="T7" s="44">
        <v>17868</v>
      </c>
      <c r="U7" s="44">
        <v>17868</v>
      </c>
      <c r="V7" s="44">
        <v>17868</v>
      </c>
      <c r="W7" s="44">
        <v>17868</v>
      </c>
      <c r="X7" s="44">
        <v>17868</v>
      </c>
      <c r="Y7" s="44">
        <v>17868</v>
      </c>
      <c r="Z7" s="44">
        <v>29556</v>
      </c>
      <c r="AA7" s="44">
        <v>17868</v>
      </c>
      <c r="AB7" s="44">
        <v>17868</v>
      </c>
    </row>
    <row r="8" spans="1:28" s="44" customFormat="1" x14ac:dyDescent="0.2">
      <c r="A8" s="43" t="s">
        <v>97</v>
      </c>
      <c r="B8" s="44">
        <v>41883</v>
      </c>
      <c r="C8" s="44">
        <v>41883</v>
      </c>
      <c r="D8" s="44">
        <v>41883</v>
      </c>
      <c r="E8" s="44">
        <v>41883</v>
      </c>
      <c r="F8" s="44">
        <v>41883</v>
      </c>
      <c r="G8" s="44">
        <v>41883</v>
      </c>
      <c r="H8" s="44">
        <v>41883</v>
      </c>
      <c r="I8" s="44">
        <v>41883</v>
      </c>
      <c r="J8" s="44">
        <v>41883</v>
      </c>
      <c r="K8" s="44">
        <v>41883</v>
      </c>
      <c r="L8" s="44">
        <v>41883</v>
      </c>
      <c r="M8" s="44">
        <v>41883</v>
      </c>
      <c r="N8" s="44">
        <v>41883</v>
      </c>
      <c r="O8" s="44">
        <v>41883</v>
      </c>
      <c r="P8" s="44">
        <v>41883</v>
      </c>
      <c r="Q8" s="44">
        <v>41883</v>
      </c>
      <c r="R8" s="44">
        <v>41883</v>
      </c>
      <c r="S8" s="44">
        <v>41883</v>
      </c>
      <c r="T8" s="44">
        <v>41883</v>
      </c>
      <c r="U8" s="44">
        <v>41883</v>
      </c>
      <c r="V8" s="44">
        <v>41883</v>
      </c>
      <c r="W8" s="44">
        <v>41883</v>
      </c>
      <c r="X8" s="44">
        <v>41883</v>
      </c>
      <c r="Y8" s="44">
        <v>41883</v>
      </c>
      <c r="Z8" s="44">
        <v>41883</v>
      </c>
      <c r="AA8" s="44">
        <v>41883</v>
      </c>
      <c r="AB8" s="44">
        <v>41883</v>
      </c>
    </row>
    <row r="9" spans="1:28" x14ac:dyDescent="0.2">
      <c r="A9" s="40" t="s">
        <v>98</v>
      </c>
      <c r="B9" s="42">
        <v>265</v>
      </c>
      <c r="C9" s="42">
        <v>265</v>
      </c>
      <c r="D9" s="42">
        <v>265</v>
      </c>
      <c r="E9" s="42">
        <v>265</v>
      </c>
      <c r="F9" s="42">
        <v>265</v>
      </c>
      <c r="G9" s="42">
        <v>265</v>
      </c>
      <c r="H9" s="42">
        <v>137</v>
      </c>
      <c r="I9" s="42">
        <v>265</v>
      </c>
      <c r="J9" s="42">
        <v>265</v>
      </c>
      <c r="K9" s="42">
        <v>261</v>
      </c>
      <c r="L9" s="42">
        <v>261</v>
      </c>
      <c r="M9" s="42">
        <v>261</v>
      </c>
      <c r="N9" s="42">
        <v>261</v>
      </c>
      <c r="O9" s="42">
        <v>261</v>
      </c>
      <c r="P9" s="42">
        <v>261</v>
      </c>
      <c r="Q9" s="42">
        <v>133</v>
      </c>
      <c r="R9" s="42">
        <v>261</v>
      </c>
      <c r="S9" s="42">
        <v>261</v>
      </c>
      <c r="T9" s="42">
        <v>264</v>
      </c>
      <c r="U9" s="42">
        <v>264</v>
      </c>
      <c r="V9" s="42">
        <v>264</v>
      </c>
      <c r="W9" s="42">
        <v>264</v>
      </c>
      <c r="X9" s="42">
        <v>264</v>
      </c>
      <c r="Y9" s="42">
        <v>264</v>
      </c>
      <c r="Z9" s="42">
        <v>136</v>
      </c>
      <c r="AA9" s="42">
        <v>264</v>
      </c>
      <c r="AB9" s="42">
        <v>264</v>
      </c>
    </row>
    <row r="10" spans="1:28" x14ac:dyDescent="0.2">
      <c r="A10" s="40" t="s">
        <v>99</v>
      </c>
      <c r="B10" s="41" t="s">
        <v>100</v>
      </c>
      <c r="C10" s="41" t="s">
        <v>101</v>
      </c>
      <c r="D10" s="41" t="s">
        <v>102</v>
      </c>
      <c r="E10" s="41" t="s">
        <v>103</v>
      </c>
      <c r="F10" s="41" t="s">
        <v>104</v>
      </c>
      <c r="G10" s="41" t="s">
        <v>105</v>
      </c>
      <c r="H10" s="41" t="s">
        <v>106</v>
      </c>
      <c r="I10" s="41" t="s">
        <v>107</v>
      </c>
      <c r="J10" s="41" t="s">
        <v>108</v>
      </c>
      <c r="K10" s="41" t="s">
        <v>109</v>
      </c>
      <c r="L10" s="41" t="s">
        <v>110</v>
      </c>
      <c r="M10" s="41" t="s">
        <v>111</v>
      </c>
      <c r="N10" s="41" t="s">
        <v>112</v>
      </c>
      <c r="O10" s="41" t="s">
        <v>113</v>
      </c>
      <c r="P10" s="41" t="s">
        <v>114</v>
      </c>
      <c r="Q10" s="41" t="s">
        <v>115</v>
      </c>
      <c r="R10" s="41" t="s">
        <v>116</v>
      </c>
      <c r="S10" s="41" t="s">
        <v>117</v>
      </c>
      <c r="T10" s="41" t="s">
        <v>118</v>
      </c>
      <c r="U10" s="41" t="s">
        <v>119</v>
      </c>
      <c r="V10" s="41" t="s">
        <v>120</v>
      </c>
      <c r="W10" s="41" t="s">
        <v>121</v>
      </c>
      <c r="X10" s="41" t="s">
        <v>122</v>
      </c>
      <c r="Y10" s="41" t="s">
        <v>123</v>
      </c>
      <c r="Z10" s="41" t="s">
        <v>124</v>
      </c>
      <c r="AA10" s="41" t="s">
        <v>125</v>
      </c>
      <c r="AB10" s="41" t="s">
        <v>126</v>
      </c>
    </row>
    <row r="11" spans="1:28" ht="12.75" x14ac:dyDescent="0.2">
      <c r="A11" s="45">
        <v>17777</v>
      </c>
      <c r="B11" s="46">
        <v>3.7</v>
      </c>
      <c r="C11" s="46">
        <v>3.8</v>
      </c>
      <c r="D11" s="46">
        <v>3.7</v>
      </c>
      <c r="E11" s="46">
        <v>3.8</v>
      </c>
      <c r="F11" s="46">
        <v>3.7</v>
      </c>
      <c r="G11" s="46">
        <v>3.8</v>
      </c>
      <c r="H11" s="47"/>
      <c r="I11" s="46">
        <v>3.9</v>
      </c>
      <c r="J11" s="46">
        <v>3.7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2.75" x14ac:dyDescent="0.2">
      <c r="A12" s="45">
        <v>17868</v>
      </c>
      <c r="B12" s="46">
        <v>3.7</v>
      </c>
      <c r="C12" s="46">
        <v>3.8</v>
      </c>
      <c r="D12" s="46">
        <v>3.7</v>
      </c>
      <c r="E12" s="46">
        <v>3.9</v>
      </c>
      <c r="F12" s="46">
        <v>3.8</v>
      </c>
      <c r="G12" s="46">
        <v>3.9</v>
      </c>
      <c r="H12" s="47"/>
      <c r="I12" s="46">
        <v>4.0999999999999996</v>
      </c>
      <c r="J12" s="46">
        <v>3.8</v>
      </c>
      <c r="K12" s="47"/>
      <c r="L12" s="47"/>
      <c r="M12" s="47"/>
      <c r="N12" s="47"/>
      <c r="O12" s="47"/>
      <c r="P12" s="47"/>
      <c r="Q12" s="47"/>
      <c r="R12" s="47"/>
      <c r="S12" s="47"/>
      <c r="T12" s="46">
        <v>0</v>
      </c>
      <c r="U12" s="46">
        <v>0</v>
      </c>
      <c r="V12" s="46">
        <v>0</v>
      </c>
      <c r="W12" s="46">
        <v>2.6</v>
      </c>
      <c r="X12" s="46">
        <v>2.7</v>
      </c>
      <c r="Y12" s="46">
        <v>2.6</v>
      </c>
      <c r="Z12" s="47"/>
      <c r="AA12" s="46">
        <v>5.0999999999999996</v>
      </c>
      <c r="AB12" s="46">
        <v>2.7</v>
      </c>
    </row>
    <row r="13" spans="1:28" ht="12.75" x14ac:dyDescent="0.2">
      <c r="A13" s="45">
        <v>17958</v>
      </c>
      <c r="B13" s="46">
        <v>3.9</v>
      </c>
      <c r="C13" s="46">
        <v>3.9</v>
      </c>
      <c r="D13" s="46">
        <v>3.8</v>
      </c>
      <c r="E13" s="46">
        <v>4</v>
      </c>
      <c r="F13" s="46">
        <v>3.9</v>
      </c>
      <c r="G13" s="46">
        <v>4</v>
      </c>
      <c r="H13" s="47"/>
      <c r="I13" s="46">
        <v>4.0999999999999996</v>
      </c>
      <c r="J13" s="46">
        <v>3.9</v>
      </c>
      <c r="K13" s="47"/>
      <c r="L13" s="47"/>
      <c r="M13" s="47"/>
      <c r="N13" s="47"/>
      <c r="O13" s="47"/>
      <c r="P13" s="47"/>
      <c r="Q13" s="47"/>
      <c r="R13" s="47"/>
      <c r="S13" s="47"/>
      <c r="T13" s="46">
        <v>5.4</v>
      </c>
      <c r="U13" s="46">
        <v>2.6</v>
      </c>
      <c r="V13" s="46">
        <v>2.7</v>
      </c>
      <c r="W13" s="46">
        <v>2.6</v>
      </c>
      <c r="X13" s="46">
        <v>2.6</v>
      </c>
      <c r="Y13" s="46">
        <v>2.6</v>
      </c>
      <c r="Z13" s="47"/>
      <c r="AA13" s="46">
        <v>0</v>
      </c>
      <c r="AB13" s="46">
        <v>2.6</v>
      </c>
    </row>
    <row r="14" spans="1:28" ht="12.75" x14ac:dyDescent="0.2">
      <c r="A14" s="45">
        <v>18050</v>
      </c>
      <c r="B14" s="46">
        <v>3.9</v>
      </c>
      <c r="C14" s="46">
        <v>4</v>
      </c>
      <c r="D14" s="46">
        <v>3.9</v>
      </c>
      <c r="E14" s="46">
        <v>4</v>
      </c>
      <c r="F14" s="46">
        <v>4</v>
      </c>
      <c r="G14" s="46">
        <v>4.0999999999999996</v>
      </c>
      <c r="H14" s="47"/>
      <c r="I14" s="46">
        <v>4.2</v>
      </c>
      <c r="J14" s="46">
        <v>4</v>
      </c>
      <c r="K14" s="47"/>
      <c r="L14" s="47"/>
      <c r="M14" s="47"/>
      <c r="N14" s="47"/>
      <c r="O14" s="47"/>
      <c r="P14" s="47"/>
      <c r="Q14" s="47"/>
      <c r="R14" s="47"/>
      <c r="S14" s="47"/>
      <c r="T14" s="46">
        <v>0</v>
      </c>
      <c r="U14" s="46">
        <v>2.6</v>
      </c>
      <c r="V14" s="46">
        <v>2.6</v>
      </c>
      <c r="W14" s="46">
        <v>0</v>
      </c>
      <c r="X14" s="46">
        <v>2.6</v>
      </c>
      <c r="Y14" s="46">
        <v>2.5</v>
      </c>
      <c r="Z14" s="47"/>
      <c r="AA14" s="46">
        <v>2.4</v>
      </c>
      <c r="AB14" s="46">
        <v>2.6</v>
      </c>
    </row>
    <row r="15" spans="1:28" ht="12.75" x14ac:dyDescent="0.2">
      <c r="A15" s="45">
        <v>18142</v>
      </c>
      <c r="B15" s="46">
        <v>4</v>
      </c>
      <c r="C15" s="46">
        <v>4.0999999999999996</v>
      </c>
      <c r="D15" s="46">
        <v>4</v>
      </c>
      <c r="E15" s="46">
        <v>4.0999999999999996</v>
      </c>
      <c r="F15" s="46">
        <v>4.0999999999999996</v>
      </c>
      <c r="G15" s="46">
        <v>4.0999999999999996</v>
      </c>
      <c r="H15" s="47"/>
      <c r="I15" s="46">
        <v>4.3</v>
      </c>
      <c r="J15" s="46">
        <v>4.0999999999999996</v>
      </c>
      <c r="K15" s="46">
        <v>8.1</v>
      </c>
      <c r="L15" s="46">
        <v>7.9</v>
      </c>
      <c r="M15" s="46">
        <v>8.1</v>
      </c>
      <c r="N15" s="46">
        <v>7.9</v>
      </c>
      <c r="O15" s="46">
        <v>10.8</v>
      </c>
      <c r="P15" s="46">
        <v>7.9</v>
      </c>
      <c r="Q15" s="47"/>
      <c r="R15" s="46">
        <v>10.3</v>
      </c>
      <c r="S15" s="46">
        <v>10.8</v>
      </c>
      <c r="T15" s="46">
        <v>2.6</v>
      </c>
      <c r="U15" s="46">
        <v>2.5</v>
      </c>
      <c r="V15" s="46">
        <v>2.6</v>
      </c>
      <c r="W15" s="46">
        <v>2.5</v>
      </c>
      <c r="X15" s="46">
        <v>2.5</v>
      </c>
      <c r="Y15" s="46">
        <v>0</v>
      </c>
      <c r="Z15" s="47"/>
      <c r="AA15" s="46">
        <v>2.4</v>
      </c>
      <c r="AB15" s="46">
        <v>2.5</v>
      </c>
    </row>
    <row r="16" spans="1:28" ht="12.75" x14ac:dyDescent="0.2">
      <c r="A16" s="45">
        <v>18233</v>
      </c>
      <c r="B16" s="46">
        <v>4.0999999999999996</v>
      </c>
      <c r="C16" s="46">
        <v>4.2</v>
      </c>
      <c r="D16" s="46">
        <v>4.0999999999999996</v>
      </c>
      <c r="E16" s="46">
        <v>4.0999999999999996</v>
      </c>
      <c r="F16" s="46">
        <v>4.2</v>
      </c>
      <c r="G16" s="46">
        <v>4.2</v>
      </c>
      <c r="H16" s="47"/>
      <c r="I16" s="46">
        <v>4.3</v>
      </c>
      <c r="J16" s="46">
        <v>4.0999999999999996</v>
      </c>
      <c r="K16" s="46">
        <v>10.8</v>
      </c>
      <c r="L16" s="46">
        <v>10.5</v>
      </c>
      <c r="M16" s="46">
        <v>10.8</v>
      </c>
      <c r="N16" s="46">
        <v>5.0999999999999996</v>
      </c>
      <c r="O16" s="46">
        <v>10.5</v>
      </c>
      <c r="P16" s="46">
        <v>7.7</v>
      </c>
      <c r="Q16" s="47"/>
      <c r="R16" s="46">
        <v>4.9000000000000004</v>
      </c>
      <c r="S16" s="46">
        <v>7.9</v>
      </c>
      <c r="T16" s="46">
        <v>2.5</v>
      </c>
      <c r="U16" s="46">
        <v>2.4</v>
      </c>
      <c r="V16" s="46">
        <v>2.5</v>
      </c>
      <c r="W16" s="46">
        <v>0</v>
      </c>
      <c r="X16" s="46">
        <v>2.4</v>
      </c>
      <c r="Y16" s="46">
        <v>2.4</v>
      </c>
      <c r="Z16" s="47"/>
      <c r="AA16" s="46">
        <v>0</v>
      </c>
      <c r="AB16" s="46">
        <v>0</v>
      </c>
    </row>
    <row r="17" spans="1:28" ht="12.75" x14ac:dyDescent="0.2">
      <c r="A17" s="45">
        <v>18323</v>
      </c>
      <c r="B17" s="46">
        <v>4.0999999999999996</v>
      </c>
      <c r="C17" s="46">
        <v>4.3</v>
      </c>
      <c r="D17" s="46">
        <v>4.0999999999999996</v>
      </c>
      <c r="E17" s="46">
        <v>4.2</v>
      </c>
      <c r="F17" s="46">
        <v>4.2</v>
      </c>
      <c r="G17" s="46">
        <v>4.2</v>
      </c>
      <c r="H17" s="47"/>
      <c r="I17" s="46">
        <v>4.4000000000000004</v>
      </c>
      <c r="J17" s="46">
        <v>4.2</v>
      </c>
      <c r="K17" s="46">
        <v>5.0999999999999996</v>
      </c>
      <c r="L17" s="46">
        <v>10.3</v>
      </c>
      <c r="M17" s="46">
        <v>7.9</v>
      </c>
      <c r="N17" s="46">
        <v>5</v>
      </c>
      <c r="O17" s="46">
        <v>7.7</v>
      </c>
      <c r="P17" s="46">
        <v>5</v>
      </c>
      <c r="Q17" s="47"/>
      <c r="R17" s="46">
        <v>7.3</v>
      </c>
      <c r="S17" s="46">
        <v>7.7</v>
      </c>
      <c r="T17" s="46">
        <v>0</v>
      </c>
      <c r="U17" s="46">
        <v>2.4</v>
      </c>
      <c r="V17" s="46">
        <v>0</v>
      </c>
      <c r="W17" s="46">
        <v>2.4</v>
      </c>
      <c r="X17" s="46">
        <v>0</v>
      </c>
      <c r="Y17" s="46">
        <v>0</v>
      </c>
      <c r="Z17" s="47"/>
      <c r="AA17" s="46">
        <v>2.2999999999999998</v>
      </c>
      <c r="AB17" s="46">
        <v>2.4</v>
      </c>
    </row>
    <row r="18" spans="1:28" ht="12.75" x14ac:dyDescent="0.2">
      <c r="A18" s="45">
        <v>18415</v>
      </c>
      <c r="B18" s="46">
        <v>4.3</v>
      </c>
      <c r="C18" s="46">
        <v>4.4000000000000004</v>
      </c>
      <c r="D18" s="46">
        <v>4.2</v>
      </c>
      <c r="E18" s="46">
        <v>4.4000000000000004</v>
      </c>
      <c r="F18" s="46">
        <v>4.4000000000000004</v>
      </c>
      <c r="G18" s="46">
        <v>4.3</v>
      </c>
      <c r="H18" s="47"/>
      <c r="I18" s="46">
        <v>4.5999999999999996</v>
      </c>
      <c r="J18" s="46">
        <v>4.3</v>
      </c>
      <c r="K18" s="46">
        <v>10.3</v>
      </c>
      <c r="L18" s="46">
        <v>10</v>
      </c>
      <c r="M18" s="46">
        <v>7.7</v>
      </c>
      <c r="N18" s="46">
        <v>10</v>
      </c>
      <c r="O18" s="46">
        <v>10</v>
      </c>
      <c r="P18" s="46">
        <v>4.9000000000000004</v>
      </c>
      <c r="Q18" s="47"/>
      <c r="R18" s="46">
        <v>9.5</v>
      </c>
      <c r="S18" s="46">
        <v>7.5</v>
      </c>
      <c r="T18" s="46">
        <v>4.9000000000000004</v>
      </c>
      <c r="U18" s="46">
        <v>2.2999999999999998</v>
      </c>
      <c r="V18" s="46">
        <v>2.4</v>
      </c>
      <c r="W18" s="46">
        <v>4.8</v>
      </c>
      <c r="X18" s="46">
        <v>4.8</v>
      </c>
      <c r="Y18" s="46">
        <v>2.4</v>
      </c>
      <c r="Z18" s="47"/>
      <c r="AA18" s="46">
        <v>4.5</v>
      </c>
      <c r="AB18" s="46">
        <v>2.4</v>
      </c>
    </row>
    <row r="19" spans="1:28" ht="12.75" x14ac:dyDescent="0.2">
      <c r="A19" s="45">
        <v>18507</v>
      </c>
      <c r="B19" s="46">
        <v>4.4000000000000004</v>
      </c>
      <c r="C19" s="46">
        <v>4.5</v>
      </c>
      <c r="D19" s="46">
        <v>4.3</v>
      </c>
      <c r="E19" s="46">
        <v>4.4000000000000004</v>
      </c>
      <c r="F19" s="46">
        <v>4.5</v>
      </c>
      <c r="G19" s="46">
        <v>4.4000000000000004</v>
      </c>
      <c r="H19" s="47"/>
      <c r="I19" s="46">
        <v>4.7</v>
      </c>
      <c r="J19" s="46">
        <v>4.4000000000000004</v>
      </c>
      <c r="K19" s="46">
        <v>10</v>
      </c>
      <c r="L19" s="46">
        <v>9.8000000000000007</v>
      </c>
      <c r="M19" s="46">
        <v>7.5</v>
      </c>
      <c r="N19" s="46">
        <v>7.3</v>
      </c>
      <c r="O19" s="46">
        <v>9.8000000000000007</v>
      </c>
      <c r="P19" s="46">
        <v>7.3</v>
      </c>
      <c r="Q19" s="47"/>
      <c r="R19" s="46">
        <v>9.3000000000000007</v>
      </c>
      <c r="S19" s="46">
        <v>7.3</v>
      </c>
      <c r="T19" s="46">
        <v>2.2999999999999998</v>
      </c>
      <c r="U19" s="46">
        <v>2.2999999999999998</v>
      </c>
      <c r="V19" s="46">
        <v>2.4</v>
      </c>
      <c r="W19" s="46">
        <v>0</v>
      </c>
      <c r="X19" s="46">
        <v>2.2999999999999998</v>
      </c>
      <c r="Y19" s="46">
        <v>2.2999999999999998</v>
      </c>
      <c r="Z19" s="47"/>
      <c r="AA19" s="46">
        <v>2.2000000000000002</v>
      </c>
      <c r="AB19" s="46">
        <v>2.2999999999999998</v>
      </c>
    </row>
    <row r="20" spans="1:28" ht="12.75" x14ac:dyDescent="0.2">
      <c r="A20" s="45">
        <v>18598</v>
      </c>
      <c r="B20" s="46">
        <v>4.5999999999999996</v>
      </c>
      <c r="C20" s="46">
        <v>4.5999999999999996</v>
      </c>
      <c r="D20" s="46">
        <v>4.4000000000000004</v>
      </c>
      <c r="E20" s="46">
        <v>4.5999999999999996</v>
      </c>
      <c r="F20" s="46">
        <v>4.5999999999999996</v>
      </c>
      <c r="G20" s="46">
        <v>4.5</v>
      </c>
      <c r="H20" s="47"/>
      <c r="I20" s="46">
        <v>4.8</v>
      </c>
      <c r="J20" s="46">
        <v>4.5999999999999996</v>
      </c>
      <c r="K20" s="46">
        <v>12.2</v>
      </c>
      <c r="L20" s="46">
        <v>9.5</v>
      </c>
      <c r="M20" s="46">
        <v>7.3</v>
      </c>
      <c r="N20" s="46">
        <v>12.2</v>
      </c>
      <c r="O20" s="46">
        <v>9.5</v>
      </c>
      <c r="P20" s="46">
        <v>7.1</v>
      </c>
      <c r="Q20" s="47"/>
      <c r="R20" s="46">
        <v>11.6</v>
      </c>
      <c r="S20" s="46">
        <v>12.2</v>
      </c>
      <c r="T20" s="46">
        <v>4.5</v>
      </c>
      <c r="U20" s="46">
        <v>2.2000000000000002</v>
      </c>
      <c r="V20" s="46">
        <v>2.2999999999999998</v>
      </c>
      <c r="W20" s="46">
        <v>4.5</v>
      </c>
      <c r="X20" s="46">
        <v>2.2000000000000002</v>
      </c>
      <c r="Y20" s="46">
        <v>2.2999999999999998</v>
      </c>
      <c r="Z20" s="47"/>
      <c r="AA20" s="46">
        <v>2.1</v>
      </c>
      <c r="AB20" s="46">
        <v>4.5</v>
      </c>
    </row>
    <row r="21" spans="1:28" ht="12.75" x14ac:dyDescent="0.2">
      <c r="A21" s="45">
        <v>18688</v>
      </c>
      <c r="B21" s="46">
        <v>4.7</v>
      </c>
      <c r="C21" s="46">
        <v>4.9000000000000004</v>
      </c>
      <c r="D21" s="46">
        <v>4.7</v>
      </c>
      <c r="E21" s="46">
        <v>4.8</v>
      </c>
      <c r="F21" s="46">
        <v>4.8</v>
      </c>
      <c r="G21" s="46">
        <v>4.8</v>
      </c>
      <c r="H21" s="47"/>
      <c r="I21" s="46">
        <v>5.0999999999999996</v>
      </c>
      <c r="J21" s="46">
        <v>4.8</v>
      </c>
      <c r="K21" s="46">
        <v>14.6</v>
      </c>
      <c r="L21" s="46">
        <v>14</v>
      </c>
      <c r="M21" s="46">
        <v>14.6</v>
      </c>
      <c r="N21" s="46">
        <v>14.3</v>
      </c>
      <c r="O21" s="46">
        <v>14.3</v>
      </c>
      <c r="P21" s="46">
        <v>14.3</v>
      </c>
      <c r="Q21" s="47"/>
      <c r="R21" s="46">
        <v>15.9</v>
      </c>
      <c r="S21" s="46">
        <v>14.3</v>
      </c>
      <c r="T21" s="46">
        <v>2.2000000000000002</v>
      </c>
      <c r="U21" s="46">
        <v>6.5</v>
      </c>
      <c r="V21" s="46">
        <v>6.8</v>
      </c>
      <c r="W21" s="46">
        <v>4.3</v>
      </c>
      <c r="X21" s="46">
        <v>4.3</v>
      </c>
      <c r="Y21" s="46">
        <v>6.7</v>
      </c>
      <c r="Z21" s="47"/>
      <c r="AA21" s="46">
        <v>6.3</v>
      </c>
      <c r="AB21" s="46">
        <v>4.3</v>
      </c>
    </row>
    <row r="22" spans="1:28" ht="12.75" x14ac:dyDescent="0.2">
      <c r="A22" s="45">
        <v>18780</v>
      </c>
      <c r="B22" s="46">
        <v>5.0999999999999996</v>
      </c>
      <c r="C22" s="46">
        <v>5.0999999999999996</v>
      </c>
      <c r="D22" s="46">
        <v>4.9000000000000004</v>
      </c>
      <c r="E22" s="46">
        <v>5.0999999999999996</v>
      </c>
      <c r="F22" s="46">
        <v>5.0999999999999996</v>
      </c>
      <c r="G22" s="46">
        <v>5.2</v>
      </c>
      <c r="H22" s="47"/>
      <c r="I22" s="46">
        <v>5.4</v>
      </c>
      <c r="J22" s="46">
        <v>5.0999999999999996</v>
      </c>
      <c r="K22" s="46">
        <v>18.600000000000001</v>
      </c>
      <c r="L22" s="46">
        <v>15.9</v>
      </c>
      <c r="M22" s="46">
        <v>16.7</v>
      </c>
      <c r="N22" s="46">
        <v>15.9</v>
      </c>
      <c r="O22" s="46">
        <v>15.9</v>
      </c>
      <c r="P22" s="46">
        <v>20.9</v>
      </c>
      <c r="Q22" s="47"/>
      <c r="R22" s="46">
        <v>17.399999999999999</v>
      </c>
      <c r="S22" s="46">
        <v>18.600000000000001</v>
      </c>
      <c r="T22" s="46">
        <v>8.5</v>
      </c>
      <c r="U22" s="46">
        <v>4.0999999999999996</v>
      </c>
      <c r="V22" s="46">
        <v>4.3</v>
      </c>
      <c r="W22" s="46">
        <v>6.3</v>
      </c>
      <c r="X22" s="46">
        <v>6.3</v>
      </c>
      <c r="Y22" s="46">
        <v>8.3000000000000007</v>
      </c>
      <c r="Z22" s="47"/>
      <c r="AA22" s="46">
        <v>5.9</v>
      </c>
      <c r="AB22" s="46">
        <v>6.3</v>
      </c>
    </row>
    <row r="23" spans="1:28" ht="12.75" x14ac:dyDescent="0.2">
      <c r="A23" s="45">
        <v>18872</v>
      </c>
      <c r="B23" s="46">
        <v>5.4</v>
      </c>
      <c r="C23" s="46">
        <v>5.4</v>
      </c>
      <c r="D23" s="46">
        <v>5.0999999999999996</v>
      </c>
      <c r="E23" s="46">
        <v>5.4</v>
      </c>
      <c r="F23" s="46">
        <v>5.4</v>
      </c>
      <c r="G23" s="46">
        <v>5.4</v>
      </c>
      <c r="H23" s="47"/>
      <c r="I23" s="46">
        <v>5.7</v>
      </c>
      <c r="J23" s="46">
        <v>5.3</v>
      </c>
      <c r="K23" s="46">
        <v>22.7</v>
      </c>
      <c r="L23" s="46">
        <v>20</v>
      </c>
      <c r="M23" s="46">
        <v>18.600000000000001</v>
      </c>
      <c r="N23" s="46">
        <v>22.7</v>
      </c>
      <c r="O23" s="46">
        <v>20</v>
      </c>
      <c r="P23" s="46">
        <v>22.7</v>
      </c>
      <c r="Q23" s="47"/>
      <c r="R23" s="46">
        <v>21.3</v>
      </c>
      <c r="S23" s="46">
        <v>20.5</v>
      </c>
      <c r="T23" s="46">
        <v>5.9</v>
      </c>
      <c r="U23" s="46">
        <v>5.9</v>
      </c>
      <c r="V23" s="46">
        <v>4.0999999999999996</v>
      </c>
      <c r="W23" s="46">
        <v>5.9</v>
      </c>
      <c r="X23" s="46">
        <v>5.9</v>
      </c>
      <c r="Y23" s="46">
        <v>3.8</v>
      </c>
      <c r="Z23" s="47"/>
      <c r="AA23" s="46">
        <v>5.6</v>
      </c>
      <c r="AB23" s="46">
        <v>3.9</v>
      </c>
    </row>
    <row r="24" spans="1:28" ht="12.75" x14ac:dyDescent="0.2">
      <c r="A24" s="45">
        <v>18963</v>
      </c>
      <c r="B24" s="46">
        <v>5.7</v>
      </c>
      <c r="C24" s="46">
        <v>5.8</v>
      </c>
      <c r="D24" s="46">
        <v>5.6</v>
      </c>
      <c r="E24" s="46">
        <v>5.7</v>
      </c>
      <c r="F24" s="46">
        <v>5.7</v>
      </c>
      <c r="G24" s="46">
        <v>5.8</v>
      </c>
      <c r="H24" s="47"/>
      <c r="I24" s="46">
        <v>6</v>
      </c>
      <c r="J24" s="46">
        <v>5.7</v>
      </c>
      <c r="K24" s="46">
        <v>23.9</v>
      </c>
      <c r="L24" s="46">
        <v>26.1</v>
      </c>
      <c r="M24" s="46">
        <v>27.3</v>
      </c>
      <c r="N24" s="46">
        <v>23.9</v>
      </c>
      <c r="O24" s="46">
        <v>23.9</v>
      </c>
      <c r="P24" s="46">
        <v>28.9</v>
      </c>
      <c r="Q24" s="47"/>
      <c r="R24" s="46">
        <v>25</v>
      </c>
      <c r="S24" s="46">
        <v>23.9</v>
      </c>
      <c r="T24" s="46">
        <v>5.6</v>
      </c>
      <c r="U24" s="46">
        <v>7.4</v>
      </c>
      <c r="V24" s="46">
        <v>9.8000000000000007</v>
      </c>
      <c r="W24" s="46">
        <v>5.6</v>
      </c>
      <c r="X24" s="46">
        <v>5.6</v>
      </c>
      <c r="Y24" s="46">
        <v>7.4</v>
      </c>
      <c r="Z24" s="47"/>
      <c r="AA24" s="46">
        <v>5.3</v>
      </c>
      <c r="AB24" s="46">
        <v>7.5</v>
      </c>
    </row>
    <row r="25" spans="1:28" ht="12.75" x14ac:dyDescent="0.2">
      <c r="A25" s="45">
        <v>19054</v>
      </c>
      <c r="B25" s="46">
        <v>5.9</v>
      </c>
      <c r="C25" s="46">
        <v>5.9</v>
      </c>
      <c r="D25" s="46">
        <v>5.8</v>
      </c>
      <c r="E25" s="46">
        <v>5.9</v>
      </c>
      <c r="F25" s="46">
        <v>6</v>
      </c>
      <c r="G25" s="46">
        <v>6</v>
      </c>
      <c r="H25" s="47"/>
      <c r="I25" s="46">
        <v>6.2</v>
      </c>
      <c r="J25" s="46">
        <v>5.9</v>
      </c>
      <c r="K25" s="46">
        <v>25.5</v>
      </c>
      <c r="L25" s="46">
        <v>20.399999999999999</v>
      </c>
      <c r="M25" s="46">
        <v>23.4</v>
      </c>
      <c r="N25" s="46">
        <v>22.9</v>
      </c>
      <c r="O25" s="46">
        <v>25</v>
      </c>
      <c r="P25" s="46">
        <v>25</v>
      </c>
      <c r="Q25" s="47"/>
      <c r="R25" s="46">
        <v>21.6</v>
      </c>
      <c r="S25" s="46">
        <v>22.9</v>
      </c>
      <c r="T25" s="46">
        <v>3.5</v>
      </c>
      <c r="U25" s="46">
        <v>1.7</v>
      </c>
      <c r="V25" s="46">
        <v>3.6</v>
      </c>
      <c r="W25" s="46">
        <v>3.5</v>
      </c>
      <c r="X25" s="46">
        <v>5.3</v>
      </c>
      <c r="Y25" s="46">
        <v>3.4</v>
      </c>
      <c r="Z25" s="47"/>
      <c r="AA25" s="46">
        <v>3.3</v>
      </c>
      <c r="AB25" s="46">
        <v>3.5</v>
      </c>
    </row>
    <row r="26" spans="1:28" ht="12.75" x14ac:dyDescent="0.2">
      <c r="A26" s="45">
        <v>19146</v>
      </c>
      <c r="B26" s="46">
        <v>6.1</v>
      </c>
      <c r="C26" s="46">
        <v>6.2</v>
      </c>
      <c r="D26" s="46">
        <v>5.9</v>
      </c>
      <c r="E26" s="46">
        <v>6.2</v>
      </c>
      <c r="F26" s="46">
        <v>6.2</v>
      </c>
      <c r="G26" s="46">
        <v>6.2</v>
      </c>
      <c r="H26" s="47"/>
      <c r="I26" s="46">
        <v>6.5</v>
      </c>
      <c r="J26" s="46">
        <v>6.1</v>
      </c>
      <c r="K26" s="46">
        <v>19.600000000000001</v>
      </c>
      <c r="L26" s="46">
        <v>21.6</v>
      </c>
      <c r="M26" s="46">
        <v>20.399999999999999</v>
      </c>
      <c r="N26" s="46">
        <v>21.6</v>
      </c>
      <c r="O26" s="46">
        <v>21.6</v>
      </c>
      <c r="P26" s="46">
        <v>19.2</v>
      </c>
      <c r="Q26" s="47"/>
      <c r="R26" s="46">
        <v>20.399999999999999</v>
      </c>
      <c r="S26" s="46">
        <v>19.600000000000001</v>
      </c>
      <c r="T26" s="46">
        <v>3.4</v>
      </c>
      <c r="U26" s="46">
        <v>5.0999999999999996</v>
      </c>
      <c r="V26" s="46">
        <v>1.7</v>
      </c>
      <c r="W26" s="46">
        <v>5.0999999999999996</v>
      </c>
      <c r="X26" s="46">
        <v>3.3</v>
      </c>
      <c r="Y26" s="46">
        <v>3.3</v>
      </c>
      <c r="Z26" s="47"/>
      <c r="AA26" s="46">
        <v>4.8</v>
      </c>
      <c r="AB26" s="46">
        <v>3.4</v>
      </c>
    </row>
    <row r="27" spans="1:28" ht="12.75" x14ac:dyDescent="0.2">
      <c r="A27" s="45">
        <v>19238</v>
      </c>
      <c r="B27" s="46">
        <v>6.2</v>
      </c>
      <c r="C27" s="46">
        <v>6.3</v>
      </c>
      <c r="D27" s="46">
        <v>6.1</v>
      </c>
      <c r="E27" s="46">
        <v>6.3</v>
      </c>
      <c r="F27" s="46">
        <v>6.4</v>
      </c>
      <c r="G27" s="46">
        <v>6.3</v>
      </c>
      <c r="H27" s="47"/>
      <c r="I27" s="46">
        <v>6.7</v>
      </c>
      <c r="J27" s="46">
        <v>6.2</v>
      </c>
      <c r="K27" s="46">
        <v>14.8</v>
      </c>
      <c r="L27" s="46">
        <v>16.7</v>
      </c>
      <c r="M27" s="46">
        <v>19.600000000000001</v>
      </c>
      <c r="N27" s="46">
        <v>16.7</v>
      </c>
      <c r="O27" s="46">
        <v>18.5</v>
      </c>
      <c r="P27" s="46">
        <v>16.7</v>
      </c>
      <c r="Q27" s="47"/>
      <c r="R27" s="46">
        <v>17.5</v>
      </c>
      <c r="S27" s="46">
        <v>17</v>
      </c>
      <c r="T27" s="46">
        <v>1.6</v>
      </c>
      <c r="U27" s="46">
        <v>1.6</v>
      </c>
      <c r="V27" s="46">
        <v>3.4</v>
      </c>
      <c r="W27" s="46">
        <v>1.6</v>
      </c>
      <c r="X27" s="46">
        <v>3.2</v>
      </c>
      <c r="Y27" s="46">
        <v>1.6</v>
      </c>
      <c r="Z27" s="47"/>
      <c r="AA27" s="46">
        <v>3.1</v>
      </c>
      <c r="AB27" s="46">
        <v>1.6</v>
      </c>
    </row>
    <row r="28" spans="1:28" ht="12.75" x14ac:dyDescent="0.2">
      <c r="A28" s="45">
        <v>19329</v>
      </c>
      <c r="B28" s="46">
        <v>6.3</v>
      </c>
      <c r="C28" s="46">
        <v>6.3</v>
      </c>
      <c r="D28" s="46">
        <v>6.1</v>
      </c>
      <c r="E28" s="46">
        <v>6.3</v>
      </c>
      <c r="F28" s="46">
        <v>6.4</v>
      </c>
      <c r="G28" s="46">
        <v>6.4</v>
      </c>
      <c r="H28" s="47"/>
      <c r="I28" s="46">
        <v>6.7</v>
      </c>
      <c r="J28" s="46">
        <v>6.3</v>
      </c>
      <c r="K28" s="46">
        <v>10.5</v>
      </c>
      <c r="L28" s="46">
        <v>8.6</v>
      </c>
      <c r="M28" s="46">
        <v>8.9</v>
      </c>
      <c r="N28" s="46">
        <v>10.5</v>
      </c>
      <c r="O28" s="46">
        <v>12.3</v>
      </c>
      <c r="P28" s="46">
        <v>10.3</v>
      </c>
      <c r="Q28" s="47"/>
      <c r="R28" s="46">
        <v>11.7</v>
      </c>
      <c r="S28" s="46">
        <v>10.5</v>
      </c>
      <c r="T28" s="46">
        <v>1.6</v>
      </c>
      <c r="U28" s="46">
        <v>0</v>
      </c>
      <c r="V28" s="46">
        <v>0</v>
      </c>
      <c r="W28" s="46">
        <v>0</v>
      </c>
      <c r="X28" s="46">
        <v>0</v>
      </c>
      <c r="Y28" s="46">
        <v>1.6</v>
      </c>
      <c r="Z28" s="47"/>
      <c r="AA28" s="46">
        <v>0</v>
      </c>
      <c r="AB28" s="46">
        <v>1.6</v>
      </c>
    </row>
    <row r="29" spans="1:28" ht="12.75" x14ac:dyDescent="0.2">
      <c r="A29" s="45">
        <v>19419</v>
      </c>
      <c r="B29" s="46">
        <v>6.3</v>
      </c>
      <c r="C29" s="46">
        <v>6.4</v>
      </c>
      <c r="D29" s="46">
        <v>6.1</v>
      </c>
      <c r="E29" s="46">
        <v>6.4</v>
      </c>
      <c r="F29" s="46">
        <v>6.5</v>
      </c>
      <c r="G29" s="46">
        <v>6.5</v>
      </c>
      <c r="H29" s="47"/>
      <c r="I29" s="46">
        <v>6.8</v>
      </c>
      <c r="J29" s="46">
        <v>6.3</v>
      </c>
      <c r="K29" s="46">
        <v>6.8</v>
      </c>
      <c r="L29" s="46">
        <v>8.5</v>
      </c>
      <c r="M29" s="46">
        <v>5.2</v>
      </c>
      <c r="N29" s="46">
        <v>8.5</v>
      </c>
      <c r="O29" s="46">
        <v>8.3000000000000007</v>
      </c>
      <c r="P29" s="46">
        <v>8.3000000000000007</v>
      </c>
      <c r="Q29" s="47"/>
      <c r="R29" s="46">
        <v>9.6999999999999993</v>
      </c>
      <c r="S29" s="46">
        <v>6.8</v>
      </c>
      <c r="T29" s="46">
        <v>0</v>
      </c>
      <c r="U29" s="46">
        <v>1.6</v>
      </c>
      <c r="V29" s="46">
        <v>0</v>
      </c>
      <c r="W29" s="46">
        <v>1.6</v>
      </c>
      <c r="X29" s="46">
        <v>1.6</v>
      </c>
      <c r="Y29" s="46">
        <v>1.6</v>
      </c>
      <c r="Z29" s="47"/>
      <c r="AA29" s="46">
        <v>1.5</v>
      </c>
      <c r="AB29" s="46">
        <v>0</v>
      </c>
    </row>
    <row r="30" spans="1:28" ht="12.75" x14ac:dyDescent="0.2">
      <c r="A30" s="45">
        <v>19511</v>
      </c>
      <c r="B30" s="46">
        <v>6.4</v>
      </c>
      <c r="C30" s="46">
        <v>6.5</v>
      </c>
      <c r="D30" s="46">
        <v>6.2</v>
      </c>
      <c r="E30" s="46">
        <v>6.4</v>
      </c>
      <c r="F30" s="46">
        <v>6.5</v>
      </c>
      <c r="G30" s="46">
        <v>6.6</v>
      </c>
      <c r="H30" s="47"/>
      <c r="I30" s="46">
        <v>6.8</v>
      </c>
      <c r="J30" s="46">
        <v>6.4</v>
      </c>
      <c r="K30" s="46">
        <v>4.9000000000000004</v>
      </c>
      <c r="L30" s="46">
        <v>4.8</v>
      </c>
      <c r="M30" s="46">
        <v>5.0999999999999996</v>
      </c>
      <c r="N30" s="46">
        <v>3.2</v>
      </c>
      <c r="O30" s="46">
        <v>4.8</v>
      </c>
      <c r="P30" s="46">
        <v>6.5</v>
      </c>
      <c r="Q30" s="47"/>
      <c r="R30" s="46">
        <v>4.5999999999999996</v>
      </c>
      <c r="S30" s="46">
        <v>4.9000000000000004</v>
      </c>
      <c r="T30" s="46">
        <v>1.6</v>
      </c>
      <c r="U30" s="46">
        <v>1.6</v>
      </c>
      <c r="V30" s="46">
        <v>1.6</v>
      </c>
      <c r="W30" s="46">
        <v>0</v>
      </c>
      <c r="X30" s="46">
        <v>0</v>
      </c>
      <c r="Y30" s="46">
        <v>1.5</v>
      </c>
      <c r="Z30" s="47"/>
      <c r="AA30" s="46">
        <v>0</v>
      </c>
      <c r="AB30" s="46">
        <v>1.6</v>
      </c>
    </row>
    <row r="31" spans="1:28" ht="12.75" x14ac:dyDescent="0.2">
      <c r="A31" s="45">
        <v>19603</v>
      </c>
      <c r="B31" s="46">
        <v>6.4</v>
      </c>
      <c r="C31" s="46">
        <v>6.5</v>
      </c>
      <c r="D31" s="46">
        <v>6.2</v>
      </c>
      <c r="E31" s="46">
        <v>6.5</v>
      </c>
      <c r="F31" s="46">
        <v>6.6</v>
      </c>
      <c r="G31" s="46">
        <v>6.8</v>
      </c>
      <c r="H31" s="47"/>
      <c r="I31" s="46">
        <v>6.9</v>
      </c>
      <c r="J31" s="46">
        <v>6.5</v>
      </c>
      <c r="K31" s="46">
        <v>3.2</v>
      </c>
      <c r="L31" s="46">
        <v>3.2</v>
      </c>
      <c r="M31" s="46">
        <v>1.6</v>
      </c>
      <c r="N31" s="46">
        <v>3.2</v>
      </c>
      <c r="O31" s="46">
        <v>3.1</v>
      </c>
      <c r="P31" s="46">
        <v>7.9</v>
      </c>
      <c r="Q31" s="47"/>
      <c r="R31" s="46">
        <v>3</v>
      </c>
      <c r="S31" s="46">
        <v>4.8</v>
      </c>
      <c r="T31" s="46">
        <v>0</v>
      </c>
      <c r="U31" s="46">
        <v>0</v>
      </c>
      <c r="V31" s="46">
        <v>0</v>
      </c>
      <c r="W31" s="46">
        <v>1.6</v>
      </c>
      <c r="X31" s="46">
        <v>1.5</v>
      </c>
      <c r="Y31" s="46">
        <v>3</v>
      </c>
      <c r="Z31" s="47"/>
      <c r="AA31" s="46">
        <v>1.5</v>
      </c>
      <c r="AB31" s="46">
        <v>1.6</v>
      </c>
    </row>
    <row r="32" spans="1:28" ht="12.75" x14ac:dyDescent="0.2">
      <c r="A32" s="45">
        <v>19694</v>
      </c>
      <c r="B32" s="46">
        <v>6.4</v>
      </c>
      <c r="C32" s="46">
        <v>6.5</v>
      </c>
      <c r="D32" s="46">
        <v>6.2</v>
      </c>
      <c r="E32" s="46">
        <v>6.5</v>
      </c>
      <c r="F32" s="46">
        <v>6.6</v>
      </c>
      <c r="G32" s="46">
        <v>6.8</v>
      </c>
      <c r="H32" s="47"/>
      <c r="I32" s="46">
        <v>7</v>
      </c>
      <c r="J32" s="46">
        <v>6.4</v>
      </c>
      <c r="K32" s="46">
        <v>1.6</v>
      </c>
      <c r="L32" s="46">
        <v>3.2</v>
      </c>
      <c r="M32" s="46">
        <v>1.6</v>
      </c>
      <c r="N32" s="46">
        <v>3.2</v>
      </c>
      <c r="O32" s="46">
        <v>3.1</v>
      </c>
      <c r="P32" s="46">
        <v>6.3</v>
      </c>
      <c r="Q32" s="47"/>
      <c r="R32" s="46">
        <v>4.5</v>
      </c>
      <c r="S32" s="46">
        <v>1.6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7"/>
      <c r="AA32" s="46">
        <v>1.4</v>
      </c>
      <c r="AB32" s="46">
        <v>-1.5</v>
      </c>
    </row>
    <row r="33" spans="1:28" ht="12.75" x14ac:dyDescent="0.2">
      <c r="A33" s="45">
        <v>19784</v>
      </c>
      <c r="B33" s="46">
        <v>6.4</v>
      </c>
      <c r="C33" s="46">
        <v>6.5</v>
      </c>
      <c r="D33" s="46">
        <v>6.2</v>
      </c>
      <c r="E33" s="46">
        <v>6.5</v>
      </c>
      <c r="F33" s="46">
        <v>6.6</v>
      </c>
      <c r="G33" s="46">
        <v>6.8</v>
      </c>
      <c r="H33" s="47"/>
      <c r="I33" s="46">
        <v>6.9</v>
      </c>
      <c r="J33" s="46">
        <v>6.5</v>
      </c>
      <c r="K33" s="46">
        <v>1.6</v>
      </c>
      <c r="L33" s="46">
        <v>1.6</v>
      </c>
      <c r="M33" s="46">
        <v>1.6</v>
      </c>
      <c r="N33" s="46">
        <v>1.6</v>
      </c>
      <c r="O33" s="46">
        <v>1.5</v>
      </c>
      <c r="P33" s="46">
        <v>4.5999999999999996</v>
      </c>
      <c r="Q33" s="47"/>
      <c r="R33" s="46">
        <v>1.5</v>
      </c>
      <c r="S33" s="46">
        <v>3.2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7"/>
      <c r="AA33" s="46">
        <v>-1.4</v>
      </c>
      <c r="AB33" s="46">
        <v>1.6</v>
      </c>
    </row>
    <row r="34" spans="1:28" ht="12.75" x14ac:dyDescent="0.2">
      <c r="A34" s="45">
        <v>19876</v>
      </c>
      <c r="B34" s="46">
        <v>6.4</v>
      </c>
      <c r="C34" s="46">
        <v>6.5</v>
      </c>
      <c r="D34" s="46">
        <v>6.2</v>
      </c>
      <c r="E34" s="46">
        <v>6.5</v>
      </c>
      <c r="F34" s="46">
        <v>6.7</v>
      </c>
      <c r="G34" s="46">
        <v>6.8</v>
      </c>
      <c r="H34" s="47"/>
      <c r="I34" s="46">
        <v>6.9</v>
      </c>
      <c r="J34" s="46">
        <v>6.5</v>
      </c>
      <c r="K34" s="46">
        <v>0</v>
      </c>
      <c r="L34" s="46">
        <v>0</v>
      </c>
      <c r="M34" s="46">
        <v>0</v>
      </c>
      <c r="N34" s="46">
        <v>1.6</v>
      </c>
      <c r="O34" s="46">
        <v>3.1</v>
      </c>
      <c r="P34" s="46">
        <v>3</v>
      </c>
      <c r="Q34" s="47"/>
      <c r="R34" s="46">
        <v>1.5</v>
      </c>
      <c r="S34" s="46">
        <v>1.6</v>
      </c>
      <c r="T34" s="46">
        <v>0</v>
      </c>
      <c r="U34" s="46">
        <v>0</v>
      </c>
      <c r="V34" s="46">
        <v>0</v>
      </c>
      <c r="W34" s="46">
        <v>0</v>
      </c>
      <c r="X34" s="46">
        <v>1.5</v>
      </c>
      <c r="Y34" s="46">
        <v>0</v>
      </c>
      <c r="Z34" s="47"/>
      <c r="AA34" s="46">
        <v>0</v>
      </c>
      <c r="AB34" s="46">
        <v>0</v>
      </c>
    </row>
    <row r="35" spans="1:28" ht="12.75" x14ac:dyDescent="0.2">
      <c r="A35" s="45">
        <v>19968</v>
      </c>
      <c r="B35" s="46">
        <v>6.4</v>
      </c>
      <c r="C35" s="46">
        <v>6.4</v>
      </c>
      <c r="D35" s="46">
        <v>6.2</v>
      </c>
      <c r="E35" s="46">
        <v>6.5</v>
      </c>
      <c r="F35" s="46">
        <v>6.7</v>
      </c>
      <c r="G35" s="46">
        <v>6.7</v>
      </c>
      <c r="H35" s="47"/>
      <c r="I35" s="46">
        <v>6.9</v>
      </c>
      <c r="J35" s="46">
        <v>6.5</v>
      </c>
      <c r="K35" s="46">
        <v>0</v>
      </c>
      <c r="L35" s="46">
        <v>-1.5</v>
      </c>
      <c r="M35" s="46">
        <v>0</v>
      </c>
      <c r="N35" s="46">
        <v>0</v>
      </c>
      <c r="O35" s="46">
        <v>1.5</v>
      </c>
      <c r="P35" s="46">
        <v>-1.5</v>
      </c>
      <c r="Q35" s="47"/>
      <c r="R35" s="46">
        <v>0</v>
      </c>
      <c r="S35" s="46">
        <v>0</v>
      </c>
      <c r="T35" s="46">
        <v>0</v>
      </c>
      <c r="U35" s="46">
        <v>-1.5</v>
      </c>
      <c r="V35" s="46">
        <v>0</v>
      </c>
      <c r="W35" s="46">
        <v>0</v>
      </c>
      <c r="X35" s="46">
        <v>0</v>
      </c>
      <c r="Y35" s="46">
        <v>-1.5</v>
      </c>
      <c r="Z35" s="47"/>
      <c r="AA35" s="46">
        <v>0</v>
      </c>
      <c r="AB35" s="46">
        <v>0</v>
      </c>
    </row>
    <row r="36" spans="1:28" ht="12.75" x14ac:dyDescent="0.2">
      <c r="A36" s="45">
        <v>20059</v>
      </c>
      <c r="B36" s="46">
        <v>6.4</v>
      </c>
      <c r="C36" s="46">
        <v>6.4</v>
      </c>
      <c r="D36" s="46">
        <v>6.2</v>
      </c>
      <c r="E36" s="46">
        <v>6.5</v>
      </c>
      <c r="F36" s="46">
        <v>6.7</v>
      </c>
      <c r="G36" s="46">
        <v>6.7</v>
      </c>
      <c r="H36" s="47"/>
      <c r="I36" s="46">
        <v>7</v>
      </c>
      <c r="J36" s="46">
        <v>6.5</v>
      </c>
      <c r="K36" s="46">
        <v>0</v>
      </c>
      <c r="L36" s="46">
        <v>-1.5</v>
      </c>
      <c r="M36" s="46">
        <v>0</v>
      </c>
      <c r="N36" s="46">
        <v>0</v>
      </c>
      <c r="O36" s="46">
        <v>1.5</v>
      </c>
      <c r="P36" s="46">
        <v>-1.5</v>
      </c>
      <c r="Q36" s="47"/>
      <c r="R36" s="46">
        <v>0</v>
      </c>
      <c r="S36" s="46">
        <v>1.6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7"/>
      <c r="AA36" s="46">
        <v>1.4</v>
      </c>
      <c r="AB36" s="46">
        <v>0</v>
      </c>
    </row>
    <row r="37" spans="1:28" ht="12.75" x14ac:dyDescent="0.2">
      <c r="A37" s="45">
        <v>20149</v>
      </c>
      <c r="B37" s="46">
        <v>6.5</v>
      </c>
      <c r="C37" s="46">
        <v>6.5</v>
      </c>
      <c r="D37" s="46">
        <v>6.3</v>
      </c>
      <c r="E37" s="46">
        <v>6.6</v>
      </c>
      <c r="F37" s="46">
        <v>6.7</v>
      </c>
      <c r="G37" s="46">
        <v>6.8</v>
      </c>
      <c r="H37" s="47"/>
      <c r="I37" s="46">
        <v>7</v>
      </c>
      <c r="J37" s="46">
        <v>6.5</v>
      </c>
      <c r="K37" s="46">
        <v>1.6</v>
      </c>
      <c r="L37" s="46">
        <v>0</v>
      </c>
      <c r="M37" s="46">
        <v>1.6</v>
      </c>
      <c r="N37" s="46">
        <v>1.5</v>
      </c>
      <c r="O37" s="46">
        <v>1.5</v>
      </c>
      <c r="P37" s="46">
        <v>0</v>
      </c>
      <c r="Q37" s="47"/>
      <c r="R37" s="46">
        <v>1.4</v>
      </c>
      <c r="S37" s="46">
        <v>0</v>
      </c>
      <c r="T37" s="46">
        <v>1.6</v>
      </c>
      <c r="U37" s="46">
        <v>1.6</v>
      </c>
      <c r="V37" s="46">
        <v>1.6</v>
      </c>
      <c r="W37" s="46">
        <v>1.5</v>
      </c>
      <c r="X37" s="46">
        <v>0</v>
      </c>
      <c r="Y37" s="46">
        <v>1.5</v>
      </c>
      <c r="Z37" s="47"/>
      <c r="AA37" s="46">
        <v>0</v>
      </c>
      <c r="AB37" s="46">
        <v>0</v>
      </c>
    </row>
    <row r="38" spans="1:28" ht="12.75" x14ac:dyDescent="0.2">
      <c r="A38" s="45">
        <v>20241</v>
      </c>
      <c r="B38" s="46">
        <v>6.5</v>
      </c>
      <c r="C38" s="46">
        <v>6.6</v>
      </c>
      <c r="D38" s="46">
        <v>6.3</v>
      </c>
      <c r="E38" s="46">
        <v>6.6</v>
      </c>
      <c r="F38" s="46">
        <v>6.8</v>
      </c>
      <c r="G38" s="46">
        <v>6.8</v>
      </c>
      <c r="H38" s="47"/>
      <c r="I38" s="46">
        <v>7.1</v>
      </c>
      <c r="J38" s="46">
        <v>6.6</v>
      </c>
      <c r="K38" s="46">
        <v>1.6</v>
      </c>
      <c r="L38" s="46">
        <v>1.5</v>
      </c>
      <c r="M38" s="46">
        <v>1.6</v>
      </c>
      <c r="N38" s="46">
        <v>1.5</v>
      </c>
      <c r="O38" s="46">
        <v>1.5</v>
      </c>
      <c r="P38" s="46">
        <v>0</v>
      </c>
      <c r="Q38" s="47"/>
      <c r="R38" s="46">
        <v>2.9</v>
      </c>
      <c r="S38" s="46">
        <v>1.5</v>
      </c>
      <c r="T38" s="46">
        <v>0</v>
      </c>
      <c r="U38" s="46">
        <v>1.5</v>
      </c>
      <c r="V38" s="46">
        <v>0</v>
      </c>
      <c r="W38" s="46">
        <v>0</v>
      </c>
      <c r="X38" s="46">
        <v>1.5</v>
      </c>
      <c r="Y38" s="46">
        <v>0</v>
      </c>
      <c r="Z38" s="47"/>
      <c r="AA38" s="46">
        <v>1.4</v>
      </c>
      <c r="AB38" s="46">
        <v>1.5</v>
      </c>
    </row>
    <row r="39" spans="1:28" ht="12.75" x14ac:dyDescent="0.2">
      <c r="A39" s="45">
        <v>20333</v>
      </c>
      <c r="B39" s="46">
        <v>6.5</v>
      </c>
      <c r="C39" s="46">
        <v>6.7</v>
      </c>
      <c r="D39" s="46">
        <v>6.3</v>
      </c>
      <c r="E39" s="46">
        <v>6.6</v>
      </c>
      <c r="F39" s="46">
        <v>6.8</v>
      </c>
      <c r="G39" s="46">
        <v>7</v>
      </c>
      <c r="H39" s="47"/>
      <c r="I39" s="46">
        <v>7.2</v>
      </c>
      <c r="J39" s="46">
        <v>6.6</v>
      </c>
      <c r="K39" s="46">
        <v>1.6</v>
      </c>
      <c r="L39" s="46">
        <v>4.7</v>
      </c>
      <c r="M39" s="46">
        <v>1.6</v>
      </c>
      <c r="N39" s="46">
        <v>1.5</v>
      </c>
      <c r="O39" s="46">
        <v>1.5</v>
      </c>
      <c r="P39" s="46">
        <v>4.5</v>
      </c>
      <c r="Q39" s="47"/>
      <c r="R39" s="46">
        <v>4.3</v>
      </c>
      <c r="S39" s="46">
        <v>1.5</v>
      </c>
      <c r="T39" s="46">
        <v>0</v>
      </c>
      <c r="U39" s="46">
        <v>1.5</v>
      </c>
      <c r="V39" s="46">
        <v>0</v>
      </c>
      <c r="W39" s="46">
        <v>0</v>
      </c>
      <c r="X39" s="46">
        <v>0</v>
      </c>
      <c r="Y39" s="46">
        <v>2.9</v>
      </c>
      <c r="Z39" s="47"/>
      <c r="AA39" s="46">
        <v>1.4</v>
      </c>
      <c r="AB39" s="46">
        <v>0</v>
      </c>
    </row>
    <row r="40" spans="1:28" ht="12.75" x14ac:dyDescent="0.2">
      <c r="A40" s="45">
        <v>20424</v>
      </c>
      <c r="B40" s="46">
        <v>6.6</v>
      </c>
      <c r="C40" s="46">
        <v>6.8</v>
      </c>
      <c r="D40" s="46">
        <v>6.4</v>
      </c>
      <c r="E40" s="46">
        <v>6.7</v>
      </c>
      <c r="F40" s="46">
        <v>6.9</v>
      </c>
      <c r="G40" s="46">
        <v>7.1</v>
      </c>
      <c r="H40" s="47"/>
      <c r="I40" s="46">
        <v>7.2</v>
      </c>
      <c r="J40" s="46">
        <v>6.7</v>
      </c>
      <c r="K40" s="46">
        <v>3.1</v>
      </c>
      <c r="L40" s="46">
        <v>6.3</v>
      </c>
      <c r="M40" s="46">
        <v>3.2</v>
      </c>
      <c r="N40" s="46">
        <v>3.1</v>
      </c>
      <c r="O40" s="46">
        <v>3</v>
      </c>
      <c r="P40" s="46">
        <v>6</v>
      </c>
      <c r="Q40" s="47"/>
      <c r="R40" s="46">
        <v>2.9</v>
      </c>
      <c r="S40" s="46">
        <v>3.1</v>
      </c>
      <c r="T40" s="46">
        <v>1.5</v>
      </c>
      <c r="U40" s="46">
        <v>1.5</v>
      </c>
      <c r="V40" s="46">
        <v>1.6</v>
      </c>
      <c r="W40" s="46">
        <v>1.5</v>
      </c>
      <c r="X40" s="46">
        <v>1.5</v>
      </c>
      <c r="Y40" s="46">
        <v>1.4</v>
      </c>
      <c r="Z40" s="47"/>
      <c r="AA40" s="46">
        <v>0</v>
      </c>
      <c r="AB40" s="46">
        <v>1.5</v>
      </c>
    </row>
    <row r="41" spans="1:28" ht="12.75" x14ac:dyDescent="0.2">
      <c r="A41" s="45">
        <v>20515</v>
      </c>
      <c r="B41" s="46">
        <v>6.6</v>
      </c>
      <c r="C41" s="46">
        <v>6.9</v>
      </c>
      <c r="D41" s="46">
        <v>6.5</v>
      </c>
      <c r="E41" s="46">
        <v>6.8</v>
      </c>
      <c r="F41" s="46">
        <v>6.9</v>
      </c>
      <c r="G41" s="46">
        <v>7.2</v>
      </c>
      <c r="H41" s="47"/>
      <c r="I41" s="46">
        <v>7.3</v>
      </c>
      <c r="J41" s="46">
        <v>6.7</v>
      </c>
      <c r="K41" s="46">
        <v>1.5</v>
      </c>
      <c r="L41" s="46">
        <v>6.2</v>
      </c>
      <c r="M41" s="46">
        <v>3.2</v>
      </c>
      <c r="N41" s="46">
        <v>3</v>
      </c>
      <c r="O41" s="46">
        <v>3</v>
      </c>
      <c r="P41" s="46">
        <v>5.9</v>
      </c>
      <c r="Q41" s="47"/>
      <c r="R41" s="46">
        <v>4.3</v>
      </c>
      <c r="S41" s="46">
        <v>3.1</v>
      </c>
      <c r="T41" s="46">
        <v>0</v>
      </c>
      <c r="U41" s="46">
        <v>1.5</v>
      </c>
      <c r="V41" s="46">
        <v>1.6</v>
      </c>
      <c r="W41" s="46">
        <v>1.5</v>
      </c>
      <c r="X41" s="46">
        <v>0</v>
      </c>
      <c r="Y41" s="46">
        <v>1.4</v>
      </c>
      <c r="Z41" s="47"/>
      <c r="AA41" s="46">
        <v>1.4</v>
      </c>
      <c r="AB41" s="46">
        <v>0</v>
      </c>
    </row>
    <row r="42" spans="1:28" ht="12.75" x14ac:dyDescent="0.2">
      <c r="A42" s="45">
        <v>20607</v>
      </c>
      <c r="B42" s="46">
        <v>6.9</v>
      </c>
      <c r="C42" s="46">
        <v>7.2</v>
      </c>
      <c r="D42" s="46">
        <v>6.7</v>
      </c>
      <c r="E42" s="46">
        <v>7</v>
      </c>
      <c r="F42" s="46">
        <v>7.1</v>
      </c>
      <c r="G42" s="46">
        <v>7.4</v>
      </c>
      <c r="H42" s="47"/>
      <c r="I42" s="46">
        <v>7.4</v>
      </c>
      <c r="J42" s="46">
        <v>7</v>
      </c>
      <c r="K42" s="46">
        <v>6.2</v>
      </c>
      <c r="L42" s="46">
        <v>9.1</v>
      </c>
      <c r="M42" s="46">
        <v>6.3</v>
      </c>
      <c r="N42" s="46">
        <v>6.1</v>
      </c>
      <c r="O42" s="46">
        <v>4.4000000000000004</v>
      </c>
      <c r="P42" s="46">
        <v>8.8000000000000007</v>
      </c>
      <c r="Q42" s="47"/>
      <c r="R42" s="46">
        <v>4.2</v>
      </c>
      <c r="S42" s="46">
        <v>6.1</v>
      </c>
      <c r="T42" s="46">
        <v>4.5</v>
      </c>
      <c r="U42" s="46">
        <v>4.3</v>
      </c>
      <c r="V42" s="46">
        <v>3.1</v>
      </c>
      <c r="W42" s="46">
        <v>2.9</v>
      </c>
      <c r="X42" s="46">
        <v>2.9</v>
      </c>
      <c r="Y42" s="46">
        <v>2.8</v>
      </c>
      <c r="Z42" s="47"/>
      <c r="AA42" s="46">
        <v>1.4</v>
      </c>
      <c r="AB42" s="46">
        <v>4.5</v>
      </c>
    </row>
    <row r="43" spans="1:28" ht="12.75" x14ac:dyDescent="0.2">
      <c r="A43" s="45">
        <v>20699</v>
      </c>
      <c r="B43" s="46">
        <v>7.1</v>
      </c>
      <c r="C43" s="46">
        <v>7.3</v>
      </c>
      <c r="D43" s="46">
        <v>6.8</v>
      </c>
      <c r="E43" s="46">
        <v>7.1</v>
      </c>
      <c r="F43" s="46">
        <v>7.1</v>
      </c>
      <c r="G43" s="46">
        <v>7.5</v>
      </c>
      <c r="H43" s="47"/>
      <c r="I43" s="46">
        <v>7.6</v>
      </c>
      <c r="J43" s="46">
        <v>7.1</v>
      </c>
      <c r="K43" s="46">
        <v>9.1999999999999993</v>
      </c>
      <c r="L43" s="46">
        <v>9</v>
      </c>
      <c r="M43" s="46">
        <v>7.9</v>
      </c>
      <c r="N43" s="46">
        <v>7.6</v>
      </c>
      <c r="O43" s="46">
        <v>4.4000000000000004</v>
      </c>
      <c r="P43" s="46">
        <v>7.1</v>
      </c>
      <c r="Q43" s="47"/>
      <c r="R43" s="46">
        <v>5.6</v>
      </c>
      <c r="S43" s="46">
        <v>7.6</v>
      </c>
      <c r="T43" s="46">
        <v>2.9</v>
      </c>
      <c r="U43" s="46">
        <v>1.4</v>
      </c>
      <c r="V43" s="46">
        <v>1.5</v>
      </c>
      <c r="W43" s="46">
        <v>1.4</v>
      </c>
      <c r="X43" s="46">
        <v>0</v>
      </c>
      <c r="Y43" s="46">
        <v>1.4</v>
      </c>
      <c r="Z43" s="47"/>
      <c r="AA43" s="46">
        <v>2.7</v>
      </c>
      <c r="AB43" s="46">
        <v>1.4</v>
      </c>
    </row>
    <row r="44" spans="1:28" ht="12.75" x14ac:dyDescent="0.2">
      <c r="A44" s="45">
        <v>20790</v>
      </c>
      <c r="B44" s="46">
        <v>7.1</v>
      </c>
      <c r="C44" s="46">
        <v>7.3</v>
      </c>
      <c r="D44" s="46">
        <v>6.8</v>
      </c>
      <c r="E44" s="46">
        <v>7.1</v>
      </c>
      <c r="F44" s="46">
        <v>7.2</v>
      </c>
      <c r="G44" s="46">
        <v>7.6</v>
      </c>
      <c r="H44" s="47"/>
      <c r="I44" s="46">
        <v>7.7</v>
      </c>
      <c r="J44" s="46">
        <v>7.1</v>
      </c>
      <c r="K44" s="46">
        <v>7.6</v>
      </c>
      <c r="L44" s="46">
        <v>7.4</v>
      </c>
      <c r="M44" s="46">
        <v>6.3</v>
      </c>
      <c r="N44" s="46">
        <v>6</v>
      </c>
      <c r="O44" s="46">
        <v>4.3</v>
      </c>
      <c r="P44" s="46">
        <v>7</v>
      </c>
      <c r="Q44" s="47"/>
      <c r="R44" s="46">
        <v>6.9</v>
      </c>
      <c r="S44" s="46">
        <v>6</v>
      </c>
      <c r="T44" s="46">
        <v>0</v>
      </c>
      <c r="U44" s="46">
        <v>0</v>
      </c>
      <c r="V44" s="46">
        <v>0</v>
      </c>
      <c r="W44" s="46">
        <v>0</v>
      </c>
      <c r="X44" s="46">
        <v>1.4</v>
      </c>
      <c r="Y44" s="46">
        <v>1.3</v>
      </c>
      <c r="Z44" s="47"/>
      <c r="AA44" s="46">
        <v>1.3</v>
      </c>
      <c r="AB44" s="46">
        <v>0</v>
      </c>
    </row>
    <row r="45" spans="1:28" ht="12.75" x14ac:dyDescent="0.2">
      <c r="A45" s="45">
        <v>20880</v>
      </c>
      <c r="B45" s="46">
        <v>7.1</v>
      </c>
      <c r="C45" s="46">
        <v>7.2</v>
      </c>
      <c r="D45" s="46">
        <v>6.8</v>
      </c>
      <c r="E45" s="46">
        <v>7</v>
      </c>
      <c r="F45" s="46">
        <v>7.2</v>
      </c>
      <c r="G45" s="46">
        <v>7.6</v>
      </c>
      <c r="H45" s="47"/>
      <c r="I45" s="46">
        <v>7.7</v>
      </c>
      <c r="J45" s="46">
        <v>7.1</v>
      </c>
      <c r="K45" s="46">
        <v>7.6</v>
      </c>
      <c r="L45" s="46">
        <v>4.3</v>
      </c>
      <c r="M45" s="46">
        <v>4.5999999999999996</v>
      </c>
      <c r="N45" s="46">
        <v>2.9</v>
      </c>
      <c r="O45" s="46">
        <v>4.3</v>
      </c>
      <c r="P45" s="46">
        <v>5.6</v>
      </c>
      <c r="Q45" s="47"/>
      <c r="R45" s="46">
        <v>5.5</v>
      </c>
      <c r="S45" s="46">
        <v>6</v>
      </c>
      <c r="T45" s="46">
        <v>0</v>
      </c>
      <c r="U45" s="46">
        <v>-1.4</v>
      </c>
      <c r="V45" s="46">
        <v>0</v>
      </c>
      <c r="W45" s="46">
        <v>-1.4</v>
      </c>
      <c r="X45" s="46">
        <v>0</v>
      </c>
      <c r="Y45" s="46">
        <v>0</v>
      </c>
      <c r="Z45" s="47"/>
      <c r="AA45" s="46">
        <v>0</v>
      </c>
      <c r="AB45" s="46">
        <v>0</v>
      </c>
    </row>
    <row r="46" spans="1:28" ht="12.75" x14ac:dyDescent="0.2">
      <c r="A46" s="45">
        <v>20972</v>
      </c>
      <c r="B46" s="46">
        <v>7.1</v>
      </c>
      <c r="C46" s="46">
        <v>7.3</v>
      </c>
      <c r="D46" s="46">
        <v>6.9</v>
      </c>
      <c r="E46" s="46">
        <v>7.1</v>
      </c>
      <c r="F46" s="46">
        <v>7.3</v>
      </c>
      <c r="G46" s="46">
        <v>7.6</v>
      </c>
      <c r="H46" s="47"/>
      <c r="I46" s="46">
        <v>7.7</v>
      </c>
      <c r="J46" s="46">
        <v>7.2</v>
      </c>
      <c r="K46" s="46">
        <v>2.9</v>
      </c>
      <c r="L46" s="46">
        <v>1.4</v>
      </c>
      <c r="M46" s="46">
        <v>3</v>
      </c>
      <c r="N46" s="46">
        <v>1.4</v>
      </c>
      <c r="O46" s="46">
        <v>2.8</v>
      </c>
      <c r="P46" s="46">
        <v>2.7</v>
      </c>
      <c r="Q46" s="47"/>
      <c r="R46" s="46">
        <v>4.0999999999999996</v>
      </c>
      <c r="S46" s="46">
        <v>2.9</v>
      </c>
      <c r="T46" s="46">
        <v>0</v>
      </c>
      <c r="U46" s="46">
        <v>1.4</v>
      </c>
      <c r="V46" s="46">
        <v>1.5</v>
      </c>
      <c r="W46" s="46">
        <v>1.4</v>
      </c>
      <c r="X46" s="46">
        <v>1.4</v>
      </c>
      <c r="Y46" s="46">
        <v>0</v>
      </c>
      <c r="Z46" s="47"/>
      <c r="AA46" s="46">
        <v>0</v>
      </c>
      <c r="AB46" s="46">
        <v>1.4</v>
      </c>
    </row>
    <row r="47" spans="1:28" ht="12.75" x14ac:dyDescent="0.2">
      <c r="A47" s="45">
        <v>21064</v>
      </c>
      <c r="B47" s="46">
        <v>7.2</v>
      </c>
      <c r="C47" s="46">
        <v>7.3</v>
      </c>
      <c r="D47" s="46">
        <v>6.9</v>
      </c>
      <c r="E47" s="46">
        <v>7.1</v>
      </c>
      <c r="F47" s="46">
        <v>7.3</v>
      </c>
      <c r="G47" s="46">
        <v>7.6</v>
      </c>
      <c r="H47" s="47"/>
      <c r="I47" s="46">
        <v>7.7</v>
      </c>
      <c r="J47" s="46">
        <v>7.2</v>
      </c>
      <c r="K47" s="46">
        <v>1.4</v>
      </c>
      <c r="L47" s="46">
        <v>0</v>
      </c>
      <c r="M47" s="46">
        <v>1.5</v>
      </c>
      <c r="N47" s="46">
        <v>0</v>
      </c>
      <c r="O47" s="46">
        <v>2.8</v>
      </c>
      <c r="P47" s="46">
        <v>1.3</v>
      </c>
      <c r="Q47" s="47"/>
      <c r="R47" s="46">
        <v>1.3</v>
      </c>
      <c r="S47" s="46">
        <v>1.4</v>
      </c>
      <c r="T47" s="46">
        <v>1.4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7"/>
      <c r="AA47" s="46">
        <v>0</v>
      </c>
      <c r="AB47" s="46">
        <v>0</v>
      </c>
    </row>
    <row r="48" spans="1:28" ht="12.75" x14ac:dyDescent="0.2">
      <c r="A48" s="45">
        <v>21155</v>
      </c>
      <c r="B48" s="46">
        <v>7.2</v>
      </c>
      <c r="C48" s="46">
        <v>7.3</v>
      </c>
      <c r="D48" s="46">
        <v>6.9</v>
      </c>
      <c r="E48" s="46">
        <v>7.1</v>
      </c>
      <c r="F48" s="46">
        <v>7.2</v>
      </c>
      <c r="G48" s="46">
        <v>7.6</v>
      </c>
      <c r="H48" s="47"/>
      <c r="I48" s="46">
        <v>7.7</v>
      </c>
      <c r="J48" s="46">
        <v>7.2</v>
      </c>
      <c r="K48" s="46">
        <v>1.4</v>
      </c>
      <c r="L48" s="46">
        <v>0</v>
      </c>
      <c r="M48" s="46">
        <v>1.5</v>
      </c>
      <c r="N48" s="46">
        <v>0</v>
      </c>
      <c r="O48" s="46">
        <v>0</v>
      </c>
      <c r="P48" s="46">
        <v>0</v>
      </c>
      <c r="Q48" s="47"/>
      <c r="R48" s="46">
        <v>0</v>
      </c>
      <c r="S48" s="46">
        <v>1.4</v>
      </c>
      <c r="T48" s="46">
        <v>0</v>
      </c>
      <c r="U48" s="46">
        <v>0</v>
      </c>
      <c r="V48" s="46">
        <v>0</v>
      </c>
      <c r="W48" s="46">
        <v>0</v>
      </c>
      <c r="X48" s="46">
        <v>-1.4</v>
      </c>
      <c r="Y48" s="46">
        <v>0</v>
      </c>
      <c r="Z48" s="47"/>
      <c r="AA48" s="46">
        <v>0</v>
      </c>
      <c r="AB48" s="46">
        <v>0</v>
      </c>
    </row>
    <row r="49" spans="1:28" ht="12.75" x14ac:dyDescent="0.2">
      <c r="A49" s="45">
        <v>21245</v>
      </c>
      <c r="B49" s="46">
        <v>7.3</v>
      </c>
      <c r="C49" s="46">
        <v>7.3</v>
      </c>
      <c r="D49" s="46">
        <v>7</v>
      </c>
      <c r="E49" s="46">
        <v>7.1</v>
      </c>
      <c r="F49" s="46">
        <v>7.2</v>
      </c>
      <c r="G49" s="46">
        <v>7.6</v>
      </c>
      <c r="H49" s="47"/>
      <c r="I49" s="46">
        <v>7.7</v>
      </c>
      <c r="J49" s="46">
        <v>7.2</v>
      </c>
      <c r="K49" s="46">
        <v>2.8</v>
      </c>
      <c r="L49" s="46">
        <v>1.4</v>
      </c>
      <c r="M49" s="46">
        <v>2.9</v>
      </c>
      <c r="N49" s="46">
        <v>1.4</v>
      </c>
      <c r="O49" s="46">
        <v>0</v>
      </c>
      <c r="P49" s="46">
        <v>0</v>
      </c>
      <c r="Q49" s="47"/>
      <c r="R49" s="46">
        <v>0</v>
      </c>
      <c r="S49" s="46">
        <v>1.4</v>
      </c>
      <c r="T49" s="46">
        <v>1.4</v>
      </c>
      <c r="U49" s="46">
        <v>0</v>
      </c>
      <c r="V49" s="46">
        <v>1.4</v>
      </c>
      <c r="W49" s="46">
        <v>0</v>
      </c>
      <c r="X49" s="46">
        <v>0</v>
      </c>
      <c r="Y49" s="46">
        <v>0</v>
      </c>
      <c r="Z49" s="47"/>
      <c r="AA49" s="46">
        <v>0</v>
      </c>
      <c r="AB49" s="46">
        <v>0</v>
      </c>
    </row>
    <row r="50" spans="1:28" ht="12.75" x14ac:dyDescent="0.2">
      <c r="A50" s="45">
        <v>21337</v>
      </c>
      <c r="B50" s="46">
        <v>7.3</v>
      </c>
      <c r="C50" s="46">
        <v>7.3</v>
      </c>
      <c r="D50" s="46">
        <v>7</v>
      </c>
      <c r="E50" s="46">
        <v>7.1</v>
      </c>
      <c r="F50" s="46">
        <v>7.3</v>
      </c>
      <c r="G50" s="46">
        <v>7.6</v>
      </c>
      <c r="H50" s="47"/>
      <c r="I50" s="46">
        <v>7.8</v>
      </c>
      <c r="J50" s="46">
        <v>7.2</v>
      </c>
      <c r="K50" s="46">
        <v>2.8</v>
      </c>
      <c r="L50" s="46">
        <v>0</v>
      </c>
      <c r="M50" s="46">
        <v>1.4</v>
      </c>
      <c r="N50" s="46">
        <v>0</v>
      </c>
      <c r="O50" s="46">
        <v>0</v>
      </c>
      <c r="P50" s="46">
        <v>0</v>
      </c>
      <c r="Q50" s="47"/>
      <c r="R50" s="46">
        <v>1.3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1.4</v>
      </c>
      <c r="Y50" s="46">
        <v>0</v>
      </c>
      <c r="Z50" s="47"/>
      <c r="AA50" s="46">
        <v>1.3</v>
      </c>
      <c r="AB50" s="46">
        <v>0</v>
      </c>
    </row>
    <row r="51" spans="1:28" ht="12.75" x14ac:dyDescent="0.2">
      <c r="A51" s="45">
        <v>21429</v>
      </c>
      <c r="B51" s="46">
        <v>7.2</v>
      </c>
      <c r="C51" s="46">
        <v>7.3</v>
      </c>
      <c r="D51" s="46">
        <v>7.1</v>
      </c>
      <c r="E51" s="46">
        <v>7.2</v>
      </c>
      <c r="F51" s="46">
        <v>7.3</v>
      </c>
      <c r="G51" s="46">
        <v>7.6</v>
      </c>
      <c r="H51" s="47"/>
      <c r="I51" s="46">
        <v>7.7</v>
      </c>
      <c r="J51" s="46">
        <v>7.2</v>
      </c>
      <c r="K51" s="46">
        <v>0</v>
      </c>
      <c r="L51" s="46">
        <v>0</v>
      </c>
      <c r="M51" s="46">
        <v>2.9</v>
      </c>
      <c r="N51" s="46">
        <v>1.4</v>
      </c>
      <c r="O51" s="46">
        <v>0</v>
      </c>
      <c r="P51" s="46">
        <v>0</v>
      </c>
      <c r="Q51" s="47"/>
      <c r="R51" s="46">
        <v>0</v>
      </c>
      <c r="S51" s="46">
        <v>0</v>
      </c>
      <c r="T51" s="46">
        <v>-1.4</v>
      </c>
      <c r="U51" s="46">
        <v>0</v>
      </c>
      <c r="V51" s="46">
        <v>1.4</v>
      </c>
      <c r="W51" s="46">
        <v>1.4</v>
      </c>
      <c r="X51" s="46">
        <v>0</v>
      </c>
      <c r="Y51" s="46">
        <v>0</v>
      </c>
      <c r="Z51" s="47"/>
      <c r="AA51" s="46">
        <v>-1.3</v>
      </c>
      <c r="AB51" s="46">
        <v>0</v>
      </c>
    </row>
    <row r="52" spans="1:28" ht="12.75" x14ac:dyDescent="0.2">
      <c r="A52" s="45">
        <v>21520</v>
      </c>
      <c r="B52" s="46">
        <v>7.3</v>
      </c>
      <c r="C52" s="46">
        <v>7.5</v>
      </c>
      <c r="D52" s="46">
        <v>7.2</v>
      </c>
      <c r="E52" s="46">
        <v>7.2</v>
      </c>
      <c r="F52" s="46">
        <v>7.3</v>
      </c>
      <c r="G52" s="46">
        <v>7.7</v>
      </c>
      <c r="H52" s="47"/>
      <c r="I52" s="46">
        <v>7.8</v>
      </c>
      <c r="J52" s="46">
        <v>7.3</v>
      </c>
      <c r="K52" s="46">
        <v>1.4</v>
      </c>
      <c r="L52" s="46">
        <v>2.7</v>
      </c>
      <c r="M52" s="46">
        <v>4.3</v>
      </c>
      <c r="N52" s="46">
        <v>1.4</v>
      </c>
      <c r="O52" s="46">
        <v>1.4</v>
      </c>
      <c r="P52" s="46">
        <v>1.3</v>
      </c>
      <c r="Q52" s="47"/>
      <c r="R52" s="46">
        <v>1.3</v>
      </c>
      <c r="S52" s="46">
        <v>1.4</v>
      </c>
      <c r="T52" s="46">
        <v>1.4</v>
      </c>
      <c r="U52" s="46">
        <v>2.7</v>
      </c>
      <c r="V52" s="46">
        <v>1.4</v>
      </c>
      <c r="W52" s="46">
        <v>0</v>
      </c>
      <c r="X52" s="46">
        <v>0</v>
      </c>
      <c r="Y52" s="46">
        <v>1.3</v>
      </c>
      <c r="Z52" s="47"/>
      <c r="AA52" s="46">
        <v>1.3</v>
      </c>
      <c r="AB52" s="46">
        <v>1.4</v>
      </c>
    </row>
    <row r="53" spans="1:28" ht="12.75" x14ac:dyDescent="0.2">
      <c r="A53" s="45">
        <v>21610</v>
      </c>
      <c r="B53" s="46">
        <v>7.3</v>
      </c>
      <c r="C53" s="46">
        <v>7.5</v>
      </c>
      <c r="D53" s="46">
        <v>7.2</v>
      </c>
      <c r="E53" s="46">
        <v>7.3</v>
      </c>
      <c r="F53" s="46">
        <v>7.4</v>
      </c>
      <c r="G53" s="46">
        <v>7.7</v>
      </c>
      <c r="H53" s="47"/>
      <c r="I53" s="46">
        <v>7.8</v>
      </c>
      <c r="J53" s="46">
        <v>7.3</v>
      </c>
      <c r="K53" s="46">
        <v>0</v>
      </c>
      <c r="L53" s="46">
        <v>2.7</v>
      </c>
      <c r="M53" s="46">
        <v>2.9</v>
      </c>
      <c r="N53" s="46">
        <v>2.8</v>
      </c>
      <c r="O53" s="46">
        <v>2.8</v>
      </c>
      <c r="P53" s="46">
        <v>1.3</v>
      </c>
      <c r="Q53" s="47"/>
      <c r="R53" s="46">
        <v>1.3</v>
      </c>
      <c r="S53" s="46">
        <v>1.4</v>
      </c>
      <c r="T53" s="46">
        <v>0</v>
      </c>
      <c r="U53" s="46">
        <v>0</v>
      </c>
      <c r="V53" s="46">
        <v>0</v>
      </c>
      <c r="W53" s="46">
        <v>1.4</v>
      </c>
      <c r="X53" s="46">
        <v>1.4</v>
      </c>
      <c r="Y53" s="46">
        <v>0</v>
      </c>
      <c r="Z53" s="47"/>
      <c r="AA53" s="46">
        <v>0</v>
      </c>
      <c r="AB53" s="46">
        <v>0</v>
      </c>
    </row>
    <row r="54" spans="1:28" ht="12.75" x14ac:dyDescent="0.2">
      <c r="A54" s="45">
        <v>21702</v>
      </c>
      <c r="B54" s="46">
        <v>7.3</v>
      </c>
      <c r="C54" s="46">
        <v>7.5</v>
      </c>
      <c r="D54" s="46">
        <v>7.2</v>
      </c>
      <c r="E54" s="46">
        <v>7.3</v>
      </c>
      <c r="F54" s="46">
        <v>7.4</v>
      </c>
      <c r="G54" s="46">
        <v>7.7</v>
      </c>
      <c r="H54" s="47"/>
      <c r="I54" s="46">
        <v>7.9</v>
      </c>
      <c r="J54" s="46">
        <v>7.3</v>
      </c>
      <c r="K54" s="46">
        <v>0</v>
      </c>
      <c r="L54" s="46">
        <v>2.7</v>
      </c>
      <c r="M54" s="46">
        <v>2.9</v>
      </c>
      <c r="N54" s="46">
        <v>2.8</v>
      </c>
      <c r="O54" s="46">
        <v>1.4</v>
      </c>
      <c r="P54" s="46">
        <v>1.3</v>
      </c>
      <c r="Q54" s="47"/>
      <c r="R54" s="46">
        <v>1.3</v>
      </c>
      <c r="S54" s="46">
        <v>1.4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7"/>
      <c r="AA54" s="46">
        <v>1.3</v>
      </c>
      <c r="AB54" s="46">
        <v>0</v>
      </c>
    </row>
    <row r="55" spans="1:28" ht="12.75" x14ac:dyDescent="0.2">
      <c r="A55" s="45">
        <v>21794</v>
      </c>
      <c r="B55" s="46">
        <v>7.3</v>
      </c>
      <c r="C55" s="46">
        <v>7.6</v>
      </c>
      <c r="D55" s="46">
        <v>7.3</v>
      </c>
      <c r="E55" s="46">
        <v>7.4</v>
      </c>
      <c r="F55" s="46">
        <v>7.4</v>
      </c>
      <c r="G55" s="46">
        <v>7.7</v>
      </c>
      <c r="H55" s="47"/>
      <c r="I55" s="46">
        <v>7.9</v>
      </c>
      <c r="J55" s="46">
        <v>7.4</v>
      </c>
      <c r="K55" s="46">
        <v>1.4</v>
      </c>
      <c r="L55" s="46">
        <v>4.0999999999999996</v>
      </c>
      <c r="M55" s="46">
        <v>2.8</v>
      </c>
      <c r="N55" s="46">
        <v>2.8</v>
      </c>
      <c r="O55" s="46">
        <v>1.4</v>
      </c>
      <c r="P55" s="46">
        <v>1.3</v>
      </c>
      <c r="Q55" s="47"/>
      <c r="R55" s="46">
        <v>2.6</v>
      </c>
      <c r="S55" s="46">
        <v>2.8</v>
      </c>
      <c r="T55" s="46">
        <v>0</v>
      </c>
      <c r="U55" s="46">
        <v>1.3</v>
      </c>
      <c r="V55" s="46">
        <v>1.4</v>
      </c>
      <c r="W55" s="46">
        <v>1.4</v>
      </c>
      <c r="X55" s="46">
        <v>0</v>
      </c>
      <c r="Y55" s="46">
        <v>0</v>
      </c>
      <c r="Z55" s="47"/>
      <c r="AA55" s="46">
        <v>0</v>
      </c>
      <c r="AB55" s="46">
        <v>1.4</v>
      </c>
    </row>
    <row r="56" spans="1:28" ht="12.75" x14ac:dyDescent="0.2">
      <c r="A56" s="45">
        <v>21885</v>
      </c>
      <c r="B56" s="46">
        <v>7.4</v>
      </c>
      <c r="C56" s="46">
        <v>7.6</v>
      </c>
      <c r="D56" s="46">
        <v>7.4</v>
      </c>
      <c r="E56" s="46">
        <v>7.4</v>
      </c>
      <c r="F56" s="46">
        <v>7.4</v>
      </c>
      <c r="G56" s="46">
        <v>7.7</v>
      </c>
      <c r="H56" s="47"/>
      <c r="I56" s="46">
        <v>7.9</v>
      </c>
      <c r="J56" s="46">
        <v>7.5</v>
      </c>
      <c r="K56" s="46">
        <v>1.4</v>
      </c>
      <c r="L56" s="46">
        <v>1.3</v>
      </c>
      <c r="M56" s="46">
        <v>2.8</v>
      </c>
      <c r="N56" s="46">
        <v>2.8</v>
      </c>
      <c r="O56" s="46">
        <v>1.4</v>
      </c>
      <c r="P56" s="46">
        <v>0</v>
      </c>
      <c r="Q56" s="47"/>
      <c r="R56" s="46">
        <v>1.3</v>
      </c>
      <c r="S56" s="46">
        <v>2.7</v>
      </c>
      <c r="T56" s="46">
        <v>1.4</v>
      </c>
      <c r="U56" s="46">
        <v>0</v>
      </c>
      <c r="V56" s="46">
        <v>1.4</v>
      </c>
      <c r="W56" s="46">
        <v>0</v>
      </c>
      <c r="X56" s="46">
        <v>0</v>
      </c>
      <c r="Y56" s="46">
        <v>0</v>
      </c>
      <c r="Z56" s="47"/>
      <c r="AA56" s="46">
        <v>0</v>
      </c>
      <c r="AB56" s="46">
        <v>1.4</v>
      </c>
    </row>
    <row r="57" spans="1:28" ht="12.75" x14ac:dyDescent="0.2">
      <c r="A57" s="45">
        <v>21976</v>
      </c>
      <c r="B57" s="46">
        <v>7.4</v>
      </c>
      <c r="C57" s="46">
        <v>7.7</v>
      </c>
      <c r="D57" s="46">
        <v>7.4</v>
      </c>
      <c r="E57" s="46">
        <v>7.5</v>
      </c>
      <c r="F57" s="46">
        <v>7.5</v>
      </c>
      <c r="G57" s="46">
        <v>7.8</v>
      </c>
      <c r="H57" s="47"/>
      <c r="I57" s="46">
        <v>8</v>
      </c>
      <c r="J57" s="46">
        <v>7.5</v>
      </c>
      <c r="K57" s="46">
        <v>1.4</v>
      </c>
      <c r="L57" s="46">
        <v>2.7</v>
      </c>
      <c r="M57" s="46">
        <v>2.8</v>
      </c>
      <c r="N57" s="46">
        <v>2.7</v>
      </c>
      <c r="O57" s="46">
        <v>1.4</v>
      </c>
      <c r="P57" s="46">
        <v>1.3</v>
      </c>
      <c r="Q57" s="47"/>
      <c r="R57" s="46">
        <v>2.6</v>
      </c>
      <c r="S57" s="46">
        <v>2.7</v>
      </c>
      <c r="T57" s="46">
        <v>0</v>
      </c>
      <c r="U57" s="46">
        <v>1.3</v>
      </c>
      <c r="V57" s="46">
        <v>0</v>
      </c>
      <c r="W57" s="46">
        <v>1.4</v>
      </c>
      <c r="X57" s="46">
        <v>1.4</v>
      </c>
      <c r="Y57" s="46">
        <v>1.3</v>
      </c>
      <c r="Z57" s="47"/>
      <c r="AA57" s="46">
        <v>1.3</v>
      </c>
      <c r="AB57" s="46">
        <v>0</v>
      </c>
    </row>
    <row r="58" spans="1:28" ht="12.75" x14ac:dyDescent="0.2">
      <c r="A58" s="45">
        <v>22068</v>
      </c>
      <c r="B58" s="46">
        <v>7.5</v>
      </c>
      <c r="C58" s="46">
        <v>7.9</v>
      </c>
      <c r="D58" s="46">
        <v>7.4</v>
      </c>
      <c r="E58" s="46">
        <v>7.6</v>
      </c>
      <c r="F58" s="46">
        <v>7.6</v>
      </c>
      <c r="G58" s="46">
        <v>7.9</v>
      </c>
      <c r="H58" s="47"/>
      <c r="I58" s="46">
        <v>8</v>
      </c>
      <c r="J58" s="46">
        <v>7.6</v>
      </c>
      <c r="K58" s="46">
        <v>2.7</v>
      </c>
      <c r="L58" s="46">
        <v>5.3</v>
      </c>
      <c r="M58" s="46">
        <v>2.8</v>
      </c>
      <c r="N58" s="46">
        <v>4.0999999999999996</v>
      </c>
      <c r="O58" s="46">
        <v>2.7</v>
      </c>
      <c r="P58" s="46">
        <v>2.6</v>
      </c>
      <c r="Q58" s="47"/>
      <c r="R58" s="46">
        <v>1.3</v>
      </c>
      <c r="S58" s="46">
        <v>4.0999999999999996</v>
      </c>
      <c r="T58" s="46">
        <v>1.4</v>
      </c>
      <c r="U58" s="46">
        <v>2.6</v>
      </c>
      <c r="V58" s="46">
        <v>0</v>
      </c>
      <c r="W58" s="46">
        <v>1.3</v>
      </c>
      <c r="X58" s="46">
        <v>1.3</v>
      </c>
      <c r="Y58" s="46">
        <v>1.3</v>
      </c>
      <c r="Z58" s="47"/>
      <c r="AA58" s="46">
        <v>0</v>
      </c>
      <c r="AB58" s="46">
        <v>1.3</v>
      </c>
    </row>
    <row r="59" spans="1:28" ht="12.75" x14ac:dyDescent="0.2">
      <c r="A59" s="45">
        <v>22160</v>
      </c>
      <c r="B59" s="46">
        <v>7.6</v>
      </c>
      <c r="C59" s="46">
        <v>8</v>
      </c>
      <c r="D59" s="46">
        <v>7.5</v>
      </c>
      <c r="E59" s="46">
        <v>7.7</v>
      </c>
      <c r="F59" s="46">
        <v>7.7</v>
      </c>
      <c r="G59" s="46">
        <v>8.1</v>
      </c>
      <c r="H59" s="47"/>
      <c r="I59" s="46">
        <v>8.1999999999999993</v>
      </c>
      <c r="J59" s="46">
        <v>7.7</v>
      </c>
      <c r="K59" s="46">
        <v>4.0999999999999996</v>
      </c>
      <c r="L59" s="46">
        <v>5.3</v>
      </c>
      <c r="M59" s="46">
        <v>2.7</v>
      </c>
      <c r="N59" s="46">
        <v>4.0999999999999996</v>
      </c>
      <c r="O59" s="46">
        <v>4.0999999999999996</v>
      </c>
      <c r="P59" s="46">
        <v>5.2</v>
      </c>
      <c r="Q59" s="47"/>
      <c r="R59" s="46">
        <v>3.8</v>
      </c>
      <c r="S59" s="46">
        <v>4.0999999999999996</v>
      </c>
      <c r="T59" s="46">
        <v>1.3</v>
      </c>
      <c r="U59" s="46">
        <v>1.3</v>
      </c>
      <c r="V59" s="46">
        <v>1.4</v>
      </c>
      <c r="W59" s="46">
        <v>1.3</v>
      </c>
      <c r="X59" s="46">
        <v>1.3</v>
      </c>
      <c r="Y59" s="46">
        <v>2.5</v>
      </c>
      <c r="Z59" s="47"/>
      <c r="AA59" s="46">
        <v>2.5</v>
      </c>
      <c r="AB59" s="46">
        <v>1.3</v>
      </c>
    </row>
    <row r="60" spans="1:28" ht="12.75" x14ac:dyDescent="0.2">
      <c r="A60" s="45">
        <v>22251</v>
      </c>
      <c r="B60" s="46">
        <v>7.7</v>
      </c>
      <c r="C60" s="46">
        <v>8</v>
      </c>
      <c r="D60" s="46">
        <v>7.6</v>
      </c>
      <c r="E60" s="46">
        <v>7.8</v>
      </c>
      <c r="F60" s="46">
        <v>7.7</v>
      </c>
      <c r="G60" s="46">
        <v>8.1999999999999993</v>
      </c>
      <c r="H60" s="47"/>
      <c r="I60" s="46">
        <v>8.1999999999999993</v>
      </c>
      <c r="J60" s="46">
        <v>7.8</v>
      </c>
      <c r="K60" s="46">
        <v>4.0999999999999996</v>
      </c>
      <c r="L60" s="46">
        <v>5.3</v>
      </c>
      <c r="M60" s="46">
        <v>2.7</v>
      </c>
      <c r="N60" s="46">
        <v>5.4</v>
      </c>
      <c r="O60" s="46">
        <v>4.0999999999999996</v>
      </c>
      <c r="P60" s="46">
        <v>6.5</v>
      </c>
      <c r="Q60" s="47"/>
      <c r="R60" s="46">
        <v>3.8</v>
      </c>
      <c r="S60" s="46">
        <v>4</v>
      </c>
      <c r="T60" s="46">
        <v>1.3</v>
      </c>
      <c r="U60" s="46">
        <v>0</v>
      </c>
      <c r="V60" s="46">
        <v>1.3</v>
      </c>
      <c r="W60" s="46">
        <v>1.3</v>
      </c>
      <c r="X60" s="46">
        <v>0</v>
      </c>
      <c r="Y60" s="46">
        <v>1.2</v>
      </c>
      <c r="Z60" s="47"/>
      <c r="AA60" s="46">
        <v>0</v>
      </c>
      <c r="AB60" s="46">
        <v>1.3</v>
      </c>
    </row>
    <row r="61" spans="1:28" ht="12.75" x14ac:dyDescent="0.2">
      <c r="A61" s="45">
        <v>22341</v>
      </c>
      <c r="B61" s="46">
        <v>7.7</v>
      </c>
      <c r="C61" s="46">
        <v>8</v>
      </c>
      <c r="D61" s="46">
        <v>7.7</v>
      </c>
      <c r="E61" s="46">
        <v>7.8</v>
      </c>
      <c r="F61" s="46">
        <v>7.8</v>
      </c>
      <c r="G61" s="46">
        <v>8.3000000000000007</v>
      </c>
      <c r="H61" s="47"/>
      <c r="I61" s="46">
        <v>8.1999999999999993</v>
      </c>
      <c r="J61" s="46">
        <v>7.8</v>
      </c>
      <c r="K61" s="46">
        <v>4.0999999999999996</v>
      </c>
      <c r="L61" s="46">
        <v>3.9</v>
      </c>
      <c r="M61" s="46">
        <v>4.0999999999999996</v>
      </c>
      <c r="N61" s="46">
        <v>4</v>
      </c>
      <c r="O61" s="46">
        <v>4</v>
      </c>
      <c r="P61" s="46">
        <v>6.4</v>
      </c>
      <c r="Q61" s="47"/>
      <c r="R61" s="46">
        <v>2.5</v>
      </c>
      <c r="S61" s="46">
        <v>4</v>
      </c>
      <c r="T61" s="46">
        <v>0</v>
      </c>
      <c r="U61" s="46">
        <v>0</v>
      </c>
      <c r="V61" s="46">
        <v>1.3</v>
      </c>
      <c r="W61" s="46">
        <v>0</v>
      </c>
      <c r="X61" s="46">
        <v>1.3</v>
      </c>
      <c r="Y61" s="46">
        <v>1.2</v>
      </c>
      <c r="Z61" s="47"/>
      <c r="AA61" s="46">
        <v>0</v>
      </c>
      <c r="AB61" s="46">
        <v>0</v>
      </c>
    </row>
    <row r="62" spans="1:28" ht="12.75" x14ac:dyDescent="0.2">
      <c r="A62" s="45">
        <v>22433</v>
      </c>
      <c r="B62" s="46">
        <v>7.8</v>
      </c>
      <c r="C62" s="46">
        <v>8.1</v>
      </c>
      <c r="D62" s="46">
        <v>7.7</v>
      </c>
      <c r="E62" s="46">
        <v>7.9</v>
      </c>
      <c r="F62" s="46">
        <v>7.9</v>
      </c>
      <c r="G62" s="46">
        <v>8.3000000000000007</v>
      </c>
      <c r="H62" s="47"/>
      <c r="I62" s="46">
        <v>8.3000000000000007</v>
      </c>
      <c r="J62" s="46">
        <v>7.9</v>
      </c>
      <c r="K62" s="46">
        <v>4</v>
      </c>
      <c r="L62" s="46">
        <v>2.5</v>
      </c>
      <c r="M62" s="46">
        <v>4.0999999999999996</v>
      </c>
      <c r="N62" s="46">
        <v>3.9</v>
      </c>
      <c r="O62" s="46">
        <v>3.9</v>
      </c>
      <c r="P62" s="46">
        <v>5.0999999999999996</v>
      </c>
      <c r="Q62" s="47"/>
      <c r="R62" s="46">
        <v>3.8</v>
      </c>
      <c r="S62" s="46">
        <v>3.9</v>
      </c>
      <c r="T62" s="46">
        <v>1.3</v>
      </c>
      <c r="U62" s="46">
        <v>1.3</v>
      </c>
      <c r="V62" s="46">
        <v>0</v>
      </c>
      <c r="W62" s="46">
        <v>1.3</v>
      </c>
      <c r="X62" s="46">
        <v>1.3</v>
      </c>
      <c r="Y62" s="46">
        <v>0</v>
      </c>
      <c r="Z62" s="47"/>
      <c r="AA62" s="46">
        <v>1.2</v>
      </c>
      <c r="AB62" s="46">
        <v>1.3</v>
      </c>
    </row>
    <row r="63" spans="1:28" ht="12.75" x14ac:dyDescent="0.2">
      <c r="A63" s="45">
        <v>22525</v>
      </c>
      <c r="B63" s="46">
        <v>7.7</v>
      </c>
      <c r="C63" s="46">
        <v>8.1</v>
      </c>
      <c r="D63" s="46">
        <v>7.7</v>
      </c>
      <c r="E63" s="46">
        <v>7.8</v>
      </c>
      <c r="F63" s="46">
        <v>7.8</v>
      </c>
      <c r="G63" s="46">
        <v>8.4</v>
      </c>
      <c r="H63" s="47"/>
      <c r="I63" s="46">
        <v>8.3000000000000007</v>
      </c>
      <c r="J63" s="46">
        <v>7.8</v>
      </c>
      <c r="K63" s="46">
        <v>1.3</v>
      </c>
      <c r="L63" s="46">
        <v>1.3</v>
      </c>
      <c r="M63" s="46">
        <v>2.7</v>
      </c>
      <c r="N63" s="46">
        <v>1.3</v>
      </c>
      <c r="O63" s="46">
        <v>1.3</v>
      </c>
      <c r="P63" s="46">
        <v>3.7</v>
      </c>
      <c r="Q63" s="47"/>
      <c r="R63" s="46">
        <v>1.2</v>
      </c>
      <c r="S63" s="46">
        <v>1.3</v>
      </c>
      <c r="T63" s="46">
        <v>-1.3</v>
      </c>
      <c r="U63" s="46">
        <v>0</v>
      </c>
      <c r="V63" s="46">
        <v>0</v>
      </c>
      <c r="W63" s="46">
        <v>-1.3</v>
      </c>
      <c r="X63" s="46">
        <v>-1.3</v>
      </c>
      <c r="Y63" s="46">
        <v>1.2</v>
      </c>
      <c r="Z63" s="47"/>
      <c r="AA63" s="46">
        <v>0</v>
      </c>
      <c r="AB63" s="46">
        <v>-1.3</v>
      </c>
    </row>
    <row r="64" spans="1:28" ht="12.75" x14ac:dyDescent="0.2">
      <c r="A64" s="45">
        <v>22616</v>
      </c>
      <c r="B64" s="46">
        <v>7.7</v>
      </c>
      <c r="C64" s="46">
        <v>8.1</v>
      </c>
      <c r="D64" s="46">
        <v>7.7</v>
      </c>
      <c r="E64" s="46">
        <v>7.8</v>
      </c>
      <c r="F64" s="46">
        <v>7.7</v>
      </c>
      <c r="G64" s="46">
        <v>8.3000000000000007</v>
      </c>
      <c r="H64" s="47"/>
      <c r="I64" s="46">
        <v>8.4</v>
      </c>
      <c r="J64" s="46">
        <v>7.8</v>
      </c>
      <c r="K64" s="46">
        <v>0</v>
      </c>
      <c r="L64" s="46">
        <v>1.3</v>
      </c>
      <c r="M64" s="46">
        <v>1.3</v>
      </c>
      <c r="N64" s="46">
        <v>0</v>
      </c>
      <c r="O64" s="46">
        <v>0</v>
      </c>
      <c r="P64" s="46">
        <v>1.2</v>
      </c>
      <c r="Q64" s="47"/>
      <c r="R64" s="46">
        <v>2.4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-1.3</v>
      </c>
      <c r="Y64" s="46">
        <v>-1.2</v>
      </c>
      <c r="Z64" s="47"/>
      <c r="AA64" s="46">
        <v>1.2</v>
      </c>
      <c r="AB64" s="46">
        <v>0</v>
      </c>
    </row>
    <row r="65" spans="1:28" ht="12.75" x14ac:dyDescent="0.2">
      <c r="A65" s="45">
        <v>22706</v>
      </c>
      <c r="B65" s="46">
        <v>7.7</v>
      </c>
      <c r="C65" s="46">
        <v>8</v>
      </c>
      <c r="D65" s="46">
        <v>7.8</v>
      </c>
      <c r="E65" s="46">
        <v>7.7</v>
      </c>
      <c r="F65" s="46">
        <v>7.8</v>
      </c>
      <c r="G65" s="46">
        <v>8.3000000000000007</v>
      </c>
      <c r="H65" s="47"/>
      <c r="I65" s="46">
        <v>8.3000000000000007</v>
      </c>
      <c r="J65" s="46">
        <v>7.8</v>
      </c>
      <c r="K65" s="46">
        <v>0</v>
      </c>
      <c r="L65" s="46">
        <v>0</v>
      </c>
      <c r="M65" s="46">
        <v>1.3</v>
      </c>
      <c r="N65" s="46">
        <v>-1.3</v>
      </c>
      <c r="O65" s="46">
        <v>0</v>
      </c>
      <c r="P65" s="46">
        <v>0</v>
      </c>
      <c r="Q65" s="47"/>
      <c r="R65" s="46">
        <v>1.2</v>
      </c>
      <c r="S65" s="46">
        <v>0</v>
      </c>
      <c r="T65" s="46">
        <v>0</v>
      </c>
      <c r="U65" s="46">
        <v>-1.2</v>
      </c>
      <c r="V65" s="46">
        <v>1.3</v>
      </c>
      <c r="W65" s="46">
        <v>-1.3</v>
      </c>
      <c r="X65" s="46">
        <v>1.3</v>
      </c>
      <c r="Y65" s="46">
        <v>0</v>
      </c>
      <c r="Z65" s="47"/>
      <c r="AA65" s="46">
        <v>-1.2</v>
      </c>
      <c r="AB65" s="46">
        <v>0</v>
      </c>
    </row>
    <row r="66" spans="1:28" ht="12.75" x14ac:dyDescent="0.2">
      <c r="A66" s="45">
        <v>22798</v>
      </c>
      <c r="B66" s="46">
        <v>7.7</v>
      </c>
      <c r="C66" s="46">
        <v>8</v>
      </c>
      <c r="D66" s="46">
        <v>7.8</v>
      </c>
      <c r="E66" s="46">
        <v>7.7</v>
      </c>
      <c r="F66" s="46">
        <v>7.8</v>
      </c>
      <c r="G66" s="46">
        <v>8.3000000000000007</v>
      </c>
      <c r="H66" s="47"/>
      <c r="I66" s="46">
        <v>8.3000000000000007</v>
      </c>
      <c r="J66" s="46">
        <v>7.8</v>
      </c>
      <c r="K66" s="46">
        <v>-1.3</v>
      </c>
      <c r="L66" s="46">
        <v>-1.2</v>
      </c>
      <c r="M66" s="46">
        <v>1.3</v>
      </c>
      <c r="N66" s="46">
        <v>-2.5</v>
      </c>
      <c r="O66" s="46">
        <v>-1.3</v>
      </c>
      <c r="P66" s="46">
        <v>0</v>
      </c>
      <c r="Q66" s="47"/>
      <c r="R66" s="46">
        <v>0</v>
      </c>
      <c r="S66" s="46">
        <v>-1.3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7"/>
      <c r="AA66" s="46">
        <v>0</v>
      </c>
      <c r="AB66" s="46">
        <v>0</v>
      </c>
    </row>
    <row r="67" spans="1:28" ht="12.75" x14ac:dyDescent="0.2">
      <c r="A67" s="45">
        <v>22890</v>
      </c>
      <c r="B67" s="46">
        <v>7.7</v>
      </c>
      <c r="C67" s="46">
        <v>8</v>
      </c>
      <c r="D67" s="46">
        <v>7.8</v>
      </c>
      <c r="E67" s="46">
        <v>7.7</v>
      </c>
      <c r="F67" s="46">
        <v>7.8</v>
      </c>
      <c r="G67" s="46">
        <v>8.3000000000000007</v>
      </c>
      <c r="H67" s="47"/>
      <c r="I67" s="46">
        <v>8.3000000000000007</v>
      </c>
      <c r="J67" s="46">
        <v>7.8</v>
      </c>
      <c r="K67" s="46">
        <v>0</v>
      </c>
      <c r="L67" s="46">
        <v>-1.2</v>
      </c>
      <c r="M67" s="46">
        <v>1.3</v>
      </c>
      <c r="N67" s="46">
        <v>-1.3</v>
      </c>
      <c r="O67" s="46">
        <v>0</v>
      </c>
      <c r="P67" s="46">
        <v>-1.2</v>
      </c>
      <c r="Q67" s="47"/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7"/>
      <c r="AA67" s="46">
        <v>0</v>
      </c>
      <c r="AB67" s="46">
        <v>0</v>
      </c>
    </row>
    <row r="68" spans="1:28" ht="12.75" x14ac:dyDescent="0.2">
      <c r="A68" s="45">
        <v>22981</v>
      </c>
      <c r="B68" s="46">
        <v>7.8</v>
      </c>
      <c r="C68" s="46">
        <v>8</v>
      </c>
      <c r="D68" s="46">
        <v>7.8</v>
      </c>
      <c r="E68" s="46">
        <v>7.7</v>
      </c>
      <c r="F68" s="46">
        <v>7.8</v>
      </c>
      <c r="G68" s="46">
        <v>8.3000000000000007</v>
      </c>
      <c r="H68" s="47"/>
      <c r="I68" s="46">
        <v>8.4</v>
      </c>
      <c r="J68" s="46">
        <v>7.8</v>
      </c>
      <c r="K68" s="46">
        <v>1.3</v>
      </c>
      <c r="L68" s="46">
        <v>-1.2</v>
      </c>
      <c r="M68" s="46">
        <v>1.3</v>
      </c>
      <c r="N68" s="46">
        <v>-1.3</v>
      </c>
      <c r="O68" s="46">
        <v>1.3</v>
      </c>
      <c r="P68" s="46">
        <v>0</v>
      </c>
      <c r="Q68" s="47"/>
      <c r="R68" s="46">
        <v>0</v>
      </c>
      <c r="S68" s="46">
        <v>0</v>
      </c>
      <c r="T68" s="46">
        <v>1.3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7"/>
      <c r="AA68" s="46">
        <v>1.2</v>
      </c>
      <c r="AB68" s="46">
        <v>0</v>
      </c>
    </row>
    <row r="69" spans="1:28" ht="12.75" x14ac:dyDescent="0.2">
      <c r="A69" s="45">
        <v>23071</v>
      </c>
      <c r="B69" s="46">
        <v>7.8</v>
      </c>
      <c r="C69" s="46">
        <v>8</v>
      </c>
      <c r="D69" s="46">
        <v>7.8</v>
      </c>
      <c r="E69" s="46">
        <v>7.7</v>
      </c>
      <c r="F69" s="46">
        <v>7.9</v>
      </c>
      <c r="G69" s="46">
        <v>8.3000000000000007</v>
      </c>
      <c r="H69" s="47"/>
      <c r="I69" s="46">
        <v>8.3000000000000007</v>
      </c>
      <c r="J69" s="46">
        <v>7.8</v>
      </c>
      <c r="K69" s="46">
        <v>1.3</v>
      </c>
      <c r="L69" s="46">
        <v>0</v>
      </c>
      <c r="M69" s="46">
        <v>0</v>
      </c>
      <c r="N69" s="46">
        <v>0</v>
      </c>
      <c r="O69" s="46">
        <v>1.3</v>
      </c>
      <c r="P69" s="46">
        <v>0</v>
      </c>
      <c r="Q69" s="47"/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1.3</v>
      </c>
      <c r="Y69" s="46">
        <v>0</v>
      </c>
      <c r="Z69" s="47"/>
      <c r="AA69" s="46">
        <v>-1.2</v>
      </c>
      <c r="AB69" s="46">
        <v>0</v>
      </c>
    </row>
    <row r="70" spans="1:28" ht="12.75" x14ac:dyDescent="0.2">
      <c r="A70" s="45">
        <v>23163</v>
      </c>
      <c r="B70" s="46">
        <v>7.8</v>
      </c>
      <c r="C70" s="46">
        <v>8.1</v>
      </c>
      <c r="D70" s="46">
        <v>7.8</v>
      </c>
      <c r="E70" s="46">
        <v>7.8</v>
      </c>
      <c r="F70" s="46">
        <v>7.9</v>
      </c>
      <c r="G70" s="46">
        <v>8.3000000000000007</v>
      </c>
      <c r="H70" s="47"/>
      <c r="I70" s="46">
        <v>8.3000000000000007</v>
      </c>
      <c r="J70" s="46">
        <v>7.8</v>
      </c>
      <c r="K70" s="46">
        <v>1.3</v>
      </c>
      <c r="L70" s="46">
        <v>1.3</v>
      </c>
      <c r="M70" s="46">
        <v>0</v>
      </c>
      <c r="N70" s="46">
        <v>1.3</v>
      </c>
      <c r="O70" s="46">
        <v>1.3</v>
      </c>
      <c r="P70" s="46">
        <v>0</v>
      </c>
      <c r="Q70" s="47"/>
      <c r="R70" s="46">
        <v>0</v>
      </c>
      <c r="S70" s="46">
        <v>0</v>
      </c>
      <c r="T70" s="46">
        <v>0</v>
      </c>
      <c r="U70" s="46">
        <v>1.3</v>
      </c>
      <c r="V70" s="46">
        <v>0</v>
      </c>
      <c r="W70" s="46">
        <v>1.3</v>
      </c>
      <c r="X70" s="46">
        <v>0</v>
      </c>
      <c r="Y70" s="46">
        <v>0</v>
      </c>
      <c r="Z70" s="47"/>
      <c r="AA70" s="46">
        <v>0</v>
      </c>
      <c r="AB70" s="46">
        <v>0</v>
      </c>
    </row>
    <row r="71" spans="1:28" ht="12.75" x14ac:dyDescent="0.2">
      <c r="A71" s="45">
        <v>23255</v>
      </c>
      <c r="B71" s="46">
        <v>7.8</v>
      </c>
      <c r="C71" s="46">
        <v>8.1</v>
      </c>
      <c r="D71" s="46">
        <v>7.8</v>
      </c>
      <c r="E71" s="46">
        <v>7.8</v>
      </c>
      <c r="F71" s="46">
        <v>7.9</v>
      </c>
      <c r="G71" s="46">
        <v>8.3000000000000007</v>
      </c>
      <c r="H71" s="47"/>
      <c r="I71" s="46">
        <v>8.4</v>
      </c>
      <c r="J71" s="46">
        <v>7.9</v>
      </c>
      <c r="K71" s="46">
        <v>1.3</v>
      </c>
      <c r="L71" s="46">
        <v>1.3</v>
      </c>
      <c r="M71" s="46">
        <v>0</v>
      </c>
      <c r="N71" s="46">
        <v>1.3</v>
      </c>
      <c r="O71" s="46">
        <v>1.3</v>
      </c>
      <c r="P71" s="46">
        <v>0</v>
      </c>
      <c r="Q71" s="47"/>
      <c r="R71" s="46">
        <v>1.2</v>
      </c>
      <c r="S71" s="46">
        <v>1.3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7"/>
      <c r="AA71" s="46">
        <v>1.2</v>
      </c>
      <c r="AB71" s="46">
        <v>1.3</v>
      </c>
    </row>
    <row r="72" spans="1:28" ht="12.75" x14ac:dyDescent="0.2">
      <c r="A72" s="45">
        <v>23346</v>
      </c>
      <c r="B72" s="46">
        <v>7.8</v>
      </c>
      <c r="C72" s="46">
        <v>8.1</v>
      </c>
      <c r="D72" s="46">
        <v>7.8</v>
      </c>
      <c r="E72" s="46">
        <v>7.8</v>
      </c>
      <c r="F72" s="46">
        <v>7.9</v>
      </c>
      <c r="G72" s="46">
        <v>8.4</v>
      </c>
      <c r="H72" s="47"/>
      <c r="I72" s="46">
        <v>8.4</v>
      </c>
      <c r="J72" s="46">
        <v>7.9</v>
      </c>
      <c r="K72" s="46">
        <v>0</v>
      </c>
      <c r="L72" s="46">
        <v>1.3</v>
      </c>
      <c r="M72" s="46">
        <v>0</v>
      </c>
      <c r="N72" s="46">
        <v>1.3</v>
      </c>
      <c r="O72" s="46">
        <v>1.3</v>
      </c>
      <c r="P72" s="46">
        <v>1.2</v>
      </c>
      <c r="Q72" s="47"/>
      <c r="R72" s="46">
        <v>0</v>
      </c>
      <c r="S72" s="46">
        <v>1.3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1.2</v>
      </c>
      <c r="Z72" s="47"/>
      <c r="AA72" s="46">
        <v>0</v>
      </c>
      <c r="AB72" s="46">
        <v>0</v>
      </c>
    </row>
    <row r="73" spans="1:28" ht="12.75" x14ac:dyDescent="0.2">
      <c r="A73" s="45">
        <v>23437</v>
      </c>
      <c r="B73" s="46">
        <v>7.8</v>
      </c>
      <c r="C73" s="46">
        <v>8.1</v>
      </c>
      <c r="D73" s="46">
        <v>7.9</v>
      </c>
      <c r="E73" s="46">
        <v>7.8</v>
      </c>
      <c r="F73" s="46">
        <v>8</v>
      </c>
      <c r="G73" s="46">
        <v>8.4</v>
      </c>
      <c r="H73" s="47"/>
      <c r="I73" s="46">
        <v>8.4</v>
      </c>
      <c r="J73" s="46">
        <v>8</v>
      </c>
      <c r="K73" s="46">
        <v>0</v>
      </c>
      <c r="L73" s="46">
        <v>1.3</v>
      </c>
      <c r="M73" s="46">
        <v>1.3</v>
      </c>
      <c r="N73" s="46">
        <v>1.3</v>
      </c>
      <c r="O73" s="46">
        <v>1.3</v>
      </c>
      <c r="P73" s="46">
        <v>1.2</v>
      </c>
      <c r="Q73" s="47"/>
      <c r="R73" s="46">
        <v>1.2</v>
      </c>
      <c r="S73" s="46">
        <v>2.6</v>
      </c>
      <c r="T73" s="46">
        <v>0</v>
      </c>
      <c r="U73" s="46">
        <v>0</v>
      </c>
      <c r="V73" s="46">
        <v>1.3</v>
      </c>
      <c r="W73" s="46">
        <v>0</v>
      </c>
      <c r="X73" s="46">
        <v>1.3</v>
      </c>
      <c r="Y73" s="46">
        <v>0</v>
      </c>
      <c r="Z73" s="47"/>
      <c r="AA73" s="46">
        <v>0</v>
      </c>
      <c r="AB73" s="46">
        <v>1.3</v>
      </c>
    </row>
    <row r="74" spans="1:28" ht="12.75" x14ac:dyDescent="0.2">
      <c r="A74" s="45">
        <v>23529</v>
      </c>
      <c r="B74" s="46">
        <v>7.9</v>
      </c>
      <c r="C74" s="46">
        <v>8.1999999999999993</v>
      </c>
      <c r="D74" s="46">
        <v>8</v>
      </c>
      <c r="E74" s="46">
        <v>8</v>
      </c>
      <c r="F74" s="46">
        <v>8</v>
      </c>
      <c r="G74" s="46">
        <v>8.4</v>
      </c>
      <c r="H74" s="47"/>
      <c r="I74" s="46">
        <v>8.4</v>
      </c>
      <c r="J74" s="46">
        <v>8</v>
      </c>
      <c r="K74" s="46">
        <v>1.3</v>
      </c>
      <c r="L74" s="46">
        <v>1.2</v>
      </c>
      <c r="M74" s="46">
        <v>2.6</v>
      </c>
      <c r="N74" s="46">
        <v>2.6</v>
      </c>
      <c r="O74" s="46">
        <v>1.3</v>
      </c>
      <c r="P74" s="46">
        <v>1.2</v>
      </c>
      <c r="Q74" s="47"/>
      <c r="R74" s="46">
        <v>1.2</v>
      </c>
      <c r="S74" s="46">
        <v>2.6</v>
      </c>
      <c r="T74" s="46">
        <v>1.3</v>
      </c>
      <c r="U74" s="46">
        <v>1.2</v>
      </c>
      <c r="V74" s="46">
        <v>1.3</v>
      </c>
      <c r="W74" s="46">
        <v>2.6</v>
      </c>
      <c r="X74" s="46">
        <v>0</v>
      </c>
      <c r="Y74" s="46">
        <v>0</v>
      </c>
      <c r="Z74" s="47"/>
      <c r="AA74" s="46">
        <v>0</v>
      </c>
      <c r="AB74" s="46">
        <v>0</v>
      </c>
    </row>
    <row r="75" spans="1:28" ht="12.75" x14ac:dyDescent="0.2">
      <c r="A75" s="45">
        <v>23621</v>
      </c>
      <c r="B75" s="46">
        <v>8</v>
      </c>
      <c r="C75" s="46">
        <v>8.1999999999999993</v>
      </c>
      <c r="D75" s="46">
        <v>8.1</v>
      </c>
      <c r="E75" s="46">
        <v>8.1</v>
      </c>
      <c r="F75" s="46">
        <v>8.1</v>
      </c>
      <c r="G75" s="46">
        <v>8.5</v>
      </c>
      <c r="H75" s="47"/>
      <c r="I75" s="46">
        <v>8.5</v>
      </c>
      <c r="J75" s="46">
        <v>8.1</v>
      </c>
      <c r="K75" s="46">
        <v>2.6</v>
      </c>
      <c r="L75" s="46">
        <v>1.2</v>
      </c>
      <c r="M75" s="46">
        <v>3.8</v>
      </c>
      <c r="N75" s="46">
        <v>3.8</v>
      </c>
      <c r="O75" s="46">
        <v>2.5</v>
      </c>
      <c r="P75" s="46">
        <v>2.4</v>
      </c>
      <c r="Q75" s="47"/>
      <c r="R75" s="46">
        <v>1.2</v>
      </c>
      <c r="S75" s="46">
        <v>2.5</v>
      </c>
      <c r="T75" s="46">
        <v>1.3</v>
      </c>
      <c r="U75" s="46">
        <v>0</v>
      </c>
      <c r="V75" s="46">
        <v>1.3</v>
      </c>
      <c r="W75" s="46">
        <v>1.3</v>
      </c>
      <c r="X75" s="46">
        <v>1.3</v>
      </c>
      <c r="Y75" s="46">
        <v>1.2</v>
      </c>
      <c r="Z75" s="47"/>
      <c r="AA75" s="46">
        <v>1.2</v>
      </c>
      <c r="AB75" s="46">
        <v>1.3</v>
      </c>
    </row>
    <row r="76" spans="1:28" ht="12.75" x14ac:dyDescent="0.2">
      <c r="A76" s="45">
        <v>23712</v>
      </c>
      <c r="B76" s="46">
        <v>8.1</v>
      </c>
      <c r="C76" s="46">
        <v>8.4</v>
      </c>
      <c r="D76" s="46">
        <v>8.1</v>
      </c>
      <c r="E76" s="46">
        <v>8.1999999999999993</v>
      </c>
      <c r="F76" s="46">
        <v>8.1</v>
      </c>
      <c r="G76" s="46">
        <v>8.6</v>
      </c>
      <c r="H76" s="47"/>
      <c r="I76" s="46">
        <v>8.6999999999999993</v>
      </c>
      <c r="J76" s="46">
        <v>8.1999999999999993</v>
      </c>
      <c r="K76" s="46">
        <v>3.8</v>
      </c>
      <c r="L76" s="46">
        <v>3.7</v>
      </c>
      <c r="M76" s="46">
        <v>3.8</v>
      </c>
      <c r="N76" s="46">
        <v>5.0999999999999996</v>
      </c>
      <c r="O76" s="46">
        <v>2.5</v>
      </c>
      <c r="P76" s="46">
        <v>2.4</v>
      </c>
      <c r="Q76" s="47"/>
      <c r="R76" s="46">
        <v>3.6</v>
      </c>
      <c r="S76" s="46">
        <v>3.8</v>
      </c>
      <c r="T76" s="46">
        <v>1.3</v>
      </c>
      <c r="U76" s="46">
        <v>2.4</v>
      </c>
      <c r="V76" s="46">
        <v>0</v>
      </c>
      <c r="W76" s="46">
        <v>1.2</v>
      </c>
      <c r="X76" s="46">
        <v>0</v>
      </c>
      <c r="Y76" s="46">
        <v>1.2</v>
      </c>
      <c r="Z76" s="47"/>
      <c r="AA76" s="46">
        <v>2.4</v>
      </c>
      <c r="AB76" s="46">
        <v>1.2</v>
      </c>
    </row>
    <row r="77" spans="1:28" ht="12.75" x14ac:dyDescent="0.2">
      <c r="A77" s="45">
        <v>23802</v>
      </c>
      <c r="B77" s="46">
        <v>8.1</v>
      </c>
      <c r="C77" s="46">
        <v>8.5</v>
      </c>
      <c r="D77" s="46">
        <v>8.1999999999999993</v>
      </c>
      <c r="E77" s="46">
        <v>8.1999999999999993</v>
      </c>
      <c r="F77" s="46">
        <v>8.1999999999999993</v>
      </c>
      <c r="G77" s="46">
        <v>8.6</v>
      </c>
      <c r="H77" s="47"/>
      <c r="I77" s="46">
        <v>8.6999999999999993</v>
      </c>
      <c r="J77" s="46">
        <v>8.1999999999999993</v>
      </c>
      <c r="K77" s="46">
        <v>3.8</v>
      </c>
      <c r="L77" s="46">
        <v>4.9000000000000004</v>
      </c>
      <c r="M77" s="46">
        <v>3.8</v>
      </c>
      <c r="N77" s="46">
        <v>5.0999999999999996</v>
      </c>
      <c r="O77" s="46">
        <v>2.5</v>
      </c>
      <c r="P77" s="46">
        <v>2.4</v>
      </c>
      <c r="Q77" s="47"/>
      <c r="R77" s="46">
        <v>3.6</v>
      </c>
      <c r="S77" s="46">
        <v>2.5</v>
      </c>
      <c r="T77" s="46">
        <v>0</v>
      </c>
      <c r="U77" s="46">
        <v>1.2</v>
      </c>
      <c r="V77" s="46">
        <v>1.2</v>
      </c>
      <c r="W77" s="46">
        <v>0</v>
      </c>
      <c r="X77" s="46">
        <v>1.2</v>
      </c>
      <c r="Y77" s="46">
        <v>0</v>
      </c>
      <c r="Z77" s="47"/>
      <c r="AA77" s="46">
        <v>0</v>
      </c>
      <c r="AB77" s="46">
        <v>0</v>
      </c>
    </row>
    <row r="78" spans="1:28" ht="12.75" x14ac:dyDescent="0.2">
      <c r="A78" s="45">
        <v>23894</v>
      </c>
      <c r="B78" s="46">
        <v>8.1999999999999993</v>
      </c>
      <c r="C78" s="46">
        <v>8.6</v>
      </c>
      <c r="D78" s="46">
        <v>8.3000000000000007</v>
      </c>
      <c r="E78" s="46">
        <v>8.1999999999999993</v>
      </c>
      <c r="F78" s="46">
        <v>8.3000000000000007</v>
      </c>
      <c r="G78" s="46">
        <v>8.8000000000000007</v>
      </c>
      <c r="H78" s="47"/>
      <c r="I78" s="46">
        <v>8.8000000000000007</v>
      </c>
      <c r="J78" s="46">
        <v>8.3000000000000007</v>
      </c>
      <c r="K78" s="46">
        <v>3.8</v>
      </c>
      <c r="L78" s="46">
        <v>4.9000000000000004</v>
      </c>
      <c r="M78" s="46">
        <v>3.8</v>
      </c>
      <c r="N78" s="46">
        <v>2.5</v>
      </c>
      <c r="O78" s="46">
        <v>3.8</v>
      </c>
      <c r="P78" s="46">
        <v>4.8</v>
      </c>
      <c r="Q78" s="47"/>
      <c r="R78" s="46">
        <v>4.8</v>
      </c>
      <c r="S78" s="46">
        <v>3.8</v>
      </c>
      <c r="T78" s="46">
        <v>1.2</v>
      </c>
      <c r="U78" s="46">
        <v>1.2</v>
      </c>
      <c r="V78" s="46">
        <v>1.2</v>
      </c>
      <c r="W78" s="46">
        <v>0</v>
      </c>
      <c r="X78" s="46">
        <v>1.2</v>
      </c>
      <c r="Y78" s="46">
        <v>2.2999999999999998</v>
      </c>
      <c r="Z78" s="47"/>
      <c r="AA78" s="46">
        <v>1.1000000000000001</v>
      </c>
      <c r="AB78" s="46">
        <v>1.2</v>
      </c>
    </row>
    <row r="79" spans="1:28" ht="12.75" x14ac:dyDescent="0.2">
      <c r="A79" s="45">
        <v>23986</v>
      </c>
      <c r="B79" s="46">
        <v>8.3000000000000007</v>
      </c>
      <c r="C79" s="46">
        <v>8.6</v>
      </c>
      <c r="D79" s="46">
        <v>8.4</v>
      </c>
      <c r="E79" s="46">
        <v>8.3000000000000007</v>
      </c>
      <c r="F79" s="46">
        <v>8.4</v>
      </c>
      <c r="G79" s="46">
        <v>8.9</v>
      </c>
      <c r="H79" s="47"/>
      <c r="I79" s="46">
        <v>8.8000000000000007</v>
      </c>
      <c r="J79" s="46">
        <v>8.4</v>
      </c>
      <c r="K79" s="46">
        <v>3.8</v>
      </c>
      <c r="L79" s="46">
        <v>4.9000000000000004</v>
      </c>
      <c r="M79" s="46">
        <v>3.7</v>
      </c>
      <c r="N79" s="46">
        <v>2.5</v>
      </c>
      <c r="O79" s="46">
        <v>3.7</v>
      </c>
      <c r="P79" s="46">
        <v>4.7</v>
      </c>
      <c r="Q79" s="47"/>
      <c r="R79" s="46">
        <v>3.5</v>
      </c>
      <c r="S79" s="46">
        <v>3.7</v>
      </c>
      <c r="T79" s="46">
        <v>1.2</v>
      </c>
      <c r="U79" s="46">
        <v>0</v>
      </c>
      <c r="V79" s="46">
        <v>1.2</v>
      </c>
      <c r="W79" s="46">
        <v>1.2</v>
      </c>
      <c r="X79" s="46">
        <v>1.2</v>
      </c>
      <c r="Y79" s="46">
        <v>1.1000000000000001</v>
      </c>
      <c r="Z79" s="47"/>
      <c r="AA79" s="46">
        <v>0</v>
      </c>
      <c r="AB79" s="46">
        <v>1.2</v>
      </c>
    </row>
    <row r="80" spans="1:28" ht="12.75" x14ac:dyDescent="0.2">
      <c r="A80" s="45">
        <v>24077</v>
      </c>
      <c r="B80" s="46">
        <v>8.4</v>
      </c>
      <c r="C80" s="46">
        <v>8.8000000000000007</v>
      </c>
      <c r="D80" s="46">
        <v>8.5</v>
      </c>
      <c r="E80" s="46">
        <v>8.4</v>
      </c>
      <c r="F80" s="46">
        <v>8.4</v>
      </c>
      <c r="G80" s="46">
        <v>9</v>
      </c>
      <c r="H80" s="47"/>
      <c r="I80" s="46">
        <v>8.9</v>
      </c>
      <c r="J80" s="46">
        <v>8.5</v>
      </c>
      <c r="K80" s="46">
        <v>3.7</v>
      </c>
      <c r="L80" s="46">
        <v>4.8</v>
      </c>
      <c r="M80" s="46">
        <v>4.9000000000000004</v>
      </c>
      <c r="N80" s="46">
        <v>2.4</v>
      </c>
      <c r="O80" s="46">
        <v>3.7</v>
      </c>
      <c r="P80" s="46">
        <v>4.7</v>
      </c>
      <c r="Q80" s="47"/>
      <c r="R80" s="46">
        <v>2.2999999999999998</v>
      </c>
      <c r="S80" s="46">
        <v>3.7</v>
      </c>
      <c r="T80" s="46">
        <v>1.2</v>
      </c>
      <c r="U80" s="46">
        <v>2.2999999999999998</v>
      </c>
      <c r="V80" s="46">
        <v>1.2</v>
      </c>
      <c r="W80" s="46">
        <v>1.2</v>
      </c>
      <c r="X80" s="46">
        <v>0</v>
      </c>
      <c r="Y80" s="46">
        <v>1.1000000000000001</v>
      </c>
      <c r="Z80" s="47"/>
      <c r="AA80" s="46">
        <v>1.1000000000000001</v>
      </c>
      <c r="AB80" s="46">
        <v>1.2</v>
      </c>
    </row>
    <row r="81" spans="1:28" ht="12.75" x14ac:dyDescent="0.2">
      <c r="A81" s="45">
        <v>24167</v>
      </c>
      <c r="B81" s="46">
        <v>8.4</v>
      </c>
      <c r="C81" s="46">
        <v>8.8000000000000007</v>
      </c>
      <c r="D81" s="46">
        <v>8.6</v>
      </c>
      <c r="E81" s="46">
        <v>8.4</v>
      </c>
      <c r="F81" s="46">
        <v>8.5</v>
      </c>
      <c r="G81" s="46">
        <v>8.9</v>
      </c>
      <c r="H81" s="47"/>
      <c r="I81" s="46">
        <v>8.9</v>
      </c>
      <c r="J81" s="46">
        <v>8.6</v>
      </c>
      <c r="K81" s="46">
        <v>3.7</v>
      </c>
      <c r="L81" s="46">
        <v>3.5</v>
      </c>
      <c r="M81" s="46">
        <v>4.9000000000000004</v>
      </c>
      <c r="N81" s="46">
        <v>2.4</v>
      </c>
      <c r="O81" s="46">
        <v>3.7</v>
      </c>
      <c r="P81" s="46">
        <v>3.5</v>
      </c>
      <c r="Q81" s="47"/>
      <c r="R81" s="46">
        <v>2.2999999999999998</v>
      </c>
      <c r="S81" s="46">
        <v>4.9000000000000004</v>
      </c>
      <c r="T81" s="46">
        <v>0</v>
      </c>
      <c r="U81" s="46">
        <v>0</v>
      </c>
      <c r="V81" s="46">
        <v>1.2</v>
      </c>
      <c r="W81" s="46">
        <v>0</v>
      </c>
      <c r="X81" s="46">
        <v>1.2</v>
      </c>
      <c r="Y81" s="46">
        <v>-1.1000000000000001</v>
      </c>
      <c r="Z81" s="47"/>
      <c r="AA81" s="46">
        <v>0</v>
      </c>
      <c r="AB81" s="46">
        <v>1.2</v>
      </c>
    </row>
    <row r="82" spans="1:28" ht="12.75" x14ac:dyDescent="0.2">
      <c r="A82" s="45">
        <v>24259</v>
      </c>
      <c r="B82" s="46">
        <v>8.4</v>
      </c>
      <c r="C82" s="46">
        <v>8.8000000000000007</v>
      </c>
      <c r="D82" s="46">
        <v>8.6999999999999993</v>
      </c>
      <c r="E82" s="46">
        <v>8.6</v>
      </c>
      <c r="F82" s="46">
        <v>8.6999999999999993</v>
      </c>
      <c r="G82" s="46">
        <v>9</v>
      </c>
      <c r="H82" s="47"/>
      <c r="I82" s="46">
        <v>8.9</v>
      </c>
      <c r="J82" s="46">
        <v>8.6</v>
      </c>
      <c r="K82" s="46">
        <v>2.4</v>
      </c>
      <c r="L82" s="46">
        <v>2.2999999999999998</v>
      </c>
      <c r="M82" s="46">
        <v>4.8</v>
      </c>
      <c r="N82" s="46">
        <v>4.9000000000000004</v>
      </c>
      <c r="O82" s="46">
        <v>4.8</v>
      </c>
      <c r="P82" s="46">
        <v>2.2999999999999998</v>
      </c>
      <c r="Q82" s="47"/>
      <c r="R82" s="46">
        <v>1.1000000000000001</v>
      </c>
      <c r="S82" s="46">
        <v>3.6</v>
      </c>
      <c r="T82" s="46">
        <v>0</v>
      </c>
      <c r="U82" s="46">
        <v>0</v>
      </c>
      <c r="V82" s="46">
        <v>1.2</v>
      </c>
      <c r="W82" s="46">
        <v>2.4</v>
      </c>
      <c r="X82" s="46">
        <v>2.4</v>
      </c>
      <c r="Y82" s="46">
        <v>1.1000000000000001</v>
      </c>
      <c r="Z82" s="47"/>
      <c r="AA82" s="46">
        <v>0</v>
      </c>
      <c r="AB82" s="46">
        <v>0</v>
      </c>
    </row>
    <row r="83" spans="1:28" ht="12.75" x14ac:dyDescent="0.2">
      <c r="A83" s="45">
        <v>24351</v>
      </c>
      <c r="B83" s="46">
        <v>8.5</v>
      </c>
      <c r="C83" s="46">
        <v>8.9</v>
      </c>
      <c r="D83" s="46">
        <v>8.6999999999999993</v>
      </c>
      <c r="E83" s="46">
        <v>8.6</v>
      </c>
      <c r="F83" s="46">
        <v>8.6999999999999993</v>
      </c>
      <c r="G83" s="46">
        <v>9</v>
      </c>
      <c r="H83" s="47"/>
      <c r="I83" s="46">
        <v>9</v>
      </c>
      <c r="J83" s="46">
        <v>8.6</v>
      </c>
      <c r="K83" s="46">
        <v>2.4</v>
      </c>
      <c r="L83" s="46">
        <v>3.5</v>
      </c>
      <c r="M83" s="46">
        <v>3.6</v>
      </c>
      <c r="N83" s="46">
        <v>3.6</v>
      </c>
      <c r="O83" s="46">
        <v>3.6</v>
      </c>
      <c r="P83" s="46">
        <v>1.1000000000000001</v>
      </c>
      <c r="Q83" s="47"/>
      <c r="R83" s="46">
        <v>2.2999999999999998</v>
      </c>
      <c r="S83" s="46">
        <v>2.4</v>
      </c>
      <c r="T83" s="46">
        <v>1.2</v>
      </c>
      <c r="U83" s="46">
        <v>1.1000000000000001</v>
      </c>
      <c r="V83" s="46">
        <v>0</v>
      </c>
      <c r="W83" s="46">
        <v>0</v>
      </c>
      <c r="X83" s="46">
        <v>0</v>
      </c>
      <c r="Y83" s="46">
        <v>0</v>
      </c>
      <c r="Z83" s="47"/>
      <c r="AA83" s="46">
        <v>1.1000000000000001</v>
      </c>
      <c r="AB83" s="46">
        <v>0</v>
      </c>
    </row>
    <row r="84" spans="1:28" ht="12.75" x14ac:dyDescent="0.2">
      <c r="A84" s="45">
        <v>24442</v>
      </c>
      <c r="B84" s="46">
        <v>8.5</v>
      </c>
      <c r="C84" s="46">
        <v>8.9</v>
      </c>
      <c r="D84" s="46">
        <v>8.8000000000000007</v>
      </c>
      <c r="E84" s="46">
        <v>8.6999999999999993</v>
      </c>
      <c r="F84" s="46">
        <v>8.8000000000000007</v>
      </c>
      <c r="G84" s="46">
        <v>9</v>
      </c>
      <c r="H84" s="47"/>
      <c r="I84" s="46">
        <v>9</v>
      </c>
      <c r="J84" s="46">
        <v>8.6999999999999993</v>
      </c>
      <c r="K84" s="46">
        <v>1.2</v>
      </c>
      <c r="L84" s="46">
        <v>1.1000000000000001</v>
      </c>
      <c r="M84" s="46">
        <v>3.5</v>
      </c>
      <c r="N84" s="46">
        <v>3.6</v>
      </c>
      <c r="O84" s="46">
        <v>4.8</v>
      </c>
      <c r="P84" s="46">
        <v>0</v>
      </c>
      <c r="Q84" s="47"/>
      <c r="R84" s="46">
        <v>1.1000000000000001</v>
      </c>
      <c r="S84" s="46">
        <v>2.4</v>
      </c>
      <c r="T84" s="46">
        <v>0</v>
      </c>
      <c r="U84" s="46">
        <v>0</v>
      </c>
      <c r="V84" s="46">
        <v>1.1000000000000001</v>
      </c>
      <c r="W84" s="46">
        <v>1.2</v>
      </c>
      <c r="X84" s="46">
        <v>1.1000000000000001</v>
      </c>
      <c r="Y84" s="46">
        <v>0</v>
      </c>
      <c r="Z84" s="47"/>
      <c r="AA84" s="46">
        <v>0</v>
      </c>
      <c r="AB84" s="46">
        <v>1.2</v>
      </c>
    </row>
    <row r="85" spans="1:28" ht="12.75" x14ac:dyDescent="0.2">
      <c r="A85" s="45">
        <v>24532</v>
      </c>
      <c r="B85" s="46">
        <v>8.6</v>
      </c>
      <c r="C85" s="46">
        <v>9</v>
      </c>
      <c r="D85" s="46">
        <v>8.8000000000000007</v>
      </c>
      <c r="E85" s="46">
        <v>8.6999999999999993</v>
      </c>
      <c r="F85" s="46">
        <v>8.9</v>
      </c>
      <c r="G85" s="46">
        <v>9.1999999999999993</v>
      </c>
      <c r="H85" s="47"/>
      <c r="I85" s="46">
        <v>9.1</v>
      </c>
      <c r="J85" s="46">
        <v>8.8000000000000007</v>
      </c>
      <c r="K85" s="46">
        <v>2.4</v>
      </c>
      <c r="L85" s="46">
        <v>2.2999999999999998</v>
      </c>
      <c r="M85" s="46">
        <v>2.2999999999999998</v>
      </c>
      <c r="N85" s="46">
        <v>3.6</v>
      </c>
      <c r="O85" s="46">
        <v>4.7</v>
      </c>
      <c r="P85" s="46">
        <v>3.4</v>
      </c>
      <c r="Q85" s="47"/>
      <c r="R85" s="46">
        <v>2.2000000000000002</v>
      </c>
      <c r="S85" s="46">
        <v>2.2999999999999998</v>
      </c>
      <c r="T85" s="46">
        <v>1.2</v>
      </c>
      <c r="U85" s="46">
        <v>1.1000000000000001</v>
      </c>
      <c r="V85" s="46">
        <v>0</v>
      </c>
      <c r="W85" s="46">
        <v>0</v>
      </c>
      <c r="X85" s="46">
        <v>1.1000000000000001</v>
      </c>
      <c r="Y85" s="46">
        <v>2.2000000000000002</v>
      </c>
      <c r="Z85" s="47"/>
      <c r="AA85" s="46">
        <v>1.1000000000000001</v>
      </c>
      <c r="AB85" s="46">
        <v>1.1000000000000001</v>
      </c>
    </row>
    <row r="86" spans="1:28" ht="12.75" x14ac:dyDescent="0.2">
      <c r="A86" s="45">
        <v>24624</v>
      </c>
      <c r="B86" s="46">
        <v>8.6999999999999993</v>
      </c>
      <c r="C86" s="46">
        <v>9.1999999999999993</v>
      </c>
      <c r="D86" s="46">
        <v>8.9</v>
      </c>
      <c r="E86" s="46">
        <v>8.8000000000000007</v>
      </c>
      <c r="F86" s="46">
        <v>9</v>
      </c>
      <c r="G86" s="46">
        <v>9.3000000000000007</v>
      </c>
      <c r="H86" s="47"/>
      <c r="I86" s="46">
        <v>9.1999999999999993</v>
      </c>
      <c r="J86" s="46">
        <v>8.9</v>
      </c>
      <c r="K86" s="46">
        <v>3.6</v>
      </c>
      <c r="L86" s="46">
        <v>4.5</v>
      </c>
      <c r="M86" s="46">
        <v>2.2999999999999998</v>
      </c>
      <c r="N86" s="46">
        <v>2.2999999999999998</v>
      </c>
      <c r="O86" s="46">
        <v>3.4</v>
      </c>
      <c r="P86" s="46">
        <v>3.3</v>
      </c>
      <c r="Q86" s="47"/>
      <c r="R86" s="46">
        <v>3.4</v>
      </c>
      <c r="S86" s="46">
        <v>3.5</v>
      </c>
      <c r="T86" s="46">
        <v>1.2</v>
      </c>
      <c r="U86" s="46">
        <v>2.2000000000000002</v>
      </c>
      <c r="V86" s="46">
        <v>1.1000000000000001</v>
      </c>
      <c r="W86" s="46">
        <v>1.1000000000000001</v>
      </c>
      <c r="X86" s="46">
        <v>1.1000000000000001</v>
      </c>
      <c r="Y86" s="46">
        <v>1.1000000000000001</v>
      </c>
      <c r="Z86" s="47"/>
      <c r="AA86" s="46">
        <v>1.1000000000000001</v>
      </c>
      <c r="AB86" s="46">
        <v>1.1000000000000001</v>
      </c>
    </row>
    <row r="87" spans="1:28" ht="12.75" x14ac:dyDescent="0.2">
      <c r="A87" s="45">
        <v>24716</v>
      </c>
      <c r="B87" s="46">
        <v>8.8000000000000007</v>
      </c>
      <c r="C87" s="46">
        <v>9.3000000000000007</v>
      </c>
      <c r="D87" s="46">
        <v>9</v>
      </c>
      <c r="E87" s="46">
        <v>8.9</v>
      </c>
      <c r="F87" s="46">
        <v>9</v>
      </c>
      <c r="G87" s="46">
        <v>9.5</v>
      </c>
      <c r="H87" s="47"/>
      <c r="I87" s="46">
        <v>9.3000000000000007</v>
      </c>
      <c r="J87" s="46">
        <v>9</v>
      </c>
      <c r="K87" s="46">
        <v>3.5</v>
      </c>
      <c r="L87" s="46">
        <v>4.5</v>
      </c>
      <c r="M87" s="46">
        <v>3.4</v>
      </c>
      <c r="N87" s="46">
        <v>3.5</v>
      </c>
      <c r="O87" s="46">
        <v>3.4</v>
      </c>
      <c r="P87" s="46">
        <v>5.6</v>
      </c>
      <c r="Q87" s="47"/>
      <c r="R87" s="46">
        <v>3.3</v>
      </c>
      <c r="S87" s="46">
        <v>4.7</v>
      </c>
      <c r="T87" s="46">
        <v>1.1000000000000001</v>
      </c>
      <c r="U87" s="46">
        <v>1.1000000000000001</v>
      </c>
      <c r="V87" s="46">
        <v>1.1000000000000001</v>
      </c>
      <c r="W87" s="46">
        <v>1.1000000000000001</v>
      </c>
      <c r="X87" s="46">
        <v>0</v>
      </c>
      <c r="Y87" s="46">
        <v>2.2000000000000002</v>
      </c>
      <c r="Z87" s="47"/>
      <c r="AA87" s="46">
        <v>1.1000000000000001</v>
      </c>
      <c r="AB87" s="46">
        <v>1.1000000000000001</v>
      </c>
    </row>
    <row r="88" spans="1:28" ht="12.75" x14ac:dyDescent="0.2">
      <c r="A88" s="45">
        <v>24807</v>
      </c>
      <c r="B88" s="46">
        <v>8.8000000000000007</v>
      </c>
      <c r="C88" s="46">
        <v>9.3000000000000007</v>
      </c>
      <c r="D88" s="46">
        <v>9</v>
      </c>
      <c r="E88" s="46">
        <v>8.9</v>
      </c>
      <c r="F88" s="46">
        <v>9.1</v>
      </c>
      <c r="G88" s="46">
        <v>9.6</v>
      </c>
      <c r="H88" s="47"/>
      <c r="I88" s="46">
        <v>9.3000000000000007</v>
      </c>
      <c r="J88" s="46">
        <v>9</v>
      </c>
      <c r="K88" s="46">
        <v>3.5</v>
      </c>
      <c r="L88" s="46">
        <v>4.5</v>
      </c>
      <c r="M88" s="46">
        <v>2.2999999999999998</v>
      </c>
      <c r="N88" s="46">
        <v>2.2999999999999998</v>
      </c>
      <c r="O88" s="46">
        <v>3.4</v>
      </c>
      <c r="P88" s="46">
        <v>6.7</v>
      </c>
      <c r="Q88" s="47"/>
      <c r="R88" s="46">
        <v>3.3</v>
      </c>
      <c r="S88" s="46">
        <v>3.4</v>
      </c>
      <c r="T88" s="46">
        <v>0</v>
      </c>
      <c r="U88" s="46">
        <v>0</v>
      </c>
      <c r="V88" s="46">
        <v>0</v>
      </c>
      <c r="W88" s="46">
        <v>0</v>
      </c>
      <c r="X88" s="46">
        <v>1.1000000000000001</v>
      </c>
      <c r="Y88" s="46">
        <v>1.1000000000000001</v>
      </c>
      <c r="Z88" s="47"/>
      <c r="AA88" s="46">
        <v>0</v>
      </c>
      <c r="AB88" s="46">
        <v>0</v>
      </c>
    </row>
    <row r="89" spans="1:28" ht="12.75" x14ac:dyDescent="0.2">
      <c r="A89" s="45">
        <v>24898</v>
      </c>
      <c r="B89" s="46">
        <v>8.9</v>
      </c>
      <c r="C89" s="46">
        <v>9.3000000000000007</v>
      </c>
      <c r="D89" s="46">
        <v>9.1</v>
      </c>
      <c r="E89" s="46">
        <v>8.9</v>
      </c>
      <c r="F89" s="46">
        <v>9.1</v>
      </c>
      <c r="G89" s="46">
        <v>9.5</v>
      </c>
      <c r="H89" s="47"/>
      <c r="I89" s="46">
        <v>9.3000000000000007</v>
      </c>
      <c r="J89" s="46">
        <v>9.1</v>
      </c>
      <c r="K89" s="46">
        <v>3.5</v>
      </c>
      <c r="L89" s="46">
        <v>3.3</v>
      </c>
      <c r="M89" s="46">
        <v>3.4</v>
      </c>
      <c r="N89" s="46">
        <v>2.2999999999999998</v>
      </c>
      <c r="O89" s="46">
        <v>2.2000000000000002</v>
      </c>
      <c r="P89" s="46">
        <v>3.3</v>
      </c>
      <c r="Q89" s="47"/>
      <c r="R89" s="46">
        <v>2.2000000000000002</v>
      </c>
      <c r="S89" s="46">
        <v>3.4</v>
      </c>
      <c r="T89" s="46">
        <v>1.1000000000000001</v>
      </c>
      <c r="U89" s="46">
        <v>0</v>
      </c>
      <c r="V89" s="46">
        <v>1.1000000000000001</v>
      </c>
      <c r="W89" s="46">
        <v>0</v>
      </c>
      <c r="X89" s="46">
        <v>0</v>
      </c>
      <c r="Y89" s="46">
        <v>-1</v>
      </c>
      <c r="Z89" s="47"/>
      <c r="AA89" s="46">
        <v>0</v>
      </c>
      <c r="AB89" s="46">
        <v>1.1000000000000001</v>
      </c>
    </row>
    <row r="90" spans="1:28" ht="12.75" x14ac:dyDescent="0.2">
      <c r="A90" s="45">
        <v>24990</v>
      </c>
      <c r="B90" s="46">
        <v>8.9</v>
      </c>
      <c r="C90" s="46">
        <v>9.4</v>
      </c>
      <c r="D90" s="46">
        <v>9.1</v>
      </c>
      <c r="E90" s="46">
        <v>9</v>
      </c>
      <c r="F90" s="46">
        <v>9.1999999999999993</v>
      </c>
      <c r="G90" s="46">
        <v>9.5</v>
      </c>
      <c r="H90" s="47"/>
      <c r="I90" s="46">
        <v>9.4</v>
      </c>
      <c r="J90" s="46">
        <v>9.1</v>
      </c>
      <c r="K90" s="46">
        <v>2.2999999999999998</v>
      </c>
      <c r="L90" s="46">
        <v>2.2000000000000002</v>
      </c>
      <c r="M90" s="46">
        <v>2.2000000000000002</v>
      </c>
      <c r="N90" s="46">
        <v>2.2999999999999998</v>
      </c>
      <c r="O90" s="46">
        <v>2.2000000000000002</v>
      </c>
      <c r="P90" s="46">
        <v>2.2000000000000002</v>
      </c>
      <c r="Q90" s="47"/>
      <c r="R90" s="46">
        <v>2.2000000000000002</v>
      </c>
      <c r="S90" s="46">
        <v>2.2000000000000002</v>
      </c>
      <c r="T90" s="46">
        <v>0</v>
      </c>
      <c r="U90" s="46">
        <v>1.1000000000000001</v>
      </c>
      <c r="V90" s="46">
        <v>0</v>
      </c>
      <c r="W90" s="46">
        <v>1.1000000000000001</v>
      </c>
      <c r="X90" s="46">
        <v>1.1000000000000001</v>
      </c>
      <c r="Y90" s="46">
        <v>0</v>
      </c>
      <c r="Z90" s="47"/>
      <c r="AA90" s="46">
        <v>1.1000000000000001</v>
      </c>
      <c r="AB90" s="46">
        <v>0</v>
      </c>
    </row>
    <row r="91" spans="1:28" ht="12.75" x14ac:dyDescent="0.2">
      <c r="A91" s="45">
        <v>25082</v>
      </c>
      <c r="B91" s="46">
        <v>8.9</v>
      </c>
      <c r="C91" s="46">
        <v>9.4</v>
      </c>
      <c r="D91" s="46">
        <v>9.1999999999999993</v>
      </c>
      <c r="E91" s="46">
        <v>9</v>
      </c>
      <c r="F91" s="46">
        <v>9.1999999999999993</v>
      </c>
      <c r="G91" s="46">
        <v>9.6</v>
      </c>
      <c r="H91" s="47"/>
      <c r="I91" s="46">
        <v>9.4</v>
      </c>
      <c r="J91" s="46">
        <v>9.1999999999999993</v>
      </c>
      <c r="K91" s="46">
        <v>1.1000000000000001</v>
      </c>
      <c r="L91" s="46">
        <v>1.1000000000000001</v>
      </c>
      <c r="M91" s="46">
        <v>2.2000000000000002</v>
      </c>
      <c r="N91" s="46">
        <v>1.1000000000000001</v>
      </c>
      <c r="O91" s="46">
        <v>2.2000000000000002</v>
      </c>
      <c r="P91" s="46">
        <v>1.1000000000000001</v>
      </c>
      <c r="Q91" s="47"/>
      <c r="R91" s="46">
        <v>1.1000000000000001</v>
      </c>
      <c r="S91" s="46">
        <v>2.2000000000000002</v>
      </c>
      <c r="T91" s="46">
        <v>0</v>
      </c>
      <c r="U91" s="46">
        <v>0</v>
      </c>
      <c r="V91" s="46">
        <v>1.1000000000000001</v>
      </c>
      <c r="W91" s="46">
        <v>0</v>
      </c>
      <c r="X91" s="46">
        <v>0</v>
      </c>
      <c r="Y91" s="46">
        <v>1.1000000000000001</v>
      </c>
      <c r="Z91" s="47"/>
      <c r="AA91" s="46">
        <v>0</v>
      </c>
      <c r="AB91" s="46">
        <v>1.1000000000000001</v>
      </c>
    </row>
    <row r="92" spans="1:28" ht="12.75" x14ac:dyDescent="0.2">
      <c r="A92" s="45">
        <v>25173</v>
      </c>
      <c r="B92" s="46">
        <v>9.1</v>
      </c>
      <c r="C92" s="46">
        <v>9.5</v>
      </c>
      <c r="D92" s="46">
        <v>9.1999999999999993</v>
      </c>
      <c r="E92" s="46">
        <v>9.1</v>
      </c>
      <c r="F92" s="46">
        <v>9.1999999999999993</v>
      </c>
      <c r="G92" s="46">
        <v>9.6999999999999993</v>
      </c>
      <c r="H92" s="47"/>
      <c r="I92" s="46">
        <v>9.4</v>
      </c>
      <c r="J92" s="46">
        <v>9.1999999999999993</v>
      </c>
      <c r="K92" s="46">
        <v>3.4</v>
      </c>
      <c r="L92" s="46">
        <v>2.2000000000000002</v>
      </c>
      <c r="M92" s="46">
        <v>2.2000000000000002</v>
      </c>
      <c r="N92" s="46">
        <v>2.2000000000000002</v>
      </c>
      <c r="O92" s="46">
        <v>1.1000000000000001</v>
      </c>
      <c r="P92" s="46">
        <v>1</v>
      </c>
      <c r="Q92" s="47"/>
      <c r="R92" s="46">
        <v>1.1000000000000001</v>
      </c>
      <c r="S92" s="46">
        <v>2.2000000000000002</v>
      </c>
      <c r="T92" s="46">
        <v>2.2000000000000002</v>
      </c>
      <c r="U92" s="46">
        <v>1.1000000000000001</v>
      </c>
      <c r="V92" s="46">
        <v>0</v>
      </c>
      <c r="W92" s="46">
        <v>1.1000000000000001</v>
      </c>
      <c r="X92" s="46">
        <v>0</v>
      </c>
      <c r="Y92" s="46">
        <v>1</v>
      </c>
      <c r="Z92" s="47"/>
      <c r="AA92" s="46">
        <v>0</v>
      </c>
      <c r="AB92" s="46">
        <v>0</v>
      </c>
    </row>
    <row r="93" spans="1:28" ht="12.75" x14ac:dyDescent="0.2">
      <c r="A93" s="45">
        <v>25263</v>
      </c>
      <c r="B93" s="46">
        <v>9.1999999999999993</v>
      </c>
      <c r="C93" s="46">
        <v>9.5</v>
      </c>
      <c r="D93" s="46">
        <v>9.3000000000000007</v>
      </c>
      <c r="E93" s="46">
        <v>9.1999999999999993</v>
      </c>
      <c r="F93" s="46">
        <v>9.4</v>
      </c>
      <c r="G93" s="46">
        <v>9.6999999999999993</v>
      </c>
      <c r="H93" s="47"/>
      <c r="I93" s="46">
        <v>9.5</v>
      </c>
      <c r="J93" s="46">
        <v>9.4</v>
      </c>
      <c r="K93" s="46">
        <v>3.4</v>
      </c>
      <c r="L93" s="46">
        <v>2.2000000000000002</v>
      </c>
      <c r="M93" s="46">
        <v>2.2000000000000002</v>
      </c>
      <c r="N93" s="46">
        <v>3.4</v>
      </c>
      <c r="O93" s="46">
        <v>3.3</v>
      </c>
      <c r="P93" s="46">
        <v>2.1</v>
      </c>
      <c r="Q93" s="47"/>
      <c r="R93" s="46">
        <v>2.2000000000000002</v>
      </c>
      <c r="S93" s="46">
        <v>3.3</v>
      </c>
      <c r="T93" s="46">
        <v>1.1000000000000001</v>
      </c>
      <c r="U93" s="46">
        <v>0</v>
      </c>
      <c r="V93" s="46">
        <v>1.1000000000000001</v>
      </c>
      <c r="W93" s="46">
        <v>1.1000000000000001</v>
      </c>
      <c r="X93" s="46">
        <v>2.2000000000000002</v>
      </c>
      <c r="Y93" s="46">
        <v>0</v>
      </c>
      <c r="Z93" s="47"/>
      <c r="AA93" s="46">
        <v>1.1000000000000001</v>
      </c>
      <c r="AB93" s="46">
        <v>2.2000000000000002</v>
      </c>
    </row>
    <row r="94" spans="1:28" ht="12.75" x14ac:dyDescent="0.2">
      <c r="A94" s="45">
        <v>25355</v>
      </c>
      <c r="B94" s="46">
        <v>9.1999999999999993</v>
      </c>
      <c r="C94" s="46">
        <v>9.6</v>
      </c>
      <c r="D94" s="46">
        <v>9.4</v>
      </c>
      <c r="E94" s="46">
        <v>9.1999999999999993</v>
      </c>
      <c r="F94" s="46">
        <v>9.5</v>
      </c>
      <c r="G94" s="46">
        <v>9.8000000000000007</v>
      </c>
      <c r="H94" s="47"/>
      <c r="I94" s="46">
        <v>9.5</v>
      </c>
      <c r="J94" s="46">
        <v>9.4</v>
      </c>
      <c r="K94" s="46">
        <v>3.4</v>
      </c>
      <c r="L94" s="46">
        <v>2.1</v>
      </c>
      <c r="M94" s="46">
        <v>3.3</v>
      </c>
      <c r="N94" s="46">
        <v>2.2000000000000002</v>
      </c>
      <c r="O94" s="46">
        <v>3.3</v>
      </c>
      <c r="P94" s="46">
        <v>3.2</v>
      </c>
      <c r="Q94" s="47"/>
      <c r="R94" s="46">
        <v>1.1000000000000001</v>
      </c>
      <c r="S94" s="46">
        <v>3.3</v>
      </c>
      <c r="T94" s="46">
        <v>0</v>
      </c>
      <c r="U94" s="46">
        <v>1.1000000000000001</v>
      </c>
      <c r="V94" s="46">
        <v>1.1000000000000001</v>
      </c>
      <c r="W94" s="46">
        <v>0</v>
      </c>
      <c r="X94" s="46">
        <v>1.1000000000000001</v>
      </c>
      <c r="Y94" s="46">
        <v>1</v>
      </c>
      <c r="Z94" s="47"/>
      <c r="AA94" s="46">
        <v>0</v>
      </c>
      <c r="AB94" s="46">
        <v>0</v>
      </c>
    </row>
    <row r="95" spans="1:28" ht="12.75" x14ac:dyDescent="0.2">
      <c r="A95" s="45">
        <v>25447</v>
      </c>
      <c r="B95" s="46">
        <v>9.3000000000000007</v>
      </c>
      <c r="C95" s="46">
        <v>9.6999999999999993</v>
      </c>
      <c r="D95" s="46">
        <v>9.4</v>
      </c>
      <c r="E95" s="46">
        <v>9.3000000000000007</v>
      </c>
      <c r="F95" s="46">
        <v>9.5</v>
      </c>
      <c r="G95" s="46">
        <v>9.8000000000000007</v>
      </c>
      <c r="H95" s="47"/>
      <c r="I95" s="46">
        <v>9.6</v>
      </c>
      <c r="J95" s="46">
        <v>9.5</v>
      </c>
      <c r="K95" s="46">
        <v>4.5</v>
      </c>
      <c r="L95" s="46">
        <v>3.2</v>
      </c>
      <c r="M95" s="46">
        <v>2.2000000000000002</v>
      </c>
      <c r="N95" s="46">
        <v>3.3</v>
      </c>
      <c r="O95" s="46">
        <v>3.3</v>
      </c>
      <c r="P95" s="46">
        <v>2.1</v>
      </c>
      <c r="Q95" s="47"/>
      <c r="R95" s="46">
        <v>2.1</v>
      </c>
      <c r="S95" s="46">
        <v>3.3</v>
      </c>
      <c r="T95" s="46">
        <v>1.1000000000000001</v>
      </c>
      <c r="U95" s="46">
        <v>1</v>
      </c>
      <c r="V95" s="46">
        <v>0</v>
      </c>
      <c r="W95" s="46">
        <v>1.1000000000000001</v>
      </c>
      <c r="X95" s="46">
        <v>0</v>
      </c>
      <c r="Y95" s="46">
        <v>0</v>
      </c>
      <c r="Z95" s="47"/>
      <c r="AA95" s="46">
        <v>1.1000000000000001</v>
      </c>
      <c r="AB95" s="46">
        <v>1.1000000000000001</v>
      </c>
    </row>
    <row r="96" spans="1:28" ht="12.75" x14ac:dyDescent="0.2">
      <c r="A96" s="45">
        <v>25538</v>
      </c>
      <c r="B96" s="46">
        <v>9.4</v>
      </c>
      <c r="C96" s="46">
        <v>9.6999999999999993</v>
      </c>
      <c r="D96" s="46">
        <v>9.5</v>
      </c>
      <c r="E96" s="46">
        <v>9.3000000000000007</v>
      </c>
      <c r="F96" s="46">
        <v>9.6</v>
      </c>
      <c r="G96" s="46">
        <v>9.9</v>
      </c>
      <c r="H96" s="47"/>
      <c r="I96" s="46">
        <v>9.6999999999999993</v>
      </c>
      <c r="J96" s="46">
        <v>9.5</v>
      </c>
      <c r="K96" s="46">
        <v>3.3</v>
      </c>
      <c r="L96" s="46">
        <v>2.1</v>
      </c>
      <c r="M96" s="46">
        <v>3.3</v>
      </c>
      <c r="N96" s="46">
        <v>2.2000000000000002</v>
      </c>
      <c r="O96" s="46">
        <v>4.3</v>
      </c>
      <c r="P96" s="46">
        <v>2.1</v>
      </c>
      <c r="Q96" s="47"/>
      <c r="R96" s="46">
        <v>3.2</v>
      </c>
      <c r="S96" s="46">
        <v>3.3</v>
      </c>
      <c r="T96" s="46">
        <v>1.1000000000000001</v>
      </c>
      <c r="U96" s="46">
        <v>0</v>
      </c>
      <c r="V96" s="46">
        <v>1.1000000000000001</v>
      </c>
      <c r="W96" s="46">
        <v>0</v>
      </c>
      <c r="X96" s="46">
        <v>1.1000000000000001</v>
      </c>
      <c r="Y96" s="46">
        <v>1</v>
      </c>
      <c r="Z96" s="47"/>
      <c r="AA96" s="46">
        <v>1</v>
      </c>
      <c r="AB96" s="46">
        <v>0</v>
      </c>
    </row>
    <row r="97" spans="1:28" ht="12.75" x14ac:dyDescent="0.2">
      <c r="A97" s="45">
        <v>25628</v>
      </c>
      <c r="B97" s="46">
        <v>9.5</v>
      </c>
      <c r="C97" s="46">
        <v>9.8000000000000007</v>
      </c>
      <c r="D97" s="46">
        <v>9.6</v>
      </c>
      <c r="E97" s="46">
        <v>9.4</v>
      </c>
      <c r="F97" s="46">
        <v>9.6999999999999993</v>
      </c>
      <c r="G97" s="46">
        <v>9.9</v>
      </c>
      <c r="H97" s="47"/>
      <c r="I97" s="46">
        <v>9.8000000000000007</v>
      </c>
      <c r="J97" s="46">
        <v>9.6</v>
      </c>
      <c r="K97" s="46">
        <v>3.3</v>
      </c>
      <c r="L97" s="46">
        <v>3.2</v>
      </c>
      <c r="M97" s="46">
        <v>3.2</v>
      </c>
      <c r="N97" s="46">
        <v>2.2000000000000002</v>
      </c>
      <c r="O97" s="46">
        <v>3.2</v>
      </c>
      <c r="P97" s="46">
        <v>2.1</v>
      </c>
      <c r="Q97" s="47"/>
      <c r="R97" s="46">
        <v>3.2</v>
      </c>
      <c r="S97" s="46">
        <v>2.1</v>
      </c>
      <c r="T97" s="46">
        <v>1.1000000000000001</v>
      </c>
      <c r="U97" s="46">
        <v>1</v>
      </c>
      <c r="V97" s="46">
        <v>1.1000000000000001</v>
      </c>
      <c r="W97" s="46">
        <v>1.1000000000000001</v>
      </c>
      <c r="X97" s="46">
        <v>1</v>
      </c>
      <c r="Y97" s="46">
        <v>0</v>
      </c>
      <c r="Z97" s="47"/>
      <c r="AA97" s="46">
        <v>1</v>
      </c>
      <c r="AB97" s="46">
        <v>1.1000000000000001</v>
      </c>
    </row>
    <row r="98" spans="1:28" ht="12.75" x14ac:dyDescent="0.2">
      <c r="A98" s="45">
        <v>25720</v>
      </c>
      <c r="B98" s="46">
        <v>9.6999999999999993</v>
      </c>
      <c r="C98" s="46">
        <v>9.9</v>
      </c>
      <c r="D98" s="46">
        <v>9.6</v>
      </c>
      <c r="E98" s="46">
        <v>9.5</v>
      </c>
      <c r="F98" s="46">
        <v>9.9</v>
      </c>
      <c r="G98" s="46">
        <v>10</v>
      </c>
      <c r="H98" s="47"/>
      <c r="I98" s="46">
        <v>9.9</v>
      </c>
      <c r="J98" s="46">
        <v>9.6999999999999993</v>
      </c>
      <c r="K98" s="46">
        <v>5.4</v>
      </c>
      <c r="L98" s="46">
        <v>3.1</v>
      </c>
      <c r="M98" s="46">
        <v>2.1</v>
      </c>
      <c r="N98" s="46">
        <v>3.3</v>
      </c>
      <c r="O98" s="46">
        <v>4.2</v>
      </c>
      <c r="P98" s="46">
        <v>2</v>
      </c>
      <c r="Q98" s="47"/>
      <c r="R98" s="46">
        <v>4.2</v>
      </c>
      <c r="S98" s="46">
        <v>3.2</v>
      </c>
      <c r="T98" s="46">
        <v>2.1</v>
      </c>
      <c r="U98" s="46">
        <v>1</v>
      </c>
      <c r="V98" s="46">
        <v>0</v>
      </c>
      <c r="W98" s="46">
        <v>1.1000000000000001</v>
      </c>
      <c r="X98" s="46">
        <v>2.1</v>
      </c>
      <c r="Y98" s="46">
        <v>1</v>
      </c>
      <c r="Z98" s="47"/>
      <c r="AA98" s="46">
        <v>1</v>
      </c>
      <c r="AB98" s="46">
        <v>1</v>
      </c>
    </row>
    <row r="99" spans="1:28" ht="12.75" x14ac:dyDescent="0.2">
      <c r="A99" s="45">
        <v>25812</v>
      </c>
      <c r="B99" s="46">
        <v>9.6999999999999993</v>
      </c>
      <c r="C99" s="46">
        <v>9.9</v>
      </c>
      <c r="D99" s="46">
        <v>9.6999999999999993</v>
      </c>
      <c r="E99" s="46">
        <v>9.5</v>
      </c>
      <c r="F99" s="46">
        <v>9.9</v>
      </c>
      <c r="G99" s="46">
        <v>10</v>
      </c>
      <c r="H99" s="47"/>
      <c r="I99" s="46">
        <v>10</v>
      </c>
      <c r="J99" s="46">
        <v>9.8000000000000007</v>
      </c>
      <c r="K99" s="46">
        <v>4.3</v>
      </c>
      <c r="L99" s="46">
        <v>2.1</v>
      </c>
      <c r="M99" s="46">
        <v>3.2</v>
      </c>
      <c r="N99" s="46">
        <v>2.2000000000000002</v>
      </c>
      <c r="O99" s="46">
        <v>4.2</v>
      </c>
      <c r="P99" s="46">
        <v>2</v>
      </c>
      <c r="Q99" s="47"/>
      <c r="R99" s="46">
        <v>4.2</v>
      </c>
      <c r="S99" s="46">
        <v>3.2</v>
      </c>
      <c r="T99" s="46">
        <v>0</v>
      </c>
      <c r="U99" s="46">
        <v>0</v>
      </c>
      <c r="V99" s="46">
        <v>1</v>
      </c>
      <c r="W99" s="46">
        <v>0</v>
      </c>
      <c r="X99" s="46">
        <v>0</v>
      </c>
      <c r="Y99" s="46">
        <v>0</v>
      </c>
      <c r="Z99" s="47"/>
      <c r="AA99" s="46">
        <v>1</v>
      </c>
      <c r="AB99" s="46">
        <v>1</v>
      </c>
    </row>
    <row r="100" spans="1:28" ht="12.75" x14ac:dyDescent="0.2">
      <c r="A100" s="45">
        <v>25903</v>
      </c>
      <c r="B100" s="46">
        <v>9.9</v>
      </c>
      <c r="C100" s="46">
        <v>10.1</v>
      </c>
      <c r="D100" s="46">
        <v>10</v>
      </c>
      <c r="E100" s="46">
        <v>9.6999999999999993</v>
      </c>
      <c r="F100" s="46">
        <v>10</v>
      </c>
      <c r="G100" s="46">
        <v>10.3</v>
      </c>
      <c r="H100" s="47"/>
      <c r="I100" s="46">
        <v>10.3</v>
      </c>
      <c r="J100" s="46">
        <v>10</v>
      </c>
      <c r="K100" s="46">
        <v>5.3</v>
      </c>
      <c r="L100" s="46">
        <v>4.0999999999999996</v>
      </c>
      <c r="M100" s="46">
        <v>5.3</v>
      </c>
      <c r="N100" s="46">
        <v>4.3</v>
      </c>
      <c r="O100" s="46">
        <v>4.2</v>
      </c>
      <c r="P100" s="46">
        <v>4</v>
      </c>
      <c r="Q100" s="47"/>
      <c r="R100" s="46">
        <v>6.2</v>
      </c>
      <c r="S100" s="46">
        <v>5.3</v>
      </c>
      <c r="T100" s="46">
        <v>2.1</v>
      </c>
      <c r="U100" s="46">
        <v>2</v>
      </c>
      <c r="V100" s="46">
        <v>3.1</v>
      </c>
      <c r="W100" s="46">
        <v>2.1</v>
      </c>
      <c r="X100" s="46">
        <v>1</v>
      </c>
      <c r="Y100" s="46">
        <v>3</v>
      </c>
      <c r="Z100" s="47"/>
      <c r="AA100" s="46">
        <v>3</v>
      </c>
      <c r="AB100" s="46">
        <v>2</v>
      </c>
    </row>
    <row r="101" spans="1:28" ht="12.75" x14ac:dyDescent="0.2">
      <c r="A101" s="45">
        <v>25993</v>
      </c>
      <c r="B101" s="46">
        <v>10.1</v>
      </c>
      <c r="C101" s="46">
        <v>10.199999999999999</v>
      </c>
      <c r="D101" s="46">
        <v>10.1</v>
      </c>
      <c r="E101" s="46">
        <v>9.8000000000000007</v>
      </c>
      <c r="F101" s="46">
        <v>10.1</v>
      </c>
      <c r="G101" s="46">
        <v>10.3</v>
      </c>
      <c r="H101" s="47"/>
      <c r="I101" s="46">
        <v>10.3</v>
      </c>
      <c r="J101" s="46">
        <v>10.1</v>
      </c>
      <c r="K101" s="46">
        <v>6.3</v>
      </c>
      <c r="L101" s="46">
        <v>4.0999999999999996</v>
      </c>
      <c r="M101" s="46">
        <v>5.2</v>
      </c>
      <c r="N101" s="46">
        <v>4.3</v>
      </c>
      <c r="O101" s="46">
        <v>4.0999999999999996</v>
      </c>
      <c r="P101" s="46">
        <v>4</v>
      </c>
      <c r="Q101" s="47"/>
      <c r="R101" s="46">
        <v>5.0999999999999996</v>
      </c>
      <c r="S101" s="46">
        <v>5.2</v>
      </c>
      <c r="T101" s="46">
        <v>2</v>
      </c>
      <c r="U101" s="46">
        <v>1</v>
      </c>
      <c r="V101" s="46">
        <v>1</v>
      </c>
      <c r="W101" s="46">
        <v>1</v>
      </c>
      <c r="X101" s="46">
        <v>1</v>
      </c>
      <c r="Y101" s="46">
        <v>0</v>
      </c>
      <c r="Z101" s="47"/>
      <c r="AA101" s="46">
        <v>0</v>
      </c>
      <c r="AB101" s="46">
        <v>1</v>
      </c>
    </row>
    <row r="102" spans="1:28" ht="12.75" x14ac:dyDescent="0.2">
      <c r="A102" s="45">
        <v>26085</v>
      </c>
      <c r="B102" s="46">
        <v>10.3</v>
      </c>
      <c r="C102" s="46">
        <v>10.3</v>
      </c>
      <c r="D102" s="46">
        <v>10.3</v>
      </c>
      <c r="E102" s="46">
        <v>10</v>
      </c>
      <c r="F102" s="46">
        <v>10.3</v>
      </c>
      <c r="G102" s="46">
        <v>10.5</v>
      </c>
      <c r="H102" s="47"/>
      <c r="I102" s="46">
        <v>10.5</v>
      </c>
      <c r="J102" s="46">
        <v>10.199999999999999</v>
      </c>
      <c r="K102" s="46">
        <v>6.2</v>
      </c>
      <c r="L102" s="46">
        <v>4</v>
      </c>
      <c r="M102" s="46">
        <v>7.3</v>
      </c>
      <c r="N102" s="46">
        <v>5.3</v>
      </c>
      <c r="O102" s="46">
        <v>4</v>
      </c>
      <c r="P102" s="46">
        <v>5</v>
      </c>
      <c r="Q102" s="47"/>
      <c r="R102" s="46">
        <v>6.1</v>
      </c>
      <c r="S102" s="46">
        <v>5.2</v>
      </c>
      <c r="T102" s="46">
        <v>2</v>
      </c>
      <c r="U102" s="46">
        <v>1</v>
      </c>
      <c r="V102" s="46">
        <v>2</v>
      </c>
      <c r="W102" s="46">
        <v>2</v>
      </c>
      <c r="X102" s="46">
        <v>2</v>
      </c>
      <c r="Y102" s="46">
        <v>1.9</v>
      </c>
      <c r="Z102" s="47"/>
      <c r="AA102" s="46">
        <v>1.9</v>
      </c>
      <c r="AB102" s="46">
        <v>1</v>
      </c>
    </row>
    <row r="103" spans="1:28" ht="12.75" x14ac:dyDescent="0.2">
      <c r="A103" s="45">
        <v>26177</v>
      </c>
      <c r="B103" s="46">
        <v>10.6</v>
      </c>
      <c r="C103" s="46">
        <v>10.5</v>
      </c>
      <c r="D103" s="46">
        <v>10.4</v>
      </c>
      <c r="E103" s="46">
        <v>10.1</v>
      </c>
      <c r="F103" s="46">
        <v>10.4</v>
      </c>
      <c r="G103" s="46">
        <v>10.7</v>
      </c>
      <c r="H103" s="47"/>
      <c r="I103" s="46">
        <v>10.7</v>
      </c>
      <c r="J103" s="46">
        <v>10.5</v>
      </c>
      <c r="K103" s="46">
        <v>9.3000000000000007</v>
      </c>
      <c r="L103" s="46">
        <v>6.1</v>
      </c>
      <c r="M103" s="46">
        <v>7.2</v>
      </c>
      <c r="N103" s="46">
        <v>6.3</v>
      </c>
      <c r="O103" s="46">
        <v>5.0999999999999996</v>
      </c>
      <c r="P103" s="46">
        <v>7</v>
      </c>
      <c r="Q103" s="47"/>
      <c r="R103" s="46">
        <v>7</v>
      </c>
      <c r="S103" s="46">
        <v>7.1</v>
      </c>
      <c r="T103" s="46">
        <v>2.9</v>
      </c>
      <c r="U103" s="46">
        <v>1.9</v>
      </c>
      <c r="V103" s="46">
        <v>1</v>
      </c>
      <c r="W103" s="46">
        <v>1</v>
      </c>
      <c r="X103" s="46">
        <v>1</v>
      </c>
      <c r="Y103" s="46">
        <v>1.9</v>
      </c>
      <c r="Z103" s="47"/>
      <c r="AA103" s="46">
        <v>1.9</v>
      </c>
      <c r="AB103" s="46">
        <v>2.9</v>
      </c>
    </row>
    <row r="104" spans="1:28" ht="12.75" x14ac:dyDescent="0.2">
      <c r="A104" s="45">
        <v>26268</v>
      </c>
      <c r="B104" s="46">
        <v>10.8</v>
      </c>
      <c r="C104" s="46">
        <v>10.7</v>
      </c>
      <c r="D104" s="46">
        <v>10.7</v>
      </c>
      <c r="E104" s="46">
        <v>10.3</v>
      </c>
      <c r="F104" s="46">
        <v>10.6</v>
      </c>
      <c r="G104" s="46">
        <v>11</v>
      </c>
      <c r="H104" s="47"/>
      <c r="I104" s="46">
        <v>10.8</v>
      </c>
      <c r="J104" s="46">
        <v>10.7</v>
      </c>
      <c r="K104" s="46">
        <v>9.1</v>
      </c>
      <c r="L104" s="46">
        <v>5.9</v>
      </c>
      <c r="M104" s="46">
        <v>7</v>
      </c>
      <c r="N104" s="46">
        <v>6.2</v>
      </c>
      <c r="O104" s="46">
        <v>6</v>
      </c>
      <c r="P104" s="46">
        <v>6.8</v>
      </c>
      <c r="Q104" s="47"/>
      <c r="R104" s="46">
        <v>4.9000000000000004</v>
      </c>
      <c r="S104" s="46">
        <v>7</v>
      </c>
      <c r="T104" s="46">
        <v>1.9</v>
      </c>
      <c r="U104" s="46">
        <v>1.9</v>
      </c>
      <c r="V104" s="46">
        <v>2.9</v>
      </c>
      <c r="W104" s="46">
        <v>2</v>
      </c>
      <c r="X104" s="46">
        <v>1.9</v>
      </c>
      <c r="Y104" s="46">
        <v>2.8</v>
      </c>
      <c r="Z104" s="47"/>
      <c r="AA104" s="46">
        <v>0.9</v>
      </c>
      <c r="AB104" s="46">
        <v>1.9</v>
      </c>
    </row>
    <row r="105" spans="1:28" ht="12.75" x14ac:dyDescent="0.2">
      <c r="A105" s="45">
        <v>26359</v>
      </c>
      <c r="B105" s="46">
        <v>10.9</v>
      </c>
      <c r="C105" s="46">
        <v>10.8</v>
      </c>
      <c r="D105" s="46">
        <v>10.8</v>
      </c>
      <c r="E105" s="46">
        <v>10.4</v>
      </c>
      <c r="F105" s="46">
        <v>10.8</v>
      </c>
      <c r="G105" s="46">
        <v>11.1</v>
      </c>
      <c r="H105" s="47"/>
      <c r="I105" s="46">
        <v>10.9</v>
      </c>
      <c r="J105" s="46">
        <v>10.8</v>
      </c>
      <c r="K105" s="46">
        <v>7.9</v>
      </c>
      <c r="L105" s="46">
        <v>5.9</v>
      </c>
      <c r="M105" s="46">
        <v>6.9</v>
      </c>
      <c r="N105" s="46">
        <v>6.1</v>
      </c>
      <c r="O105" s="46">
        <v>6.9</v>
      </c>
      <c r="P105" s="46">
        <v>7.8</v>
      </c>
      <c r="Q105" s="47"/>
      <c r="R105" s="46">
        <v>5.8</v>
      </c>
      <c r="S105" s="46">
        <v>6.9</v>
      </c>
      <c r="T105" s="46">
        <v>0.9</v>
      </c>
      <c r="U105" s="46">
        <v>0.9</v>
      </c>
      <c r="V105" s="46">
        <v>0.9</v>
      </c>
      <c r="W105" s="46">
        <v>1</v>
      </c>
      <c r="X105" s="46">
        <v>1.9</v>
      </c>
      <c r="Y105" s="46">
        <v>0.9</v>
      </c>
      <c r="Z105" s="47"/>
      <c r="AA105" s="46">
        <v>0.9</v>
      </c>
      <c r="AB105" s="46">
        <v>0.9</v>
      </c>
    </row>
    <row r="106" spans="1:28" ht="12.75" x14ac:dyDescent="0.2">
      <c r="A106" s="45">
        <v>26451</v>
      </c>
      <c r="B106" s="46">
        <v>11.1</v>
      </c>
      <c r="C106" s="46">
        <v>11</v>
      </c>
      <c r="D106" s="46">
        <v>10.9</v>
      </c>
      <c r="E106" s="46">
        <v>10.5</v>
      </c>
      <c r="F106" s="46">
        <v>10.9</v>
      </c>
      <c r="G106" s="46">
        <v>11.1</v>
      </c>
      <c r="H106" s="47"/>
      <c r="I106" s="46">
        <v>11</v>
      </c>
      <c r="J106" s="46">
        <v>10.9</v>
      </c>
      <c r="K106" s="46">
        <v>7.8</v>
      </c>
      <c r="L106" s="46">
        <v>6.8</v>
      </c>
      <c r="M106" s="46">
        <v>5.8</v>
      </c>
      <c r="N106" s="46">
        <v>5</v>
      </c>
      <c r="O106" s="46">
        <v>5.8</v>
      </c>
      <c r="P106" s="46">
        <v>5.7</v>
      </c>
      <c r="Q106" s="47"/>
      <c r="R106" s="46">
        <v>4.8</v>
      </c>
      <c r="S106" s="46">
        <v>6.9</v>
      </c>
      <c r="T106" s="46">
        <v>1.8</v>
      </c>
      <c r="U106" s="46">
        <v>1.9</v>
      </c>
      <c r="V106" s="46">
        <v>0.9</v>
      </c>
      <c r="W106" s="46">
        <v>1</v>
      </c>
      <c r="X106" s="46">
        <v>0.9</v>
      </c>
      <c r="Y106" s="46">
        <v>0</v>
      </c>
      <c r="Z106" s="47"/>
      <c r="AA106" s="46">
        <v>0.9</v>
      </c>
      <c r="AB106" s="46">
        <v>0.9</v>
      </c>
    </row>
    <row r="107" spans="1:28" ht="12.75" x14ac:dyDescent="0.2">
      <c r="A107" s="45">
        <v>26543</v>
      </c>
      <c r="B107" s="46">
        <v>11.2</v>
      </c>
      <c r="C107" s="46">
        <v>11.1</v>
      </c>
      <c r="D107" s="46">
        <v>10.9</v>
      </c>
      <c r="E107" s="46">
        <v>10.7</v>
      </c>
      <c r="F107" s="46">
        <v>11</v>
      </c>
      <c r="G107" s="46">
        <v>11.3</v>
      </c>
      <c r="H107" s="47"/>
      <c r="I107" s="46">
        <v>11.2</v>
      </c>
      <c r="J107" s="46">
        <v>11.1</v>
      </c>
      <c r="K107" s="46">
        <v>5.7</v>
      </c>
      <c r="L107" s="46">
        <v>5.7</v>
      </c>
      <c r="M107" s="46">
        <v>4.8</v>
      </c>
      <c r="N107" s="46">
        <v>5.9</v>
      </c>
      <c r="O107" s="46">
        <v>5.8</v>
      </c>
      <c r="P107" s="46">
        <v>5.6</v>
      </c>
      <c r="Q107" s="47"/>
      <c r="R107" s="46">
        <v>4.7</v>
      </c>
      <c r="S107" s="46">
        <v>5.7</v>
      </c>
      <c r="T107" s="46">
        <v>0.9</v>
      </c>
      <c r="U107" s="46">
        <v>0.9</v>
      </c>
      <c r="V107" s="46">
        <v>0</v>
      </c>
      <c r="W107" s="46">
        <v>1.9</v>
      </c>
      <c r="X107" s="46">
        <v>0.9</v>
      </c>
      <c r="Y107" s="46">
        <v>1.8</v>
      </c>
      <c r="Z107" s="47"/>
      <c r="AA107" s="46">
        <v>1.8</v>
      </c>
      <c r="AB107" s="46">
        <v>1.8</v>
      </c>
    </row>
    <row r="108" spans="1:28" ht="12.75" x14ac:dyDescent="0.2">
      <c r="A108" s="45">
        <v>26634</v>
      </c>
      <c r="B108" s="46">
        <v>11.3</v>
      </c>
      <c r="C108" s="46">
        <v>11.2</v>
      </c>
      <c r="D108" s="46">
        <v>11.1</v>
      </c>
      <c r="E108" s="46">
        <v>10.8</v>
      </c>
      <c r="F108" s="46">
        <v>11.1</v>
      </c>
      <c r="G108" s="46">
        <v>11.4</v>
      </c>
      <c r="H108" s="47"/>
      <c r="I108" s="46">
        <v>11.3</v>
      </c>
      <c r="J108" s="46">
        <v>11.2</v>
      </c>
      <c r="K108" s="46">
        <v>4.5999999999999996</v>
      </c>
      <c r="L108" s="46">
        <v>4.7</v>
      </c>
      <c r="M108" s="46">
        <v>3.7</v>
      </c>
      <c r="N108" s="46">
        <v>4.9000000000000004</v>
      </c>
      <c r="O108" s="46">
        <v>4.7</v>
      </c>
      <c r="P108" s="46">
        <v>3.6</v>
      </c>
      <c r="Q108" s="47"/>
      <c r="R108" s="46">
        <v>4.5999999999999996</v>
      </c>
      <c r="S108" s="46">
        <v>4.7</v>
      </c>
      <c r="T108" s="46">
        <v>0.9</v>
      </c>
      <c r="U108" s="46">
        <v>0.9</v>
      </c>
      <c r="V108" s="46">
        <v>1.8</v>
      </c>
      <c r="W108" s="46">
        <v>0.9</v>
      </c>
      <c r="X108" s="46">
        <v>0.9</v>
      </c>
      <c r="Y108" s="46">
        <v>0.9</v>
      </c>
      <c r="Z108" s="47"/>
      <c r="AA108" s="46">
        <v>0.9</v>
      </c>
      <c r="AB108" s="46">
        <v>0.9</v>
      </c>
    </row>
    <row r="109" spans="1:28" ht="12.75" x14ac:dyDescent="0.2">
      <c r="A109" s="45">
        <v>26724</v>
      </c>
      <c r="B109" s="46">
        <v>11.6</v>
      </c>
      <c r="C109" s="46">
        <v>11.5</v>
      </c>
      <c r="D109" s="46">
        <v>11.4</v>
      </c>
      <c r="E109" s="46">
        <v>11</v>
      </c>
      <c r="F109" s="46">
        <v>11.3</v>
      </c>
      <c r="G109" s="46">
        <v>11.6</v>
      </c>
      <c r="H109" s="47"/>
      <c r="I109" s="46">
        <v>11.5</v>
      </c>
      <c r="J109" s="46">
        <v>11.4</v>
      </c>
      <c r="K109" s="46">
        <v>6.4</v>
      </c>
      <c r="L109" s="46">
        <v>6.5</v>
      </c>
      <c r="M109" s="46">
        <v>5.6</v>
      </c>
      <c r="N109" s="46">
        <v>5.8</v>
      </c>
      <c r="O109" s="46">
        <v>4.5999999999999996</v>
      </c>
      <c r="P109" s="46">
        <v>4.5</v>
      </c>
      <c r="Q109" s="47"/>
      <c r="R109" s="46">
        <v>5.5</v>
      </c>
      <c r="S109" s="46">
        <v>5.6</v>
      </c>
      <c r="T109" s="46">
        <v>2.7</v>
      </c>
      <c r="U109" s="46">
        <v>2.7</v>
      </c>
      <c r="V109" s="46">
        <v>2.7</v>
      </c>
      <c r="W109" s="46">
        <v>1.9</v>
      </c>
      <c r="X109" s="46">
        <v>1.8</v>
      </c>
      <c r="Y109" s="46">
        <v>1.8</v>
      </c>
      <c r="Z109" s="47"/>
      <c r="AA109" s="46">
        <v>1.8</v>
      </c>
      <c r="AB109" s="46">
        <v>1.8</v>
      </c>
    </row>
    <row r="110" spans="1:28" ht="12.75" x14ac:dyDescent="0.2">
      <c r="A110" s="45">
        <v>26816</v>
      </c>
      <c r="B110" s="46">
        <v>11.9</v>
      </c>
      <c r="C110" s="46">
        <v>11.9</v>
      </c>
      <c r="D110" s="46">
        <v>11.7</v>
      </c>
      <c r="E110" s="46">
        <v>11.4</v>
      </c>
      <c r="F110" s="46">
        <v>11.6</v>
      </c>
      <c r="G110" s="46">
        <v>12</v>
      </c>
      <c r="H110" s="47"/>
      <c r="I110" s="46">
        <v>11.9</v>
      </c>
      <c r="J110" s="46">
        <v>11.8</v>
      </c>
      <c r="K110" s="46">
        <v>7.2</v>
      </c>
      <c r="L110" s="46">
        <v>8.1999999999999993</v>
      </c>
      <c r="M110" s="46">
        <v>7.3</v>
      </c>
      <c r="N110" s="46">
        <v>8.6</v>
      </c>
      <c r="O110" s="46">
        <v>6.4</v>
      </c>
      <c r="P110" s="46">
        <v>8.1</v>
      </c>
      <c r="Q110" s="47"/>
      <c r="R110" s="46">
        <v>8.1999999999999993</v>
      </c>
      <c r="S110" s="46">
        <v>8.3000000000000007</v>
      </c>
      <c r="T110" s="46">
        <v>2.6</v>
      </c>
      <c r="U110" s="46">
        <v>3.5</v>
      </c>
      <c r="V110" s="46">
        <v>2.6</v>
      </c>
      <c r="W110" s="46">
        <v>3.6</v>
      </c>
      <c r="X110" s="46">
        <v>2.7</v>
      </c>
      <c r="Y110" s="46">
        <v>3.4</v>
      </c>
      <c r="Z110" s="47"/>
      <c r="AA110" s="46">
        <v>3.5</v>
      </c>
      <c r="AB110" s="46">
        <v>3.5</v>
      </c>
    </row>
    <row r="111" spans="1:28" ht="12.75" x14ac:dyDescent="0.2">
      <c r="A111" s="45">
        <v>26908</v>
      </c>
      <c r="B111" s="46">
        <v>12.3</v>
      </c>
      <c r="C111" s="46">
        <v>12.3</v>
      </c>
      <c r="D111" s="46">
        <v>12.2</v>
      </c>
      <c r="E111" s="46">
        <v>11.8</v>
      </c>
      <c r="F111" s="46">
        <v>11.9</v>
      </c>
      <c r="G111" s="46">
        <v>12.3</v>
      </c>
      <c r="H111" s="47"/>
      <c r="I111" s="46">
        <v>12.3</v>
      </c>
      <c r="J111" s="46">
        <v>12.2</v>
      </c>
      <c r="K111" s="46">
        <v>9.8000000000000007</v>
      </c>
      <c r="L111" s="46">
        <v>10.8</v>
      </c>
      <c r="M111" s="46">
        <v>11.9</v>
      </c>
      <c r="N111" s="46">
        <v>10.3</v>
      </c>
      <c r="O111" s="46">
        <v>8.1999999999999993</v>
      </c>
      <c r="P111" s="46">
        <v>8.8000000000000007</v>
      </c>
      <c r="Q111" s="47"/>
      <c r="R111" s="46">
        <v>9.8000000000000007</v>
      </c>
      <c r="S111" s="46">
        <v>9.9</v>
      </c>
      <c r="T111" s="46">
        <v>3.4</v>
      </c>
      <c r="U111" s="46">
        <v>3.4</v>
      </c>
      <c r="V111" s="46">
        <v>4.3</v>
      </c>
      <c r="W111" s="46">
        <v>3.5</v>
      </c>
      <c r="X111" s="46">
        <v>2.6</v>
      </c>
      <c r="Y111" s="46">
        <v>2.5</v>
      </c>
      <c r="Z111" s="47"/>
      <c r="AA111" s="46">
        <v>3.4</v>
      </c>
      <c r="AB111" s="46">
        <v>3.4</v>
      </c>
    </row>
    <row r="112" spans="1:28" ht="12.75" x14ac:dyDescent="0.2">
      <c r="A112" s="45">
        <v>26999</v>
      </c>
      <c r="B112" s="46">
        <v>12.8</v>
      </c>
      <c r="C112" s="46">
        <v>12.7</v>
      </c>
      <c r="D112" s="46">
        <v>12.7</v>
      </c>
      <c r="E112" s="46">
        <v>12.3</v>
      </c>
      <c r="F112" s="46">
        <v>12.3</v>
      </c>
      <c r="G112" s="46">
        <v>12.9</v>
      </c>
      <c r="H112" s="47"/>
      <c r="I112" s="46">
        <v>12.8</v>
      </c>
      <c r="J112" s="46">
        <v>12.6</v>
      </c>
      <c r="K112" s="46">
        <v>13.3</v>
      </c>
      <c r="L112" s="46">
        <v>13.4</v>
      </c>
      <c r="M112" s="46">
        <v>14.4</v>
      </c>
      <c r="N112" s="46">
        <v>13.9</v>
      </c>
      <c r="O112" s="46">
        <v>10.8</v>
      </c>
      <c r="P112" s="46">
        <v>13.2</v>
      </c>
      <c r="Q112" s="47"/>
      <c r="R112" s="46">
        <v>13.3</v>
      </c>
      <c r="S112" s="46">
        <v>12.5</v>
      </c>
      <c r="T112" s="46">
        <v>4.0999999999999996</v>
      </c>
      <c r="U112" s="46">
        <v>3.3</v>
      </c>
      <c r="V112" s="46">
        <v>4.0999999999999996</v>
      </c>
      <c r="W112" s="46">
        <v>4.2</v>
      </c>
      <c r="X112" s="46">
        <v>3.4</v>
      </c>
      <c r="Y112" s="46">
        <v>4.9000000000000004</v>
      </c>
      <c r="Z112" s="47"/>
      <c r="AA112" s="46">
        <v>4.0999999999999996</v>
      </c>
      <c r="AB112" s="46">
        <v>3.3</v>
      </c>
    </row>
    <row r="113" spans="1:28" ht="12.75" x14ac:dyDescent="0.2">
      <c r="A113" s="45">
        <v>27089</v>
      </c>
      <c r="B113" s="46">
        <v>13.1</v>
      </c>
      <c r="C113" s="46">
        <v>13</v>
      </c>
      <c r="D113" s="46">
        <v>13</v>
      </c>
      <c r="E113" s="46">
        <v>12.6</v>
      </c>
      <c r="F113" s="46">
        <v>12.5</v>
      </c>
      <c r="G113" s="46">
        <v>13.1</v>
      </c>
      <c r="H113" s="47"/>
      <c r="I113" s="46">
        <v>13.2</v>
      </c>
      <c r="J113" s="46">
        <v>13</v>
      </c>
      <c r="K113" s="46">
        <v>12.9</v>
      </c>
      <c r="L113" s="46">
        <v>13</v>
      </c>
      <c r="M113" s="46">
        <v>14</v>
      </c>
      <c r="N113" s="46">
        <v>14.5</v>
      </c>
      <c r="O113" s="46">
        <v>10.6</v>
      </c>
      <c r="P113" s="46">
        <v>12.9</v>
      </c>
      <c r="Q113" s="47"/>
      <c r="R113" s="46">
        <v>14.8</v>
      </c>
      <c r="S113" s="46">
        <v>14</v>
      </c>
      <c r="T113" s="46">
        <v>2.2999999999999998</v>
      </c>
      <c r="U113" s="46">
        <v>2.4</v>
      </c>
      <c r="V113" s="46">
        <v>2.4</v>
      </c>
      <c r="W113" s="46">
        <v>2.4</v>
      </c>
      <c r="X113" s="46">
        <v>1.6</v>
      </c>
      <c r="Y113" s="46">
        <v>1.6</v>
      </c>
      <c r="Z113" s="47"/>
      <c r="AA113" s="46">
        <v>3.1</v>
      </c>
      <c r="AB113" s="46">
        <v>3.2</v>
      </c>
    </row>
    <row r="114" spans="1:28" ht="12.75" x14ac:dyDescent="0.2">
      <c r="A114" s="45">
        <v>27181</v>
      </c>
      <c r="B114" s="46">
        <v>13.6</v>
      </c>
      <c r="C114" s="46">
        <v>13.6</v>
      </c>
      <c r="D114" s="46">
        <v>13.4</v>
      </c>
      <c r="E114" s="46">
        <v>13.2</v>
      </c>
      <c r="F114" s="46">
        <v>13</v>
      </c>
      <c r="G114" s="46">
        <v>13.7</v>
      </c>
      <c r="H114" s="47"/>
      <c r="I114" s="46">
        <v>13.6</v>
      </c>
      <c r="J114" s="46">
        <v>13.5</v>
      </c>
      <c r="K114" s="46">
        <v>14.3</v>
      </c>
      <c r="L114" s="46">
        <v>14.3</v>
      </c>
      <c r="M114" s="46">
        <v>14.5</v>
      </c>
      <c r="N114" s="46">
        <v>15.8</v>
      </c>
      <c r="O114" s="46">
        <v>12.1</v>
      </c>
      <c r="P114" s="46">
        <v>14.2</v>
      </c>
      <c r="Q114" s="47"/>
      <c r="R114" s="46">
        <v>14.3</v>
      </c>
      <c r="S114" s="46">
        <v>14.4</v>
      </c>
      <c r="T114" s="46">
        <v>3.8</v>
      </c>
      <c r="U114" s="46">
        <v>4.5999999999999996</v>
      </c>
      <c r="V114" s="46">
        <v>3.1</v>
      </c>
      <c r="W114" s="46">
        <v>4.8</v>
      </c>
      <c r="X114" s="46">
        <v>4</v>
      </c>
      <c r="Y114" s="46">
        <v>4.5999999999999996</v>
      </c>
      <c r="Z114" s="47"/>
      <c r="AA114" s="46">
        <v>3</v>
      </c>
      <c r="AB114" s="46">
        <v>3.8</v>
      </c>
    </row>
    <row r="115" spans="1:28" ht="12.75" x14ac:dyDescent="0.2">
      <c r="A115" s="45">
        <v>27273</v>
      </c>
      <c r="B115" s="46">
        <v>14.4</v>
      </c>
      <c r="C115" s="46">
        <v>14.3</v>
      </c>
      <c r="D115" s="46">
        <v>14.2</v>
      </c>
      <c r="E115" s="46">
        <v>13.8</v>
      </c>
      <c r="F115" s="46">
        <v>13.6</v>
      </c>
      <c r="G115" s="46">
        <v>14.4</v>
      </c>
      <c r="H115" s="47"/>
      <c r="I115" s="46">
        <v>14.3</v>
      </c>
      <c r="J115" s="46">
        <v>14.2</v>
      </c>
      <c r="K115" s="46">
        <v>17.100000000000001</v>
      </c>
      <c r="L115" s="46">
        <v>16.3</v>
      </c>
      <c r="M115" s="46">
        <v>16.399999999999999</v>
      </c>
      <c r="N115" s="46">
        <v>16.899999999999999</v>
      </c>
      <c r="O115" s="46">
        <v>14.3</v>
      </c>
      <c r="P115" s="46">
        <v>17.100000000000001</v>
      </c>
      <c r="Q115" s="47"/>
      <c r="R115" s="46">
        <v>16.3</v>
      </c>
      <c r="S115" s="46">
        <v>16.399999999999999</v>
      </c>
      <c r="T115" s="46">
        <v>5.9</v>
      </c>
      <c r="U115" s="46">
        <v>5.0999999999999996</v>
      </c>
      <c r="V115" s="46">
        <v>6</v>
      </c>
      <c r="W115" s="46">
        <v>4.5</v>
      </c>
      <c r="X115" s="46">
        <v>4.5999999999999996</v>
      </c>
      <c r="Y115" s="46">
        <v>5.0999999999999996</v>
      </c>
      <c r="Z115" s="47"/>
      <c r="AA115" s="46">
        <v>5.0999999999999996</v>
      </c>
      <c r="AB115" s="46">
        <v>5.2</v>
      </c>
    </row>
    <row r="116" spans="1:28" ht="12.75" x14ac:dyDescent="0.2">
      <c r="A116" s="45">
        <v>27364</v>
      </c>
      <c r="B116" s="46">
        <v>14.9</v>
      </c>
      <c r="C116" s="46">
        <v>14.7</v>
      </c>
      <c r="D116" s="46">
        <v>14.6</v>
      </c>
      <c r="E116" s="46">
        <v>14.4</v>
      </c>
      <c r="F116" s="46">
        <v>14.4</v>
      </c>
      <c r="G116" s="46">
        <v>15.1</v>
      </c>
      <c r="H116" s="47"/>
      <c r="I116" s="46">
        <v>14.8</v>
      </c>
      <c r="J116" s="46">
        <v>14.7</v>
      </c>
      <c r="K116" s="46">
        <v>16.399999999999999</v>
      </c>
      <c r="L116" s="46">
        <v>15.7</v>
      </c>
      <c r="M116" s="46">
        <v>15</v>
      </c>
      <c r="N116" s="46">
        <v>17.100000000000001</v>
      </c>
      <c r="O116" s="46">
        <v>17.100000000000001</v>
      </c>
      <c r="P116" s="46">
        <v>17.100000000000001</v>
      </c>
      <c r="Q116" s="47"/>
      <c r="R116" s="46">
        <v>15.6</v>
      </c>
      <c r="S116" s="46">
        <v>16.7</v>
      </c>
      <c r="T116" s="46">
        <v>3.5</v>
      </c>
      <c r="U116" s="46">
        <v>2.8</v>
      </c>
      <c r="V116" s="46">
        <v>2.8</v>
      </c>
      <c r="W116" s="46">
        <v>4.3</v>
      </c>
      <c r="X116" s="46">
        <v>5.9</v>
      </c>
      <c r="Y116" s="46">
        <v>4.9000000000000004</v>
      </c>
      <c r="Z116" s="47"/>
      <c r="AA116" s="46">
        <v>3.5</v>
      </c>
      <c r="AB116" s="46">
        <v>3.5</v>
      </c>
    </row>
    <row r="117" spans="1:28" ht="12.75" x14ac:dyDescent="0.2">
      <c r="A117" s="45">
        <v>27454</v>
      </c>
      <c r="B117" s="46">
        <v>15.3</v>
      </c>
      <c r="C117" s="46">
        <v>15.4</v>
      </c>
      <c r="D117" s="46">
        <v>15</v>
      </c>
      <c r="E117" s="46">
        <v>15.1</v>
      </c>
      <c r="F117" s="46">
        <v>15</v>
      </c>
      <c r="G117" s="46">
        <v>15.4</v>
      </c>
      <c r="H117" s="47"/>
      <c r="I117" s="46">
        <v>15.1</v>
      </c>
      <c r="J117" s="46">
        <v>15.3</v>
      </c>
      <c r="K117" s="46">
        <v>16.8</v>
      </c>
      <c r="L117" s="46">
        <v>18.5</v>
      </c>
      <c r="M117" s="46">
        <v>15.4</v>
      </c>
      <c r="N117" s="46">
        <v>19.8</v>
      </c>
      <c r="O117" s="46">
        <v>20</v>
      </c>
      <c r="P117" s="46">
        <v>17.600000000000001</v>
      </c>
      <c r="Q117" s="47"/>
      <c r="R117" s="46">
        <v>14.4</v>
      </c>
      <c r="S117" s="46">
        <v>17.7</v>
      </c>
      <c r="T117" s="46">
        <v>2.7</v>
      </c>
      <c r="U117" s="46">
        <v>4.8</v>
      </c>
      <c r="V117" s="46">
        <v>2.7</v>
      </c>
      <c r="W117" s="46">
        <v>4.9000000000000004</v>
      </c>
      <c r="X117" s="46">
        <v>4.2</v>
      </c>
      <c r="Y117" s="46">
        <v>2</v>
      </c>
      <c r="Z117" s="47"/>
      <c r="AA117" s="46">
        <v>2</v>
      </c>
      <c r="AB117" s="46">
        <v>4.0999999999999996</v>
      </c>
    </row>
    <row r="118" spans="1:28" ht="12.75" x14ac:dyDescent="0.2">
      <c r="A118" s="45">
        <v>27546</v>
      </c>
      <c r="B118" s="46">
        <v>15.9</v>
      </c>
      <c r="C118" s="46">
        <v>15.9</v>
      </c>
      <c r="D118" s="46">
        <v>15.4</v>
      </c>
      <c r="E118" s="46">
        <v>15.6</v>
      </c>
      <c r="F118" s="46">
        <v>15.6</v>
      </c>
      <c r="G118" s="46">
        <v>15.9</v>
      </c>
      <c r="H118" s="47"/>
      <c r="I118" s="46">
        <v>15.8</v>
      </c>
      <c r="J118" s="46">
        <v>15.8</v>
      </c>
      <c r="K118" s="46">
        <v>16.899999999999999</v>
      </c>
      <c r="L118" s="46">
        <v>16.899999999999999</v>
      </c>
      <c r="M118" s="46">
        <v>14.9</v>
      </c>
      <c r="N118" s="46">
        <v>18.2</v>
      </c>
      <c r="O118" s="46">
        <v>20</v>
      </c>
      <c r="P118" s="46">
        <v>16.100000000000001</v>
      </c>
      <c r="Q118" s="47"/>
      <c r="R118" s="46">
        <v>16.2</v>
      </c>
      <c r="S118" s="46">
        <v>17</v>
      </c>
      <c r="T118" s="46">
        <v>3.9</v>
      </c>
      <c r="U118" s="46">
        <v>3.2</v>
      </c>
      <c r="V118" s="46">
        <v>2.7</v>
      </c>
      <c r="W118" s="46">
        <v>3.3</v>
      </c>
      <c r="X118" s="46">
        <v>4</v>
      </c>
      <c r="Y118" s="46">
        <v>3.2</v>
      </c>
      <c r="Z118" s="47"/>
      <c r="AA118" s="46">
        <v>4.5999999999999996</v>
      </c>
      <c r="AB118" s="46">
        <v>3.3</v>
      </c>
    </row>
    <row r="119" spans="1:28" ht="12.75" x14ac:dyDescent="0.2">
      <c r="A119" s="45">
        <v>27638</v>
      </c>
      <c r="B119" s="46">
        <v>16.100000000000001</v>
      </c>
      <c r="C119" s="46">
        <v>15.9</v>
      </c>
      <c r="D119" s="46">
        <v>15.7</v>
      </c>
      <c r="E119" s="46">
        <v>15.5</v>
      </c>
      <c r="F119" s="46">
        <v>15.6</v>
      </c>
      <c r="G119" s="46">
        <v>16.100000000000001</v>
      </c>
      <c r="H119" s="47"/>
      <c r="I119" s="46">
        <v>15.7</v>
      </c>
      <c r="J119" s="46">
        <v>15.9</v>
      </c>
      <c r="K119" s="46">
        <v>11.8</v>
      </c>
      <c r="L119" s="46">
        <v>11.2</v>
      </c>
      <c r="M119" s="46">
        <v>10.6</v>
      </c>
      <c r="N119" s="46">
        <v>12.3</v>
      </c>
      <c r="O119" s="46">
        <v>14.7</v>
      </c>
      <c r="P119" s="46">
        <v>11.8</v>
      </c>
      <c r="Q119" s="47"/>
      <c r="R119" s="46">
        <v>9.8000000000000007</v>
      </c>
      <c r="S119" s="46">
        <v>12</v>
      </c>
      <c r="T119" s="46">
        <v>1.3</v>
      </c>
      <c r="U119" s="46">
        <v>0</v>
      </c>
      <c r="V119" s="46">
        <v>1.9</v>
      </c>
      <c r="W119" s="46">
        <v>-0.6</v>
      </c>
      <c r="X119" s="46">
        <v>0</v>
      </c>
      <c r="Y119" s="46">
        <v>1.3</v>
      </c>
      <c r="Z119" s="47"/>
      <c r="AA119" s="46">
        <v>-0.6</v>
      </c>
      <c r="AB119" s="46">
        <v>0.6</v>
      </c>
    </row>
    <row r="120" spans="1:28" ht="12.75" x14ac:dyDescent="0.2">
      <c r="A120" s="45">
        <v>27729</v>
      </c>
      <c r="B120" s="46">
        <v>16.899999999999999</v>
      </c>
      <c r="C120" s="46">
        <v>16.899999999999999</v>
      </c>
      <c r="D120" s="46">
        <v>16.7</v>
      </c>
      <c r="E120" s="46">
        <v>16.3</v>
      </c>
      <c r="F120" s="46">
        <v>16.5</v>
      </c>
      <c r="G120" s="46">
        <v>17.3</v>
      </c>
      <c r="H120" s="47"/>
      <c r="I120" s="46">
        <v>17</v>
      </c>
      <c r="J120" s="46">
        <v>16.8</v>
      </c>
      <c r="K120" s="46">
        <v>13.4</v>
      </c>
      <c r="L120" s="46">
        <v>15</v>
      </c>
      <c r="M120" s="46">
        <v>14.4</v>
      </c>
      <c r="N120" s="46">
        <v>13.2</v>
      </c>
      <c r="O120" s="46">
        <v>14.6</v>
      </c>
      <c r="P120" s="46">
        <v>14.6</v>
      </c>
      <c r="Q120" s="47"/>
      <c r="R120" s="46">
        <v>14.9</v>
      </c>
      <c r="S120" s="46">
        <v>14.3</v>
      </c>
      <c r="T120" s="46">
        <v>5</v>
      </c>
      <c r="U120" s="46">
        <v>6.3</v>
      </c>
      <c r="V120" s="46">
        <v>6.4</v>
      </c>
      <c r="W120" s="46">
        <v>5.2</v>
      </c>
      <c r="X120" s="46">
        <v>5.8</v>
      </c>
      <c r="Y120" s="46">
        <v>7.5</v>
      </c>
      <c r="Z120" s="47"/>
      <c r="AA120" s="46">
        <v>8.3000000000000007</v>
      </c>
      <c r="AB120" s="46">
        <v>5.7</v>
      </c>
    </row>
    <row r="121" spans="1:28" ht="12.75" x14ac:dyDescent="0.2">
      <c r="A121" s="45">
        <v>27820</v>
      </c>
      <c r="B121" s="46">
        <v>17.399999999999999</v>
      </c>
      <c r="C121" s="46">
        <v>17.3</v>
      </c>
      <c r="D121" s="46">
        <v>17.100000000000001</v>
      </c>
      <c r="E121" s="46">
        <v>16.899999999999999</v>
      </c>
      <c r="F121" s="46">
        <v>17.100000000000001</v>
      </c>
      <c r="G121" s="46">
        <v>17.7</v>
      </c>
      <c r="H121" s="47"/>
      <c r="I121" s="46">
        <v>17.399999999999999</v>
      </c>
      <c r="J121" s="46">
        <v>17.3</v>
      </c>
      <c r="K121" s="46">
        <v>13.7</v>
      </c>
      <c r="L121" s="46">
        <v>12.3</v>
      </c>
      <c r="M121" s="46">
        <v>14</v>
      </c>
      <c r="N121" s="46">
        <v>11.9</v>
      </c>
      <c r="O121" s="46">
        <v>14</v>
      </c>
      <c r="P121" s="46">
        <v>14.9</v>
      </c>
      <c r="Q121" s="47"/>
      <c r="R121" s="46">
        <v>15.2</v>
      </c>
      <c r="S121" s="46">
        <v>13.1</v>
      </c>
      <c r="T121" s="46">
        <v>3</v>
      </c>
      <c r="U121" s="46">
        <v>2.4</v>
      </c>
      <c r="V121" s="46">
        <v>2.4</v>
      </c>
      <c r="W121" s="46">
        <v>3.7</v>
      </c>
      <c r="X121" s="46">
        <v>3.6</v>
      </c>
      <c r="Y121" s="46">
        <v>2.2999999999999998</v>
      </c>
      <c r="Z121" s="47"/>
      <c r="AA121" s="46">
        <v>2.4</v>
      </c>
      <c r="AB121" s="46">
        <v>3</v>
      </c>
    </row>
    <row r="122" spans="1:28" ht="12.75" x14ac:dyDescent="0.2">
      <c r="A122" s="45">
        <v>27912</v>
      </c>
      <c r="B122" s="46">
        <v>17.8</v>
      </c>
      <c r="C122" s="46">
        <v>17.8</v>
      </c>
      <c r="D122" s="46">
        <v>17.600000000000001</v>
      </c>
      <c r="E122" s="46">
        <v>17.399999999999999</v>
      </c>
      <c r="F122" s="46">
        <v>17.7</v>
      </c>
      <c r="G122" s="46">
        <v>18.3</v>
      </c>
      <c r="H122" s="47"/>
      <c r="I122" s="46">
        <v>18</v>
      </c>
      <c r="J122" s="46">
        <v>17.7</v>
      </c>
      <c r="K122" s="46">
        <v>11.9</v>
      </c>
      <c r="L122" s="46">
        <v>11.9</v>
      </c>
      <c r="M122" s="46">
        <v>14.3</v>
      </c>
      <c r="N122" s="46">
        <v>11.5</v>
      </c>
      <c r="O122" s="46">
        <v>13.5</v>
      </c>
      <c r="P122" s="46">
        <v>15.1</v>
      </c>
      <c r="Q122" s="47"/>
      <c r="R122" s="46">
        <v>13.9</v>
      </c>
      <c r="S122" s="46">
        <v>12</v>
      </c>
      <c r="T122" s="46">
        <v>2.2999999999999998</v>
      </c>
      <c r="U122" s="46">
        <v>2.9</v>
      </c>
      <c r="V122" s="46">
        <v>2.9</v>
      </c>
      <c r="W122" s="46">
        <v>3</v>
      </c>
      <c r="X122" s="46">
        <v>3.5</v>
      </c>
      <c r="Y122" s="46">
        <v>3.4</v>
      </c>
      <c r="Z122" s="47"/>
      <c r="AA122" s="46">
        <v>3.4</v>
      </c>
      <c r="AB122" s="46">
        <v>2.2999999999999998</v>
      </c>
    </row>
    <row r="123" spans="1:28" ht="12.75" x14ac:dyDescent="0.2">
      <c r="A123" s="45">
        <v>28004</v>
      </c>
      <c r="B123" s="46">
        <v>18.100000000000001</v>
      </c>
      <c r="C123" s="46">
        <v>18.2</v>
      </c>
      <c r="D123" s="46">
        <v>18</v>
      </c>
      <c r="E123" s="46">
        <v>17.899999999999999</v>
      </c>
      <c r="F123" s="46">
        <v>18.2</v>
      </c>
      <c r="G123" s="46">
        <v>18.7</v>
      </c>
      <c r="H123" s="47"/>
      <c r="I123" s="46">
        <v>18.399999999999999</v>
      </c>
      <c r="J123" s="46">
        <v>18.100000000000001</v>
      </c>
      <c r="K123" s="46">
        <v>12.4</v>
      </c>
      <c r="L123" s="46">
        <v>14.5</v>
      </c>
      <c r="M123" s="46">
        <v>14.6</v>
      </c>
      <c r="N123" s="46">
        <v>15.5</v>
      </c>
      <c r="O123" s="46">
        <v>16.7</v>
      </c>
      <c r="P123" s="46">
        <v>16.100000000000001</v>
      </c>
      <c r="Q123" s="47"/>
      <c r="R123" s="46">
        <v>17.2</v>
      </c>
      <c r="S123" s="46">
        <v>13.8</v>
      </c>
      <c r="T123" s="46">
        <v>1.7</v>
      </c>
      <c r="U123" s="46">
        <v>2.2000000000000002</v>
      </c>
      <c r="V123" s="46">
        <v>2.2999999999999998</v>
      </c>
      <c r="W123" s="46">
        <v>2.9</v>
      </c>
      <c r="X123" s="46">
        <v>2.8</v>
      </c>
      <c r="Y123" s="46">
        <v>2.2000000000000002</v>
      </c>
      <c r="Z123" s="47"/>
      <c r="AA123" s="46">
        <v>2.2000000000000002</v>
      </c>
      <c r="AB123" s="46">
        <v>2.2999999999999998</v>
      </c>
    </row>
    <row r="124" spans="1:28" ht="12.75" x14ac:dyDescent="0.2">
      <c r="A124" s="45">
        <v>28095</v>
      </c>
      <c r="B124" s="46">
        <v>19.100000000000001</v>
      </c>
      <c r="C124" s="46">
        <v>19.3</v>
      </c>
      <c r="D124" s="46">
        <v>19.100000000000001</v>
      </c>
      <c r="E124" s="46">
        <v>19.100000000000001</v>
      </c>
      <c r="F124" s="46">
        <v>19.3</v>
      </c>
      <c r="G124" s="46">
        <v>19.8</v>
      </c>
      <c r="H124" s="47"/>
      <c r="I124" s="46">
        <v>19.399999999999999</v>
      </c>
      <c r="J124" s="46">
        <v>19.2</v>
      </c>
      <c r="K124" s="46">
        <v>13</v>
      </c>
      <c r="L124" s="46">
        <v>14.2</v>
      </c>
      <c r="M124" s="46">
        <v>14.4</v>
      </c>
      <c r="N124" s="46">
        <v>17.2</v>
      </c>
      <c r="O124" s="46">
        <v>17</v>
      </c>
      <c r="P124" s="46">
        <v>14.5</v>
      </c>
      <c r="Q124" s="47"/>
      <c r="R124" s="46">
        <v>14.1</v>
      </c>
      <c r="S124" s="46">
        <v>14.3</v>
      </c>
      <c r="T124" s="46">
        <v>5.5</v>
      </c>
      <c r="U124" s="46">
        <v>6</v>
      </c>
      <c r="V124" s="46">
        <v>6.1</v>
      </c>
      <c r="W124" s="46">
        <v>6.7</v>
      </c>
      <c r="X124" s="46">
        <v>6</v>
      </c>
      <c r="Y124" s="46">
        <v>5.9</v>
      </c>
      <c r="Z124" s="47"/>
      <c r="AA124" s="46">
        <v>5.4</v>
      </c>
      <c r="AB124" s="46">
        <v>6.1</v>
      </c>
    </row>
    <row r="125" spans="1:28" ht="12.75" x14ac:dyDescent="0.2">
      <c r="A125" s="45">
        <v>28185</v>
      </c>
      <c r="B125" s="46">
        <v>19.5</v>
      </c>
      <c r="C125" s="46">
        <v>19.8</v>
      </c>
      <c r="D125" s="46">
        <v>19.5</v>
      </c>
      <c r="E125" s="46">
        <v>19.5</v>
      </c>
      <c r="F125" s="46">
        <v>19.8</v>
      </c>
      <c r="G125" s="46">
        <v>20.2</v>
      </c>
      <c r="H125" s="47"/>
      <c r="I125" s="46">
        <v>19.7</v>
      </c>
      <c r="J125" s="46">
        <v>19.600000000000001</v>
      </c>
      <c r="K125" s="46">
        <v>12.1</v>
      </c>
      <c r="L125" s="46">
        <v>14.5</v>
      </c>
      <c r="M125" s="46">
        <v>14</v>
      </c>
      <c r="N125" s="46">
        <v>15.4</v>
      </c>
      <c r="O125" s="46">
        <v>15.8</v>
      </c>
      <c r="P125" s="46">
        <v>14.1</v>
      </c>
      <c r="Q125" s="47"/>
      <c r="R125" s="46">
        <v>13.2</v>
      </c>
      <c r="S125" s="46">
        <v>13.3</v>
      </c>
      <c r="T125" s="46">
        <v>2.1</v>
      </c>
      <c r="U125" s="46">
        <v>2.6</v>
      </c>
      <c r="V125" s="46">
        <v>2.1</v>
      </c>
      <c r="W125" s="46">
        <v>2.1</v>
      </c>
      <c r="X125" s="46">
        <v>2.6</v>
      </c>
      <c r="Y125" s="46">
        <v>2</v>
      </c>
      <c r="Z125" s="47"/>
      <c r="AA125" s="46">
        <v>1.5</v>
      </c>
      <c r="AB125" s="46">
        <v>2.1</v>
      </c>
    </row>
    <row r="126" spans="1:28" ht="12.75" x14ac:dyDescent="0.2">
      <c r="A126" s="45">
        <v>28277</v>
      </c>
      <c r="B126" s="46">
        <v>19.899999999999999</v>
      </c>
      <c r="C126" s="46">
        <v>20.399999999999999</v>
      </c>
      <c r="D126" s="46">
        <v>19.899999999999999</v>
      </c>
      <c r="E126" s="46">
        <v>19.899999999999999</v>
      </c>
      <c r="F126" s="46">
        <v>20.2</v>
      </c>
      <c r="G126" s="46">
        <v>20.7</v>
      </c>
      <c r="H126" s="47"/>
      <c r="I126" s="46">
        <v>20</v>
      </c>
      <c r="J126" s="46">
        <v>20.100000000000001</v>
      </c>
      <c r="K126" s="46">
        <v>11.8</v>
      </c>
      <c r="L126" s="46">
        <v>14.6</v>
      </c>
      <c r="M126" s="46">
        <v>13.1</v>
      </c>
      <c r="N126" s="46">
        <v>14.4</v>
      </c>
      <c r="O126" s="46">
        <v>14.1</v>
      </c>
      <c r="P126" s="46">
        <v>13.1</v>
      </c>
      <c r="Q126" s="47"/>
      <c r="R126" s="46">
        <v>11.1</v>
      </c>
      <c r="S126" s="46">
        <v>13.6</v>
      </c>
      <c r="T126" s="46">
        <v>2.1</v>
      </c>
      <c r="U126" s="46">
        <v>3</v>
      </c>
      <c r="V126" s="46">
        <v>2.1</v>
      </c>
      <c r="W126" s="46">
        <v>2.1</v>
      </c>
      <c r="X126" s="46">
        <v>2</v>
      </c>
      <c r="Y126" s="46">
        <v>2.5</v>
      </c>
      <c r="Z126" s="47"/>
      <c r="AA126" s="46">
        <v>1.5</v>
      </c>
      <c r="AB126" s="46">
        <v>2.6</v>
      </c>
    </row>
    <row r="127" spans="1:28" ht="12.75" x14ac:dyDescent="0.2">
      <c r="A127" s="45">
        <v>28369</v>
      </c>
      <c r="B127" s="46">
        <v>20.3</v>
      </c>
      <c r="C127" s="46">
        <v>20.8</v>
      </c>
      <c r="D127" s="46">
        <v>20.3</v>
      </c>
      <c r="E127" s="46">
        <v>20.399999999999999</v>
      </c>
      <c r="F127" s="46">
        <v>20.7</v>
      </c>
      <c r="G127" s="46">
        <v>21.2</v>
      </c>
      <c r="H127" s="47"/>
      <c r="I127" s="46">
        <v>20.399999999999999</v>
      </c>
      <c r="J127" s="46">
        <v>20.5</v>
      </c>
      <c r="K127" s="46">
        <v>12.2</v>
      </c>
      <c r="L127" s="46">
        <v>14.3</v>
      </c>
      <c r="M127" s="46">
        <v>12.8</v>
      </c>
      <c r="N127" s="46">
        <v>14</v>
      </c>
      <c r="O127" s="46">
        <v>13.7</v>
      </c>
      <c r="P127" s="46">
        <v>13.4</v>
      </c>
      <c r="Q127" s="47"/>
      <c r="R127" s="46">
        <v>10.9</v>
      </c>
      <c r="S127" s="46">
        <v>13.3</v>
      </c>
      <c r="T127" s="46">
        <v>2</v>
      </c>
      <c r="U127" s="46">
        <v>2</v>
      </c>
      <c r="V127" s="46">
        <v>2</v>
      </c>
      <c r="W127" s="46">
        <v>2.5</v>
      </c>
      <c r="X127" s="46">
        <v>2.5</v>
      </c>
      <c r="Y127" s="46">
        <v>2.4</v>
      </c>
      <c r="Z127" s="47"/>
      <c r="AA127" s="46">
        <v>2</v>
      </c>
      <c r="AB127" s="46">
        <v>2</v>
      </c>
    </row>
    <row r="128" spans="1:28" ht="12.75" x14ac:dyDescent="0.2">
      <c r="A128" s="45">
        <v>28460</v>
      </c>
      <c r="B128" s="46">
        <v>20.7</v>
      </c>
      <c r="C128" s="46">
        <v>21.2</v>
      </c>
      <c r="D128" s="46">
        <v>20.7</v>
      </c>
      <c r="E128" s="46">
        <v>20.9</v>
      </c>
      <c r="F128" s="46">
        <v>21.5</v>
      </c>
      <c r="G128" s="46">
        <v>21.7</v>
      </c>
      <c r="H128" s="47"/>
      <c r="I128" s="46">
        <v>21.1</v>
      </c>
      <c r="J128" s="46">
        <v>21</v>
      </c>
      <c r="K128" s="46">
        <v>8.4</v>
      </c>
      <c r="L128" s="46">
        <v>9.8000000000000007</v>
      </c>
      <c r="M128" s="46">
        <v>8.4</v>
      </c>
      <c r="N128" s="46">
        <v>9.4</v>
      </c>
      <c r="O128" s="46">
        <v>11.4</v>
      </c>
      <c r="P128" s="46">
        <v>9.6</v>
      </c>
      <c r="Q128" s="47"/>
      <c r="R128" s="46">
        <v>8.8000000000000007</v>
      </c>
      <c r="S128" s="46">
        <v>9.4</v>
      </c>
      <c r="T128" s="46">
        <v>2</v>
      </c>
      <c r="U128" s="46">
        <v>1.9</v>
      </c>
      <c r="V128" s="46">
        <v>2</v>
      </c>
      <c r="W128" s="46">
        <v>2.5</v>
      </c>
      <c r="X128" s="46">
        <v>3.9</v>
      </c>
      <c r="Y128" s="46">
        <v>2.4</v>
      </c>
      <c r="Z128" s="47"/>
      <c r="AA128" s="46">
        <v>3.4</v>
      </c>
      <c r="AB128" s="46">
        <v>2.4</v>
      </c>
    </row>
    <row r="129" spans="1:28" ht="12.75" x14ac:dyDescent="0.2">
      <c r="A129" s="45">
        <v>28550</v>
      </c>
      <c r="B129" s="46">
        <v>21</v>
      </c>
      <c r="C129" s="46">
        <v>21.5</v>
      </c>
      <c r="D129" s="46">
        <v>21.1</v>
      </c>
      <c r="E129" s="46">
        <v>21.1</v>
      </c>
      <c r="F129" s="46">
        <v>21.7</v>
      </c>
      <c r="G129" s="46">
        <v>22</v>
      </c>
      <c r="H129" s="47"/>
      <c r="I129" s="46">
        <v>21.3</v>
      </c>
      <c r="J129" s="46">
        <v>21.3</v>
      </c>
      <c r="K129" s="46">
        <v>7.7</v>
      </c>
      <c r="L129" s="46">
        <v>8.6</v>
      </c>
      <c r="M129" s="46">
        <v>8.1999999999999993</v>
      </c>
      <c r="N129" s="46">
        <v>8.1999999999999993</v>
      </c>
      <c r="O129" s="46">
        <v>9.6</v>
      </c>
      <c r="P129" s="46">
        <v>8.9</v>
      </c>
      <c r="Q129" s="47"/>
      <c r="R129" s="46">
        <v>8.1</v>
      </c>
      <c r="S129" s="46">
        <v>8.6999999999999993</v>
      </c>
      <c r="T129" s="46">
        <v>1.4</v>
      </c>
      <c r="U129" s="46">
        <v>1.4</v>
      </c>
      <c r="V129" s="46">
        <v>1.9</v>
      </c>
      <c r="W129" s="46">
        <v>1</v>
      </c>
      <c r="X129" s="46">
        <v>0.9</v>
      </c>
      <c r="Y129" s="46">
        <v>1.4</v>
      </c>
      <c r="Z129" s="47"/>
      <c r="AA129" s="46">
        <v>0.9</v>
      </c>
      <c r="AB129" s="46">
        <v>1.4</v>
      </c>
    </row>
    <row r="130" spans="1:28" ht="12.75" x14ac:dyDescent="0.2">
      <c r="A130" s="45">
        <v>28642</v>
      </c>
      <c r="B130" s="46">
        <v>21.4</v>
      </c>
      <c r="C130" s="46">
        <v>22</v>
      </c>
      <c r="D130" s="46">
        <v>21.5</v>
      </c>
      <c r="E130" s="46">
        <v>21.5</v>
      </c>
      <c r="F130" s="46">
        <v>22.1</v>
      </c>
      <c r="G130" s="46">
        <v>22.4</v>
      </c>
      <c r="H130" s="47"/>
      <c r="I130" s="46">
        <v>21.6</v>
      </c>
      <c r="J130" s="46">
        <v>21.7</v>
      </c>
      <c r="K130" s="46">
        <v>7.5</v>
      </c>
      <c r="L130" s="46">
        <v>7.8</v>
      </c>
      <c r="M130" s="46">
        <v>8</v>
      </c>
      <c r="N130" s="46">
        <v>8</v>
      </c>
      <c r="O130" s="46">
        <v>9.4</v>
      </c>
      <c r="P130" s="46">
        <v>8.1999999999999993</v>
      </c>
      <c r="Q130" s="47"/>
      <c r="R130" s="46">
        <v>8</v>
      </c>
      <c r="S130" s="46">
        <v>8</v>
      </c>
      <c r="T130" s="46">
        <v>1.9</v>
      </c>
      <c r="U130" s="46">
        <v>2.2999999999999998</v>
      </c>
      <c r="V130" s="46">
        <v>1.9</v>
      </c>
      <c r="W130" s="46">
        <v>1.9</v>
      </c>
      <c r="X130" s="46">
        <v>1.8</v>
      </c>
      <c r="Y130" s="46">
        <v>1.8</v>
      </c>
      <c r="Z130" s="47"/>
      <c r="AA130" s="46">
        <v>1.4</v>
      </c>
      <c r="AB130" s="46">
        <v>1.9</v>
      </c>
    </row>
    <row r="131" spans="1:28" ht="12.75" x14ac:dyDescent="0.2">
      <c r="A131" s="45">
        <v>28734</v>
      </c>
      <c r="B131" s="46">
        <v>21.9</v>
      </c>
      <c r="C131" s="46">
        <v>22.4</v>
      </c>
      <c r="D131" s="46">
        <v>21.9</v>
      </c>
      <c r="E131" s="46">
        <v>22</v>
      </c>
      <c r="F131" s="46">
        <v>22.5</v>
      </c>
      <c r="G131" s="46">
        <v>22.7</v>
      </c>
      <c r="H131" s="47"/>
      <c r="I131" s="46">
        <v>22.1</v>
      </c>
      <c r="J131" s="46">
        <v>22.1</v>
      </c>
      <c r="K131" s="46">
        <v>7.9</v>
      </c>
      <c r="L131" s="46">
        <v>7.7</v>
      </c>
      <c r="M131" s="46">
        <v>7.9</v>
      </c>
      <c r="N131" s="46">
        <v>7.8</v>
      </c>
      <c r="O131" s="46">
        <v>8.6999999999999993</v>
      </c>
      <c r="P131" s="46">
        <v>7.1</v>
      </c>
      <c r="Q131" s="47"/>
      <c r="R131" s="46">
        <v>8.3000000000000007</v>
      </c>
      <c r="S131" s="46">
        <v>7.8</v>
      </c>
      <c r="T131" s="46">
        <v>2.2999999999999998</v>
      </c>
      <c r="U131" s="46">
        <v>1.8</v>
      </c>
      <c r="V131" s="46">
        <v>1.9</v>
      </c>
      <c r="W131" s="46">
        <v>2.2999999999999998</v>
      </c>
      <c r="X131" s="46">
        <v>1.8</v>
      </c>
      <c r="Y131" s="46">
        <v>1.3</v>
      </c>
      <c r="Z131" s="47"/>
      <c r="AA131" s="46">
        <v>2.2999999999999998</v>
      </c>
      <c r="AB131" s="46">
        <v>1.8</v>
      </c>
    </row>
    <row r="132" spans="1:28" ht="12.75" x14ac:dyDescent="0.2">
      <c r="A132" s="45">
        <v>28825</v>
      </c>
      <c r="B132" s="46">
        <v>22.4</v>
      </c>
      <c r="C132" s="46">
        <v>22.8</v>
      </c>
      <c r="D132" s="46">
        <v>22.6</v>
      </c>
      <c r="E132" s="46">
        <v>22.3</v>
      </c>
      <c r="F132" s="46">
        <v>23</v>
      </c>
      <c r="G132" s="46">
        <v>23.2</v>
      </c>
      <c r="H132" s="47"/>
      <c r="I132" s="46">
        <v>22.6</v>
      </c>
      <c r="J132" s="46">
        <v>22.6</v>
      </c>
      <c r="K132" s="46">
        <v>8.1999999999999993</v>
      </c>
      <c r="L132" s="46">
        <v>7.5</v>
      </c>
      <c r="M132" s="46">
        <v>9.1999999999999993</v>
      </c>
      <c r="N132" s="46">
        <v>6.7</v>
      </c>
      <c r="O132" s="46">
        <v>7</v>
      </c>
      <c r="P132" s="46">
        <v>6.9</v>
      </c>
      <c r="Q132" s="47"/>
      <c r="R132" s="46">
        <v>7.1</v>
      </c>
      <c r="S132" s="46">
        <v>7.6</v>
      </c>
      <c r="T132" s="46">
        <v>2.2999999999999998</v>
      </c>
      <c r="U132" s="46">
        <v>1.8</v>
      </c>
      <c r="V132" s="46">
        <v>3.2</v>
      </c>
      <c r="W132" s="46">
        <v>1.4</v>
      </c>
      <c r="X132" s="46">
        <v>2.2000000000000002</v>
      </c>
      <c r="Y132" s="46">
        <v>2.2000000000000002</v>
      </c>
      <c r="Z132" s="47"/>
      <c r="AA132" s="46">
        <v>2.2999999999999998</v>
      </c>
      <c r="AB132" s="46">
        <v>2.2999999999999998</v>
      </c>
    </row>
    <row r="133" spans="1:28" ht="12.75" x14ac:dyDescent="0.2">
      <c r="A133" s="45">
        <v>28915</v>
      </c>
      <c r="B133" s="46">
        <v>22.8</v>
      </c>
      <c r="C133" s="46">
        <v>23.2</v>
      </c>
      <c r="D133" s="46">
        <v>22.8</v>
      </c>
      <c r="E133" s="46">
        <v>22.7</v>
      </c>
      <c r="F133" s="46">
        <v>23.3</v>
      </c>
      <c r="G133" s="46">
        <v>23.7</v>
      </c>
      <c r="H133" s="47"/>
      <c r="I133" s="46">
        <v>23</v>
      </c>
      <c r="J133" s="46">
        <v>23</v>
      </c>
      <c r="K133" s="46">
        <v>8.6</v>
      </c>
      <c r="L133" s="46">
        <v>7.9</v>
      </c>
      <c r="M133" s="46">
        <v>8.1</v>
      </c>
      <c r="N133" s="46">
        <v>7.6</v>
      </c>
      <c r="O133" s="46">
        <v>7.4</v>
      </c>
      <c r="P133" s="46">
        <v>7.7</v>
      </c>
      <c r="Q133" s="47"/>
      <c r="R133" s="46">
        <v>8</v>
      </c>
      <c r="S133" s="46">
        <v>8</v>
      </c>
      <c r="T133" s="46">
        <v>1.8</v>
      </c>
      <c r="U133" s="46">
        <v>1.8</v>
      </c>
      <c r="V133" s="46">
        <v>0.9</v>
      </c>
      <c r="W133" s="46">
        <v>1.8</v>
      </c>
      <c r="X133" s="46">
        <v>1.3</v>
      </c>
      <c r="Y133" s="46">
        <v>2.2000000000000002</v>
      </c>
      <c r="Z133" s="47"/>
      <c r="AA133" s="46">
        <v>1.8</v>
      </c>
      <c r="AB133" s="46">
        <v>1.8</v>
      </c>
    </row>
    <row r="134" spans="1:28" ht="12.75" x14ac:dyDescent="0.2">
      <c r="A134" s="45">
        <v>29007</v>
      </c>
      <c r="B134" s="46">
        <v>23.5</v>
      </c>
      <c r="C134" s="46">
        <v>23.8</v>
      </c>
      <c r="D134" s="46">
        <v>23.3</v>
      </c>
      <c r="E134" s="46">
        <v>23.3</v>
      </c>
      <c r="F134" s="46">
        <v>24</v>
      </c>
      <c r="G134" s="46">
        <v>24.4</v>
      </c>
      <c r="H134" s="47"/>
      <c r="I134" s="46">
        <v>23.7</v>
      </c>
      <c r="J134" s="46">
        <v>23.6</v>
      </c>
      <c r="K134" s="46">
        <v>9.8000000000000007</v>
      </c>
      <c r="L134" s="46">
        <v>8.1999999999999993</v>
      </c>
      <c r="M134" s="46">
        <v>8.4</v>
      </c>
      <c r="N134" s="46">
        <v>8.4</v>
      </c>
      <c r="O134" s="46">
        <v>8.6</v>
      </c>
      <c r="P134" s="46">
        <v>8.9</v>
      </c>
      <c r="Q134" s="47"/>
      <c r="R134" s="46">
        <v>9.6999999999999993</v>
      </c>
      <c r="S134" s="46">
        <v>8.8000000000000007</v>
      </c>
      <c r="T134" s="46">
        <v>3.1</v>
      </c>
      <c r="U134" s="46">
        <v>2.6</v>
      </c>
      <c r="V134" s="46">
        <v>2.2000000000000002</v>
      </c>
      <c r="W134" s="46">
        <v>2.6</v>
      </c>
      <c r="X134" s="46">
        <v>3</v>
      </c>
      <c r="Y134" s="46">
        <v>3</v>
      </c>
      <c r="Z134" s="47"/>
      <c r="AA134" s="46">
        <v>3</v>
      </c>
      <c r="AB134" s="46">
        <v>2.6</v>
      </c>
    </row>
    <row r="135" spans="1:28" ht="12.75" x14ac:dyDescent="0.2">
      <c r="A135" s="45">
        <v>29099</v>
      </c>
      <c r="B135" s="46">
        <v>24.1</v>
      </c>
      <c r="C135" s="46">
        <v>24.5</v>
      </c>
      <c r="D135" s="46">
        <v>23.8</v>
      </c>
      <c r="E135" s="46">
        <v>23.7</v>
      </c>
      <c r="F135" s="46">
        <v>24.4</v>
      </c>
      <c r="G135" s="46">
        <v>25</v>
      </c>
      <c r="H135" s="47"/>
      <c r="I135" s="46">
        <v>24.3</v>
      </c>
      <c r="J135" s="46">
        <v>24.2</v>
      </c>
      <c r="K135" s="46">
        <v>10</v>
      </c>
      <c r="L135" s="46">
        <v>9.4</v>
      </c>
      <c r="M135" s="46">
        <v>8.6999999999999993</v>
      </c>
      <c r="N135" s="46">
        <v>7.7</v>
      </c>
      <c r="O135" s="46">
        <v>8.4</v>
      </c>
      <c r="P135" s="46">
        <v>10.1</v>
      </c>
      <c r="Q135" s="47"/>
      <c r="R135" s="46">
        <v>10</v>
      </c>
      <c r="S135" s="46">
        <v>9.5</v>
      </c>
      <c r="T135" s="46">
        <v>2.6</v>
      </c>
      <c r="U135" s="46">
        <v>2.9</v>
      </c>
      <c r="V135" s="46">
        <v>2.1</v>
      </c>
      <c r="W135" s="46">
        <v>1.7</v>
      </c>
      <c r="X135" s="46">
        <v>1.7</v>
      </c>
      <c r="Y135" s="46">
        <v>2.5</v>
      </c>
      <c r="Z135" s="47"/>
      <c r="AA135" s="46">
        <v>2.5</v>
      </c>
      <c r="AB135" s="46">
        <v>2.5</v>
      </c>
    </row>
    <row r="136" spans="1:28" ht="12.75" x14ac:dyDescent="0.2">
      <c r="A136" s="45">
        <v>29190</v>
      </c>
      <c r="B136" s="46">
        <v>24.7</v>
      </c>
      <c r="C136" s="46">
        <v>25.1</v>
      </c>
      <c r="D136" s="46">
        <v>24.6</v>
      </c>
      <c r="E136" s="46">
        <v>24.6</v>
      </c>
      <c r="F136" s="46">
        <v>25.2</v>
      </c>
      <c r="G136" s="46">
        <v>25.7</v>
      </c>
      <c r="H136" s="47"/>
      <c r="I136" s="46">
        <v>24.9</v>
      </c>
      <c r="J136" s="46">
        <v>24.9</v>
      </c>
      <c r="K136" s="46">
        <v>10.3</v>
      </c>
      <c r="L136" s="46">
        <v>10.1</v>
      </c>
      <c r="M136" s="46">
        <v>8.8000000000000007</v>
      </c>
      <c r="N136" s="46">
        <v>10.3</v>
      </c>
      <c r="O136" s="46">
        <v>9.6</v>
      </c>
      <c r="P136" s="46">
        <v>10.8</v>
      </c>
      <c r="Q136" s="47"/>
      <c r="R136" s="46">
        <v>10.199999999999999</v>
      </c>
      <c r="S136" s="46">
        <v>10.199999999999999</v>
      </c>
      <c r="T136" s="46">
        <v>2.5</v>
      </c>
      <c r="U136" s="46">
        <v>2.4</v>
      </c>
      <c r="V136" s="46">
        <v>3.4</v>
      </c>
      <c r="W136" s="46">
        <v>3.8</v>
      </c>
      <c r="X136" s="46">
        <v>3.3</v>
      </c>
      <c r="Y136" s="46">
        <v>2.8</v>
      </c>
      <c r="Z136" s="47"/>
      <c r="AA136" s="46">
        <v>2.5</v>
      </c>
      <c r="AB136" s="46">
        <v>2.9</v>
      </c>
    </row>
    <row r="137" spans="1:28" ht="12.75" x14ac:dyDescent="0.2">
      <c r="A137" s="45">
        <v>29281</v>
      </c>
      <c r="B137" s="46">
        <v>25.4</v>
      </c>
      <c r="C137" s="46">
        <v>25.5</v>
      </c>
      <c r="D137" s="46">
        <v>25.2</v>
      </c>
      <c r="E137" s="46">
        <v>25.1</v>
      </c>
      <c r="F137" s="46">
        <v>25.7</v>
      </c>
      <c r="G137" s="46">
        <v>26.2</v>
      </c>
      <c r="H137" s="47"/>
      <c r="I137" s="46">
        <v>25.6</v>
      </c>
      <c r="J137" s="46">
        <v>25.4</v>
      </c>
      <c r="K137" s="46">
        <v>11.4</v>
      </c>
      <c r="L137" s="46">
        <v>9.9</v>
      </c>
      <c r="M137" s="46">
        <v>10.5</v>
      </c>
      <c r="N137" s="46">
        <v>10.6</v>
      </c>
      <c r="O137" s="46">
        <v>10.3</v>
      </c>
      <c r="P137" s="46">
        <v>10.5</v>
      </c>
      <c r="Q137" s="47"/>
      <c r="R137" s="46">
        <v>11.3</v>
      </c>
      <c r="S137" s="46">
        <v>10.4</v>
      </c>
      <c r="T137" s="46">
        <v>2.8</v>
      </c>
      <c r="U137" s="46">
        <v>1.6</v>
      </c>
      <c r="V137" s="46">
        <v>2.4</v>
      </c>
      <c r="W137" s="46">
        <v>2</v>
      </c>
      <c r="X137" s="46">
        <v>2</v>
      </c>
      <c r="Y137" s="46">
        <v>1.9</v>
      </c>
      <c r="Z137" s="47"/>
      <c r="AA137" s="46">
        <v>2.8</v>
      </c>
      <c r="AB137" s="46">
        <v>2</v>
      </c>
    </row>
    <row r="138" spans="1:28" ht="12.75" x14ac:dyDescent="0.2">
      <c r="A138" s="45">
        <v>29373</v>
      </c>
      <c r="B138" s="46">
        <v>26.1</v>
      </c>
      <c r="C138" s="46">
        <v>26.3</v>
      </c>
      <c r="D138" s="46">
        <v>25.8</v>
      </c>
      <c r="E138" s="46">
        <v>25.8</v>
      </c>
      <c r="F138" s="46">
        <v>26.3</v>
      </c>
      <c r="G138" s="46">
        <v>26.8</v>
      </c>
      <c r="H138" s="47"/>
      <c r="I138" s="46">
        <v>26.3</v>
      </c>
      <c r="J138" s="46">
        <v>26.2</v>
      </c>
      <c r="K138" s="46">
        <v>11.1</v>
      </c>
      <c r="L138" s="46">
        <v>10.5</v>
      </c>
      <c r="M138" s="46">
        <v>10.7</v>
      </c>
      <c r="N138" s="46">
        <v>10.7</v>
      </c>
      <c r="O138" s="46">
        <v>9.6</v>
      </c>
      <c r="P138" s="46">
        <v>9.8000000000000007</v>
      </c>
      <c r="Q138" s="47"/>
      <c r="R138" s="46">
        <v>11</v>
      </c>
      <c r="S138" s="46">
        <v>11</v>
      </c>
      <c r="T138" s="46">
        <v>2.8</v>
      </c>
      <c r="U138" s="46">
        <v>3.1</v>
      </c>
      <c r="V138" s="46">
        <v>2.4</v>
      </c>
      <c r="W138" s="46">
        <v>2.8</v>
      </c>
      <c r="X138" s="46">
        <v>2.2999999999999998</v>
      </c>
      <c r="Y138" s="46">
        <v>2.2999999999999998</v>
      </c>
      <c r="Z138" s="47"/>
      <c r="AA138" s="46">
        <v>2.7</v>
      </c>
      <c r="AB138" s="46">
        <v>3.1</v>
      </c>
    </row>
    <row r="139" spans="1:28" ht="12.75" x14ac:dyDescent="0.2">
      <c r="A139" s="45">
        <v>29465</v>
      </c>
      <c r="B139" s="46">
        <v>26.6</v>
      </c>
      <c r="C139" s="46">
        <v>26.8</v>
      </c>
      <c r="D139" s="46">
        <v>26.2</v>
      </c>
      <c r="E139" s="46">
        <v>26.1</v>
      </c>
      <c r="F139" s="46">
        <v>26.9</v>
      </c>
      <c r="G139" s="46">
        <v>27.5</v>
      </c>
      <c r="H139" s="46">
        <v>28.8</v>
      </c>
      <c r="I139" s="46">
        <v>26.8</v>
      </c>
      <c r="J139" s="46">
        <v>26.6</v>
      </c>
      <c r="K139" s="46">
        <v>10.4</v>
      </c>
      <c r="L139" s="46">
        <v>9.4</v>
      </c>
      <c r="M139" s="46">
        <v>10.1</v>
      </c>
      <c r="N139" s="46">
        <v>10.1</v>
      </c>
      <c r="O139" s="46">
        <v>10.199999999999999</v>
      </c>
      <c r="P139" s="46">
        <v>10</v>
      </c>
      <c r="Q139" s="47"/>
      <c r="R139" s="46">
        <v>10.3</v>
      </c>
      <c r="S139" s="46">
        <v>9.9</v>
      </c>
      <c r="T139" s="46">
        <v>1.9</v>
      </c>
      <c r="U139" s="46">
        <v>1.9</v>
      </c>
      <c r="V139" s="46">
        <v>1.6</v>
      </c>
      <c r="W139" s="46">
        <v>1.2</v>
      </c>
      <c r="X139" s="46">
        <v>2.2999999999999998</v>
      </c>
      <c r="Y139" s="46">
        <v>2.6</v>
      </c>
      <c r="Z139" s="47"/>
      <c r="AA139" s="46">
        <v>1.9</v>
      </c>
      <c r="AB139" s="46">
        <v>1.5</v>
      </c>
    </row>
    <row r="140" spans="1:28" ht="12.75" x14ac:dyDescent="0.2">
      <c r="A140" s="45">
        <v>29556</v>
      </c>
      <c r="B140" s="46">
        <v>27.1</v>
      </c>
      <c r="C140" s="46">
        <v>27.4</v>
      </c>
      <c r="D140" s="46">
        <v>26.8</v>
      </c>
      <c r="E140" s="46">
        <v>26.7</v>
      </c>
      <c r="F140" s="46">
        <v>27.3</v>
      </c>
      <c r="G140" s="46">
        <v>28</v>
      </c>
      <c r="H140" s="46">
        <v>29.5</v>
      </c>
      <c r="I140" s="46">
        <v>27.4</v>
      </c>
      <c r="J140" s="46">
        <v>27.2</v>
      </c>
      <c r="K140" s="46">
        <v>9.6999999999999993</v>
      </c>
      <c r="L140" s="46">
        <v>9.1999999999999993</v>
      </c>
      <c r="M140" s="46">
        <v>8.9</v>
      </c>
      <c r="N140" s="46">
        <v>8.5</v>
      </c>
      <c r="O140" s="46">
        <v>8.3000000000000007</v>
      </c>
      <c r="P140" s="46">
        <v>8.9</v>
      </c>
      <c r="Q140" s="47"/>
      <c r="R140" s="46">
        <v>10</v>
      </c>
      <c r="S140" s="46">
        <v>9.1999999999999993</v>
      </c>
      <c r="T140" s="46">
        <v>1.9</v>
      </c>
      <c r="U140" s="46">
        <v>2.2000000000000002</v>
      </c>
      <c r="V140" s="46">
        <v>2.2999999999999998</v>
      </c>
      <c r="W140" s="46">
        <v>2.2999999999999998</v>
      </c>
      <c r="X140" s="46">
        <v>1.5</v>
      </c>
      <c r="Y140" s="46">
        <v>1.8</v>
      </c>
      <c r="Z140" s="46">
        <v>2.4</v>
      </c>
      <c r="AA140" s="46">
        <v>2.2000000000000002</v>
      </c>
      <c r="AB140" s="46">
        <v>2.2999999999999998</v>
      </c>
    </row>
    <row r="141" spans="1:28" ht="12.75" x14ac:dyDescent="0.2">
      <c r="A141" s="45">
        <v>29646</v>
      </c>
      <c r="B141" s="46">
        <v>27.9</v>
      </c>
      <c r="C141" s="46">
        <v>28</v>
      </c>
      <c r="D141" s="46">
        <v>27.4</v>
      </c>
      <c r="E141" s="46">
        <v>27.4</v>
      </c>
      <c r="F141" s="46">
        <v>27.9</v>
      </c>
      <c r="G141" s="46">
        <v>28.6</v>
      </c>
      <c r="H141" s="46">
        <v>30.1</v>
      </c>
      <c r="I141" s="46">
        <v>28</v>
      </c>
      <c r="J141" s="46">
        <v>27.8</v>
      </c>
      <c r="K141" s="46">
        <v>9.8000000000000007</v>
      </c>
      <c r="L141" s="46">
        <v>9.8000000000000007</v>
      </c>
      <c r="M141" s="46">
        <v>8.6999999999999993</v>
      </c>
      <c r="N141" s="46">
        <v>9.1999999999999993</v>
      </c>
      <c r="O141" s="46">
        <v>8.6</v>
      </c>
      <c r="P141" s="46">
        <v>9.1999999999999993</v>
      </c>
      <c r="Q141" s="47"/>
      <c r="R141" s="46">
        <v>9.4</v>
      </c>
      <c r="S141" s="46">
        <v>9.4</v>
      </c>
      <c r="T141" s="46">
        <v>3</v>
      </c>
      <c r="U141" s="46">
        <v>2.2000000000000002</v>
      </c>
      <c r="V141" s="46">
        <v>2.2000000000000002</v>
      </c>
      <c r="W141" s="46">
        <v>2.6</v>
      </c>
      <c r="X141" s="46">
        <v>2.2000000000000002</v>
      </c>
      <c r="Y141" s="46">
        <v>2.1</v>
      </c>
      <c r="Z141" s="46">
        <v>2</v>
      </c>
      <c r="AA141" s="46">
        <v>2.2000000000000002</v>
      </c>
      <c r="AB141" s="46">
        <v>2.2000000000000002</v>
      </c>
    </row>
    <row r="142" spans="1:28" ht="12.75" x14ac:dyDescent="0.2">
      <c r="A142" s="45">
        <v>29738</v>
      </c>
      <c r="B142" s="46">
        <v>28.4</v>
      </c>
      <c r="C142" s="46">
        <v>28.6</v>
      </c>
      <c r="D142" s="46">
        <v>28.1</v>
      </c>
      <c r="E142" s="46">
        <v>28.1</v>
      </c>
      <c r="F142" s="46">
        <v>28.5</v>
      </c>
      <c r="G142" s="46">
        <v>29.2</v>
      </c>
      <c r="H142" s="46">
        <v>30.6</v>
      </c>
      <c r="I142" s="46">
        <v>28.7</v>
      </c>
      <c r="J142" s="46">
        <v>28.4</v>
      </c>
      <c r="K142" s="46">
        <v>8.8000000000000007</v>
      </c>
      <c r="L142" s="46">
        <v>8.6999999999999993</v>
      </c>
      <c r="M142" s="46">
        <v>8.9</v>
      </c>
      <c r="N142" s="46">
        <v>8.9</v>
      </c>
      <c r="O142" s="46">
        <v>8.4</v>
      </c>
      <c r="P142" s="46">
        <v>9</v>
      </c>
      <c r="Q142" s="47"/>
      <c r="R142" s="46">
        <v>9.1</v>
      </c>
      <c r="S142" s="46">
        <v>8.4</v>
      </c>
      <c r="T142" s="46">
        <v>1.8</v>
      </c>
      <c r="U142" s="46">
        <v>2.1</v>
      </c>
      <c r="V142" s="46">
        <v>2.6</v>
      </c>
      <c r="W142" s="46">
        <v>2.6</v>
      </c>
      <c r="X142" s="46">
        <v>2.2000000000000002</v>
      </c>
      <c r="Y142" s="46">
        <v>2.1</v>
      </c>
      <c r="Z142" s="46">
        <v>1.7</v>
      </c>
      <c r="AA142" s="46">
        <v>2.5</v>
      </c>
      <c r="AB142" s="46">
        <v>2.2000000000000002</v>
      </c>
    </row>
    <row r="143" spans="1:28" x14ac:dyDescent="0.2">
      <c r="A143" s="45">
        <v>29830</v>
      </c>
      <c r="B143" s="46">
        <v>28.9</v>
      </c>
      <c r="C143" s="46">
        <v>29.3</v>
      </c>
      <c r="D143" s="46">
        <v>28.8</v>
      </c>
      <c r="E143" s="46">
        <v>28.7</v>
      </c>
      <c r="F143" s="46">
        <v>29.4</v>
      </c>
      <c r="G143" s="46">
        <v>29.9</v>
      </c>
      <c r="H143" s="46">
        <v>31.3</v>
      </c>
      <c r="I143" s="46">
        <v>29.3</v>
      </c>
      <c r="J143" s="46">
        <v>29</v>
      </c>
      <c r="K143" s="46">
        <v>8.6</v>
      </c>
      <c r="L143" s="46">
        <v>9.3000000000000007</v>
      </c>
      <c r="M143" s="46">
        <v>9.9</v>
      </c>
      <c r="N143" s="46">
        <v>10</v>
      </c>
      <c r="O143" s="46">
        <v>9.3000000000000007</v>
      </c>
      <c r="P143" s="46">
        <v>8.6999999999999993</v>
      </c>
      <c r="Q143" s="46">
        <v>8.6999999999999993</v>
      </c>
      <c r="R143" s="46">
        <v>9.3000000000000007</v>
      </c>
      <c r="S143" s="46">
        <v>9</v>
      </c>
      <c r="T143" s="46">
        <v>1.8</v>
      </c>
      <c r="U143" s="46">
        <v>2.4</v>
      </c>
      <c r="V143" s="46">
        <v>2.5</v>
      </c>
      <c r="W143" s="46">
        <v>2.1</v>
      </c>
      <c r="X143" s="46">
        <v>3.2</v>
      </c>
      <c r="Y143" s="46">
        <v>2.4</v>
      </c>
      <c r="Z143" s="46">
        <v>2.2999999999999998</v>
      </c>
      <c r="AA143" s="46">
        <v>2.1</v>
      </c>
      <c r="AB143" s="46">
        <v>2.1</v>
      </c>
    </row>
    <row r="144" spans="1:28" x14ac:dyDescent="0.2">
      <c r="A144" s="45">
        <v>29921</v>
      </c>
      <c r="B144" s="46">
        <v>30.1</v>
      </c>
      <c r="C144" s="46">
        <v>30.6</v>
      </c>
      <c r="D144" s="46">
        <v>29.9</v>
      </c>
      <c r="E144" s="46">
        <v>29.8</v>
      </c>
      <c r="F144" s="46">
        <v>30.7</v>
      </c>
      <c r="G144" s="46">
        <v>31</v>
      </c>
      <c r="H144" s="46">
        <v>33.1</v>
      </c>
      <c r="I144" s="46">
        <v>30.5</v>
      </c>
      <c r="J144" s="46">
        <v>30.2</v>
      </c>
      <c r="K144" s="46">
        <v>11.1</v>
      </c>
      <c r="L144" s="46">
        <v>11.7</v>
      </c>
      <c r="M144" s="46">
        <v>11.6</v>
      </c>
      <c r="N144" s="46">
        <v>11.6</v>
      </c>
      <c r="O144" s="46">
        <v>12.5</v>
      </c>
      <c r="P144" s="46">
        <v>10.7</v>
      </c>
      <c r="Q144" s="46">
        <v>12.2</v>
      </c>
      <c r="R144" s="46">
        <v>11.3</v>
      </c>
      <c r="S144" s="46">
        <v>11</v>
      </c>
      <c r="T144" s="46">
        <v>4.2</v>
      </c>
      <c r="U144" s="46">
        <v>4.4000000000000004</v>
      </c>
      <c r="V144" s="46">
        <v>3.8</v>
      </c>
      <c r="W144" s="46">
        <v>3.8</v>
      </c>
      <c r="X144" s="46">
        <v>4.4000000000000004</v>
      </c>
      <c r="Y144" s="46">
        <v>3.7</v>
      </c>
      <c r="Z144" s="46">
        <v>5.8</v>
      </c>
      <c r="AA144" s="46">
        <v>4.0999999999999996</v>
      </c>
      <c r="AB144" s="46">
        <v>4.0999999999999996</v>
      </c>
    </row>
    <row r="145" spans="1:28" x14ac:dyDescent="0.2">
      <c r="A145" s="45">
        <v>30011</v>
      </c>
      <c r="B145" s="46">
        <v>30.7</v>
      </c>
      <c r="C145" s="46">
        <v>31</v>
      </c>
      <c r="D145" s="46">
        <v>30.6</v>
      </c>
      <c r="E145" s="46">
        <v>30.2</v>
      </c>
      <c r="F145" s="46">
        <v>31</v>
      </c>
      <c r="G145" s="46">
        <v>31.5</v>
      </c>
      <c r="H145" s="46">
        <v>33.6</v>
      </c>
      <c r="I145" s="46">
        <v>31</v>
      </c>
      <c r="J145" s="46">
        <v>30.8</v>
      </c>
      <c r="K145" s="46">
        <v>10</v>
      </c>
      <c r="L145" s="46">
        <v>10.7</v>
      </c>
      <c r="M145" s="46">
        <v>11.7</v>
      </c>
      <c r="N145" s="46">
        <v>10.199999999999999</v>
      </c>
      <c r="O145" s="46">
        <v>11.1</v>
      </c>
      <c r="P145" s="46">
        <v>10.1</v>
      </c>
      <c r="Q145" s="46">
        <v>11.6</v>
      </c>
      <c r="R145" s="46">
        <v>10.7</v>
      </c>
      <c r="S145" s="46">
        <v>10.8</v>
      </c>
      <c r="T145" s="46">
        <v>2</v>
      </c>
      <c r="U145" s="46">
        <v>1.3</v>
      </c>
      <c r="V145" s="46">
        <v>2.2999999999999998</v>
      </c>
      <c r="W145" s="46">
        <v>1.3</v>
      </c>
      <c r="X145" s="46">
        <v>1</v>
      </c>
      <c r="Y145" s="46">
        <v>1.6</v>
      </c>
      <c r="Z145" s="46">
        <v>1.5</v>
      </c>
      <c r="AA145" s="46">
        <v>1.6</v>
      </c>
      <c r="AB145" s="46">
        <v>2</v>
      </c>
    </row>
    <row r="146" spans="1:28" x14ac:dyDescent="0.2">
      <c r="A146" s="45">
        <v>30103</v>
      </c>
      <c r="B146" s="46">
        <v>31.6</v>
      </c>
      <c r="C146" s="46">
        <v>31.7</v>
      </c>
      <c r="D146" s="46">
        <v>31</v>
      </c>
      <c r="E146" s="46">
        <v>31</v>
      </c>
      <c r="F146" s="46">
        <v>31.6</v>
      </c>
      <c r="G146" s="46">
        <v>32.1</v>
      </c>
      <c r="H146" s="46">
        <v>34.200000000000003</v>
      </c>
      <c r="I146" s="46">
        <v>31.9</v>
      </c>
      <c r="J146" s="46">
        <v>31.5</v>
      </c>
      <c r="K146" s="46">
        <v>11.3</v>
      </c>
      <c r="L146" s="46">
        <v>10.8</v>
      </c>
      <c r="M146" s="46">
        <v>10.3</v>
      </c>
      <c r="N146" s="46">
        <v>10.3</v>
      </c>
      <c r="O146" s="46">
        <v>10.9</v>
      </c>
      <c r="P146" s="46">
        <v>9.9</v>
      </c>
      <c r="Q146" s="46">
        <v>11.8</v>
      </c>
      <c r="R146" s="46">
        <v>11.1</v>
      </c>
      <c r="S146" s="46">
        <v>10.9</v>
      </c>
      <c r="T146" s="46">
        <v>2.9</v>
      </c>
      <c r="U146" s="46">
        <v>2.2999999999999998</v>
      </c>
      <c r="V146" s="46">
        <v>1.3</v>
      </c>
      <c r="W146" s="46">
        <v>2.6</v>
      </c>
      <c r="X146" s="46">
        <v>1.9</v>
      </c>
      <c r="Y146" s="46">
        <v>1.9</v>
      </c>
      <c r="Z146" s="46">
        <v>1.8</v>
      </c>
      <c r="AA146" s="46">
        <v>2.9</v>
      </c>
      <c r="AB146" s="46">
        <v>2.2999999999999998</v>
      </c>
    </row>
    <row r="147" spans="1:28" x14ac:dyDescent="0.2">
      <c r="A147" s="45">
        <v>30195</v>
      </c>
      <c r="B147" s="46">
        <v>32.700000000000003</v>
      </c>
      <c r="C147" s="46">
        <v>32.799999999999997</v>
      </c>
      <c r="D147" s="46">
        <v>32</v>
      </c>
      <c r="E147" s="46">
        <v>32.1</v>
      </c>
      <c r="F147" s="46">
        <v>32.799999999999997</v>
      </c>
      <c r="G147" s="46">
        <v>33.1</v>
      </c>
      <c r="H147" s="46">
        <v>35.299999999999997</v>
      </c>
      <c r="I147" s="46">
        <v>32.9</v>
      </c>
      <c r="J147" s="46">
        <v>32.6</v>
      </c>
      <c r="K147" s="46">
        <v>13.1</v>
      </c>
      <c r="L147" s="46">
        <v>11.9</v>
      </c>
      <c r="M147" s="46">
        <v>11.1</v>
      </c>
      <c r="N147" s="46">
        <v>11.8</v>
      </c>
      <c r="O147" s="46">
        <v>11.6</v>
      </c>
      <c r="P147" s="46">
        <v>10.7</v>
      </c>
      <c r="Q147" s="46">
        <v>12.8</v>
      </c>
      <c r="R147" s="46">
        <v>12.3</v>
      </c>
      <c r="S147" s="46">
        <v>12.4</v>
      </c>
      <c r="T147" s="46">
        <v>3.5</v>
      </c>
      <c r="U147" s="46">
        <v>3.5</v>
      </c>
      <c r="V147" s="46">
        <v>3.2</v>
      </c>
      <c r="W147" s="46">
        <v>3.5</v>
      </c>
      <c r="X147" s="46">
        <v>3.8</v>
      </c>
      <c r="Y147" s="46">
        <v>3.1</v>
      </c>
      <c r="Z147" s="46">
        <v>3.2</v>
      </c>
      <c r="AA147" s="46">
        <v>3.1</v>
      </c>
      <c r="AB147" s="46">
        <v>3.5</v>
      </c>
    </row>
    <row r="148" spans="1:28" x14ac:dyDescent="0.2">
      <c r="A148" s="45">
        <v>30286</v>
      </c>
      <c r="B148" s="46">
        <v>33.700000000000003</v>
      </c>
      <c r="C148" s="46">
        <v>33.700000000000003</v>
      </c>
      <c r="D148" s="46">
        <v>33.1</v>
      </c>
      <c r="E148" s="46">
        <v>33</v>
      </c>
      <c r="F148" s="46">
        <v>33.700000000000003</v>
      </c>
      <c r="G148" s="46">
        <v>34.200000000000003</v>
      </c>
      <c r="H148" s="46">
        <v>36.4</v>
      </c>
      <c r="I148" s="46">
        <v>34.200000000000003</v>
      </c>
      <c r="J148" s="46">
        <v>33.6</v>
      </c>
      <c r="K148" s="46">
        <v>12</v>
      </c>
      <c r="L148" s="46">
        <v>10.1</v>
      </c>
      <c r="M148" s="46">
        <v>10.7</v>
      </c>
      <c r="N148" s="46">
        <v>10.7</v>
      </c>
      <c r="O148" s="46">
        <v>9.8000000000000007</v>
      </c>
      <c r="P148" s="46">
        <v>10.3</v>
      </c>
      <c r="Q148" s="46">
        <v>10</v>
      </c>
      <c r="R148" s="46">
        <v>12.1</v>
      </c>
      <c r="S148" s="46">
        <v>11.3</v>
      </c>
      <c r="T148" s="46">
        <v>3.1</v>
      </c>
      <c r="U148" s="46">
        <v>2.7</v>
      </c>
      <c r="V148" s="46">
        <v>3.4</v>
      </c>
      <c r="W148" s="46">
        <v>2.8</v>
      </c>
      <c r="X148" s="46">
        <v>2.7</v>
      </c>
      <c r="Y148" s="46">
        <v>3.3</v>
      </c>
      <c r="Z148" s="46">
        <v>3.1</v>
      </c>
      <c r="AA148" s="46">
        <v>4</v>
      </c>
      <c r="AB148" s="46">
        <v>3.1</v>
      </c>
    </row>
    <row r="149" spans="1:28" x14ac:dyDescent="0.2">
      <c r="A149" s="45">
        <v>30376</v>
      </c>
      <c r="B149" s="46">
        <v>34.4</v>
      </c>
      <c r="C149" s="46">
        <v>34.4</v>
      </c>
      <c r="D149" s="46">
        <v>33.9</v>
      </c>
      <c r="E149" s="46">
        <v>33.9</v>
      </c>
      <c r="F149" s="46">
        <v>34.200000000000003</v>
      </c>
      <c r="G149" s="46">
        <v>35</v>
      </c>
      <c r="H149" s="46">
        <v>37.1</v>
      </c>
      <c r="I149" s="46">
        <v>34.9</v>
      </c>
      <c r="J149" s="46">
        <v>34.299999999999997</v>
      </c>
      <c r="K149" s="46">
        <v>12.1</v>
      </c>
      <c r="L149" s="46">
        <v>11</v>
      </c>
      <c r="M149" s="46">
        <v>10.8</v>
      </c>
      <c r="N149" s="46">
        <v>12.3</v>
      </c>
      <c r="O149" s="46">
        <v>10.3</v>
      </c>
      <c r="P149" s="46">
        <v>11.1</v>
      </c>
      <c r="Q149" s="46">
        <v>10.4</v>
      </c>
      <c r="R149" s="46">
        <v>12.6</v>
      </c>
      <c r="S149" s="46">
        <v>11.4</v>
      </c>
      <c r="T149" s="46">
        <v>2.1</v>
      </c>
      <c r="U149" s="46">
        <v>2.1</v>
      </c>
      <c r="V149" s="46">
        <v>2.4</v>
      </c>
      <c r="W149" s="46">
        <v>2.7</v>
      </c>
      <c r="X149" s="46">
        <v>1.5</v>
      </c>
      <c r="Y149" s="46">
        <v>2.2999999999999998</v>
      </c>
      <c r="Z149" s="46">
        <v>1.9</v>
      </c>
      <c r="AA149" s="46">
        <v>2</v>
      </c>
      <c r="AB149" s="46">
        <v>2.1</v>
      </c>
    </row>
    <row r="150" spans="1:28" x14ac:dyDescent="0.2">
      <c r="A150" s="45">
        <v>30468</v>
      </c>
      <c r="B150" s="46">
        <v>35.1</v>
      </c>
      <c r="C150" s="46">
        <v>35.4</v>
      </c>
      <c r="D150" s="46">
        <v>34.299999999999997</v>
      </c>
      <c r="E150" s="46">
        <v>34.799999999999997</v>
      </c>
      <c r="F150" s="46">
        <v>34.799999999999997</v>
      </c>
      <c r="G150" s="46">
        <v>35.6</v>
      </c>
      <c r="H150" s="46">
        <v>37.799999999999997</v>
      </c>
      <c r="I150" s="46">
        <v>35.5</v>
      </c>
      <c r="J150" s="46">
        <v>35</v>
      </c>
      <c r="K150" s="46">
        <v>11.1</v>
      </c>
      <c r="L150" s="46">
        <v>11.7</v>
      </c>
      <c r="M150" s="46">
        <v>10.6</v>
      </c>
      <c r="N150" s="46">
        <v>12.3</v>
      </c>
      <c r="O150" s="46">
        <v>10.1</v>
      </c>
      <c r="P150" s="46">
        <v>10.9</v>
      </c>
      <c r="Q150" s="46">
        <v>10.5</v>
      </c>
      <c r="R150" s="46">
        <v>11.3</v>
      </c>
      <c r="S150" s="46">
        <v>11.1</v>
      </c>
      <c r="T150" s="46">
        <v>2</v>
      </c>
      <c r="U150" s="46">
        <v>2.9</v>
      </c>
      <c r="V150" s="46">
        <v>1.2</v>
      </c>
      <c r="W150" s="46">
        <v>2.7</v>
      </c>
      <c r="X150" s="46">
        <v>1.8</v>
      </c>
      <c r="Y150" s="46">
        <v>1.7</v>
      </c>
      <c r="Z150" s="46">
        <v>1.9</v>
      </c>
      <c r="AA150" s="46">
        <v>1.7</v>
      </c>
      <c r="AB150" s="46">
        <v>2</v>
      </c>
    </row>
    <row r="151" spans="1:28" x14ac:dyDescent="0.2">
      <c r="A151" s="45">
        <v>30560</v>
      </c>
      <c r="B151" s="46">
        <v>35.5</v>
      </c>
      <c r="C151" s="46">
        <v>35.9</v>
      </c>
      <c r="D151" s="46">
        <v>35.1</v>
      </c>
      <c r="E151" s="46">
        <v>35.299999999999997</v>
      </c>
      <c r="F151" s="46">
        <v>35.799999999999997</v>
      </c>
      <c r="G151" s="46">
        <v>36.1</v>
      </c>
      <c r="H151" s="46">
        <v>38.299999999999997</v>
      </c>
      <c r="I151" s="46">
        <v>36</v>
      </c>
      <c r="J151" s="46">
        <v>35.6</v>
      </c>
      <c r="K151" s="46">
        <v>8.6</v>
      </c>
      <c r="L151" s="46">
        <v>9.5</v>
      </c>
      <c r="M151" s="46">
        <v>9.6999999999999993</v>
      </c>
      <c r="N151" s="46">
        <v>10</v>
      </c>
      <c r="O151" s="46">
        <v>9.1</v>
      </c>
      <c r="P151" s="46">
        <v>9.1</v>
      </c>
      <c r="Q151" s="46">
        <v>8.5</v>
      </c>
      <c r="R151" s="46">
        <v>9.4</v>
      </c>
      <c r="S151" s="46">
        <v>9.1999999999999993</v>
      </c>
      <c r="T151" s="46">
        <v>1.1000000000000001</v>
      </c>
      <c r="U151" s="46">
        <v>1.4</v>
      </c>
      <c r="V151" s="46">
        <v>2.2999999999999998</v>
      </c>
      <c r="W151" s="46">
        <v>1.4</v>
      </c>
      <c r="X151" s="46">
        <v>2.9</v>
      </c>
      <c r="Y151" s="46">
        <v>1.4</v>
      </c>
      <c r="Z151" s="46">
        <v>1.3</v>
      </c>
      <c r="AA151" s="46">
        <v>1.4</v>
      </c>
      <c r="AB151" s="46">
        <v>1.7</v>
      </c>
    </row>
    <row r="152" spans="1:28" x14ac:dyDescent="0.2">
      <c r="A152" s="45">
        <v>30651</v>
      </c>
      <c r="B152" s="46">
        <v>36.200000000000003</v>
      </c>
      <c r="C152" s="46">
        <v>37</v>
      </c>
      <c r="D152" s="46">
        <v>35.799999999999997</v>
      </c>
      <c r="E152" s="46">
        <v>36</v>
      </c>
      <c r="F152" s="46">
        <v>36.5</v>
      </c>
      <c r="G152" s="46">
        <v>36.9</v>
      </c>
      <c r="H152" s="46">
        <v>38.799999999999997</v>
      </c>
      <c r="I152" s="46">
        <v>36.9</v>
      </c>
      <c r="J152" s="46">
        <v>36.5</v>
      </c>
      <c r="K152" s="46">
        <v>7.4</v>
      </c>
      <c r="L152" s="46">
        <v>9.8000000000000007</v>
      </c>
      <c r="M152" s="46">
        <v>8.1999999999999993</v>
      </c>
      <c r="N152" s="46">
        <v>9.1</v>
      </c>
      <c r="O152" s="46">
        <v>8.3000000000000007</v>
      </c>
      <c r="P152" s="46">
        <v>7.9</v>
      </c>
      <c r="Q152" s="46">
        <v>6.6</v>
      </c>
      <c r="R152" s="46">
        <v>7.9</v>
      </c>
      <c r="S152" s="46">
        <v>8.6</v>
      </c>
      <c r="T152" s="46">
        <v>2</v>
      </c>
      <c r="U152" s="46">
        <v>3.1</v>
      </c>
      <c r="V152" s="46">
        <v>2</v>
      </c>
      <c r="W152" s="46">
        <v>2</v>
      </c>
      <c r="X152" s="46">
        <v>2</v>
      </c>
      <c r="Y152" s="46">
        <v>2.2000000000000002</v>
      </c>
      <c r="Z152" s="46">
        <v>1.3</v>
      </c>
      <c r="AA152" s="46">
        <v>2.5</v>
      </c>
      <c r="AB152" s="46">
        <v>2.5</v>
      </c>
    </row>
    <row r="153" spans="1:28" x14ac:dyDescent="0.2">
      <c r="A153" s="45">
        <v>30742</v>
      </c>
      <c r="B153" s="46">
        <v>36.1</v>
      </c>
      <c r="C153" s="46">
        <v>36.799999999999997</v>
      </c>
      <c r="D153" s="46">
        <v>35.9</v>
      </c>
      <c r="E153" s="46">
        <v>36</v>
      </c>
      <c r="F153" s="46">
        <v>36.200000000000003</v>
      </c>
      <c r="G153" s="46">
        <v>37</v>
      </c>
      <c r="H153" s="46">
        <v>39</v>
      </c>
      <c r="I153" s="46">
        <v>36.9</v>
      </c>
      <c r="J153" s="46">
        <v>36.299999999999997</v>
      </c>
      <c r="K153" s="46">
        <v>4.9000000000000004</v>
      </c>
      <c r="L153" s="46">
        <v>7</v>
      </c>
      <c r="M153" s="46">
        <v>5.9</v>
      </c>
      <c r="N153" s="46">
        <v>6.2</v>
      </c>
      <c r="O153" s="46">
        <v>5.8</v>
      </c>
      <c r="P153" s="46">
        <v>5.7</v>
      </c>
      <c r="Q153" s="46">
        <v>5.0999999999999996</v>
      </c>
      <c r="R153" s="46">
        <v>5.7</v>
      </c>
      <c r="S153" s="46">
        <v>5.8</v>
      </c>
      <c r="T153" s="46">
        <v>-0.3</v>
      </c>
      <c r="U153" s="46">
        <v>-0.5</v>
      </c>
      <c r="V153" s="46">
        <v>0.3</v>
      </c>
      <c r="W153" s="46">
        <v>0</v>
      </c>
      <c r="X153" s="46">
        <v>-0.8</v>
      </c>
      <c r="Y153" s="46">
        <v>0.3</v>
      </c>
      <c r="Z153" s="46">
        <v>0.5</v>
      </c>
      <c r="AA153" s="46">
        <v>0</v>
      </c>
      <c r="AB153" s="46">
        <v>-0.5</v>
      </c>
    </row>
    <row r="154" spans="1:28" x14ac:dyDescent="0.2">
      <c r="A154" s="45">
        <v>30834</v>
      </c>
      <c r="B154" s="46">
        <v>36.1</v>
      </c>
      <c r="C154" s="46">
        <v>36.9</v>
      </c>
      <c r="D154" s="46">
        <v>36.200000000000003</v>
      </c>
      <c r="E154" s="46">
        <v>36.1</v>
      </c>
      <c r="F154" s="46">
        <v>36.200000000000003</v>
      </c>
      <c r="G154" s="46">
        <v>37</v>
      </c>
      <c r="H154" s="46">
        <v>39</v>
      </c>
      <c r="I154" s="46">
        <v>37</v>
      </c>
      <c r="J154" s="46">
        <v>36.4</v>
      </c>
      <c r="K154" s="46">
        <v>2.8</v>
      </c>
      <c r="L154" s="46">
        <v>4.2</v>
      </c>
      <c r="M154" s="46">
        <v>5.5</v>
      </c>
      <c r="N154" s="46">
        <v>3.7</v>
      </c>
      <c r="O154" s="46">
        <v>4</v>
      </c>
      <c r="P154" s="46">
        <v>3.9</v>
      </c>
      <c r="Q154" s="46">
        <v>3.2</v>
      </c>
      <c r="R154" s="46">
        <v>4.2</v>
      </c>
      <c r="S154" s="46">
        <v>4</v>
      </c>
      <c r="T154" s="46">
        <v>0</v>
      </c>
      <c r="U154" s="46">
        <v>0.3</v>
      </c>
      <c r="V154" s="46">
        <v>0.8</v>
      </c>
      <c r="W154" s="46">
        <v>0.3</v>
      </c>
      <c r="X154" s="46">
        <v>0</v>
      </c>
      <c r="Y154" s="46">
        <v>0</v>
      </c>
      <c r="Z154" s="46">
        <v>0</v>
      </c>
      <c r="AA154" s="46">
        <v>0.3</v>
      </c>
      <c r="AB154" s="46">
        <v>0.3</v>
      </c>
    </row>
    <row r="155" spans="1:28" x14ac:dyDescent="0.2">
      <c r="A155" s="45">
        <v>30926</v>
      </c>
      <c r="B155" s="46">
        <v>36.5</v>
      </c>
      <c r="C155" s="46">
        <v>37.5</v>
      </c>
      <c r="D155" s="46">
        <v>36.700000000000003</v>
      </c>
      <c r="E155" s="46">
        <v>36.4</v>
      </c>
      <c r="F155" s="46">
        <v>36.799999999999997</v>
      </c>
      <c r="G155" s="46">
        <v>37.4</v>
      </c>
      <c r="H155" s="46">
        <v>39.5</v>
      </c>
      <c r="I155" s="46">
        <v>37.5</v>
      </c>
      <c r="J155" s="46">
        <v>36.9</v>
      </c>
      <c r="K155" s="46">
        <v>2.8</v>
      </c>
      <c r="L155" s="46">
        <v>4.5</v>
      </c>
      <c r="M155" s="46">
        <v>4.5999999999999996</v>
      </c>
      <c r="N155" s="46">
        <v>3.1</v>
      </c>
      <c r="O155" s="46">
        <v>2.8</v>
      </c>
      <c r="P155" s="46">
        <v>3.6</v>
      </c>
      <c r="Q155" s="46">
        <v>3.1</v>
      </c>
      <c r="R155" s="46">
        <v>4.2</v>
      </c>
      <c r="S155" s="46">
        <v>3.7</v>
      </c>
      <c r="T155" s="46">
        <v>1.1000000000000001</v>
      </c>
      <c r="U155" s="46">
        <v>1.6</v>
      </c>
      <c r="V155" s="46">
        <v>1.4</v>
      </c>
      <c r="W155" s="46">
        <v>0.8</v>
      </c>
      <c r="X155" s="46">
        <v>1.7</v>
      </c>
      <c r="Y155" s="46">
        <v>1.1000000000000001</v>
      </c>
      <c r="Z155" s="46">
        <v>1.3</v>
      </c>
      <c r="AA155" s="46">
        <v>1.4</v>
      </c>
      <c r="AB155" s="46">
        <v>1.4</v>
      </c>
    </row>
    <row r="156" spans="1:28" x14ac:dyDescent="0.2">
      <c r="A156" s="45">
        <v>31017</v>
      </c>
      <c r="B156" s="46">
        <v>37.1</v>
      </c>
      <c r="C156" s="46">
        <v>37.9</v>
      </c>
      <c r="D156" s="46">
        <v>37.1</v>
      </c>
      <c r="E156" s="46">
        <v>37.200000000000003</v>
      </c>
      <c r="F156" s="46">
        <v>37.200000000000003</v>
      </c>
      <c r="G156" s="46">
        <v>38.200000000000003</v>
      </c>
      <c r="H156" s="46">
        <v>39.9</v>
      </c>
      <c r="I156" s="46">
        <v>38.1</v>
      </c>
      <c r="J156" s="46">
        <v>37.4</v>
      </c>
      <c r="K156" s="46">
        <v>2.5</v>
      </c>
      <c r="L156" s="46">
        <v>2.4</v>
      </c>
      <c r="M156" s="46">
        <v>3.6</v>
      </c>
      <c r="N156" s="46">
        <v>3.3</v>
      </c>
      <c r="O156" s="46">
        <v>1.9</v>
      </c>
      <c r="P156" s="46">
        <v>3.5</v>
      </c>
      <c r="Q156" s="46">
        <v>2.8</v>
      </c>
      <c r="R156" s="46">
        <v>3.3</v>
      </c>
      <c r="S156" s="46">
        <v>2.5</v>
      </c>
      <c r="T156" s="46">
        <v>1.6</v>
      </c>
      <c r="U156" s="46">
        <v>1.1000000000000001</v>
      </c>
      <c r="V156" s="46">
        <v>1.1000000000000001</v>
      </c>
      <c r="W156" s="46">
        <v>2.2000000000000002</v>
      </c>
      <c r="X156" s="46">
        <v>1.1000000000000001</v>
      </c>
      <c r="Y156" s="46">
        <v>2.1</v>
      </c>
      <c r="Z156" s="46">
        <v>1</v>
      </c>
      <c r="AA156" s="46">
        <v>1.6</v>
      </c>
      <c r="AB156" s="46">
        <v>1.4</v>
      </c>
    </row>
    <row r="157" spans="1:28" x14ac:dyDescent="0.2">
      <c r="A157" s="45">
        <v>31107</v>
      </c>
      <c r="B157" s="46">
        <v>37.6</v>
      </c>
      <c r="C157" s="46">
        <v>38.4</v>
      </c>
      <c r="D157" s="46">
        <v>37.6</v>
      </c>
      <c r="E157" s="46">
        <v>37.700000000000003</v>
      </c>
      <c r="F157" s="46">
        <v>37.799999999999997</v>
      </c>
      <c r="G157" s="46">
        <v>38.799999999999997</v>
      </c>
      <c r="H157" s="46">
        <v>40.299999999999997</v>
      </c>
      <c r="I157" s="46">
        <v>38.700000000000003</v>
      </c>
      <c r="J157" s="46">
        <v>37.9</v>
      </c>
      <c r="K157" s="46">
        <v>4.2</v>
      </c>
      <c r="L157" s="46">
        <v>4.3</v>
      </c>
      <c r="M157" s="46">
        <v>4.7</v>
      </c>
      <c r="N157" s="46">
        <v>4.7</v>
      </c>
      <c r="O157" s="46">
        <v>4.4000000000000004</v>
      </c>
      <c r="P157" s="46">
        <v>4.9000000000000004</v>
      </c>
      <c r="Q157" s="46">
        <v>3.3</v>
      </c>
      <c r="R157" s="46">
        <v>4.9000000000000004</v>
      </c>
      <c r="S157" s="46">
        <v>4.4000000000000004</v>
      </c>
      <c r="T157" s="46">
        <v>1.3</v>
      </c>
      <c r="U157" s="46">
        <v>1.3</v>
      </c>
      <c r="V157" s="46">
        <v>1.3</v>
      </c>
      <c r="W157" s="46">
        <v>1.3</v>
      </c>
      <c r="X157" s="46">
        <v>1.6</v>
      </c>
      <c r="Y157" s="46">
        <v>1.6</v>
      </c>
      <c r="Z157" s="46">
        <v>1</v>
      </c>
      <c r="AA157" s="46">
        <v>1.6</v>
      </c>
      <c r="AB157" s="46">
        <v>1.3</v>
      </c>
    </row>
    <row r="158" spans="1:28" x14ac:dyDescent="0.2">
      <c r="A158" s="45">
        <v>31199</v>
      </c>
      <c r="B158" s="46">
        <v>38.4</v>
      </c>
      <c r="C158" s="46">
        <v>39.5</v>
      </c>
      <c r="D158" s="46">
        <v>38.299999999999997</v>
      </c>
      <c r="E158" s="46">
        <v>38.700000000000003</v>
      </c>
      <c r="F158" s="46">
        <v>38.700000000000003</v>
      </c>
      <c r="G158" s="46">
        <v>39.700000000000003</v>
      </c>
      <c r="H158" s="46">
        <v>41.2</v>
      </c>
      <c r="I158" s="46">
        <v>39.6</v>
      </c>
      <c r="J158" s="46">
        <v>38.799999999999997</v>
      </c>
      <c r="K158" s="46">
        <v>6.4</v>
      </c>
      <c r="L158" s="46">
        <v>7</v>
      </c>
      <c r="M158" s="46">
        <v>5.8</v>
      </c>
      <c r="N158" s="46">
        <v>7.2</v>
      </c>
      <c r="O158" s="46">
        <v>6.9</v>
      </c>
      <c r="P158" s="46">
        <v>7.3</v>
      </c>
      <c r="Q158" s="46">
        <v>5.6</v>
      </c>
      <c r="R158" s="46">
        <v>7</v>
      </c>
      <c r="S158" s="46">
        <v>6.6</v>
      </c>
      <c r="T158" s="46">
        <v>2.1</v>
      </c>
      <c r="U158" s="46">
        <v>2.9</v>
      </c>
      <c r="V158" s="46">
        <v>1.9</v>
      </c>
      <c r="W158" s="46">
        <v>2.7</v>
      </c>
      <c r="X158" s="46">
        <v>2.4</v>
      </c>
      <c r="Y158" s="46">
        <v>2.2999999999999998</v>
      </c>
      <c r="Z158" s="46">
        <v>2.2000000000000002</v>
      </c>
      <c r="AA158" s="46">
        <v>2.2999999999999998</v>
      </c>
      <c r="AB158" s="46">
        <v>2.4</v>
      </c>
    </row>
    <row r="159" spans="1:28" x14ac:dyDescent="0.2">
      <c r="A159" s="45">
        <v>31291</v>
      </c>
      <c r="B159" s="46">
        <v>39.299999999999997</v>
      </c>
      <c r="C159" s="46">
        <v>40.299999999999997</v>
      </c>
      <c r="D159" s="46">
        <v>39.299999999999997</v>
      </c>
      <c r="E159" s="46">
        <v>39.5</v>
      </c>
      <c r="F159" s="46">
        <v>39.4</v>
      </c>
      <c r="G159" s="46">
        <v>40.700000000000003</v>
      </c>
      <c r="H159" s="46">
        <v>42.6</v>
      </c>
      <c r="I159" s="46">
        <v>40.5</v>
      </c>
      <c r="J159" s="46">
        <v>39.700000000000003</v>
      </c>
      <c r="K159" s="46">
        <v>7.7</v>
      </c>
      <c r="L159" s="46">
        <v>7.5</v>
      </c>
      <c r="M159" s="46">
        <v>7.1</v>
      </c>
      <c r="N159" s="46">
        <v>8.5</v>
      </c>
      <c r="O159" s="46">
        <v>7.1</v>
      </c>
      <c r="P159" s="46">
        <v>8.8000000000000007</v>
      </c>
      <c r="Q159" s="46">
        <v>7.8</v>
      </c>
      <c r="R159" s="46">
        <v>8</v>
      </c>
      <c r="S159" s="46">
        <v>7.6</v>
      </c>
      <c r="T159" s="46">
        <v>2.2999999999999998</v>
      </c>
      <c r="U159" s="46">
        <v>2</v>
      </c>
      <c r="V159" s="46">
        <v>2.6</v>
      </c>
      <c r="W159" s="46">
        <v>2.1</v>
      </c>
      <c r="X159" s="46">
        <v>1.8</v>
      </c>
      <c r="Y159" s="46">
        <v>2.5</v>
      </c>
      <c r="Z159" s="46">
        <v>3.4</v>
      </c>
      <c r="AA159" s="46">
        <v>2.2999999999999998</v>
      </c>
      <c r="AB159" s="46">
        <v>2.2999999999999998</v>
      </c>
    </row>
    <row r="160" spans="1:28" x14ac:dyDescent="0.2">
      <c r="A160" s="45">
        <v>31382</v>
      </c>
      <c r="B160" s="46">
        <v>40.200000000000003</v>
      </c>
      <c r="C160" s="46">
        <v>41</v>
      </c>
      <c r="D160" s="46">
        <v>40</v>
      </c>
      <c r="E160" s="46">
        <v>40.4</v>
      </c>
      <c r="F160" s="46">
        <v>40.299999999999997</v>
      </c>
      <c r="G160" s="46">
        <v>41.5</v>
      </c>
      <c r="H160" s="46">
        <v>43.1</v>
      </c>
      <c r="I160" s="46">
        <v>41.4</v>
      </c>
      <c r="J160" s="46">
        <v>40.5</v>
      </c>
      <c r="K160" s="46">
        <v>8.4</v>
      </c>
      <c r="L160" s="46">
        <v>8.1999999999999993</v>
      </c>
      <c r="M160" s="46">
        <v>7.8</v>
      </c>
      <c r="N160" s="46">
        <v>8.6</v>
      </c>
      <c r="O160" s="46">
        <v>8.3000000000000007</v>
      </c>
      <c r="P160" s="46">
        <v>8.6</v>
      </c>
      <c r="Q160" s="46">
        <v>8</v>
      </c>
      <c r="R160" s="46">
        <v>8.6999999999999993</v>
      </c>
      <c r="S160" s="46">
        <v>8.3000000000000007</v>
      </c>
      <c r="T160" s="46">
        <v>2.2999999999999998</v>
      </c>
      <c r="U160" s="46">
        <v>1.7</v>
      </c>
      <c r="V160" s="46">
        <v>1.8</v>
      </c>
      <c r="W160" s="46">
        <v>2.2999999999999998</v>
      </c>
      <c r="X160" s="46">
        <v>2.2999999999999998</v>
      </c>
      <c r="Y160" s="46">
        <v>2</v>
      </c>
      <c r="Z160" s="46">
        <v>1.2</v>
      </c>
      <c r="AA160" s="46">
        <v>2.2000000000000002</v>
      </c>
      <c r="AB160" s="46">
        <v>2</v>
      </c>
    </row>
    <row r="161" spans="1:28" x14ac:dyDescent="0.2">
      <c r="A161" s="45">
        <v>31472</v>
      </c>
      <c r="B161" s="46">
        <v>41.1</v>
      </c>
      <c r="C161" s="46">
        <v>42.1</v>
      </c>
      <c r="D161" s="46">
        <v>41</v>
      </c>
      <c r="E161" s="46">
        <v>41</v>
      </c>
      <c r="F161" s="46">
        <v>41</v>
      </c>
      <c r="G161" s="46">
        <v>42.2</v>
      </c>
      <c r="H161" s="46">
        <v>43.9</v>
      </c>
      <c r="I161" s="46">
        <v>42.3</v>
      </c>
      <c r="J161" s="46">
        <v>41.4</v>
      </c>
      <c r="K161" s="46">
        <v>9.3000000000000007</v>
      </c>
      <c r="L161" s="46">
        <v>9.6</v>
      </c>
      <c r="M161" s="46">
        <v>9</v>
      </c>
      <c r="N161" s="46">
        <v>8.8000000000000007</v>
      </c>
      <c r="O161" s="46">
        <v>8.5</v>
      </c>
      <c r="P161" s="46">
        <v>8.8000000000000007</v>
      </c>
      <c r="Q161" s="46">
        <v>8.9</v>
      </c>
      <c r="R161" s="46">
        <v>9.3000000000000007</v>
      </c>
      <c r="S161" s="46">
        <v>9.1999999999999993</v>
      </c>
      <c r="T161" s="46">
        <v>2.2000000000000002</v>
      </c>
      <c r="U161" s="46">
        <v>2.7</v>
      </c>
      <c r="V161" s="46">
        <v>2.5</v>
      </c>
      <c r="W161" s="46">
        <v>1.5</v>
      </c>
      <c r="X161" s="46">
        <v>1.7</v>
      </c>
      <c r="Y161" s="46">
        <v>1.7</v>
      </c>
      <c r="Z161" s="46">
        <v>1.9</v>
      </c>
      <c r="AA161" s="46">
        <v>2.2000000000000002</v>
      </c>
      <c r="AB161" s="46">
        <v>2.2000000000000002</v>
      </c>
    </row>
    <row r="162" spans="1:28" x14ac:dyDescent="0.2">
      <c r="A162" s="45">
        <v>31564</v>
      </c>
      <c r="B162" s="46">
        <v>41.8</v>
      </c>
      <c r="C162" s="46">
        <v>42.8</v>
      </c>
      <c r="D162" s="46">
        <v>41.4</v>
      </c>
      <c r="E162" s="46">
        <v>41.8</v>
      </c>
      <c r="F162" s="46">
        <v>41.7</v>
      </c>
      <c r="G162" s="46">
        <v>43.1</v>
      </c>
      <c r="H162" s="46">
        <v>44.4</v>
      </c>
      <c r="I162" s="46">
        <v>43</v>
      </c>
      <c r="J162" s="46">
        <v>42.1</v>
      </c>
      <c r="K162" s="46">
        <v>8.9</v>
      </c>
      <c r="L162" s="46">
        <v>8.4</v>
      </c>
      <c r="M162" s="46">
        <v>8.1</v>
      </c>
      <c r="N162" s="46">
        <v>8</v>
      </c>
      <c r="O162" s="46">
        <v>7.8</v>
      </c>
      <c r="P162" s="46">
        <v>8.6</v>
      </c>
      <c r="Q162" s="46">
        <v>7.8</v>
      </c>
      <c r="R162" s="46">
        <v>8.6</v>
      </c>
      <c r="S162" s="46">
        <v>8.5</v>
      </c>
      <c r="T162" s="46">
        <v>1.7</v>
      </c>
      <c r="U162" s="46">
        <v>1.7</v>
      </c>
      <c r="V162" s="46">
        <v>1</v>
      </c>
      <c r="W162" s="46">
        <v>2</v>
      </c>
      <c r="X162" s="46">
        <v>1.7</v>
      </c>
      <c r="Y162" s="46">
        <v>2.1</v>
      </c>
      <c r="Z162" s="46">
        <v>1.1000000000000001</v>
      </c>
      <c r="AA162" s="46">
        <v>1.7</v>
      </c>
      <c r="AB162" s="46">
        <v>1.7</v>
      </c>
    </row>
    <row r="163" spans="1:28" x14ac:dyDescent="0.2">
      <c r="A163" s="45">
        <v>31656</v>
      </c>
      <c r="B163" s="46">
        <v>42.8</v>
      </c>
      <c r="C163" s="46">
        <v>43.9</v>
      </c>
      <c r="D163" s="46">
        <v>42.5</v>
      </c>
      <c r="E163" s="46">
        <v>43</v>
      </c>
      <c r="F163" s="46">
        <v>43.1</v>
      </c>
      <c r="G163" s="46">
        <v>44.2</v>
      </c>
      <c r="H163" s="46">
        <v>45.6</v>
      </c>
      <c r="I163" s="46">
        <v>43.9</v>
      </c>
      <c r="J163" s="46">
        <v>43.2</v>
      </c>
      <c r="K163" s="46">
        <v>8.9</v>
      </c>
      <c r="L163" s="46">
        <v>8.9</v>
      </c>
      <c r="M163" s="46">
        <v>8.1</v>
      </c>
      <c r="N163" s="46">
        <v>8.9</v>
      </c>
      <c r="O163" s="46">
        <v>9.4</v>
      </c>
      <c r="P163" s="46">
        <v>8.6</v>
      </c>
      <c r="Q163" s="46">
        <v>7</v>
      </c>
      <c r="R163" s="46">
        <v>8.4</v>
      </c>
      <c r="S163" s="46">
        <v>8.8000000000000007</v>
      </c>
      <c r="T163" s="46">
        <v>2.4</v>
      </c>
      <c r="U163" s="46">
        <v>2.6</v>
      </c>
      <c r="V163" s="46">
        <v>2.7</v>
      </c>
      <c r="W163" s="46">
        <v>2.9</v>
      </c>
      <c r="X163" s="46">
        <v>3.4</v>
      </c>
      <c r="Y163" s="46">
        <v>2.6</v>
      </c>
      <c r="Z163" s="46">
        <v>2.7</v>
      </c>
      <c r="AA163" s="46">
        <v>2.1</v>
      </c>
      <c r="AB163" s="46">
        <v>2.6</v>
      </c>
    </row>
    <row r="164" spans="1:28" x14ac:dyDescent="0.2">
      <c r="A164" s="45">
        <v>31747</v>
      </c>
      <c r="B164" s="46">
        <v>44.1</v>
      </c>
      <c r="C164" s="46">
        <v>45.2</v>
      </c>
      <c r="D164" s="46">
        <v>43.6</v>
      </c>
      <c r="E164" s="46">
        <v>44.1</v>
      </c>
      <c r="F164" s="46">
        <v>44.4</v>
      </c>
      <c r="G164" s="46">
        <v>45.7</v>
      </c>
      <c r="H164" s="46">
        <v>47.2</v>
      </c>
      <c r="I164" s="46">
        <v>45</v>
      </c>
      <c r="J164" s="46">
        <v>44.4</v>
      </c>
      <c r="K164" s="46">
        <v>9.6999999999999993</v>
      </c>
      <c r="L164" s="46">
        <v>10.199999999999999</v>
      </c>
      <c r="M164" s="46">
        <v>9</v>
      </c>
      <c r="N164" s="46">
        <v>9.1999999999999993</v>
      </c>
      <c r="O164" s="46">
        <v>10.199999999999999</v>
      </c>
      <c r="P164" s="46">
        <v>10.1</v>
      </c>
      <c r="Q164" s="46">
        <v>9.5</v>
      </c>
      <c r="R164" s="46">
        <v>8.6999999999999993</v>
      </c>
      <c r="S164" s="46">
        <v>9.6</v>
      </c>
      <c r="T164" s="46">
        <v>3</v>
      </c>
      <c r="U164" s="46">
        <v>3</v>
      </c>
      <c r="V164" s="46">
        <v>2.6</v>
      </c>
      <c r="W164" s="46">
        <v>2.6</v>
      </c>
      <c r="X164" s="46">
        <v>3</v>
      </c>
      <c r="Y164" s="46">
        <v>3.4</v>
      </c>
      <c r="Z164" s="46">
        <v>3.5</v>
      </c>
      <c r="AA164" s="46">
        <v>2.5</v>
      </c>
      <c r="AB164" s="46">
        <v>2.8</v>
      </c>
    </row>
    <row r="165" spans="1:28" x14ac:dyDescent="0.2">
      <c r="A165" s="45">
        <v>31837</v>
      </c>
      <c r="B165" s="46">
        <v>45</v>
      </c>
      <c r="C165" s="46">
        <v>46</v>
      </c>
      <c r="D165" s="46">
        <v>44.5</v>
      </c>
      <c r="E165" s="46">
        <v>44.9</v>
      </c>
      <c r="F165" s="46">
        <v>45.2</v>
      </c>
      <c r="G165" s="46">
        <v>46.6</v>
      </c>
      <c r="H165" s="46">
        <v>48</v>
      </c>
      <c r="I165" s="46">
        <v>45.8</v>
      </c>
      <c r="J165" s="46">
        <v>45.3</v>
      </c>
      <c r="K165" s="46">
        <v>9.5</v>
      </c>
      <c r="L165" s="46">
        <v>9.3000000000000007</v>
      </c>
      <c r="M165" s="46">
        <v>8.5</v>
      </c>
      <c r="N165" s="46">
        <v>9.5</v>
      </c>
      <c r="O165" s="46">
        <v>10.199999999999999</v>
      </c>
      <c r="P165" s="46">
        <v>10.4</v>
      </c>
      <c r="Q165" s="46">
        <v>9.3000000000000007</v>
      </c>
      <c r="R165" s="46">
        <v>8.3000000000000007</v>
      </c>
      <c r="S165" s="46">
        <v>9.4</v>
      </c>
      <c r="T165" s="46">
        <v>2</v>
      </c>
      <c r="U165" s="46">
        <v>1.8</v>
      </c>
      <c r="V165" s="46">
        <v>2.1</v>
      </c>
      <c r="W165" s="46">
        <v>1.8</v>
      </c>
      <c r="X165" s="46">
        <v>1.8</v>
      </c>
      <c r="Y165" s="46">
        <v>2</v>
      </c>
      <c r="Z165" s="46">
        <v>1.7</v>
      </c>
      <c r="AA165" s="46">
        <v>1.8</v>
      </c>
      <c r="AB165" s="46">
        <v>2</v>
      </c>
    </row>
    <row r="166" spans="1:28" x14ac:dyDescent="0.2">
      <c r="A166" s="45">
        <v>31929</v>
      </c>
      <c r="B166" s="46">
        <v>45.7</v>
      </c>
      <c r="C166" s="46">
        <v>46.8</v>
      </c>
      <c r="D166" s="46">
        <v>45.1</v>
      </c>
      <c r="E166" s="46">
        <v>45.6</v>
      </c>
      <c r="F166" s="46">
        <v>46</v>
      </c>
      <c r="G166" s="46">
        <v>47.4</v>
      </c>
      <c r="H166" s="46">
        <v>48.8</v>
      </c>
      <c r="I166" s="46">
        <v>46.5</v>
      </c>
      <c r="J166" s="46">
        <v>46</v>
      </c>
      <c r="K166" s="46">
        <v>9.3000000000000007</v>
      </c>
      <c r="L166" s="46">
        <v>9.3000000000000007</v>
      </c>
      <c r="M166" s="46">
        <v>8.9</v>
      </c>
      <c r="N166" s="46">
        <v>9.1</v>
      </c>
      <c r="O166" s="46">
        <v>10.3</v>
      </c>
      <c r="P166" s="46">
        <v>10</v>
      </c>
      <c r="Q166" s="46">
        <v>9.9</v>
      </c>
      <c r="R166" s="46">
        <v>8.1</v>
      </c>
      <c r="S166" s="46">
        <v>9.3000000000000007</v>
      </c>
      <c r="T166" s="46">
        <v>1.6</v>
      </c>
      <c r="U166" s="46">
        <v>1.7</v>
      </c>
      <c r="V166" s="46">
        <v>1.3</v>
      </c>
      <c r="W166" s="46">
        <v>1.6</v>
      </c>
      <c r="X166" s="46">
        <v>1.8</v>
      </c>
      <c r="Y166" s="46">
        <v>1.7</v>
      </c>
      <c r="Z166" s="46">
        <v>1.7</v>
      </c>
      <c r="AA166" s="46">
        <v>1.5</v>
      </c>
      <c r="AB166" s="46">
        <v>1.5</v>
      </c>
    </row>
    <row r="167" spans="1:28" x14ac:dyDescent="0.2">
      <c r="A167" s="45">
        <v>32021</v>
      </c>
      <c r="B167" s="46">
        <v>46.5</v>
      </c>
      <c r="C167" s="46">
        <v>47.6</v>
      </c>
      <c r="D167" s="46">
        <v>45.7</v>
      </c>
      <c r="E167" s="46">
        <v>46.1</v>
      </c>
      <c r="F167" s="46">
        <v>46.7</v>
      </c>
      <c r="G167" s="46">
        <v>48.2</v>
      </c>
      <c r="H167" s="46">
        <v>49.6</v>
      </c>
      <c r="I167" s="46">
        <v>47.1</v>
      </c>
      <c r="J167" s="46">
        <v>46.8</v>
      </c>
      <c r="K167" s="46">
        <v>8.6</v>
      </c>
      <c r="L167" s="46">
        <v>8.4</v>
      </c>
      <c r="M167" s="46">
        <v>7.5</v>
      </c>
      <c r="N167" s="46">
        <v>7.2</v>
      </c>
      <c r="O167" s="46">
        <v>8.4</v>
      </c>
      <c r="P167" s="46">
        <v>9</v>
      </c>
      <c r="Q167" s="46">
        <v>8.8000000000000007</v>
      </c>
      <c r="R167" s="46">
        <v>7.3</v>
      </c>
      <c r="S167" s="46">
        <v>8.3000000000000007</v>
      </c>
      <c r="T167" s="46">
        <v>1.8</v>
      </c>
      <c r="U167" s="46">
        <v>1.7</v>
      </c>
      <c r="V167" s="46">
        <v>1.3</v>
      </c>
      <c r="W167" s="46">
        <v>1.1000000000000001</v>
      </c>
      <c r="X167" s="46">
        <v>1.5</v>
      </c>
      <c r="Y167" s="46">
        <v>1.7</v>
      </c>
      <c r="Z167" s="46">
        <v>1.6</v>
      </c>
      <c r="AA167" s="46">
        <v>1.3</v>
      </c>
      <c r="AB167" s="46">
        <v>1.7</v>
      </c>
    </row>
    <row r="168" spans="1:28" x14ac:dyDescent="0.2">
      <c r="A168" s="45">
        <v>32112</v>
      </c>
      <c r="B168" s="46">
        <v>47.2</v>
      </c>
      <c r="C168" s="46">
        <v>48.4</v>
      </c>
      <c r="D168" s="46">
        <v>46.6</v>
      </c>
      <c r="E168" s="46">
        <v>47.1</v>
      </c>
      <c r="F168" s="46">
        <v>47.5</v>
      </c>
      <c r="G168" s="46">
        <v>49</v>
      </c>
      <c r="H168" s="46">
        <v>50.4</v>
      </c>
      <c r="I168" s="46">
        <v>48</v>
      </c>
      <c r="J168" s="46">
        <v>47.6</v>
      </c>
      <c r="K168" s="46">
        <v>7</v>
      </c>
      <c r="L168" s="46">
        <v>7.1</v>
      </c>
      <c r="M168" s="46">
        <v>6.9</v>
      </c>
      <c r="N168" s="46">
        <v>6.8</v>
      </c>
      <c r="O168" s="46">
        <v>7</v>
      </c>
      <c r="P168" s="46">
        <v>7.2</v>
      </c>
      <c r="Q168" s="46">
        <v>6.8</v>
      </c>
      <c r="R168" s="46">
        <v>6.7</v>
      </c>
      <c r="S168" s="46">
        <v>7.2</v>
      </c>
      <c r="T168" s="46">
        <v>1.5</v>
      </c>
      <c r="U168" s="46">
        <v>1.7</v>
      </c>
      <c r="V168" s="46">
        <v>2</v>
      </c>
      <c r="W168" s="46">
        <v>2.2000000000000002</v>
      </c>
      <c r="X168" s="46">
        <v>1.7</v>
      </c>
      <c r="Y168" s="46">
        <v>1.7</v>
      </c>
      <c r="Z168" s="46">
        <v>1.6</v>
      </c>
      <c r="AA168" s="46">
        <v>1.9</v>
      </c>
      <c r="AB168" s="46">
        <v>1.7</v>
      </c>
    </row>
    <row r="169" spans="1:28" x14ac:dyDescent="0.2">
      <c r="A169" s="45">
        <v>32203</v>
      </c>
      <c r="B169" s="46">
        <v>48.3</v>
      </c>
      <c r="C169" s="46">
        <v>49.1</v>
      </c>
      <c r="D169" s="46">
        <v>47.4</v>
      </c>
      <c r="E169" s="46">
        <v>47.7</v>
      </c>
      <c r="F169" s="46">
        <v>48.2</v>
      </c>
      <c r="G169" s="46">
        <v>49.8</v>
      </c>
      <c r="H169" s="46">
        <v>51.1</v>
      </c>
      <c r="I169" s="46">
        <v>48.9</v>
      </c>
      <c r="J169" s="46">
        <v>48.4</v>
      </c>
      <c r="K169" s="46">
        <v>7.3</v>
      </c>
      <c r="L169" s="46">
        <v>6.7</v>
      </c>
      <c r="M169" s="46">
        <v>6.5</v>
      </c>
      <c r="N169" s="46">
        <v>6.2</v>
      </c>
      <c r="O169" s="46">
        <v>6.6</v>
      </c>
      <c r="P169" s="46">
        <v>6.9</v>
      </c>
      <c r="Q169" s="46">
        <v>6.5</v>
      </c>
      <c r="R169" s="46">
        <v>6.8</v>
      </c>
      <c r="S169" s="46">
        <v>6.8</v>
      </c>
      <c r="T169" s="46">
        <v>2.2999999999999998</v>
      </c>
      <c r="U169" s="46">
        <v>1.4</v>
      </c>
      <c r="V169" s="46">
        <v>1.7</v>
      </c>
      <c r="W169" s="46">
        <v>1.3</v>
      </c>
      <c r="X169" s="46">
        <v>1.5</v>
      </c>
      <c r="Y169" s="46">
        <v>1.6</v>
      </c>
      <c r="Z169" s="46">
        <v>1.4</v>
      </c>
      <c r="AA169" s="46">
        <v>1.9</v>
      </c>
      <c r="AB169" s="46">
        <v>1.7</v>
      </c>
    </row>
    <row r="170" spans="1:28" x14ac:dyDescent="0.2">
      <c r="A170" s="45">
        <v>32295</v>
      </c>
      <c r="B170" s="46">
        <v>49</v>
      </c>
      <c r="C170" s="46">
        <v>50.1</v>
      </c>
      <c r="D170" s="46">
        <v>48.3</v>
      </c>
      <c r="E170" s="46">
        <v>48.5</v>
      </c>
      <c r="F170" s="46">
        <v>49.1</v>
      </c>
      <c r="G170" s="46">
        <v>50.5</v>
      </c>
      <c r="H170" s="46">
        <v>51.9</v>
      </c>
      <c r="I170" s="46">
        <v>49.8</v>
      </c>
      <c r="J170" s="46">
        <v>49.3</v>
      </c>
      <c r="K170" s="46">
        <v>7.2</v>
      </c>
      <c r="L170" s="46">
        <v>7.1</v>
      </c>
      <c r="M170" s="46">
        <v>7.1</v>
      </c>
      <c r="N170" s="46">
        <v>6.4</v>
      </c>
      <c r="O170" s="46">
        <v>6.7</v>
      </c>
      <c r="P170" s="46">
        <v>6.5</v>
      </c>
      <c r="Q170" s="46">
        <v>6.4</v>
      </c>
      <c r="R170" s="46">
        <v>7.1</v>
      </c>
      <c r="S170" s="46">
        <v>7.2</v>
      </c>
      <c r="T170" s="46">
        <v>1.4</v>
      </c>
      <c r="U170" s="46">
        <v>2</v>
      </c>
      <c r="V170" s="46">
        <v>1.9</v>
      </c>
      <c r="W170" s="46">
        <v>1.7</v>
      </c>
      <c r="X170" s="46">
        <v>1.9</v>
      </c>
      <c r="Y170" s="46">
        <v>1.4</v>
      </c>
      <c r="Z170" s="46">
        <v>1.6</v>
      </c>
      <c r="AA170" s="46">
        <v>1.8</v>
      </c>
      <c r="AB170" s="46">
        <v>1.9</v>
      </c>
    </row>
    <row r="171" spans="1:28" x14ac:dyDescent="0.2">
      <c r="A171" s="45">
        <v>32387</v>
      </c>
      <c r="B171" s="46">
        <v>50.3</v>
      </c>
      <c r="C171" s="46">
        <v>50.8</v>
      </c>
      <c r="D171" s="46">
        <v>49</v>
      </c>
      <c r="E171" s="46">
        <v>49.5</v>
      </c>
      <c r="F171" s="46">
        <v>50.1</v>
      </c>
      <c r="G171" s="46">
        <v>51.1</v>
      </c>
      <c r="H171" s="46">
        <v>52.2</v>
      </c>
      <c r="I171" s="46">
        <v>50.4</v>
      </c>
      <c r="J171" s="46">
        <v>50.2</v>
      </c>
      <c r="K171" s="46">
        <v>8.1999999999999993</v>
      </c>
      <c r="L171" s="46">
        <v>6.7</v>
      </c>
      <c r="M171" s="46">
        <v>7.2</v>
      </c>
      <c r="N171" s="46">
        <v>7.4</v>
      </c>
      <c r="O171" s="46">
        <v>7.3</v>
      </c>
      <c r="P171" s="46">
        <v>6</v>
      </c>
      <c r="Q171" s="46">
        <v>5.2</v>
      </c>
      <c r="R171" s="46">
        <v>7</v>
      </c>
      <c r="S171" s="46">
        <v>7.3</v>
      </c>
      <c r="T171" s="46">
        <v>2.7</v>
      </c>
      <c r="U171" s="46">
        <v>1.4</v>
      </c>
      <c r="V171" s="46">
        <v>1.4</v>
      </c>
      <c r="W171" s="46">
        <v>2.1</v>
      </c>
      <c r="X171" s="46">
        <v>2</v>
      </c>
      <c r="Y171" s="46">
        <v>1.2</v>
      </c>
      <c r="Z171" s="46">
        <v>0.6</v>
      </c>
      <c r="AA171" s="46">
        <v>1.2</v>
      </c>
      <c r="AB171" s="46">
        <v>1.8</v>
      </c>
    </row>
    <row r="172" spans="1:28" x14ac:dyDescent="0.2">
      <c r="A172" s="45">
        <v>32478</v>
      </c>
      <c r="B172" s="46">
        <v>51.6</v>
      </c>
      <c r="C172" s="46">
        <v>51.7</v>
      </c>
      <c r="D172" s="46">
        <v>49.9</v>
      </c>
      <c r="E172" s="46">
        <v>50.3</v>
      </c>
      <c r="F172" s="46">
        <v>51.1</v>
      </c>
      <c r="G172" s="46">
        <v>51.9</v>
      </c>
      <c r="H172" s="46">
        <v>52.8</v>
      </c>
      <c r="I172" s="46">
        <v>51.3</v>
      </c>
      <c r="J172" s="46">
        <v>51.2</v>
      </c>
      <c r="K172" s="46">
        <v>9.3000000000000007</v>
      </c>
      <c r="L172" s="46">
        <v>6.8</v>
      </c>
      <c r="M172" s="46">
        <v>7.1</v>
      </c>
      <c r="N172" s="46">
        <v>6.8</v>
      </c>
      <c r="O172" s="46">
        <v>7.6</v>
      </c>
      <c r="P172" s="46">
        <v>5.9</v>
      </c>
      <c r="Q172" s="46">
        <v>4.8</v>
      </c>
      <c r="R172" s="46">
        <v>6.9</v>
      </c>
      <c r="S172" s="46">
        <v>7.6</v>
      </c>
      <c r="T172" s="46">
        <v>2.6</v>
      </c>
      <c r="U172" s="46">
        <v>1.8</v>
      </c>
      <c r="V172" s="46">
        <v>1.8</v>
      </c>
      <c r="W172" s="46">
        <v>1.6</v>
      </c>
      <c r="X172" s="46">
        <v>2</v>
      </c>
      <c r="Y172" s="46">
        <v>1.6</v>
      </c>
      <c r="Z172" s="46">
        <v>1.1000000000000001</v>
      </c>
      <c r="AA172" s="46">
        <v>1.8</v>
      </c>
      <c r="AB172" s="46">
        <v>2</v>
      </c>
    </row>
    <row r="173" spans="1:28" x14ac:dyDescent="0.2">
      <c r="A173" s="45">
        <v>32568</v>
      </c>
      <c r="B173" s="46">
        <v>51.7</v>
      </c>
      <c r="C173" s="46">
        <v>52.4</v>
      </c>
      <c r="D173" s="46">
        <v>50.6</v>
      </c>
      <c r="E173" s="46">
        <v>51.3</v>
      </c>
      <c r="F173" s="46">
        <v>51.6</v>
      </c>
      <c r="G173" s="46">
        <v>52.9</v>
      </c>
      <c r="H173" s="46">
        <v>53.5</v>
      </c>
      <c r="I173" s="46">
        <v>51.9</v>
      </c>
      <c r="J173" s="46">
        <v>51.7</v>
      </c>
      <c r="K173" s="46">
        <v>7</v>
      </c>
      <c r="L173" s="46">
        <v>6.7</v>
      </c>
      <c r="M173" s="46">
        <v>6.8</v>
      </c>
      <c r="N173" s="46">
        <v>7.5</v>
      </c>
      <c r="O173" s="46">
        <v>7.1</v>
      </c>
      <c r="P173" s="46">
        <v>6.2</v>
      </c>
      <c r="Q173" s="46">
        <v>4.7</v>
      </c>
      <c r="R173" s="46">
        <v>6.1</v>
      </c>
      <c r="S173" s="46">
        <v>6.8</v>
      </c>
      <c r="T173" s="46">
        <v>0.2</v>
      </c>
      <c r="U173" s="46">
        <v>1.4</v>
      </c>
      <c r="V173" s="46">
        <v>1.4</v>
      </c>
      <c r="W173" s="46">
        <v>2</v>
      </c>
      <c r="X173" s="46">
        <v>1</v>
      </c>
      <c r="Y173" s="46">
        <v>1.9</v>
      </c>
      <c r="Z173" s="46">
        <v>1.3</v>
      </c>
      <c r="AA173" s="46">
        <v>1.2</v>
      </c>
      <c r="AB173" s="46">
        <v>1</v>
      </c>
    </row>
    <row r="174" spans="1:28" x14ac:dyDescent="0.2">
      <c r="A174" s="45">
        <v>32660</v>
      </c>
      <c r="B174" s="46">
        <v>52.9</v>
      </c>
      <c r="C174" s="46">
        <v>53.8</v>
      </c>
      <c r="D174" s="46">
        <v>51.8</v>
      </c>
      <c r="E174" s="46">
        <v>52.3</v>
      </c>
      <c r="F174" s="46">
        <v>52.8</v>
      </c>
      <c r="G174" s="46">
        <v>53.9</v>
      </c>
      <c r="H174" s="46">
        <v>54.4</v>
      </c>
      <c r="I174" s="46">
        <v>53.1</v>
      </c>
      <c r="J174" s="46">
        <v>53</v>
      </c>
      <c r="K174" s="46">
        <v>8</v>
      </c>
      <c r="L174" s="46">
        <v>7.4</v>
      </c>
      <c r="M174" s="46">
        <v>7.2</v>
      </c>
      <c r="N174" s="46">
        <v>7.8</v>
      </c>
      <c r="O174" s="46">
        <v>7.5</v>
      </c>
      <c r="P174" s="46">
        <v>6.7</v>
      </c>
      <c r="Q174" s="46">
        <v>4.8</v>
      </c>
      <c r="R174" s="46">
        <v>6.6</v>
      </c>
      <c r="S174" s="46">
        <v>7.5</v>
      </c>
      <c r="T174" s="46">
        <v>2.2999999999999998</v>
      </c>
      <c r="U174" s="46">
        <v>2.7</v>
      </c>
      <c r="V174" s="46">
        <v>2.4</v>
      </c>
      <c r="W174" s="46">
        <v>1.9</v>
      </c>
      <c r="X174" s="46">
        <v>2.2999999999999998</v>
      </c>
      <c r="Y174" s="46">
        <v>1.9</v>
      </c>
      <c r="Z174" s="46">
        <v>1.7</v>
      </c>
      <c r="AA174" s="46">
        <v>2.2999999999999998</v>
      </c>
      <c r="AB174" s="46">
        <v>2.5</v>
      </c>
    </row>
    <row r="175" spans="1:28" x14ac:dyDescent="0.2">
      <c r="A175" s="45">
        <v>32752</v>
      </c>
      <c r="B175" s="46">
        <v>54.4</v>
      </c>
      <c r="C175" s="46">
        <v>55</v>
      </c>
      <c r="D175" s="46">
        <v>52.8</v>
      </c>
      <c r="E175" s="46">
        <v>53.2</v>
      </c>
      <c r="F175" s="46">
        <v>54</v>
      </c>
      <c r="G175" s="46">
        <v>54.8</v>
      </c>
      <c r="H175" s="46">
        <v>55.2</v>
      </c>
      <c r="I175" s="46">
        <v>53.9</v>
      </c>
      <c r="J175" s="46">
        <v>54.2</v>
      </c>
      <c r="K175" s="46">
        <v>8.1999999999999993</v>
      </c>
      <c r="L175" s="46">
        <v>8.3000000000000007</v>
      </c>
      <c r="M175" s="46">
        <v>7.8</v>
      </c>
      <c r="N175" s="46">
        <v>7.5</v>
      </c>
      <c r="O175" s="46">
        <v>7.8</v>
      </c>
      <c r="P175" s="46">
        <v>7.2</v>
      </c>
      <c r="Q175" s="46">
        <v>5.7</v>
      </c>
      <c r="R175" s="46">
        <v>6.9</v>
      </c>
      <c r="S175" s="46">
        <v>8</v>
      </c>
      <c r="T175" s="46">
        <v>2.8</v>
      </c>
      <c r="U175" s="46">
        <v>2.2000000000000002</v>
      </c>
      <c r="V175" s="46">
        <v>1.9</v>
      </c>
      <c r="W175" s="46">
        <v>1.7</v>
      </c>
      <c r="X175" s="46">
        <v>2.2999999999999998</v>
      </c>
      <c r="Y175" s="46">
        <v>1.7</v>
      </c>
      <c r="Z175" s="46">
        <v>1.5</v>
      </c>
      <c r="AA175" s="46">
        <v>1.5</v>
      </c>
      <c r="AB175" s="46">
        <v>2.2999999999999998</v>
      </c>
    </row>
    <row r="176" spans="1:28" x14ac:dyDescent="0.2">
      <c r="A176" s="45">
        <v>32843</v>
      </c>
      <c r="B176" s="46">
        <v>55.4</v>
      </c>
      <c r="C176" s="46">
        <v>56</v>
      </c>
      <c r="D176" s="46">
        <v>53.7</v>
      </c>
      <c r="E176" s="46">
        <v>54</v>
      </c>
      <c r="F176" s="46">
        <v>55.1</v>
      </c>
      <c r="G176" s="46">
        <v>55.8</v>
      </c>
      <c r="H176" s="46">
        <v>56.2</v>
      </c>
      <c r="I176" s="46">
        <v>55.1</v>
      </c>
      <c r="J176" s="46">
        <v>55.2</v>
      </c>
      <c r="K176" s="46">
        <v>7.4</v>
      </c>
      <c r="L176" s="46">
        <v>8.3000000000000007</v>
      </c>
      <c r="M176" s="46">
        <v>7.6</v>
      </c>
      <c r="N176" s="46">
        <v>7.4</v>
      </c>
      <c r="O176" s="46">
        <v>7.8</v>
      </c>
      <c r="P176" s="46">
        <v>7.5</v>
      </c>
      <c r="Q176" s="46">
        <v>6.4</v>
      </c>
      <c r="R176" s="46">
        <v>7.4</v>
      </c>
      <c r="S176" s="46">
        <v>7.8</v>
      </c>
      <c r="T176" s="46">
        <v>1.8</v>
      </c>
      <c r="U176" s="46">
        <v>1.8</v>
      </c>
      <c r="V176" s="46">
        <v>1.7</v>
      </c>
      <c r="W176" s="46">
        <v>1.5</v>
      </c>
      <c r="X176" s="46">
        <v>2</v>
      </c>
      <c r="Y176" s="46">
        <v>1.8</v>
      </c>
      <c r="Z176" s="46">
        <v>1.8</v>
      </c>
      <c r="AA176" s="46">
        <v>2.2000000000000002</v>
      </c>
      <c r="AB176" s="46">
        <v>1.8</v>
      </c>
    </row>
    <row r="177" spans="1:28" x14ac:dyDescent="0.2">
      <c r="A177" s="45">
        <v>32933</v>
      </c>
      <c r="B177" s="46">
        <v>56.3</v>
      </c>
      <c r="C177" s="46">
        <v>56.9</v>
      </c>
      <c r="D177" s="46">
        <v>54.5</v>
      </c>
      <c r="E177" s="46">
        <v>54.8</v>
      </c>
      <c r="F177" s="46">
        <v>56.4</v>
      </c>
      <c r="G177" s="46">
        <v>56.7</v>
      </c>
      <c r="H177" s="46">
        <v>56.9</v>
      </c>
      <c r="I177" s="46">
        <v>56.2</v>
      </c>
      <c r="J177" s="46">
        <v>56.2</v>
      </c>
      <c r="K177" s="46">
        <v>8.9</v>
      </c>
      <c r="L177" s="46">
        <v>8.6</v>
      </c>
      <c r="M177" s="46">
        <v>7.7</v>
      </c>
      <c r="N177" s="46">
        <v>6.8</v>
      </c>
      <c r="O177" s="46">
        <v>9.3000000000000007</v>
      </c>
      <c r="P177" s="46">
        <v>7.2</v>
      </c>
      <c r="Q177" s="46">
        <v>6.4</v>
      </c>
      <c r="R177" s="46">
        <v>8.3000000000000007</v>
      </c>
      <c r="S177" s="46">
        <v>8.6999999999999993</v>
      </c>
      <c r="T177" s="46">
        <v>1.6</v>
      </c>
      <c r="U177" s="46">
        <v>1.6</v>
      </c>
      <c r="V177" s="46">
        <v>1.5</v>
      </c>
      <c r="W177" s="46">
        <v>1.5</v>
      </c>
      <c r="X177" s="46">
        <v>2.4</v>
      </c>
      <c r="Y177" s="46">
        <v>1.6</v>
      </c>
      <c r="Z177" s="46">
        <v>1.2</v>
      </c>
      <c r="AA177" s="46">
        <v>2</v>
      </c>
      <c r="AB177" s="46">
        <v>1.8</v>
      </c>
    </row>
    <row r="178" spans="1:28" x14ac:dyDescent="0.2">
      <c r="A178" s="45">
        <v>33025</v>
      </c>
      <c r="B178" s="46">
        <v>57.2</v>
      </c>
      <c r="C178" s="46">
        <v>58</v>
      </c>
      <c r="D178" s="46">
        <v>55.3</v>
      </c>
      <c r="E178" s="46">
        <v>55.8</v>
      </c>
      <c r="F178" s="46">
        <v>57.3</v>
      </c>
      <c r="G178" s="46">
        <v>57.2</v>
      </c>
      <c r="H178" s="46">
        <v>57.9</v>
      </c>
      <c r="I178" s="46">
        <v>56.8</v>
      </c>
      <c r="J178" s="46">
        <v>57.1</v>
      </c>
      <c r="K178" s="46">
        <v>8.1</v>
      </c>
      <c r="L178" s="46">
        <v>7.8</v>
      </c>
      <c r="M178" s="46">
        <v>6.8</v>
      </c>
      <c r="N178" s="46">
        <v>6.7</v>
      </c>
      <c r="O178" s="46">
        <v>8.5</v>
      </c>
      <c r="P178" s="46">
        <v>6.1</v>
      </c>
      <c r="Q178" s="46">
        <v>6.4</v>
      </c>
      <c r="R178" s="46">
        <v>7</v>
      </c>
      <c r="S178" s="46">
        <v>7.7</v>
      </c>
      <c r="T178" s="46">
        <v>1.6</v>
      </c>
      <c r="U178" s="46">
        <v>1.9</v>
      </c>
      <c r="V178" s="46">
        <v>1.5</v>
      </c>
      <c r="W178" s="46">
        <v>1.8</v>
      </c>
      <c r="X178" s="46">
        <v>1.6</v>
      </c>
      <c r="Y178" s="46">
        <v>0.9</v>
      </c>
      <c r="Z178" s="46">
        <v>1.8</v>
      </c>
      <c r="AA178" s="46">
        <v>1.1000000000000001</v>
      </c>
      <c r="AB178" s="46">
        <v>1.6</v>
      </c>
    </row>
    <row r="179" spans="1:28" x14ac:dyDescent="0.2">
      <c r="A179" s="45">
        <v>33117</v>
      </c>
      <c r="B179" s="46">
        <v>57.6</v>
      </c>
      <c r="C179" s="46">
        <v>58.5</v>
      </c>
      <c r="D179" s="46">
        <v>55.6</v>
      </c>
      <c r="E179" s="46">
        <v>56.5</v>
      </c>
      <c r="F179" s="46">
        <v>57.8</v>
      </c>
      <c r="G179" s="46">
        <v>57.8</v>
      </c>
      <c r="H179" s="46">
        <v>58.5</v>
      </c>
      <c r="I179" s="46">
        <v>57.2</v>
      </c>
      <c r="J179" s="46">
        <v>57.5</v>
      </c>
      <c r="K179" s="46">
        <v>5.9</v>
      </c>
      <c r="L179" s="46">
        <v>6.4</v>
      </c>
      <c r="M179" s="46">
        <v>5.3</v>
      </c>
      <c r="N179" s="46">
        <v>6.2</v>
      </c>
      <c r="O179" s="46">
        <v>7</v>
      </c>
      <c r="P179" s="46">
        <v>5.5</v>
      </c>
      <c r="Q179" s="46">
        <v>6</v>
      </c>
      <c r="R179" s="46">
        <v>6.1</v>
      </c>
      <c r="S179" s="46">
        <v>6.1</v>
      </c>
      <c r="T179" s="46">
        <v>0.7</v>
      </c>
      <c r="U179" s="46">
        <v>0.9</v>
      </c>
      <c r="V179" s="46">
        <v>0.5</v>
      </c>
      <c r="W179" s="46">
        <v>1.3</v>
      </c>
      <c r="X179" s="46">
        <v>0.9</v>
      </c>
      <c r="Y179" s="46">
        <v>1</v>
      </c>
      <c r="Z179" s="46">
        <v>1</v>
      </c>
      <c r="AA179" s="46">
        <v>0.7</v>
      </c>
      <c r="AB179" s="46">
        <v>0.7</v>
      </c>
    </row>
    <row r="180" spans="1:28" x14ac:dyDescent="0.2">
      <c r="A180" s="45">
        <v>33208</v>
      </c>
      <c r="B180" s="46">
        <v>58.9</v>
      </c>
      <c r="C180" s="46">
        <v>60.2</v>
      </c>
      <c r="D180" s="46">
        <v>57</v>
      </c>
      <c r="E180" s="46">
        <v>58.2</v>
      </c>
      <c r="F180" s="46">
        <v>59.2</v>
      </c>
      <c r="G180" s="46">
        <v>59.2</v>
      </c>
      <c r="H180" s="46">
        <v>60.2</v>
      </c>
      <c r="I180" s="46">
        <v>58.8</v>
      </c>
      <c r="J180" s="46">
        <v>59</v>
      </c>
      <c r="K180" s="46">
        <v>6.3</v>
      </c>
      <c r="L180" s="46">
        <v>7.5</v>
      </c>
      <c r="M180" s="46">
        <v>6.1</v>
      </c>
      <c r="N180" s="46">
        <v>7.8</v>
      </c>
      <c r="O180" s="46">
        <v>7.4</v>
      </c>
      <c r="P180" s="46">
        <v>6.1</v>
      </c>
      <c r="Q180" s="46">
        <v>7.1</v>
      </c>
      <c r="R180" s="46">
        <v>6.7</v>
      </c>
      <c r="S180" s="46">
        <v>6.9</v>
      </c>
      <c r="T180" s="46">
        <v>2.2999999999999998</v>
      </c>
      <c r="U180" s="46">
        <v>2.9</v>
      </c>
      <c r="V180" s="46">
        <v>2.5</v>
      </c>
      <c r="W180" s="46">
        <v>3</v>
      </c>
      <c r="X180" s="46">
        <v>2.4</v>
      </c>
      <c r="Y180" s="46">
        <v>2.4</v>
      </c>
      <c r="Z180" s="46">
        <v>2.9</v>
      </c>
      <c r="AA180" s="46">
        <v>2.8</v>
      </c>
      <c r="AB180" s="46">
        <v>2.6</v>
      </c>
    </row>
    <row r="181" spans="1:28" x14ac:dyDescent="0.2">
      <c r="A181" s="45">
        <v>33298</v>
      </c>
      <c r="B181" s="46">
        <v>59</v>
      </c>
      <c r="C181" s="46">
        <v>59.9</v>
      </c>
      <c r="D181" s="46">
        <v>57.2</v>
      </c>
      <c r="E181" s="46">
        <v>58.1</v>
      </c>
      <c r="F181" s="46">
        <v>58.6</v>
      </c>
      <c r="G181" s="46">
        <v>59.1</v>
      </c>
      <c r="H181" s="46">
        <v>60</v>
      </c>
      <c r="I181" s="46">
        <v>58.6</v>
      </c>
      <c r="J181" s="46">
        <v>58.9</v>
      </c>
      <c r="K181" s="46">
        <v>4.8</v>
      </c>
      <c r="L181" s="46">
        <v>5.3</v>
      </c>
      <c r="M181" s="46">
        <v>5</v>
      </c>
      <c r="N181" s="46">
        <v>6</v>
      </c>
      <c r="O181" s="46">
        <v>3.9</v>
      </c>
      <c r="P181" s="46">
        <v>4.2</v>
      </c>
      <c r="Q181" s="46">
        <v>5.4</v>
      </c>
      <c r="R181" s="46">
        <v>4.3</v>
      </c>
      <c r="S181" s="46">
        <v>4.8</v>
      </c>
      <c r="T181" s="46">
        <v>0.2</v>
      </c>
      <c r="U181" s="46">
        <v>-0.5</v>
      </c>
      <c r="V181" s="46">
        <v>0.4</v>
      </c>
      <c r="W181" s="46">
        <v>-0.2</v>
      </c>
      <c r="X181" s="46">
        <v>-1</v>
      </c>
      <c r="Y181" s="46">
        <v>-0.2</v>
      </c>
      <c r="Z181" s="46">
        <v>-0.3</v>
      </c>
      <c r="AA181" s="46">
        <v>-0.3</v>
      </c>
      <c r="AB181" s="46">
        <v>-0.2</v>
      </c>
    </row>
    <row r="182" spans="1:28" x14ac:dyDescent="0.2">
      <c r="A182" s="45">
        <v>33390</v>
      </c>
      <c r="B182" s="46">
        <v>58.9</v>
      </c>
      <c r="C182" s="46">
        <v>60.3</v>
      </c>
      <c r="D182" s="46">
        <v>57.2</v>
      </c>
      <c r="E182" s="46">
        <v>58.4</v>
      </c>
      <c r="F182" s="46">
        <v>58.6</v>
      </c>
      <c r="G182" s="46">
        <v>59.4</v>
      </c>
      <c r="H182" s="46">
        <v>60.3</v>
      </c>
      <c r="I182" s="46">
        <v>58.6</v>
      </c>
      <c r="J182" s="46">
        <v>59</v>
      </c>
      <c r="K182" s="46">
        <v>3</v>
      </c>
      <c r="L182" s="46">
        <v>4</v>
      </c>
      <c r="M182" s="46">
        <v>3.4</v>
      </c>
      <c r="N182" s="46">
        <v>4.7</v>
      </c>
      <c r="O182" s="46">
        <v>2.2999999999999998</v>
      </c>
      <c r="P182" s="46">
        <v>3.8</v>
      </c>
      <c r="Q182" s="46">
        <v>4.0999999999999996</v>
      </c>
      <c r="R182" s="46">
        <v>3.2</v>
      </c>
      <c r="S182" s="46">
        <v>3.3</v>
      </c>
      <c r="T182" s="46">
        <v>-0.2</v>
      </c>
      <c r="U182" s="46">
        <v>0.7</v>
      </c>
      <c r="V182" s="46">
        <v>0</v>
      </c>
      <c r="W182" s="46">
        <v>0.5</v>
      </c>
      <c r="X182" s="46">
        <v>0</v>
      </c>
      <c r="Y182" s="46">
        <v>0.5</v>
      </c>
      <c r="Z182" s="46">
        <v>0.5</v>
      </c>
      <c r="AA182" s="46">
        <v>0</v>
      </c>
      <c r="AB182" s="46">
        <v>0.2</v>
      </c>
    </row>
    <row r="183" spans="1:28" x14ac:dyDescent="0.2">
      <c r="A183" s="45">
        <v>33482</v>
      </c>
      <c r="B183" s="46">
        <v>59.2</v>
      </c>
      <c r="C183" s="46">
        <v>60.8</v>
      </c>
      <c r="D183" s="46">
        <v>57.4</v>
      </c>
      <c r="E183" s="46">
        <v>58.8</v>
      </c>
      <c r="F183" s="46">
        <v>58.9</v>
      </c>
      <c r="G183" s="46">
        <v>59.9</v>
      </c>
      <c r="H183" s="46">
        <v>60.4</v>
      </c>
      <c r="I183" s="46">
        <v>59.4</v>
      </c>
      <c r="J183" s="46">
        <v>59.3</v>
      </c>
      <c r="K183" s="46">
        <v>2.8</v>
      </c>
      <c r="L183" s="46">
        <v>3.9</v>
      </c>
      <c r="M183" s="46">
        <v>3.2</v>
      </c>
      <c r="N183" s="46">
        <v>4.0999999999999996</v>
      </c>
      <c r="O183" s="46">
        <v>1.9</v>
      </c>
      <c r="P183" s="46">
        <v>3.6</v>
      </c>
      <c r="Q183" s="46">
        <v>3.2</v>
      </c>
      <c r="R183" s="46">
        <v>3.8</v>
      </c>
      <c r="S183" s="46">
        <v>3.1</v>
      </c>
      <c r="T183" s="46">
        <v>0.5</v>
      </c>
      <c r="U183" s="46">
        <v>0.8</v>
      </c>
      <c r="V183" s="46">
        <v>0.3</v>
      </c>
      <c r="W183" s="46">
        <v>0.7</v>
      </c>
      <c r="X183" s="46">
        <v>0.5</v>
      </c>
      <c r="Y183" s="46">
        <v>0.8</v>
      </c>
      <c r="Z183" s="46">
        <v>0.2</v>
      </c>
      <c r="AA183" s="46">
        <v>1.4</v>
      </c>
      <c r="AB183" s="46">
        <v>0.5</v>
      </c>
    </row>
    <row r="184" spans="1:28" x14ac:dyDescent="0.2">
      <c r="A184" s="45">
        <v>33573</v>
      </c>
      <c r="B184" s="46">
        <v>59.8</v>
      </c>
      <c r="C184" s="46">
        <v>61.2</v>
      </c>
      <c r="D184" s="46">
        <v>58</v>
      </c>
      <c r="E184" s="46">
        <v>59.3</v>
      </c>
      <c r="F184" s="46">
        <v>59.1</v>
      </c>
      <c r="G184" s="46">
        <v>60.3</v>
      </c>
      <c r="H184" s="46">
        <v>61.2</v>
      </c>
      <c r="I184" s="46">
        <v>59.9</v>
      </c>
      <c r="J184" s="46">
        <v>59.9</v>
      </c>
      <c r="K184" s="46">
        <v>1.5</v>
      </c>
      <c r="L184" s="46">
        <v>1.7</v>
      </c>
      <c r="M184" s="46">
        <v>1.8</v>
      </c>
      <c r="N184" s="46">
        <v>1.9</v>
      </c>
      <c r="O184" s="46">
        <v>-0.2</v>
      </c>
      <c r="P184" s="46">
        <v>1.9</v>
      </c>
      <c r="Q184" s="46">
        <v>1.7</v>
      </c>
      <c r="R184" s="46">
        <v>1.9</v>
      </c>
      <c r="S184" s="46">
        <v>1.5</v>
      </c>
      <c r="T184" s="46">
        <v>1</v>
      </c>
      <c r="U184" s="46">
        <v>0.7</v>
      </c>
      <c r="V184" s="46">
        <v>1</v>
      </c>
      <c r="W184" s="46">
        <v>0.9</v>
      </c>
      <c r="X184" s="46">
        <v>0.3</v>
      </c>
      <c r="Y184" s="46">
        <v>0.7</v>
      </c>
      <c r="Z184" s="46">
        <v>1.3</v>
      </c>
      <c r="AA184" s="46">
        <v>0.8</v>
      </c>
      <c r="AB184" s="46">
        <v>1</v>
      </c>
    </row>
    <row r="185" spans="1:28" x14ac:dyDescent="0.2">
      <c r="A185" s="45">
        <v>33664</v>
      </c>
      <c r="B185" s="46">
        <v>59.8</v>
      </c>
      <c r="C185" s="46">
        <v>61.2</v>
      </c>
      <c r="D185" s="46">
        <v>58.1</v>
      </c>
      <c r="E185" s="46">
        <v>59.6</v>
      </c>
      <c r="F185" s="46">
        <v>59.1</v>
      </c>
      <c r="G185" s="46">
        <v>60.3</v>
      </c>
      <c r="H185" s="46">
        <v>61.2</v>
      </c>
      <c r="I185" s="46">
        <v>60.1</v>
      </c>
      <c r="J185" s="46">
        <v>59.9</v>
      </c>
      <c r="K185" s="46">
        <v>1.4</v>
      </c>
      <c r="L185" s="46">
        <v>2.2000000000000002</v>
      </c>
      <c r="M185" s="46">
        <v>1.6</v>
      </c>
      <c r="N185" s="46">
        <v>2.6</v>
      </c>
      <c r="O185" s="46">
        <v>0.9</v>
      </c>
      <c r="P185" s="46">
        <v>2</v>
      </c>
      <c r="Q185" s="46">
        <v>2</v>
      </c>
      <c r="R185" s="46">
        <v>2.6</v>
      </c>
      <c r="S185" s="46">
        <v>1.7</v>
      </c>
      <c r="T185" s="46">
        <v>0</v>
      </c>
      <c r="U185" s="46">
        <v>0</v>
      </c>
      <c r="V185" s="46">
        <v>0.2</v>
      </c>
      <c r="W185" s="46">
        <v>0.5</v>
      </c>
      <c r="X185" s="46">
        <v>0</v>
      </c>
      <c r="Y185" s="46">
        <v>0</v>
      </c>
      <c r="Z185" s="46">
        <v>0</v>
      </c>
      <c r="AA185" s="46">
        <v>0.3</v>
      </c>
      <c r="AB185" s="46">
        <v>0</v>
      </c>
    </row>
    <row r="186" spans="1:28" x14ac:dyDescent="0.2">
      <c r="A186" s="45">
        <v>33756</v>
      </c>
      <c r="B186" s="46">
        <v>59.5</v>
      </c>
      <c r="C186" s="46">
        <v>61.1</v>
      </c>
      <c r="D186" s="46">
        <v>57.9</v>
      </c>
      <c r="E186" s="46">
        <v>59.6</v>
      </c>
      <c r="F186" s="46">
        <v>58.8</v>
      </c>
      <c r="G186" s="46">
        <v>60.1</v>
      </c>
      <c r="H186" s="46">
        <v>61.3</v>
      </c>
      <c r="I186" s="46">
        <v>59.9</v>
      </c>
      <c r="J186" s="46">
        <v>59.7</v>
      </c>
      <c r="K186" s="46">
        <v>1</v>
      </c>
      <c r="L186" s="46">
        <v>1.3</v>
      </c>
      <c r="M186" s="46">
        <v>1.2</v>
      </c>
      <c r="N186" s="46">
        <v>2.1</v>
      </c>
      <c r="O186" s="46">
        <v>0.3</v>
      </c>
      <c r="P186" s="46">
        <v>1.2</v>
      </c>
      <c r="Q186" s="46">
        <v>1.7</v>
      </c>
      <c r="R186" s="46">
        <v>2.2000000000000002</v>
      </c>
      <c r="S186" s="46">
        <v>1.2</v>
      </c>
      <c r="T186" s="46">
        <v>-0.5</v>
      </c>
      <c r="U186" s="46">
        <v>-0.2</v>
      </c>
      <c r="V186" s="46">
        <v>-0.3</v>
      </c>
      <c r="W186" s="46">
        <v>0</v>
      </c>
      <c r="X186" s="46">
        <v>-0.5</v>
      </c>
      <c r="Y186" s="46">
        <v>-0.3</v>
      </c>
      <c r="Z186" s="46">
        <v>0.2</v>
      </c>
      <c r="AA186" s="46">
        <v>-0.3</v>
      </c>
      <c r="AB186" s="46">
        <v>-0.3</v>
      </c>
    </row>
    <row r="187" spans="1:28" x14ac:dyDescent="0.2">
      <c r="A187" s="45">
        <v>33848</v>
      </c>
      <c r="B187" s="46">
        <v>59.7</v>
      </c>
      <c r="C187" s="46">
        <v>61</v>
      </c>
      <c r="D187" s="46">
        <v>57.8</v>
      </c>
      <c r="E187" s="46">
        <v>60</v>
      </c>
      <c r="F187" s="46">
        <v>58.8</v>
      </c>
      <c r="G187" s="46">
        <v>60.4</v>
      </c>
      <c r="H187" s="46">
        <v>61.6</v>
      </c>
      <c r="I187" s="46">
        <v>60.3</v>
      </c>
      <c r="J187" s="46">
        <v>59.8</v>
      </c>
      <c r="K187" s="46">
        <v>0.8</v>
      </c>
      <c r="L187" s="46">
        <v>0.3</v>
      </c>
      <c r="M187" s="46">
        <v>0.7</v>
      </c>
      <c r="N187" s="46">
        <v>2</v>
      </c>
      <c r="O187" s="46">
        <v>-0.2</v>
      </c>
      <c r="P187" s="46">
        <v>0.8</v>
      </c>
      <c r="Q187" s="46">
        <v>2</v>
      </c>
      <c r="R187" s="46">
        <v>1.5</v>
      </c>
      <c r="S187" s="46">
        <v>0.8</v>
      </c>
      <c r="T187" s="46">
        <v>0.3</v>
      </c>
      <c r="U187" s="46">
        <v>-0.2</v>
      </c>
      <c r="V187" s="46">
        <v>-0.2</v>
      </c>
      <c r="W187" s="46">
        <v>0.7</v>
      </c>
      <c r="X187" s="46">
        <v>0</v>
      </c>
      <c r="Y187" s="46">
        <v>0.5</v>
      </c>
      <c r="Z187" s="46">
        <v>0.5</v>
      </c>
      <c r="AA187" s="46">
        <v>0.7</v>
      </c>
      <c r="AB187" s="46">
        <v>0.2</v>
      </c>
    </row>
    <row r="188" spans="1:28" x14ac:dyDescent="0.2">
      <c r="A188" s="45">
        <v>33939</v>
      </c>
      <c r="B188" s="46">
        <v>60</v>
      </c>
      <c r="C188" s="46">
        <v>61.1</v>
      </c>
      <c r="D188" s="46">
        <v>58.5</v>
      </c>
      <c r="E188" s="46">
        <v>60.3</v>
      </c>
      <c r="F188" s="46">
        <v>59.1</v>
      </c>
      <c r="G188" s="46">
        <v>60.6</v>
      </c>
      <c r="H188" s="46">
        <v>61.7</v>
      </c>
      <c r="I188" s="46">
        <v>60.5</v>
      </c>
      <c r="J188" s="46">
        <v>60.1</v>
      </c>
      <c r="K188" s="46">
        <v>0.3</v>
      </c>
      <c r="L188" s="46">
        <v>-0.2</v>
      </c>
      <c r="M188" s="46">
        <v>0.9</v>
      </c>
      <c r="N188" s="46">
        <v>1.7</v>
      </c>
      <c r="O188" s="46">
        <v>0</v>
      </c>
      <c r="P188" s="46">
        <v>0.5</v>
      </c>
      <c r="Q188" s="46">
        <v>0.8</v>
      </c>
      <c r="R188" s="46">
        <v>1</v>
      </c>
      <c r="S188" s="46">
        <v>0.3</v>
      </c>
      <c r="T188" s="46">
        <v>0.5</v>
      </c>
      <c r="U188" s="46">
        <v>0.2</v>
      </c>
      <c r="V188" s="46">
        <v>1.2</v>
      </c>
      <c r="W188" s="46">
        <v>0.5</v>
      </c>
      <c r="X188" s="46">
        <v>0.5</v>
      </c>
      <c r="Y188" s="46">
        <v>0.3</v>
      </c>
      <c r="Z188" s="46">
        <v>0.2</v>
      </c>
      <c r="AA188" s="46">
        <v>0.3</v>
      </c>
      <c r="AB188" s="46">
        <v>0.5</v>
      </c>
    </row>
    <row r="189" spans="1:28" x14ac:dyDescent="0.2">
      <c r="A189" s="45">
        <v>34029</v>
      </c>
      <c r="B189" s="46">
        <v>60.4</v>
      </c>
      <c r="C189" s="46">
        <v>61.9</v>
      </c>
      <c r="D189" s="46">
        <v>59</v>
      </c>
      <c r="E189" s="46">
        <v>60.8</v>
      </c>
      <c r="F189" s="46">
        <v>59.3</v>
      </c>
      <c r="G189" s="46">
        <v>61.2</v>
      </c>
      <c r="H189" s="46">
        <v>62.1</v>
      </c>
      <c r="I189" s="46">
        <v>61.1</v>
      </c>
      <c r="J189" s="46">
        <v>60.6</v>
      </c>
      <c r="K189" s="46">
        <v>1</v>
      </c>
      <c r="L189" s="46">
        <v>1.1000000000000001</v>
      </c>
      <c r="M189" s="46">
        <v>1.5</v>
      </c>
      <c r="N189" s="46">
        <v>2</v>
      </c>
      <c r="O189" s="46">
        <v>0.3</v>
      </c>
      <c r="P189" s="46">
        <v>1.5</v>
      </c>
      <c r="Q189" s="46">
        <v>1.5</v>
      </c>
      <c r="R189" s="46">
        <v>1.7</v>
      </c>
      <c r="S189" s="46">
        <v>1.2</v>
      </c>
      <c r="T189" s="46">
        <v>0.7</v>
      </c>
      <c r="U189" s="46">
        <v>1.3</v>
      </c>
      <c r="V189" s="46">
        <v>0.9</v>
      </c>
      <c r="W189" s="46">
        <v>0.8</v>
      </c>
      <c r="X189" s="46">
        <v>0.3</v>
      </c>
      <c r="Y189" s="46">
        <v>1</v>
      </c>
      <c r="Z189" s="46">
        <v>0.6</v>
      </c>
      <c r="AA189" s="46">
        <v>1</v>
      </c>
      <c r="AB189" s="46">
        <v>0.8</v>
      </c>
    </row>
    <row r="190" spans="1:28" x14ac:dyDescent="0.2">
      <c r="A190" s="45">
        <v>34121</v>
      </c>
      <c r="B190" s="46">
        <v>60.5</v>
      </c>
      <c r="C190" s="46">
        <v>62.2</v>
      </c>
      <c r="D190" s="46">
        <v>59.3</v>
      </c>
      <c r="E190" s="46">
        <v>61.2</v>
      </c>
      <c r="F190" s="46">
        <v>59.5</v>
      </c>
      <c r="G190" s="46">
        <v>61.4</v>
      </c>
      <c r="H190" s="46">
        <v>62.2</v>
      </c>
      <c r="I190" s="46">
        <v>61.2</v>
      </c>
      <c r="J190" s="46">
        <v>60.8</v>
      </c>
      <c r="K190" s="46">
        <v>1.7</v>
      </c>
      <c r="L190" s="46">
        <v>1.8</v>
      </c>
      <c r="M190" s="46">
        <v>2.4</v>
      </c>
      <c r="N190" s="46">
        <v>2.7</v>
      </c>
      <c r="O190" s="46">
        <v>1.2</v>
      </c>
      <c r="P190" s="46">
        <v>2.2000000000000002</v>
      </c>
      <c r="Q190" s="46">
        <v>1.5</v>
      </c>
      <c r="R190" s="46">
        <v>2.2000000000000002</v>
      </c>
      <c r="S190" s="46">
        <v>1.8</v>
      </c>
      <c r="T190" s="46">
        <v>0.2</v>
      </c>
      <c r="U190" s="46">
        <v>0.5</v>
      </c>
      <c r="V190" s="46">
        <v>0.5</v>
      </c>
      <c r="W190" s="46">
        <v>0.7</v>
      </c>
      <c r="X190" s="46">
        <v>0.3</v>
      </c>
      <c r="Y190" s="46">
        <v>0.3</v>
      </c>
      <c r="Z190" s="46">
        <v>0.2</v>
      </c>
      <c r="AA190" s="46">
        <v>0.2</v>
      </c>
      <c r="AB190" s="46">
        <v>0.3</v>
      </c>
    </row>
    <row r="191" spans="1:28" x14ac:dyDescent="0.2">
      <c r="A191" s="45">
        <v>34213</v>
      </c>
      <c r="B191" s="46">
        <v>60.7</v>
      </c>
      <c r="C191" s="46">
        <v>62.4</v>
      </c>
      <c r="D191" s="46">
        <v>59.4</v>
      </c>
      <c r="E191" s="46">
        <v>61.4</v>
      </c>
      <c r="F191" s="46">
        <v>60.1</v>
      </c>
      <c r="G191" s="46">
        <v>62.3</v>
      </c>
      <c r="H191" s="46">
        <v>62.5</v>
      </c>
      <c r="I191" s="46">
        <v>61.6</v>
      </c>
      <c r="J191" s="46">
        <v>61.1</v>
      </c>
      <c r="K191" s="46">
        <v>1.7</v>
      </c>
      <c r="L191" s="46">
        <v>2.2999999999999998</v>
      </c>
      <c r="M191" s="46">
        <v>2.8</v>
      </c>
      <c r="N191" s="46">
        <v>2.2999999999999998</v>
      </c>
      <c r="O191" s="46">
        <v>2.2000000000000002</v>
      </c>
      <c r="P191" s="46">
        <v>3.1</v>
      </c>
      <c r="Q191" s="46">
        <v>1.5</v>
      </c>
      <c r="R191" s="46">
        <v>2.2000000000000002</v>
      </c>
      <c r="S191" s="46">
        <v>2.2000000000000002</v>
      </c>
      <c r="T191" s="46">
        <v>0.3</v>
      </c>
      <c r="U191" s="46">
        <v>0.3</v>
      </c>
      <c r="V191" s="46">
        <v>0.2</v>
      </c>
      <c r="W191" s="46">
        <v>0.3</v>
      </c>
      <c r="X191" s="46">
        <v>1</v>
      </c>
      <c r="Y191" s="46">
        <v>1.5</v>
      </c>
      <c r="Z191" s="46">
        <v>0.5</v>
      </c>
      <c r="AA191" s="46">
        <v>0.7</v>
      </c>
      <c r="AB191" s="46">
        <v>0.5</v>
      </c>
    </row>
    <row r="192" spans="1:28" x14ac:dyDescent="0.2">
      <c r="A192" s="45">
        <v>34304</v>
      </c>
      <c r="B192" s="46">
        <v>60.8</v>
      </c>
      <c r="C192" s="46">
        <v>62.6</v>
      </c>
      <c r="D192" s="46">
        <v>59.6</v>
      </c>
      <c r="E192" s="46">
        <v>61.4</v>
      </c>
      <c r="F192" s="46">
        <v>60.5</v>
      </c>
      <c r="G192" s="46">
        <v>62.6</v>
      </c>
      <c r="H192" s="46">
        <v>63.2</v>
      </c>
      <c r="I192" s="46">
        <v>61.8</v>
      </c>
      <c r="J192" s="46">
        <v>61.2</v>
      </c>
      <c r="K192" s="46">
        <v>1.3</v>
      </c>
      <c r="L192" s="46">
        <v>2.5</v>
      </c>
      <c r="M192" s="46">
        <v>1.9</v>
      </c>
      <c r="N192" s="46">
        <v>1.8</v>
      </c>
      <c r="O192" s="46">
        <v>2.4</v>
      </c>
      <c r="P192" s="46">
        <v>3.3</v>
      </c>
      <c r="Q192" s="46">
        <v>2.4</v>
      </c>
      <c r="R192" s="46">
        <v>2.1</v>
      </c>
      <c r="S192" s="46">
        <v>1.8</v>
      </c>
      <c r="T192" s="46">
        <v>0.2</v>
      </c>
      <c r="U192" s="46">
        <v>0.3</v>
      </c>
      <c r="V192" s="46">
        <v>0.3</v>
      </c>
      <c r="W192" s="46">
        <v>0</v>
      </c>
      <c r="X192" s="46">
        <v>0.7</v>
      </c>
      <c r="Y192" s="46">
        <v>0.5</v>
      </c>
      <c r="Z192" s="46">
        <v>1.1000000000000001</v>
      </c>
      <c r="AA192" s="46">
        <v>0.3</v>
      </c>
      <c r="AB192" s="46">
        <v>0.2</v>
      </c>
    </row>
    <row r="193" spans="1:28" x14ac:dyDescent="0.2">
      <c r="A193" s="45">
        <v>34394</v>
      </c>
      <c r="B193" s="46">
        <v>60.9</v>
      </c>
      <c r="C193" s="46">
        <v>62.8</v>
      </c>
      <c r="D193" s="46">
        <v>59.9</v>
      </c>
      <c r="E193" s="46">
        <v>61.9</v>
      </c>
      <c r="F193" s="46">
        <v>60.5</v>
      </c>
      <c r="G193" s="46">
        <v>62.8</v>
      </c>
      <c r="H193" s="46">
        <v>63</v>
      </c>
      <c r="I193" s="46">
        <v>61.8</v>
      </c>
      <c r="J193" s="46">
        <v>61.5</v>
      </c>
      <c r="K193" s="46">
        <v>0.8</v>
      </c>
      <c r="L193" s="46">
        <v>1.5</v>
      </c>
      <c r="M193" s="46">
        <v>1.5</v>
      </c>
      <c r="N193" s="46">
        <v>1.8</v>
      </c>
      <c r="O193" s="46">
        <v>2</v>
      </c>
      <c r="P193" s="46">
        <v>2.6</v>
      </c>
      <c r="Q193" s="46">
        <v>1.4</v>
      </c>
      <c r="R193" s="46">
        <v>1.1000000000000001</v>
      </c>
      <c r="S193" s="46">
        <v>1.5</v>
      </c>
      <c r="T193" s="46">
        <v>0.2</v>
      </c>
      <c r="U193" s="46">
        <v>0.3</v>
      </c>
      <c r="V193" s="46">
        <v>0.5</v>
      </c>
      <c r="W193" s="46">
        <v>0.8</v>
      </c>
      <c r="X193" s="46">
        <v>0</v>
      </c>
      <c r="Y193" s="46">
        <v>0.3</v>
      </c>
      <c r="Z193" s="46">
        <v>-0.3</v>
      </c>
      <c r="AA193" s="46">
        <v>0</v>
      </c>
      <c r="AB193" s="46">
        <v>0.5</v>
      </c>
    </row>
    <row r="194" spans="1:28" x14ac:dyDescent="0.2">
      <c r="A194" s="45">
        <v>34486</v>
      </c>
      <c r="B194" s="46">
        <v>61.4</v>
      </c>
      <c r="C194" s="46">
        <v>63.3</v>
      </c>
      <c r="D194" s="46">
        <v>60.3</v>
      </c>
      <c r="E194" s="46">
        <v>62.3</v>
      </c>
      <c r="F194" s="46">
        <v>60.8</v>
      </c>
      <c r="G194" s="46">
        <v>63.1</v>
      </c>
      <c r="H194" s="46">
        <v>63.5</v>
      </c>
      <c r="I194" s="46">
        <v>62.2</v>
      </c>
      <c r="J194" s="46">
        <v>61.9</v>
      </c>
      <c r="K194" s="46">
        <v>1.5</v>
      </c>
      <c r="L194" s="46">
        <v>1.8</v>
      </c>
      <c r="M194" s="46">
        <v>1.7</v>
      </c>
      <c r="N194" s="46">
        <v>1.8</v>
      </c>
      <c r="O194" s="46">
        <v>2.2000000000000002</v>
      </c>
      <c r="P194" s="46">
        <v>2.8</v>
      </c>
      <c r="Q194" s="46">
        <v>2.1</v>
      </c>
      <c r="R194" s="46">
        <v>1.6</v>
      </c>
      <c r="S194" s="46">
        <v>1.8</v>
      </c>
      <c r="T194" s="46">
        <v>0.8</v>
      </c>
      <c r="U194" s="46">
        <v>0.8</v>
      </c>
      <c r="V194" s="46">
        <v>0.7</v>
      </c>
      <c r="W194" s="46">
        <v>0.6</v>
      </c>
      <c r="X194" s="46">
        <v>0.5</v>
      </c>
      <c r="Y194" s="46">
        <v>0.5</v>
      </c>
      <c r="Z194" s="46">
        <v>0.8</v>
      </c>
      <c r="AA194" s="46">
        <v>0.6</v>
      </c>
      <c r="AB194" s="46">
        <v>0.7</v>
      </c>
    </row>
    <row r="195" spans="1:28" x14ac:dyDescent="0.2">
      <c r="A195" s="45">
        <v>34578</v>
      </c>
      <c r="B195" s="46">
        <v>62</v>
      </c>
      <c r="C195" s="46">
        <v>63.4</v>
      </c>
      <c r="D195" s="46">
        <v>60.9</v>
      </c>
      <c r="E195" s="46">
        <v>62.6</v>
      </c>
      <c r="F195" s="46">
        <v>61.3</v>
      </c>
      <c r="G195" s="46">
        <v>63.6</v>
      </c>
      <c r="H195" s="46">
        <v>63.9</v>
      </c>
      <c r="I195" s="46">
        <v>62.5</v>
      </c>
      <c r="J195" s="46">
        <v>62.3</v>
      </c>
      <c r="K195" s="46">
        <v>2.1</v>
      </c>
      <c r="L195" s="46">
        <v>1.6</v>
      </c>
      <c r="M195" s="46">
        <v>2.5</v>
      </c>
      <c r="N195" s="46">
        <v>2</v>
      </c>
      <c r="O195" s="46">
        <v>2</v>
      </c>
      <c r="P195" s="46">
        <v>2.1</v>
      </c>
      <c r="Q195" s="46">
        <v>2.2000000000000002</v>
      </c>
      <c r="R195" s="46">
        <v>1.5</v>
      </c>
      <c r="S195" s="46">
        <v>2</v>
      </c>
      <c r="T195" s="46">
        <v>1</v>
      </c>
      <c r="U195" s="46">
        <v>0.2</v>
      </c>
      <c r="V195" s="46">
        <v>1</v>
      </c>
      <c r="W195" s="46">
        <v>0.5</v>
      </c>
      <c r="X195" s="46">
        <v>0.8</v>
      </c>
      <c r="Y195" s="46">
        <v>0.8</v>
      </c>
      <c r="Z195" s="46">
        <v>0.6</v>
      </c>
      <c r="AA195" s="46">
        <v>0.5</v>
      </c>
      <c r="AB195" s="46">
        <v>0.6</v>
      </c>
    </row>
    <row r="196" spans="1:28" x14ac:dyDescent="0.2">
      <c r="A196" s="45">
        <v>34669</v>
      </c>
      <c r="B196" s="46">
        <v>62.4</v>
      </c>
      <c r="C196" s="46">
        <v>63.9</v>
      </c>
      <c r="D196" s="46">
        <v>61.5</v>
      </c>
      <c r="E196" s="46">
        <v>63.2</v>
      </c>
      <c r="F196" s="46">
        <v>61.8</v>
      </c>
      <c r="G196" s="46">
        <v>64.099999999999994</v>
      </c>
      <c r="H196" s="46">
        <v>64.3</v>
      </c>
      <c r="I196" s="46">
        <v>63.2</v>
      </c>
      <c r="J196" s="46">
        <v>62.8</v>
      </c>
      <c r="K196" s="46">
        <v>2.6</v>
      </c>
      <c r="L196" s="46">
        <v>2.1</v>
      </c>
      <c r="M196" s="46">
        <v>3.2</v>
      </c>
      <c r="N196" s="46">
        <v>2.9</v>
      </c>
      <c r="O196" s="46">
        <v>2.1</v>
      </c>
      <c r="P196" s="46">
        <v>2.4</v>
      </c>
      <c r="Q196" s="46">
        <v>1.7</v>
      </c>
      <c r="R196" s="46">
        <v>2.2999999999999998</v>
      </c>
      <c r="S196" s="46">
        <v>2.6</v>
      </c>
      <c r="T196" s="46">
        <v>0.6</v>
      </c>
      <c r="U196" s="46">
        <v>0.8</v>
      </c>
      <c r="V196" s="46">
        <v>1</v>
      </c>
      <c r="W196" s="46">
        <v>1</v>
      </c>
      <c r="X196" s="46">
        <v>0.8</v>
      </c>
      <c r="Y196" s="46">
        <v>0.8</v>
      </c>
      <c r="Z196" s="46">
        <v>0.6</v>
      </c>
      <c r="AA196" s="46">
        <v>1.1000000000000001</v>
      </c>
      <c r="AB196" s="46">
        <v>0.8</v>
      </c>
    </row>
    <row r="197" spans="1:28" x14ac:dyDescent="0.2">
      <c r="A197" s="45">
        <v>34759</v>
      </c>
      <c r="B197" s="46">
        <v>63.5</v>
      </c>
      <c r="C197" s="46">
        <v>65</v>
      </c>
      <c r="D197" s="46">
        <v>62.6</v>
      </c>
      <c r="E197" s="46">
        <v>64.2</v>
      </c>
      <c r="F197" s="46">
        <v>63</v>
      </c>
      <c r="G197" s="46">
        <v>65.2</v>
      </c>
      <c r="H197" s="46">
        <v>65.2</v>
      </c>
      <c r="I197" s="46">
        <v>64.5</v>
      </c>
      <c r="J197" s="46">
        <v>63.8</v>
      </c>
      <c r="K197" s="46">
        <v>4.3</v>
      </c>
      <c r="L197" s="46">
        <v>3.5</v>
      </c>
      <c r="M197" s="46">
        <v>4.5</v>
      </c>
      <c r="N197" s="46">
        <v>3.7</v>
      </c>
      <c r="O197" s="46">
        <v>4.0999999999999996</v>
      </c>
      <c r="P197" s="46">
        <v>3.8</v>
      </c>
      <c r="Q197" s="46">
        <v>3.5</v>
      </c>
      <c r="R197" s="46">
        <v>4.4000000000000004</v>
      </c>
      <c r="S197" s="46">
        <v>3.7</v>
      </c>
      <c r="T197" s="46">
        <v>1.8</v>
      </c>
      <c r="U197" s="46">
        <v>1.7</v>
      </c>
      <c r="V197" s="46">
        <v>1.8</v>
      </c>
      <c r="W197" s="46">
        <v>1.6</v>
      </c>
      <c r="X197" s="46">
        <v>1.9</v>
      </c>
      <c r="Y197" s="46">
        <v>1.7</v>
      </c>
      <c r="Z197" s="46">
        <v>1.4</v>
      </c>
      <c r="AA197" s="46">
        <v>2.1</v>
      </c>
      <c r="AB197" s="46">
        <v>1.6</v>
      </c>
    </row>
    <row r="198" spans="1:28" x14ac:dyDescent="0.2">
      <c r="A198" s="45">
        <v>34851</v>
      </c>
      <c r="B198" s="46">
        <v>64.400000000000006</v>
      </c>
      <c r="C198" s="46">
        <v>65.599999999999994</v>
      </c>
      <c r="D198" s="46">
        <v>63.2</v>
      </c>
      <c r="E198" s="46">
        <v>64.7</v>
      </c>
      <c r="F198" s="46">
        <v>64</v>
      </c>
      <c r="G198" s="46">
        <v>65.7</v>
      </c>
      <c r="H198" s="46">
        <v>66</v>
      </c>
      <c r="I198" s="46">
        <v>65.3</v>
      </c>
      <c r="J198" s="46">
        <v>64.7</v>
      </c>
      <c r="K198" s="46">
        <v>4.9000000000000004</v>
      </c>
      <c r="L198" s="46">
        <v>3.6</v>
      </c>
      <c r="M198" s="46">
        <v>4.8</v>
      </c>
      <c r="N198" s="46">
        <v>3.9</v>
      </c>
      <c r="O198" s="46">
        <v>5.3</v>
      </c>
      <c r="P198" s="46">
        <v>4.0999999999999996</v>
      </c>
      <c r="Q198" s="46">
        <v>3.9</v>
      </c>
      <c r="R198" s="46">
        <v>5</v>
      </c>
      <c r="S198" s="46">
        <v>4.5</v>
      </c>
      <c r="T198" s="46">
        <v>1.4</v>
      </c>
      <c r="U198" s="46">
        <v>0.9</v>
      </c>
      <c r="V198" s="46">
        <v>1</v>
      </c>
      <c r="W198" s="46">
        <v>0.8</v>
      </c>
      <c r="X198" s="46">
        <v>1.6</v>
      </c>
      <c r="Y198" s="46">
        <v>0.8</v>
      </c>
      <c r="Z198" s="46">
        <v>1.2</v>
      </c>
      <c r="AA198" s="46">
        <v>1.2</v>
      </c>
      <c r="AB198" s="46">
        <v>1.4</v>
      </c>
    </row>
    <row r="199" spans="1:28" x14ac:dyDescent="0.2">
      <c r="A199" s="45">
        <v>34943</v>
      </c>
      <c r="B199" s="46">
        <v>65.5</v>
      </c>
      <c r="C199" s="46">
        <v>66.400000000000006</v>
      </c>
      <c r="D199" s="46">
        <v>63.8</v>
      </c>
      <c r="E199" s="46">
        <v>65.400000000000006</v>
      </c>
      <c r="F199" s="46">
        <v>64.400000000000006</v>
      </c>
      <c r="G199" s="46">
        <v>66.5</v>
      </c>
      <c r="H199" s="46">
        <v>66.7</v>
      </c>
      <c r="I199" s="46">
        <v>66.099999999999994</v>
      </c>
      <c r="J199" s="46">
        <v>65.5</v>
      </c>
      <c r="K199" s="46">
        <v>5.6</v>
      </c>
      <c r="L199" s="46">
        <v>4.7</v>
      </c>
      <c r="M199" s="46">
        <v>4.8</v>
      </c>
      <c r="N199" s="46">
        <v>4.5</v>
      </c>
      <c r="O199" s="46">
        <v>5.0999999999999996</v>
      </c>
      <c r="P199" s="46">
        <v>4.5999999999999996</v>
      </c>
      <c r="Q199" s="46">
        <v>4.4000000000000004</v>
      </c>
      <c r="R199" s="46">
        <v>5.8</v>
      </c>
      <c r="S199" s="46">
        <v>5.0999999999999996</v>
      </c>
      <c r="T199" s="46">
        <v>1.7</v>
      </c>
      <c r="U199" s="46">
        <v>1.2</v>
      </c>
      <c r="V199" s="46">
        <v>0.9</v>
      </c>
      <c r="W199" s="46">
        <v>1.1000000000000001</v>
      </c>
      <c r="X199" s="46">
        <v>0.6</v>
      </c>
      <c r="Y199" s="46">
        <v>1.2</v>
      </c>
      <c r="Z199" s="46">
        <v>1.1000000000000001</v>
      </c>
      <c r="AA199" s="46">
        <v>1.2</v>
      </c>
      <c r="AB199" s="46">
        <v>1.2</v>
      </c>
    </row>
    <row r="200" spans="1:28" x14ac:dyDescent="0.2">
      <c r="A200" s="45">
        <v>35034</v>
      </c>
      <c r="B200" s="46">
        <v>66.099999999999994</v>
      </c>
      <c r="C200" s="46">
        <v>66.900000000000006</v>
      </c>
      <c r="D200" s="46">
        <v>64.2</v>
      </c>
      <c r="E200" s="46">
        <v>66</v>
      </c>
      <c r="F200" s="46">
        <v>64.8</v>
      </c>
      <c r="G200" s="46">
        <v>66.900000000000006</v>
      </c>
      <c r="H200" s="46">
        <v>67.400000000000006</v>
      </c>
      <c r="I200" s="46">
        <v>66.599999999999994</v>
      </c>
      <c r="J200" s="46">
        <v>66</v>
      </c>
      <c r="K200" s="46">
        <v>5.9</v>
      </c>
      <c r="L200" s="46">
        <v>4.7</v>
      </c>
      <c r="M200" s="46">
        <v>4.4000000000000004</v>
      </c>
      <c r="N200" s="46">
        <v>4.4000000000000004</v>
      </c>
      <c r="O200" s="46">
        <v>4.9000000000000004</v>
      </c>
      <c r="P200" s="46">
        <v>4.4000000000000004</v>
      </c>
      <c r="Q200" s="46">
        <v>4.8</v>
      </c>
      <c r="R200" s="46">
        <v>5.4</v>
      </c>
      <c r="S200" s="46">
        <v>5.0999999999999996</v>
      </c>
      <c r="T200" s="46">
        <v>0.9</v>
      </c>
      <c r="U200" s="46">
        <v>0.8</v>
      </c>
      <c r="V200" s="46">
        <v>0.6</v>
      </c>
      <c r="W200" s="46">
        <v>0.9</v>
      </c>
      <c r="X200" s="46">
        <v>0.6</v>
      </c>
      <c r="Y200" s="46">
        <v>0.6</v>
      </c>
      <c r="Z200" s="46">
        <v>1</v>
      </c>
      <c r="AA200" s="46">
        <v>0.8</v>
      </c>
      <c r="AB200" s="46">
        <v>0.8</v>
      </c>
    </row>
    <row r="201" spans="1:28" x14ac:dyDescent="0.2">
      <c r="A201" s="45">
        <v>35125</v>
      </c>
      <c r="B201" s="46">
        <v>66.5</v>
      </c>
      <c r="C201" s="46">
        <v>66.8</v>
      </c>
      <c r="D201" s="46">
        <v>64.7</v>
      </c>
      <c r="E201" s="46">
        <v>66.2</v>
      </c>
      <c r="F201" s="46">
        <v>65.2</v>
      </c>
      <c r="G201" s="46">
        <v>67.400000000000006</v>
      </c>
      <c r="H201" s="46">
        <v>67.7</v>
      </c>
      <c r="I201" s="46">
        <v>67</v>
      </c>
      <c r="J201" s="46">
        <v>66.2</v>
      </c>
      <c r="K201" s="46">
        <v>4.7</v>
      </c>
      <c r="L201" s="46">
        <v>2.8</v>
      </c>
      <c r="M201" s="46">
        <v>3.4</v>
      </c>
      <c r="N201" s="46">
        <v>3.1</v>
      </c>
      <c r="O201" s="46">
        <v>3.5</v>
      </c>
      <c r="P201" s="46">
        <v>3.4</v>
      </c>
      <c r="Q201" s="46">
        <v>3.8</v>
      </c>
      <c r="R201" s="46">
        <v>3.9</v>
      </c>
      <c r="S201" s="46">
        <v>3.8</v>
      </c>
      <c r="T201" s="46">
        <v>0.6</v>
      </c>
      <c r="U201" s="46">
        <v>-0.1</v>
      </c>
      <c r="V201" s="46">
        <v>0.8</v>
      </c>
      <c r="W201" s="46">
        <v>0.3</v>
      </c>
      <c r="X201" s="46">
        <v>0.6</v>
      </c>
      <c r="Y201" s="46">
        <v>0.7</v>
      </c>
      <c r="Z201" s="46">
        <v>0.4</v>
      </c>
      <c r="AA201" s="46">
        <v>0.6</v>
      </c>
      <c r="AB201" s="46">
        <v>0.3</v>
      </c>
    </row>
    <row r="202" spans="1:28" x14ac:dyDescent="0.2">
      <c r="A202" s="45">
        <v>35217</v>
      </c>
      <c r="B202" s="46">
        <v>67</v>
      </c>
      <c r="C202" s="46">
        <v>67.3</v>
      </c>
      <c r="D202" s="46">
        <v>65.099999999999994</v>
      </c>
      <c r="E202" s="46">
        <v>66.5</v>
      </c>
      <c r="F202" s="46">
        <v>65.7</v>
      </c>
      <c r="G202" s="46">
        <v>67.7</v>
      </c>
      <c r="H202" s="46">
        <v>68.3</v>
      </c>
      <c r="I202" s="46">
        <v>67.400000000000006</v>
      </c>
      <c r="J202" s="46">
        <v>66.7</v>
      </c>
      <c r="K202" s="46">
        <v>4</v>
      </c>
      <c r="L202" s="46">
        <v>2.6</v>
      </c>
      <c r="M202" s="46">
        <v>3</v>
      </c>
      <c r="N202" s="46">
        <v>2.8</v>
      </c>
      <c r="O202" s="46">
        <v>2.7</v>
      </c>
      <c r="P202" s="46">
        <v>3</v>
      </c>
      <c r="Q202" s="46">
        <v>3.5</v>
      </c>
      <c r="R202" s="46">
        <v>3.2</v>
      </c>
      <c r="S202" s="46">
        <v>3.1</v>
      </c>
      <c r="T202" s="46">
        <v>0.8</v>
      </c>
      <c r="U202" s="46">
        <v>0.7</v>
      </c>
      <c r="V202" s="46">
        <v>0.6</v>
      </c>
      <c r="W202" s="46">
        <v>0.5</v>
      </c>
      <c r="X202" s="46">
        <v>0.8</v>
      </c>
      <c r="Y202" s="46">
        <v>0.4</v>
      </c>
      <c r="Z202" s="46">
        <v>0.9</v>
      </c>
      <c r="AA202" s="46">
        <v>0.6</v>
      </c>
      <c r="AB202" s="46">
        <v>0.8</v>
      </c>
    </row>
    <row r="203" spans="1:28" x14ac:dyDescent="0.2">
      <c r="A203" s="45">
        <v>35309</v>
      </c>
      <c r="B203" s="46">
        <v>67.099999999999994</v>
      </c>
      <c r="C203" s="46">
        <v>67.599999999999994</v>
      </c>
      <c r="D203" s="46">
        <v>65.2</v>
      </c>
      <c r="E203" s="46">
        <v>66.599999999999994</v>
      </c>
      <c r="F203" s="46">
        <v>65.900000000000006</v>
      </c>
      <c r="G203" s="46">
        <v>68</v>
      </c>
      <c r="H203" s="46">
        <v>68.8</v>
      </c>
      <c r="I203" s="46">
        <v>67.400000000000006</v>
      </c>
      <c r="J203" s="46">
        <v>66.900000000000006</v>
      </c>
      <c r="K203" s="46">
        <v>2.4</v>
      </c>
      <c r="L203" s="46">
        <v>1.8</v>
      </c>
      <c r="M203" s="46">
        <v>2.2000000000000002</v>
      </c>
      <c r="N203" s="46">
        <v>1.8</v>
      </c>
      <c r="O203" s="46">
        <v>2.2999999999999998</v>
      </c>
      <c r="P203" s="46">
        <v>2.2999999999999998</v>
      </c>
      <c r="Q203" s="46">
        <v>3.1</v>
      </c>
      <c r="R203" s="46">
        <v>2</v>
      </c>
      <c r="S203" s="46">
        <v>2.1</v>
      </c>
      <c r="T203" s="46">
        <v>0.1</v>
      </c>
      <c r="U203" s="46">
        <v>0.4</v>
      </c>
      <c r="V203" s="46">
        <v>0.2</v>
      </c>
      <c r="W203" s="46">
        <v>0.2</v>
      </c>
      <c r="X203" s="46">
        <v>0.3</v>
      </c>
      <c r="Y203" s="46">
        <v>0.4</v>
      </c>
      <c r="Z203" s="46">
        <v>0.7</v>
      </c>
      <c r="AA203" s="46">
        <v>0</v>
      </c>
      <c r="AB203" s="46">
        <v>0.3</v>
      </c>
    </row>
    <row r="204" spans="1:28" x14ac:dyDescent="0.2">
      <c r="A204" s="45">
        <v>35400</v>
      </c>
      <c r="B204" s="46">
        <v>67.2</v>
      </c>
      <c r="C204" s="46">
        <v>67.7</v>
      </c>
      <c r="D204" s="46">
        <v>65.3</v>
      </c>
      <c r="E204" s="46">
        <v>66.8</v>
      </c>
      <c r="F204" s="46">
        <v>66</v>
      </c>
      <c r="G204" s="46">
        <v>68.099999999999994</v>
      </c>
      <c r="H204" s="46">
        <v>68.8</v>
      </c>
      <c r="I204" s="46">
        <v>67.400000000000006</v>
      </c>
      <c r="J204" s="46">
        <v>67</v>
      </c>
      <c r="K204" s="46">
        <v>1.7</v>
      </c>
      <c r="L204" s="46">
        <v>1.2</v>
      </c>
      <c r="M204" s="46">
        <v>1.7</v>
      </c>
      <c r="N204" s="46">
        <v>1.2</v>
      </c>
      <c r="O204" s="46">
        <v>1.9</v>
      </c>
      <c r="P204" s="46">
        <v>1.8</v>
      </c>
      <c r="Q204" s="46">
        <v>2.1</v>
      </c>
      <c r="R204" s="46">
        <v>1.2</v>
      </c>
      <c r="S204" s="46">
        <v>1.5</v>
      </c>
      <c r="T204" s="46">
        <v>0.1</v>
      </c>
      <c r="U204" s="46">
        <v>0.1</v>
      </c>
      <c r="V204" s="46">
        <v>0.2</v>
      </c>
      <c r="W204" s="46">
        <v>0.3</v>
      </c>
      <c r="X204" s="46">
        <v>0.2</v>
      </c>
      <c r="Y204" s="46">
        <v>0.1</v>
      </c>
      <c r="Z204" s="46">
        <v>0</v>
      </c>
      <c r="AA204" s="46">
        <v>0</v>
      </c>
      <c r="AB204" s="46">
        <v>0.1</v>
      </c>
    </row>
    <row r="205" spans="1:28" x14ac:dyDescent="0.2">
      <c r="A205" s="45">
        <v>35490</v>
      </c>
      <c r="B205" s="46">
        <v>67.3</v>
      </c>
      <c r="C205" s="46">
        <v>67.8</v>
      </c>
      <c r="D205" s="46">
        <v>65.7</v>
      </c>
      <c r="E205" s="46">
        <v>66.8</v>
      </c>
      <c r="F205" s="46">
        <v>65.900000000000006</v>
      </c>
      <c r="G205" s="46">
        <v>68.400000000000006</v>
      </c>
      <c r="H205" s="46">
        <v>68.8</v>
      </c>
      <c r="I205" s="46">
        <v>67.400000000000006</v>
      </c>
      <c r="J205" s="46">
        <v>67.099999999999994</v>
      </c>
      <c r="K205" s="46">
        <v>1.2</v>
      </c>
      <c r="L205" s="46">
        <v>1.5</v>
      </c>
      <c r="M205" s="46">
        <v>1.5</v>
      </c>
      <c r="N205" s="46">
        <v>0.9</v>
      </c>
      <c r="O205" s="46">
        <v>1.1000000000000001</v>
      </c>
      <c r="P205" s="46">
        <v>1.5</v>
      </c>
      <c r="Q205" s="46">
        <v>1.6</v>
      </c>
      <c r="R205" s="46">
        <v>0.6</v>
      </c>
      <c r="S205" s="46">
        <v>1.4</v>
      </c>
      <c r="T205" s="46">
        <v>0.1</v>
      </c>
      <c r="U205" s="46">
        <v>0.1</v>
      </c>
      <c r="V205" s="46">
        <v>0.6</v>
      </c>
      <c r="W205" s="46">
        <v>0</v>
      </c>
      <c r="X205" s="46">
        <v>-0.2</v>
      </c>
      <c r="Y205" s="46">
        <v>0.4</v>
      </c>
      <c r="Z205" s="46">
        <v>0</v>
      </c>
      <c r="AA205" s="46">
        <v>0</v>
      </c>
      <c r="AB205" s="46">
        <v>0.1</v>
      </c>
    </row>
    <row r="206" spans="1:28" x14ac:dyDescent="0.2">
      <c r="A206" s="45">
        <v>35582</v>
      </c>
      <c r="B206" s="46">
        <v>67.099999999999994</v>
      </c>
      <c r="C206" s="46">
        <v>67.7</v>
      </c>
      <c r="D206" s="46">
        <v>65.5</v>
      </c>
      <c r="E206" s="46">
        <v>66.400000000000006</v>
      </c>
      <c r="F206" s="46">
        <v>65.8</v>
      </c>
      <c r="G206" s="46">
        <v>68.099999999999994</v>
      </c>
      <c r="H206" s="46">
        <v>68.7</v>
      </c>
      <c r="I206" s="46">
        <v>66.8</v>
      </c>
      <c r="J206" s="46">
        <v>66.900000000000006</v>
      </c>
      <c r="K206" s="46">
        <v>0.1</v>
      </c>
      <c r="L206" s="46">
        <v>0.6</v>
      </c>
      <c r="M206" s="46">
        <v>0.6</v>
      </c>
      <c r="N206" s="46">
        <v>-0.2</v>
      </c>
      <c r="O206" s="46">
        <v>0.2</v>
      </c>
      <c r="P206" s="46">
        <v>0.6</v>
      </c>
      <c r="Q206" s="46">
        <v>0.6</v>
      </c>
      <c r="R206" s="46">
        <v>-0.9</v>
      </c>
      <c r="S206" s="46">
        <v>0.3</v>
      </c>
      <c r="T206" s="46">
        <v>-0.3</v>
      </c>
      <c r="U206" s="46">
        <v>-0.1</v>
      </c>
      <c r="V206" s="46">
        <v>-0.3</v>
      </c>
      <c r="W206" s="46">
        <v>-0.6</v>
      </c>
      <c r="X206" s="46">
        <v>-0.2</v>
      </c>
      <c r="Y206" s="46">
        <v>-0.4</v>
      </c>
      <c r="Z206" s="46">
        <v>-0.1</v>
      </c>
      <c r="AA206" s="46">
        <v>-0.9</v>
      </c>
      <c r="AB206" s="46">
        <v>-0.3</v>
      </c>
    </row>
    <row r="207" spans="1:28" x14ac:dyDescent="0.2">
      <c r="A207" s="45">
        <v>35674</v>
      </c>
      <c r="B207" s="46">
        <v>66.900000000000006</v>
      </c>
      <c r="C207" s="46">
        <v>67.5</v>
      </c>
      <c r="D207" s="46">
        <v>65.3</v>
      </c>
      <c r="E207" s="46">
        <v>66</v>
      </c>
      <c r="F207" s="46">
        <v>65.5</v>
      </c>
      <c r="G207" s="46">
        <v>67.7</v>
      </c>
      <c r="H207" s="46">
        <v>68.400000000000006</v>
      </c>
      <c r="I207" s="46">
        <v>66.5</v>
      </c>
      <c r="J207" s="46">
        <v>66.599999999999994</v>
      </c>
      <c r="K207" s="46">
        <v>-0.3</v>
      </c>
      <c r="L207" s="46">
        <v>-0.1</v>
      </c>
      <c r="M207" s="46">
        <v>0.2</v>
      </c>
      <c r="N207" s="46">
        <v>-0.9</v>
      </c>
      <c r="O207" s="46">
        <v>-0.6</v>
      </c>
      <c r="P207" s="46">
        <v>-0.4</v>
      </c>
      <c r="Q207" s="46">
        <v>-0.6</v>
      </c>
      <c r="R207" s="46">
        <v>-1.3</v>
      </c>
      <c r="S207" s="46">
        <v>-0.4</v>
      </c>
      <c r="T207" s="46">
        <v>-0.3</v>
      </c>
      <c r="U207" s="46">
        <v>-0.3</v>
      </c>
      <c r="V207" s="46">
        <v>-0.3</v>
      </c>
      <c r="W207" s="46">
        <v>-0.6</v>
      </c>
      <c r="X207" s="46">
        <v>-0.5</v>
      </c>
      <c r="Y207" s="46">
        <v>-0.6</v>
      </c>
      <c r="Z207" s="46">
        <v>-0.4</v>
      </c>
      <c r="AA207" s="46">
        <v>-0.4</v>
      </c>
      <c r="AB207" s="46">
        <v>-0.4</v>
      </c>
    </row>
    <row r="208" spans="1:28" x14ac:dyDescent="0.2">
      <c r="A208" s="45">
        <v>35765</v>
      </c>
      <c r="B208" s="46">
        <v>67.099999999999994</v>
      </c>
      <c r="C208" s="46">
        <v>67.7</v>
      </c>
      <c r="D208" s="46">
        <v>65.7</v>
      </c>
      <c r="E208" s="46">
        <v>66</v>
      </c>
      <c r="F208" s="46">
        <v>65.5</v>
      </c>
      <c r="G208" s="46">
        <v>68</v>
      </c>
      <c r="H208" s="46">
        <v>68.3</v>
      </c>
      <c r="I208" s="46">
        <v>66.5</v>
      </c>
      <c r="J208" s="46">
        <v>66.8</v>
      </c>
      <c r="K208" s="46">
        <v>-0.1</v>
      </c>
      <c r="L208" s="46">
        <v>0</v>
      </c>
      <c r="M208" s="46">
        <v>0.6</v>
      </c>
      <c r="N208" s="46">
        <v>-1.2</v>
      </c>
      <c r="O208" s="46">
        <v>-0.8</v>
      </c>
      <c r="P208" s="46">
        <v>-0.1</v>
      </c>
      <c r="Q208" s="46">
        <v>-0.7</v>
      </c>
      <c r="R208" s="46">
        <v>-1.3</v>
      </c>
      <c r="S208" s="46">
        <v>-0.3</v>
      </c>
      <c r="T208" s="46">
        <v>0.3</v>
      </c>
      <c r="U208" s="46">
        <v>0.3</v>
      </c>
      <c r="V208" s="46">
        <v>0.6</v>
      </c>
      <c r="W208" s="46">
        <v>0</v>
      </c>
      <c r="X208" s="46">
        <v>0</v>
      </c>
      <c r="Y208" s="46">
        <v>0.4</v>
      </c>
      <c r="Z208" s="46">
        <v>-0.1</v>
      </c>
      <c r="AA208" s="46">
        <v>0</v>
      </c>
      <c r="AB208" s="46">
        <v>0.3</v>
      </c>
    </row>
    <row r="209" spans="1:28" x14ac:dyDescent="0.2">
      <c r="A209" s="45">
        <v>35855</v>
      </c>
      <c r="B209" s="46">
        <v>67.400000000000006</v>
      </c>
      <c r="C209" s="46">
        <v>67.599999999999994</v>
      </c>
      <c r="D209" s="46">
        <v>65.900000000000006</v>
      </c>
      <c r="E209" s="46">
        <v>66.3</v>
      </c>
      <c r="F209" s="46">
        <v>65.7</v>
      </c>
      <c r="G209" s="46">
        <v>68.2</v>
      </c>
      <c r="H209" s="46">
        <v>68.7</v>
      </c>
      <c r="I209" s="46">
        <v>66.900000000000006</v>
      </c>
      <c r="J209" s="46">
        <v>67</v>
      </c>
      <c r="K209" s="46">
        <v>0.1</v>
      </c>
      <c r="L209" s="46">
        <v>-0.3</v>
      </c>
      <c r="M209" s="46">
        <v>0.3</v>
      </c>
      <c r="N209" s="46">
        <v>-0.7</v>
      </c>
      <c r="O209" s="46">
        <v>-0.3</v>
      </c>
      <c r="P209" s="46">
        <v>-0.3</v>
      </c>
      <c r="Q209" s="46">
        <v>-0.1</v>
      </c>
      <c r="R209" s="46">
        <v>-0.7</v>
      </c>
      <c r="S209" s="46">
        <v>-0.1</v>
      </c>
      <c r="T209" s="46">
        <v>0.4</v>
      </c>
      <c r="U209" s="46">
        <v>-0.1</v>
      </c>
      <c r="V209" s="46">
        <v>0.3</v>
      </c>
      <c r="W209" s="46">
        <v>0.5</v>
      </c>
      <c r="X209" s="46">
        <v>0.3</v>
      </c>
      <c r="Y209" s="46">
        <v>0.3</v>
      </c>
      <c r="Z209" s="46">
        <v>0.6</v>
      </c>
      <c r="AA209" s="46">
        <v>0.6</v>
      </c>
      <c r="AB209" s="46">
        <v>0.3</v>
      </c>
    </row>
    <row r="210" spans="1:28" x14ac:dyDescent="0.2">
      <c r="A210" s="45">
        <v>35947</v>
      </c>
      <c r="B210" s="46">
        <v>67.8</v>
      </c>
      <c r="C210" s="46">
        <v>68</v>
      </c>
      <c r="D210" s="46">
        <v>66.2</v>
      </c>
      <c r="E210" s="46">
        <v>66.7</v>
      </c>
      <c r="F210" s="46">
        <v>66.2</v>
      </c>
      <c r="G210" s="46">
        <v>68.5</v>
      </c>
      <c r="H210" s="46">
        <v>68.900000000000006</v>
      </c>
      <c r="I210" s="46">
        <v>67.3</v>
      </c>
      <c r="J210" s="46">
        <v>67.400000000000006</v>
      </c>
      <c r="K210" s="46">
        <v>1</v>
      </c>
      <c r="L210" s="46">
        <v>0.4</v>
      </c>
      <c r="M210" s="46">
        <v>1.1000000000000001</v>
      </c>
      <c r="N210" s="46">
        <v>0.5</v>
      </c>
      <c r="O210" s="46">
        <v>0.6</v>
      </c>
      <c r="P210" s="46">
        <v>0.6</v>
      </c>
      <c r="Q210" s="46">
        <v>0.3</v>
      </c>
      <c r="R210" s="46">
        <v>0.7</v>
      </c>
      <c r="S210" s="46">
        <v>0.7</v>
      </c>
      <c r="T210" s="46">
        <v>0.6</v>
      </c>
      <c r="U210" s="46">
        <v>0.6</v>
      </c>
      <c r="V210" s="46">
        <v>0.5</v>
      </c>
      <c r="W210" s="46">
        <v>0.6</v>
      </c>
      <c r="X210" s="46">
        <v>0.8</v>
      </c>
      <c r="Y210" s="46">
        <v>0.4</v>
      </c>
      <c r="Z210" s="46">
        <v>0.3</v>
      </c>
      <c r="AA210" s="46">
        <v>0.6</v>
      </c>
      <c r="AB210" s="46">
        <v>0.6</v>
      </c>
    </row>
    <row r="211" spans="1:28" x14ac:dyDescent="0.2">
      <c r="A211" s="45">
        <v>36039</v>
      </c>
      <c r="B211" s="46">
        <v>68</v>
      </c>
      <c r="C211" s="46">
        <v>68</v>
      </c>
      <c r="D211" s="46">
        <v>66.3</v>
      </c>
      <c r="E211" s="46">
        <v>67</v>
      </c>
      <c r="F211" s="46">
        <v>66.7</v>
      </c>
      <c r="G211" s="46">
        <v>68.900000000000006</v>
      </c>
      <c r="H211" s="46">
        <v>69.099999999999994</v>
      </c>
      <c r="I211" s="46">
        <v>67.3</v>
      </c>
      <c r="J211" s="46">
        <v>67.5</v>
      </c>
      <c r="K211" s="46">
        <v>1.6</v>
      </c>
      <c r="L211" s="46">
        <v>0.7</v>
      </c>
      <c r="M211" s="46">
        <v>1.5</v>
      </c>
      <c r="N211" s="46">
        <v>1.5</v>
      </c>
      <c r="O211" s="46">
        <v>1.8</v>
      </c>
      <c r="P211" s="46">
        <v>1.8</v>
      </c>
      <c r="Q211" s="46">
        <v>1</v>
      </c>
      <c r="R211" s="46">
        <v>1.2</v>
      </c>
      <c r="S211" s="46">
        <v>1.4</v>
      </c>
      <c r="T211" s="46">
        <v>0.3</v>
      </c>
      <c r="U211" s="46">
        <v>0</v>
      </c>
      <c r="V211" s="46">
        <v>0.2</v>
      </c>
      <c r="W211" s="46">
        <v>0.4</v>
      </c>
      <c r="X211" s="46">
        <v>0.8</v>
      </c>
      <c r="Y211" s="46">
        <v>0.6</v>
      </c>
      <c r="Z211" s="46">
        <v>0.3</v>
      </c>
      <c r="AA211" s="46">
        <v>0</v>
      </c>
      <c r="AB211" s="46">
        <v>0.1</v>
      </c>
    </row>
    <row r="212" spans="1:28" x14ac:dyDescent="0.2">
      <c r="A212" s="45">
        <v>36130</v>
      </c>
      <c r="B212" s="46">
        <v>68.400000000000006</v>
      </c>
      <c r="C212" s="46">
        <v>68.3</v>
      </c>
      <c r="D212" s="46">
        <v>66.5</v>
      </c>
      <c r="E212" s="46">
        <v>67.3</v>
      </c>
      <c r="F212" s="46">
        <v>67</v>
      </c>
      <c r="G212" s="46">
        <v>68.900000000000006</v>
      </c>
      <c r="H212" s="46">
        <v>69.3</v>
      </c>
      <c r="I212" s="46">
        <v>67.5</v>
      </c>
      <c r="J212" s="46">
        <v>67.8</v>
      </c>
      <c r="K212" s="46">
        <v>1.9</v>
      </c>
      <c r="L212" s="46">
        <v>0.9</v>
      </c>
      <c r="M212" s="46">
        <v>1.2</v>
      </c>
      <c r="N212" s="46">
        <v>2</v>
      </c>
      <c r="O212" s="46">
        <v>2.2999999999999998</v>
      </c>
      <c r="P212" s="46">
        <v>1.3</v>
      </c>
      <c r="Q212" s="46">
        <v>1.5</v>
      </c>
      <c r="R212" s="46">
        <v>1.5</v>
      </c>
      <c r="S212" s="46">
        <v>1.5</v>
      </c>
      <c r="T212" s="46">
        <v>0.6</v>
      </c>
      <c r="U212" s="46">
        <v>0.4</v>
      </c>
      <c r="V212" s="46">
        <v>0.3</v>
      </c>
      <c r="W212" s="46">
        <v>0.4</v>
      </c>
      <c r="X212" s="46">
        <v>0.4</v>
      </c>
      <c r="Y212" s="46">
        <v>0</v>
      </c>
      <c r="Z212" s="46">
        <v>0.3</v>
      </c>
      <c r="AA212" s="46">
        <v>0.3</v>
      </c>
      <c r="AB212" s="46">
        <v>0.4</v>
      </c>
    </row>
    <row r="213" spans="1:28" x14ac:dyDescent="0.2">
      <c r="A213" s="45">
        <v>36220</v>
      </c>
      <c r="B213" s="46">
        <v>68.400000000000006</v>
      </c>
      <c r="C213" s="46">
        <v>68.3</v>
      </c>
      <c r="D213" s="46">
        <v>66.400000000000006</v>
      </c>
      <c r="E213" s="46">
        <v>66.8</v>
      </c>
      <c r="F213" s="46">
        <v>66.7</v>
      </c>
      <c r="G213" s="46">
        <v>68.599999999999994</v>
      </c>
      <c r="H213" s="46">
        <v>69</v>
      </c>
      <c r="I213" s="46">
        <v>67.400000000000006</v>
      </c>
      <c r="J213" s="46">
        <v>67.8</v>
      </c>
      <c r="K213" s="46">
        <v>1.5</v>
      </c>
      <c r="L213" s="46">
        <v>1</v>
      </c>
      <c r="M213" s="46">
        <v>0.8</v>
      </c>
      <c r="N213" s="46">
        <v>0.8</v>
      </c>
      <c r="O213" s="46">
        <v>1.5</v>
      </c>
      <c r="P213" s="46">
        <v>0.6</v>
      </c>
      <c r="Q213" s="46">
        <v>0.4</v>
      </c>
      <c r="R213" s="46">
        <v>0.7</v>
      </c>
      <c r="S213" s="46">
        <v>1.2</v>
      </c>
      <c r="T213" s="46">
        <v>0</v>
      </c>
      <c r="U213" s="46">
        <v>0</v>
      </c>
      <c r="V213" s="46">
        <v>-0.2</v>
      </c>
      <c r="W213" s="46">
        <v>-0.7</v>
      </c>
      <c r="X213" s="46">
        <v>-0.4</v>
      </c>
      <c r="Y213" s="46">
        <v>-0.4</v>
      </c>
      <c r="Z213" s="46">
        <v>-0.4</v>
      </c>
      <c r="AA213" s="46">
        <v>-0.1</v>
      </c>
      <c r="AB213" s="46">
        <v>0</v>
      </c>
    </row>
    <row r="214" spans="1:28" x14ac:dyDescent="0.2">
      <c r="A214" s="45">
        <v>36312</v>
      </c>
      <c r="B214" s="46">
        <v>68.7</v>
      </c>
      <c r="C214" s="46">
        <v>68.599999999999994</v>
      </c>
      <c r="D214" s="46">
        <v>66.599999999999994</v>
      </c>
      <c r="E214" s="46">
        <v>67.3</v>
      </c>
      <c r="F214" s="46">
        <v>67.3</v>
      </c>
      <c r="G214" s="46">
        <v>68.8</v>
      </c>
      <c r="H214" s="46">
        <v>69.400000000000006</v>
      </c>
      <c r="I214" s="46">
        <v>67.400000000000006</v>
      </c>
      <c r="J214" s="46">
        <v>68.099999999999994</v>
      </c>
      <c r="K214" s="46">
        <v>1.3</v>
      </c>
      <c r="L214" s="46">
        <v>0.9</v>
      </c>
      <c r="M214" s="46">
        <v>0.6</v>
      </c>
      <c r="N214" s="46">
        <v>0.9</v>
      </c>
      <c r="O214" s="46">
        <v>1.7</v>
      </c>
      <c r="P214" s="46">
        <v>0.4</v>
      </c>
      <c r="Q214" s="46">
        <v>0.7</v>
      </c>
      <c r="R214" s="46">
        <v>0.1</v>
      </c>
      <c r="S214" s="46">
        <v>1</v>
      </c>
      <c r="T214" s="46">
        <v>0.4</v>
      </c>
      <c r="U214" s="46">
        <v>0.4</v>
      </c>
      <c r="V214" s="46">
        <v>0.3</v>
      </c>
      <c r="W214" s="46">
        <v>0.7</v>
      </c>
      <c r="X214" s="46">
        <v>0.9</v>
      </c>
      <c r="Y214" s="46">
        <v>0.3</v>
      </c>
      <c r="Z214" s="46">
        <v>0.6</v>
      </c>
      <c r="AA214" s="46">
        <v>0</v>
      </c>
      <c r="AB214" s="46">
        <v>0.4</v>
      </c>
    </row>
    <row r="215" spans="1:28" x14ac:dyDescent="0.2">
      <c r="A215" s="45">
        <v>36404</v>
      </c>
      <c r="B215" s="46">
        <v>69.3</v>
      </c>
      <c r="C215" s="46">
        <v>69.3</v>
      </c>
      <c r="D215" s="46">
        <v>67.099999999999994</v>
      </c>
      <c r="E215" s="46">
        <v>68.099999999999994</v>
      </c>
      <c r="F215" s="46">
        <v>67.900000000000006</v>
      </c>
      <c r="G215" s="46">
        <v>69.2</v>
      </c>
      <c r="H215" s="46">
        <v>69.5</v>
      </c>
      <c r="I215" s="46">
        <v>68</v>
      </c>
      <c r="J215" s="46">
        <v>68.7</v>
      </c>
      <c r="K215" s="46">
        <v>1.9</v>
      </c>
      <c r="L215" s="46">
        <v>1.9</v>
      </c>
      <c r="M215" s="46">
        <v>1.2</v>
      </c>
      <c r="N215" s="46">
        <v>1.6</v>
      </c>
      <c r="O215" s="46">
        <v>1.8</v>
      </c>
      <c r="P215" s="46">
        <v>0.4</v>
      </c>
      <c r="Q215" s="46">
        <v>0.6</v>
      </c>
      <c r="R215" s="46">
        <v>1</v>
      </c>
      <c r="S215" s="46">
        <v>1.8</v>
      </c>
      <c r="T215" s="46">
        <v>0.9</v>
      </c>
      <c r="U215" s="46">
        <v>1</v>
      </c>
      <c r="V215" s="46">
        <v>0.8</v>
      </c>
      <c r="W215" s="46">
        <v>1.2</v>
      </c>
      <c r="X215" s="46">
        <v>0.9</v>
      </c>
      <c r="Y215" s="46">
        <v>0.6</v>
      </c>
      <c r="Z215" s="46">
        <v>0.1</v>
      </c>
      <c r="AA215" s="46">
        <v>0.9</v>
      </c>
      <c r="AB215" s="46">
        <v>0.9</v>
      </c>
    </row>
    <row r="216" spans="1:28" x14ac:dyDescent="0.2">
      <c r="A216" s="45">
        <v>36495</v>
      </c>
      <c r="B216" s="46">
        <v>69.7</v>
      </c>
      <c r="C216" s="46">
        <v>69.7</v>
      </c>
      <c r="D216" s="46">
        <v>67.099999999999994</v>
      </c>
      <c r="E216" s="46">
        <v>68.5</v>
      </c>
      <c r="F216" s="46">
        <v>68.3</v>
      </c>
      <c r="G216" s="46">
        <v>69.599999999999994</v>
      </c>
      <c r="H216" s="46">
        <v>69.900000000000006</v>
      </c>
      <c r="I216" s="46">
        <v>68.599999999999994</v>
      </c>
      <c r="J216" s="46">
        <v>69.099999999999994</v>
      </c>
      <c r="K216" s="46">
        <v>1.9</v>
      </c>
      <c r="L216" s="46">
        <v>2</v>
      </c>
      <c r="M216" s="46">
        <v>0.9</v>
      </c>
      <c r="N216" s="46">
        <v>1.8</v>
      </c>
      <c r="O216" s="46">
        <v>1.9</v>
      </c>
      <c r="P216" s="46">
        <v>1</v>
      </c>
      <c r="Q216" s="46">
        <v>0.9</v>
      </c>
      <c r="R216" s="46">
        <v>1.6</v>
      </c>
      <c r="S216" s="46">
        <v>1.9</v>
      </c>
      <c r="T216" s="46">
        <v>0.6</v>
      </c>
      <c r="U216" s="46">
        <v>0.6</v>
      </c>
      <c r="V216" s="46">
        <v>0</v>
      </c>
      <c r="W216" s="46">
        <v>0.6</v>
      </c>
      <c r="X216" s="46">
        <v>0.6</v>
      </c>
      <c r="Y216" s="46">
        <v>0.6</v>
      </c>
      <c r="Z216" s="46">
        <v>0.6</v>
      </c>
      <c r="AA216" s="46">
        <v>0.9</v>
      </c>
      <c r="AB216" s="46">
        <v>0.6</v>
      </c>
    </row>
    <row r="217" spans="1:28" x14ac:dyDescent="0.2">
      <c r="A217" s="45">
        <v>36586</v>
      </c>
      <c r="B217" s="46">
        <v>70.3</v>
      </c>
      <c r="C217" s="46">
        <v>70.5</v>
      </c>
      <c r="D217" s="46">
        <v>67.900000000000006</v>
      </c>
      <c r="E217" s="46">
        <v>69.099999999999994</v>
      </c>
      <c r="F217" s="46">
        <v>68.599999999999994</v>
      </c>
      <c r="G217" s="46">
        <v>70.3</v>
      </c>
      <c r="H217" s="46">
        <v>70.3</v>
      </c>
      <c r="I217" s="46">
        <v>69.3</v>
      </c>
      <c r="J217" s="46">
        <v>69.7</v>
      </c>
      <c r="K217" s="46">
        <v>2.8</v>
      </c>
      <c r="L217" s="46">
        <v>3.2</v>
      </c>
      <c r="M217" s="46">
        <v>2.2999999999999998</v>
      </c>
      <c r="N217" s="46">
        <v>3.4</v>
      </c>
      <c r="O217" s="46">
        <v>2.8</v>
      </c>
      <c r="P217" s="46">
        <v>2.5</v>
      </c>
      <c r="Q217" s="46">
        <v>1.9</v>
      </c>
      <c r="R217" s="46">
        <v>2.8</v>
      </c>
      <c r="S217" s="46">
        <v>2.8</v>
      </c>
      <c r="T217" s="46">
        <v>0.9</v>
      </c>
      <c r="U217" s="46">
        <v>1.1000000000000001</v>
      </c>
      <c r="V217" s="46">
        <v>1.2</v>
      </c>
      <c r="W217" s="46">
        <v>0.9</v>
      </c>
      <c r="X217" s="46">
        <v>0.4</v>
      </c>
      <c r="Y217" s="46">
        <v>1</v>
      </c>
      <c r="Z217" s="46">
        <v>0.6</v>
      </c>
      <c r="AA217" s="46">
        <v>1</v>
      </c>
      <c r="AB217" s="46">
        <v>0.9</v>
      </c>
    </row>
    <row r="218" spans="1:28" x14ac:dyDescent="0.2">
      <c r="A218" s="45">
        <v>36678</v>
      </c>
      <c r="B218" s="46">
        <v>70.900000000000006</v>
      </c>
      <c r="C218" s="46">
        <v>70.900000000000006</v>
      </c>
      <c r="D218" s="46">
        <v>68.3</v>
      </c>
      <c r="E218" s="46">
        <v>69.5</v>
      </c>
      <c r="F218" s="46">
        <v>69.099999999999994</v>
      </c>
      <c r="G218" s="46">
        <v>71</v>
      </c>
      <c r="H218" s="46">
        <v>71.099999999999994</v>
      </c>
      <c r="I218" s="46">
        <v>69.900000000000006</v>
      </c>
      <c r="J218" s="46">
        <v>70.2</v>
      </c>
      <c r="K218" s="46">
        <v>3.2</v>
      </c>
      <c r="L218" s="46">
        <v>3.4</v>
      </c>
      <c r="M218" s="46">
        <v>2.6</v>
      </c>
      <c r="N218" s="46">
        <v>3.3</v>
      </c>
      <c r="O218" s="46">
        <v>2.7</v>
      </c>
      <c r="P218" s="46">
        <v>3.2</v>
      </c>
      <c r="Q218" s="46">
        <v>2.4</v>
      </c>
      <c r="R218" s="46">
        <v>3.7</v>
      </c>
      <c r="S218" s="46">
        <v>3.1</v>
      </c>
      <c r="T218" s="46">
        <v>0.9</v>
      </c>
      <c r="U218" s="46">
        <v>0.6</v>
      </c>
      <c r="V218" s="46">
        <v>0.6</v>
      </c>
      <c r="W218" s="46">
        <v>0.6</v>
      </c>
      <c r="X218" s="46">
        <v>0.7</v>
      </c>
      <c r="Y218" s="46">
        <v>1</v>
      </c>
      <c r="Z218" s="46">
        <v>1.1000000000000001</v>
      </c>
      <c r="AA218" s="46">
        <v>0.9</v>
      </c>
      <c r="AB218" s="46">
        <v>0.7</v>
      </c>
    </row>
    <row r="219" spans="1:28" x14ac:dyDescent="0.2">
      <c r="A219" s="45">
        <v>36770</v>
      </c>
      <c r="B219" s="46">
        <v>73.5</v>
      </c>
      <c r="C219" s="46">
        <v>73.599999999999994</v>
      </c>
      <c r="D219" s="46">
        <v>71</v>
      </c>
      <c r="E219" s="46">
        <v>72.099999999999994</v>
      </c>
      <c r="F219" s="46">
        <v>71.599999999999994</v>
      </c>
      <c r="G219" s="46">
        <v>73.7</v>
      </c>
      <c r="H219" s="46">
        <v>73.5</v>
      </c>
      <c r="I219" s="46">
        <v>72.5</v>
      </c>
      <c r="J219" s="46">
        <v>72.900000000000006</v>
      </c>
      <c r="K219" s="46">
        <v>6.1</v>
      </c>
      <c r="L219" s="46">
        <v>6.2</v>
      </c>
      <c r="M219" s="46">
        <v>5.8</v>
      </c>
      <c r="N219" s="46">
        <v>5.9</v>
      </c>
      <c r="O219" s="46">
        <v>5.4</v>
      </c>
      <c r="P219" s="46">
        <v>6.5</v>
      </c>
      <c r="Q219" s="46">
        <v>5.8</v>
      </c>
      <c r="R219" s="46">
        <v>6.6</v>
      </c>
      <c r="S219" s="46">
        <v>6.1</v>
      </c>
      <c r="T219" s="46">
        <v>3.7</v>
      </c>
      <c r="U219" s="46">
        <v>3.8</v>
      </c>
      <c r="V219" s="46">
        <v>4</v>
      </c>
      <c r="W219" s="46">
        <v>3.7</v>
      </c>
      <c r="X219" s="46">
        <v>3.6</v>
      </c>
      <c r="Y219" s="46">
        <v>3.8</v>
      </c>
      <c r="Z219" s="46">
        <v>3.4</v>
      </c>
      <c r="AA219" s="46">
        <v>3.7</v>
      </c>
      <c r="AB219" s="46">
        <v>3.8</v>
      </c>
    </row>
    <row r="220" spans="1:28" x14ac:dyDescent="0.2">
      <c r="A220" s="45">
        <v>36861</v>
      </c>
      <c r="B220" s="46">
        <v>73.8</v>
      </c>
      <c r="C220" s="46">
        <v>73.900000000000006</v>
      </c>
      <c r="D220" s="46">
        <v>71.2</v>
      </c>
      <c r="E220" s="46">
        <v>72.2</v>
      </c>
      <c r="F220" s="46">
        <v>71.8</v>
      </c>
      <c r="G220" s="46">
        <v>73.7</v>
      </c>
      <c r="H220" s="46">
        <v>73.900000000000006</v>
      </c>
      <c r="I220" s="46">
        <v>72.8</v>
      </c>
      <c r="J220" s="46">
        <v>73.099999999999994</v>
      </c>
      <c r="K220" s="46">
        <v>5.9</v>
      </c>
      <c r="L220" s="46">
        <v>6</v>
      </c>
      <c r="M220" s="46">
        <v>6.1</v>
      </c>
      <c r="N220" s="46">
        <v>5.4</v>
      </c>
      <c r="O220" s="46">
        <v>5.0999999999999996</v>
      </c>
      <c r="P220" s="46">
        <v>5.9</v>
      </c>
      <c r="Q220" s="46">
        <v>5.7</v>
      </c>
      <c r="R220" s="46">
        <v>6.1</v>
      </c>
      <c r="S220" s="46">
        <v>5.8</v>
      </c>
      <c r="T220" s="46">
        <v>0.4</v>
      </c>
      <c r="U220" s="46">
        <v>0.4</v>
      </c>
      <c r="V220" s="46">
        <v>0.3</v>
      </c>
      <c r="W220" s="46">
        <v>0.1</v>
      </c>
      <c r="X220" s="46">
        <v>0.3</v>
      </c>
      <c r="Y220" s="46">
        <v>0</v>
      </c>
      <c r="Z220" s="46">
        <v>0.5</v>
      </c>
      <c r="AA220" s="46">
        <v>0.4</v>
      </c>
      <c r="AB220" s="46">
        <v>0.3</v>
      </c>
    </row>
    <row r="221" spans="1:28" x14ac:dyDescent="0.2">
      <c r="A221" s="45">
        <v>36951</v>
      </c>
      <c r="B221" s="46">
        <v>74.8</v>
      </c>
      <c r="C221" s="46">
        <v>74.7</v>
      </c>
      <c r="D221" s="46">
        <v>71.8</v>
      </c>
      <c r="E221" s="46">
        <v>73</v>
      </c>
      <c r="F221" s="46">
        <v>72.2</v>
      </c>
      <c r="G221" s="46">
        <v>74.2</v>
      </c>
      <c r="H221" s="46">
        <v>73.900000000000006</v>
      </c>
      <c r="I221" s="46">
        <v>73.3</v>
      </c>
      <c r="J221" s="46">
        <v>73.900000000000006</v>
      </c>
      <c r="K221" s="46">
        <v>6.4</v>
      </c>
      <c r="L221" s="46">
        <v>6</v>
      </c>
      <c r="M221" s="46">
        <v>5.7</v>
      </c>
      <c r="N221" s="46">
        <v>5.6</v>
      </c>
      <c r="O221" s="46">
        <v>5.2</v>
      </c>
      <c r="P221" s="46">
        <v>5.5</v>
      </c>
      <c r="Q221" s="46">
        <v>5.0999999999999996</v>
      </c>
      <c r="R221" s="46">
        <v>5.8</v>
      </c>
      <c r="S221" s="46">
        <v>6</v>
      </c>
      <c r="T221" s="46">
        <v>1.4</v>
      </c>
      <c r="U221" s="46">
        <v>1.1000000000000001</v>
      </c>
      <c r="V221" s="46">
        <v>0.8</v>
      </c>
      <c r="W221" s="46">
        <v>1.1000000000000001</v>
      </c>
      <c r="X221" s="46">
        <v>0.6</v>
      </c>
      <c r="Y221" s="46">
        <v>0.7</v>
      </c>
      <c r="Z221" s="46">
        <v>0</v>
      </c>
      <c r="AA221" s="46">
        <v>0.7</v>
      </c>
      <c r="AB221" s="46">
        <v>1.1000000000000001</v>
      </c>
    </row>
    <row r="222" spans="1:28" x14ac:dyDescent="0.2">
      <c r="A222" s="45">
        <v>37043</v>
      </c>
      <c r="B222" s="46">
        <v>75.400000000000006</v>
      </c>
      <c r="C222" s="46">
        <v>75.099999999999994</v>
      </c>
      <c r="D222" s="46">
        <v>72.5</v>
      </c>
      <c r="E222" s="46">
        <v>73.599999999999994</v>
      </c>
      <c r="F222" s="46">
        <v>73.2</v>
      </c>
      <c r="G222" s="46">
        <v>74.900000000000006</v>
      </c>
      <c r="H222" s="46">
        <v>74.7</v>
      </c>
      <c r="I222" s="46">
        <v>74</v>
      </c>
      <c r="J222" s="46">
        <v>74.5</v>
      </c>
      <c r="K222" s="46">
        <v>6.3</v>
      </c>
      <c r="L222" s="46">
        <v>5.9</v>
      </c>
      <c r="M222" s="46">
        <v>6.1</v>
      </c>
      <c r="N222" s="46">
        <v>5.9</v>
      </c>
      <c r="O222" s="46">
        <v>5.9</v>
      </c>
      <c r="P222" s="46">
        <v>5.5</v>
      </c>
      <c r="Q222" s="46">
        <v>5.0999999999999996</v>
      </c>
      <c r="R222" s="46">
        <v>5.9</v>
      </c>
      <c r="S222" s="46">
        <v>6.1</v>
      </c>
      <c r="T222" s="46">
        <v>0.8</v>
      </c>
      <c r="U222" s="46">
        <v>0.5</v>
      </c>
      <c r="V222" s="46">
        <v>1</v>
      </c>
      <c r="W222" s="46">
        <v>0.8</v>
      </c>
      <c r="X222" s="46">
        <v>1.4</v>
      </c>
      <c r="Y222" s="46">
        <v>0.9</v>
      </c>
      <c r="Z222" s="46">
        <v>1.1000000000000001</v>
      </c>
      <c r="AA222" s="46">
        <v>1</v>
      </c>
      <c r="AB222" s="46">
        <v>0.8</v>
      </c>
    </row>
    <row r="223" spans="1:28" x14ac:dyDescent="0.2">
      <c r="A223" s="45">
        <v>37135</v>
      </c>
      <c r="B223" s="46">
        <v>75.599999999999994</v>
      </c>
      <c r="C223" s="46">
        <v>75.5</v>
      </c>
      <c r="D223" s="46">
        <v>72.599999999999994</v>
      </c>
      <c r="E223" s="46">
        <v>73.7</v>
      </c>
      <c r="F223" s="46">
        <v>73.3</v>
      </c>
      <c r="G223" s="46">
        <v>74.599999999999994</v>
      </c>
      <c r="H223" s="46">
        <v>74.900000000000006</v>
      </c>
      <c r="I223" s="46">
        <v>74</v>
      </c>
      <c r="J223" s="46">
        <v>74.7</v>
      </c>
      <c r="K223" s="46">
        <v>2.9</v>
      </c>
      <c r="L223" s="46">
        <v>2.6</v>
      </c>
      <c r="M223" s="46">
        <v>2.2999999999999998</v>
      </c>
      <c r="N223" s="46">
        <v>2.2000000000000002</v>
      </c>
      <c r="O223" s="46">
        <v>2.4</v>
      </c>
      <c r="P223" s="46">
        <v>1.2</v>
      </c>
      <c r="Q223" s="46">
        <v>1.9</v>
      </c>
      <c r="R223" s="46">
        <v>2.1</v>
      </c>
      <c r="S223" s="46">
        <v>2.5</v>
      </c>
      <c r="T223" s="46">
        <v>0.3</v>
      </c>
      <c r="U223" s="46">
        <v>0.5</v>
      </c>
      <c r="V223" s="46">
        <v>0.1</v>
      </c>
      <c r="W223" s="46">
        <v>0.1</v>
      </c>
      <c r="X223" s="46">
        <v>0.1</v>
      </c>
      <c r="Y223" s="46">
        <v>-0.4</v>
      </c>
      <c r="Z223" s="46">
        <v>0.3</v>
      </c>
      <c r="AA223" s="46">
        <v>0</v>
      </c>
      <c r="AB223" s="46">
        <v>0.3</v>
      </c>
    </row>
    <row r="224" spans="1:28" x14ac:dyDescent="0.2">
      <c r="A224" s="45">
        <v>37226</v>
      </c>
      <c r="B224" s="46">
        <v>76.3</v>
      </c>
      <c r="C224" s="46">
        <v>76.099999999999994</v>
      </c>
      <c r="D224" s="46">
        <v>73.5</v>
      </c>
      <c r="E224" s="46">
        <v>74.400000000000006</v>
      </c>
      <c r="F224" s="46">
        <v>73.900000000000006</v>
      </c>
      <c r="G224" s="46">
        <v>75.2</v>
      </c>
      <c r="H224" s="46">
        <v>75.5</v>
      </c>
      <c r="I224" s="46">
        <v>74.900000000000006</v>
      </c>
      <c r="J224" s="46">
        <v>75.400000000000006</v>
      </c>
      <c r="K224" s="46">
        <v>3.4</v>
      </c>
      <c r="L224" s="46">
        <v>3</v>
      </c>
      <c r="M224" s="46">
        <v>3.2</v>
      </c>
      <c r="N224" s="46">
        <v>3</v>
      </c>
      <c r="O224" s="46">
        <v>2.9</v>
      </c>
      <c r="P224" s="46">
        <v>2</v>
      </c>
      <c r="Q224" s="46">
        <v>2.2000000000000002</v>
      </c>
      <c r="R224" s="46">
        <v>2.9</v>
      </c>
      <c r="S224" s="46">
        <v>3.1</v>
      </c>
      <c r="T224" s="46">
        <v>0.9</v>
      </c>
      <c r="U224" s="46">
        <v>0.8</v>
      </c>
      <c r="V224" s="46">
        <v>1.2</v>
      </c>
      <c r="W224" s="46">
        <v>0.9</v>
      </c>
      <c r="X224" s="46">
        <v>0.8</v>
      </c>
      <c r="Y224" s="46">
        <v>0.8</v>
      </c>
      <c r="Z224" s="46">
        <v>0.8</v>
      </c>
      <c r="AA224" s="46">
        <v>1.2</v>
      </c>
      <c r="AB224" s="46">
        <v>0.9</v>
      </c>
    </row>
    <row r="225" spans="1:28" x14ac:dyDescent="0.2">
      <c r="A225" s="45">
        <v>37316</v>
      </c>
      <c r="B225" s="46">
        <v>77</v>
      </c>
      <c r="C225" s="46">
        <v>76.900000000000006</v>
      </c>
      <c r="D225" s="46">
        <v>74.2</v>
      </c>
      <c r="E225" s="46">
        <v>75</v>
      </c>
      <c r="F225" s="46">
        <v>74.5</v>
      </c>
      <c r="G225" s="46">
        <v>75.900000000000006</v>
      </c>
      <c r="H225" s="46">
        <v>75.7</v>
      </c>
      <c r="I225" s="46">
        <v>75.3</v>
      </c>
      <c r="J225" s="46">
        <v>76.099999999999994</v>
      </c>
      <c r="K225" s="46">
        <v>2.9</v>
      </c>
      <c r="L225" s="46">
        <v>2.9</v>
      </c>
      <c r="M225" s="46">
        <v>3.3</v>
      </c>
      <c r="N225" s="46">
        <v>2.7</v>
      </c>
      <c r="O225" s="46">
        <v>3.2</v>
      </c>
      <c r="P225" s="46">
        <v>2.2999999999999998</v>
      </c>
      <c r="Q225" s="46">
        <v>2.4</v>
      </c>
      <c r="R225" s="46">
        <v>2.7</v>
      </c>
      <c r="S225" s="46">
        <v>3</v>
      </c>
      <c r="T225" s="46">
        <v>0.9</v>
      </c>
      <c r="U225" s="46">
        <v>1.1000000000000001</v>
      </c>
      <c r="V225" s="46">
        <v>1</v>
      </c>
      <c r="W225" s="46">
        <v>0.8</v>
      </c>
      <c r="X225" s="46">
        <v>0.8</v>
      </c>
      <c r="Y225" s="46">
        <v>0.9</v>
      </c>
      <c r="Z225" s="46">
        <v>0.3</v>
      </c>
      <c r="AA225" s="46">
        <v>0.5</v>
      </c>
      <c r="AB225" s="46">
        <v>0.9</v>
      </c>
    </row>
    <row r="226" spans="1:28" x14ac:dyDescent="0.2">
      <c r="A226" s="45">
        <v>37408</v>
      </c>
      <c r="B226" s="46">
        <v>77.5</v>
      </c>
      <c r="C226" s="46">
        <v>77.3</v>
      </c>
      <c r="D226" s="46">
        <v>74.7</v>
      </c>
      <c r="E226" s="46">
        <v>75.7</v>
      </c>
      <c r="F226" s="46">
        <v>75</v>
      </c>
      <c r="G226" s="46">
        <v>76.900000000000006</v>
      </c>
      <c r="H226" s="46">
        <v>76.3</v>
      </c>
      <c r="I226" s="46">
        <v>76.2</v>
      </c>
      <c r="J226" s="46">
        <v>76.599999999999994</v>
      </c>
      <c r="K226" s="46">
        <v>2.8</v>
      </c>
      <c r="L226" s="46">
        <v>2.9</v>
      </c>
      <c r="M226" s="46">
        <v>3</v>
      </c>
      <c r="N226" s="46">
        <v>2.9</v>
      </c>
      <c r="O226" s="46">
        <v>2.5</v>
      </c>
      <c r="P226" s="46">
        <v>2.7</v>
      </c>
      <c r="Q226" s="46">
        <v>2.1</v>
      </c>
      <c r="R226" s="46">
        <v>3</v>
      </c>
      <c r="S226" s="46">
        <v>2.8</v>
      </c>
      <c r="T226" s="46">
        <v>0.6</v>
      </c>
      <c r="U226" s="46">
        <v>0.5</v>
      </c>
      <c r="V226" s="46">
        <v>0.7</v>
      </c>
      <c r="W226" s="46">
        <v>0.9</v>
      </c>
      <c r="X226" s="46">
        <v>0.7</v>
      </c>
      <c r="Y226" s="46">
        <v>1.3</v>
      </c>
      <c r="Z226" s="46">
        <v>0.8</v>
      </c>
      <c r="AA226" s="46">
        <v>1.2</v>
      </c>
      <c r="AB226" s="46">
        <v>0.7</v>
      </c>
    </row>
    <row r="227" spans="1:28" x14ac:dyDescent="0.2">
      <c r="A227" s="45">
        <v>37500</v>
      </c>
      <c r="B227" s="46">
        <v>77.900000000000006</v>
      </c>
      <c r="C227" s="46">
        <v>77.900000000000006</v>
      </c>
      <c r="D227" s="46">
        <v>75.3</v>
      </c>
      <c r="E227" s="46">
        <v>76.400000000000006</v>
      </c>
      <c r="F227" s="46">
        <v>75.7</v>
      </c>
      <c r="G227" s="46">
        <v>77.2</v>
      </c>
      <c r="H227" s="46">
        <v>76.599999999999994</v>
      </c>
      <c r="I227" s="46">
        <v>76.599999999999994</v>
      </c>
      <c r="J227" s="46">
        <v>77.099999999999994</v>
      </c>
      <c r="K227" s="46">
        <v>3</v>
      </c>
      <c r="L227" s="46">
        <v>3.2</v>
      </c>
      <c r="M227" s="46">
        <v>3.7</v>
      </c>
      <c r="N227" s="46">
        <v>3.7</v>
      </c>
      <c r="O227" s="46">
        <v>3.3</v>
      </c>
      <c r="P227" s="46">
        <v>3.5</v>
      </c>
      <c r="Q227" s="46">
        <v>2.2999999999999998</v>
      </c>
      <c r="R227" s="46">
        <v>3.5</v>
      </c>
      <c r="S227" s="46">
        <v>3.2</v>
      </c>
      <c r="T227" s="46">
        <v>0.5</v>
      </c>
      <c r="U227" s="46">
        <v>0.8</v>
      </c>
      <c r="V227" s="46">
        <v>0.8</v>
      </c>
      <c r="W227" s="46">
        <v>0.9</v>
      </c>
      <c r="X227" s="46">
        <v>0.9</v>
      </c>
      <c r="Y227" s="46">
        <v>0.4</v>
      </c>
      <c r="Z227" s="46">
        <v>0.4</v>
      </c>
      <c r="AA227" s="46">
        <v>0.5</v>
      </c>
      <c r="AB227" s="46">
        <v>0.7</v>
      </c>
    </row>
    <row r="228" spans="1:28" x14ac:dyDescent="0.2">
      <c r="A228" s="45">
        <v>37591</v>
      </c>
      <c r="B228" s="46">
        <v>78.400000000000006</v>
      </c>
      <c r="C228" s="46">
        <v>78.5</v>
      </c>
      <c r="D228" s="46">
        <v>75.7</v>
      </c>
      <c r="E228" s="46">
        <v>77.099999999999994</v>
      </c>
      <c r="F228" s="46">
        <v>76</v>
      </c>
      <c r="G228" s="46">
        <v>77.5</v>
      </c>
      <c r="H228" s="46">
        <v>77</v>
      </c>
      <c r="I228" s="46">
        <v>77.3</v>
      </c>
      <c r="J228" s="46">
        <v>77.599999999999994</v>
      </c>
      <c r="K228" s="46">
        <v>2.8</v>
      </c>
      <c r="L228" s="46">
        <v>3.2</v>
      </c>
      <c r="M228" s="46">
        <v>3</v>
      </c>
      <c r="N228" s="46">
        <v>3.6</v>
      </c>
      <c r="O228" s="46">
        <v>2.8</v>
      </c>
      <c r="P228" s="46">
        <v>3.1</v>
      </c>
      <c r="Q228" s="46">
        <v>2</v>
      </c>
      <c r="R228" s="46">
        <v>3.2</v>
      </c>
      <c r="S228" s="46">
        <v>2.9</v>
      </c>
      <c r="T228" s="46">
        <v>0.6</v>
      </c>
      <c r="U228" s="46">
        <v>0.8</v>
      </c>
      <c r="V228" s="46">
        <v>0.5</v>
      </c>
      <c r="W228" s="46">
        <v>0.9</v>
      </c>
      <c r="X228" s="46">
        <v>0.4</v>
      </c>
      <c r="Y228" s="46">
        <v>0.4</v>
      </c>
      <c r="Z228" s="46">
        <v>0.5</v>
      </c>
      <c r="AA228" s="46">
        <v>0.9</v>
      </c>
      <c r="AB228" s="46">
        <v>0.6</v>
      </c>
    </row>
    <row r="229" spans="1:28" x14ac:dyDescent="0.2">
      <c r="A229" s="45">
        <v>37681</v>
      </c>
      <c r="B229" s="46">
        <v>79.400000000000006</v>
      </c>
      <c r="C229" s="46">
        <v>79.599999999999994</v>
      </c>
      <c r="D229" s="46">
        <v>76.7</v>
      </c>
      <c r="E229" s="46">
        <v>78.7</v>
      </c>
      <c r="F229" s="46">
        <v>76.599999999999994</v>
      </c>
      <c r="G229" s="46">
        <v>78.599999999999994</v>
      </c>
      <c r="H229" s="46">
        <v>77.7</v>
      </c>
      <c r="I229" s="46">
        <v>78.099999999999994</v>
      </c>
      <c r="J229" s="46">
        <v>78.599999999999994</v>
      </c>
      <c r="K229" s="46">
        <v>3.1</v>
      </c>
      <c r="L229" s="46">
        <v>3.5</v>
      </c>
      <c r="M229" s="46">
        <v>3.4</v>
      </c>
      <c r="N229" s="46">
        <v>4.9000000000000004</v>
      </c>
      <c r="O229" s="46">
        <v>2.8</v>
      </c>
      <c r="P229" s="46">
        <v>3.6</v>
      </c>
      <c r="Q229" s="46">
        <v>2.6</v>
      </c>
      <c r="R229" s="46">
        <v>3.7</v>
      </c>
      <c r="S229" s="46">
        <v>3.3</v>
      </c>
      <c r="T229" s="46">
        <v>1.3</v>
      </c>
      <c r="U229" s="46">
        <v>1.4</v>
      </c>
      <c r="V229" s="46">
        <v>1.3</v>
      </c>
      <c r="W229" s="46">
        <v>2.1</v>
      </c>
      <c r="X229" s="46">
        <v>0.8</v>
      </c>
      <c r="Y229" s="46">
        <v>1.4</v>
      </c>
      <c r="Z229" s="46">
        <v>0.9</v>
      </c>
      <c r="AA229" s="46">
        <v>1</v>
      </c>
      <c r="AB229" s="46">
        <v>1.3</v>
      </c>
    </row>
    <row r="230" spans="1:28" x14ac:dyDescent="0.2">
      <c r="A230" s="45">
        <v>37773</v>
      </c>
      <c r="B230" s="46">
        <v>79.400000000000006</v>
      </c>
      <c r="C230" s="46">
        <v>79.599999999999994</v>
      </c>
      <c r="D230" s="46">
        <v>76.7</v>
      </c>
      <c r="E230" s="46">
        <v>78.599999999999994</v>
      </c>
      <c r="F230" s="46">
        <v>76.5</v>
      </c>
      <c r="G230" s="46">
        <v>79.099999999999994</v>
      </c>
      <c r="H230" s="46">
        <v>78</v>
      </c>
      <c r="I230" s="46">
        <v>78.099999999999994</v>
      </c>
      <c r="J230" s="46">
        <v>78.599999999999994</v>
      </c>
      <c r="K230" s="46">
        <v>2.5</v>
      </c>
      <c r="L230" s="46">
        <v>3</v>
      </c>
      <c r="M230" s="46">
        <v>2.7</v>
      </c>
      <c r="N230" s="46">
        <v>3.8</v>
      </c>
      <c r="O230" s="46">
        <v>2</v>
      </c>
      <c r="P230" s="46">
        <v>2.9</v>
      </c>
      <c r="Q230" s="46">
        <v>2.2000000000000002</v>
      </c>
      <c r="R230" s="46">
        <v>2.5</v>
      </c>
      <c r="S230" s="46">
        <v>2.6</v>
      </c>
      <c r="T230" s="46">
        <v>0</v>
      </c>
      <c r="U230" s="46">
        <v>0</v>
      </c>
      <c r="V230" s="46">
        <v>0</v>
      </c>
      <c r="W230" s="46">
        <v>-0.1</v>
      </c>
      <c r="X230" s="46">
        <v>-0.1</v>
      </c>
      <c r="Y230" s="46">
        <v>0.6</v>
      </c>
      <c r="Z230" s="46">
        <v>0.4</v>
      </c>
      <c r="AA230" s="46">
        <v>0</v>
      </c>
      <c r="AB230" s="46">
        <v>0</v>
      </c>
    </row>
    <row r="231" spans="1:28" x14ac:dyDescent="0.2">
      <c r="A231" s="45">
        <v>37865</v>
      </c>
      <c r="B231" s="46">
        <v>79.5</v>
      </c>
      <c r="C231" s="46">
        <v>80.099999999999994</v>
      </c>
      <c r="D231" s="46">
        <v>77.5</v>
      </c>
      <c r="E231" s="46">
        <v>79.2</v>
      </c>
      <c r="F231" s="46">
        <v>77.2</v>
      </c>
      <c r="G231" s="46">
        <v>79.2</v>
      </c>
      <c r="H231" s="46">
        <v>77.900000000000006</v>
      </c>
      <c r="I231" s="46">
        <v>78.8</v>
      </c>
      <c r="J231" s="46">
        <v>79.099999999999994</v>
      </c>
      <c r="K231" s="46">
        <v>2.1</v>
      </c>
      <c r="L231" s="46">
        <v>2.8</v>
      </c>
      <c r="M231" s="46">
        <v>2.9</v>
      </c>
      <c r="N231" s="46">
        <v>3.7</v>
      </c>
      <c r="O231" s="46">
        <v>2</v>
      </c>
      <c r="P231" s="46">
        <v>2.6</v>
      </c>
      <c r="Q231" s="46">
        <v>1.7</v>
      </c>
      <c r="R231" s="46">
        <v>2.9</v>
      </c>
      <c r="S231" s="46">
        <v>2.6</v>
      </c>
      <c r="T231" s="46">
        <v>0.1</v>
      </c>
      <c r="U231" s="46">
        <v>0.6</v>
      </c>
      <c r="V231" s="46">
        <v>1</v>
      </c>
      <c r="W231" s="46">
        <v>0.8</v>
      </c>
      <c r="X231" s="46">
        <v>0.9</v>
      </c>
      <c r="Y231" s="46">
        <v>0.1</v>
      </c>
      <c r="Z231" s="46">
        <v>-0.1</v>
      </c>
      <c r="AA231" s="46">
        <v>0.9</v>
      </c>
      <c r="AB231" s="46">
        <v>0.6</v>
      </c>
    </row>
    <row r="232" spans="1:28" x14ac:dyDescent="0.2">
      <c r="A232" s="45">
        <v>37956</v>
      </c>
      <c r="B232" s="46">
        <v>80.2</v>
      </c>
      <c r="C232" s="46">
        <v>80.3</v>
      </c>
      <c r="D232" s="46">
        <v>78</v>
      </c>
      <c r="E232" s="46">
        <v>79.599999999999994</v>
      </c>
      <c r="F232" s="46">
        <v>77.5</v>
      </c>
      <c r="G232" s="46">
        <v>79.7</v>
      </c>
      <c r="H232" s="46">
        <v>78.3</v>
      </c>
      <c r="I232" s="46">
        <v>79.3</v>
      </c>
      <c r="J232" s="46">
        <v>79.5</v>
      </c>
      <c r="K232" s="46">
        <v>2.2999999999999998</v>
      </c>
      <c r="L232" s="46">
        <v>2.2999999999999998</v>
      </c>
      <c r="M232" s="46">
        <v>3</v>
      </c>
      <c r="N232" s="46">
        <v>3.2</v>
      </c>
      <c r="O232" s="46">
        <v>2</v>
      </c>
      <c r="P232" s="46">
        <v>2.8</v>
      </c>
      <c r="Q232" s="46">
        <v>1.7</v>
      </c>
      <c r="R232" s="46">
        <v>2.6</v>
      </c>
      <c r="S232" s="46">
        <v>2.4</v>
      </c>
      <c r="T232" s="46">
        <v>0.9</v>
      </c>
      <c r="U232" s="46">
        <v>0.2</v>
      </c>
      <c r="V232" s="46">
        <v>0.6</v>
      </c>
      <c r="W232" s="46">
        <v>0.5</v>
      </c>
      <c r="X232" s="46">
        <v>0.4</v>
      </c>
      <c r="Y232" s="46">
        <v>0.6</v>
      </c>
      <c r="Z232" s="46">
        <v>0.5</v>
      </c>
      <c r="AA232" s="46">
        <v>0.6</v>
      </c>
      <c r="AB232" s="46">
        <v>0.5</v>
      </c>
    </row>
    <row r="233" spans="1:28" x14ac:dyDescent="0.2">
      <c r="A233" s="45">
        <v>38047</v>
      </c>
      <c r="B233" s="46">
        <v>80.900000000000006</v>
      </c>
      <c r="C233" s="46">
        <v>81.099999999999994</v>
      </c>
      <c r="D233" s="46">
        <v>78.7</v>
      </c>
      <c r="E233" s="46">
        <v>80.400000000000006</v>
      </c>
      <c r="F233" s="46">
        <v>77.8</v>
      </c>
      <c r="G233" s="46">
        <v>80.3</v>
      </c>
      <c r="H233" s="46">
        <v>78.599999999999994</v>
      </c>
      <c r="I233" s="46">
        <v>79.900000000000006</v>
      </c>
      <c r="J233" s="46">
        <v>80.2</v>
      </c>
      <c r="K233" s="46">
        <v>1.9</v>
      </c>
      <c r="L233" s="46">
        <v>1.9</v>
      </c>
      <c r="M233" s="46">
        <v>2.6</v>
      </c>
      <c r="N233" s="46">
        <v>2.2000000000000002</v>
      </c>
      <c r="O233" s="46">
        <v>1.6</v>
      </c>
      <c r="P233" s="46">
        <v>2.2000000000000002</v>
      </c>
      <c r="Q233" s="46">
        <v>1.2</v>
      </c>
      <c r="R233" s="46">
        <v>2.2999999999999998</v>
      </c>
      <c r="S233" s="46">
        <v>2</v>
      </c>
      <c r="T233" s="46">
        <v>0.9</v>
      </c>
      <c r="U233" s="46">
        <v>1</v>
      </c>
      <c r="V233" s="46">
        <v>0.9</v>
      </c>
      <c r="W233" s="46">
        <v>1</v>
      </c>
      <c r="X233" s="46">
        <v>0.4</v>
      </c>
      <c r="Y233" s="46">
        <v>0.8</v>
      </c>
      <c r="Z233" s="46">
        <v>0.4</v>
      </c>
      <c r="AA233" s="46">
        <v>0.8</v>
      </c>
      <c r="AB233" s="46">
        <v>0.9</v>
      </c>
    </row>
    <row r="234" spans="1:28" x14ac:dyDescent="0.2">
      <c r="A234" s="45">
        <v>38139</v>
      </c>
      <c r="B234" s="46">
        <v>81.2</v>
      </c>
      <c r="C234" s="46">
        <v>81.3</v>
      </c>
      <c r="D234" s="46">
        <v>79.099999999999994</v>
      </c>
      <c r="E234" s="46">
        <v>80.900000000000006</v>
      </c>
      <c r="F234" s="46">
        <v>78.599999999999994</v>
      </c>
      <c r="G234" s="46">
        <v>81</v>
      </c>
      <c r="H234" s="46">
        <v>78.900000000000006</v>
      </c>
      <c r="I234" s="46">
        <v>80.400000000000006</v>
      </c>
      <c r="J234" s="46">
        <v>80.599999999999994</v>
      </c>
      <c r="K234" s="46">
        <v>2.2999999999999998</v>
      </c>
      <c r="L234" s="46">
        <v>2.1</v>
      </c>
      <c r="M234" s="46">
        <v>3.1</v>
      </c>
      <c r="N234" s="46">
        <v>2.9</v>
      </c>
      <c r="O234" s="46">
        <v>2.7</v>
      </c>
      <c r="P234" s="46">
        <v>2.4</v>
      </c>
      <c r="Q234" s="46">
        <v>1.2</v>
      </c>
      <c r="R234" s="46">
        <v>2.9</v>
      </c>
      <c r="S234" s="46">
        <v>2.5</v>
      </c>
      <c r="T234" s="46">
        <v>0.4</v>
      </c>
      <c r="U234" s="46">
        <v>0.2</v>
      </c>
      <c r="V234" s="46">
        <v>0.5</v>
      </c>
      <c r="W234" s="46">
        <v>0.6</v>
      </c>
      <c r="X234" s="46">
        <v>1</v>
      </c>
      <c r="Y234" s="46">
        <v>0.9</v>
      </c>
      <c r="Z234" s="46">
        <v>0.4</v>
      </c>
      <c r="AA234" s="46">
        <v>0.6</v>
      </c>
      <c r="AB234" s="46">
        <v>0.5</v>
      </c>
    </row>
    <row r="235" spans="1:28" x14ac:dyDescent="0.2">
      <c r="A235" s="45">
        <v>38231</v>
      </c>
      <c r="B235" s="46">
        <v>81.599999999999994</v>
      </c>
      <c r="C235" s="46">
        <v>81.5</v>
      </c>
      <c r="D235" s="46">
        <v>79.400000000000006</v>
      </c>
      <c r="E235" s="46">
        <v>81.2</v>
      </c>
      <c r="F235" s="46">
        <v>79.099999999999994</v>
      </c>
      <c r="G235" s="46">
        <v>81.400000000000006</v>
      </c>
      <c r="H235" s="46">
        <v>79.599999999999994</v>
      </c>
      <c r="I235" s="46">
        <v>80.8</v>
      </c>
      <c r="J235" s="46">
        <v>80.900000000000006</v>
      </c>
      <c r="K235" s="46">
        <v>2.6</v>
      </c>
      <c r="L235" s="46">
        <v>1.7</v>
      </c>
      <c r="M235" s="46">
        <v>2.5</v>
      </c>
      <c r="N235" s="46">
        <v>2.5</v>
      </c>
      <c r="O235" s="46">
        <v>2.5</v>
      </c>
      <c r="P235" s="46">
        <v>2.8</v>
      </c>
      <c r="Q235" s="46">
        <v>2.2000000000000002</v>
      </c>
      <c r="R235" s="46">
        <v>2.5</v>
      </c>
      <c r="S235" s="46">
        <v>2.2999999999999998</v>
      </c>
      <c r="T235" s="46">
        <v>0.5</v>
      </c>
      <c r="U235" s="46">
        <v>0.2</v>
      </c>
      <c r="V235" s="46">
        <v>0.4</v>
      </c>
      <c r="W235" s="46">
        <v>0.4</v>
      </c>
      <c r="X235" s="46">
        <v>0.6</v>
      </c>
      <c r="Y235" s="46">
        <v>0.5</v>
      </c>
      <c r="Z235" s="46">
        <v>0.9</v>
      </c>
      <c r="AA235" s="46">
        <v>0.5</v>
      </c>
      <c r="AB235" s="46">
        <v>0.4</v>
      </c>
    </row>
    <row r="236" spans="1:28" x14ac:dyDescent="0.2">
      <c r="A236" s="45">
        <v>38322</v>
      </c>
      <c r="B236" s="46">
        <v>82.3</v>
      </c>
      <c r="C236" s="46">
        <v>82.1</v>
      </c>
      <c r="D236" s="46">
        <v>80</v>
      </c>
      <c r="E236" s="46">
        <v>81.7</v>
      </c>
      <c r="F236" s="46">
        <v>79.8</v>
      </c>
      <c r="G236" s="46">
        <v>82.4</v>
      </c>
      <c r="H236" s="46">
        <v>79.8</v>
      </c>
      <c r="I236" s="46">
        <v>81.2</v>
      </c>
      <c r="J236" s="46">
        <v>81.5</v>
      </c>
      <c r="K236" s="46">
        <v>2.6</v>
      </c>
      <c r="L236" s="46">
        <v>2.2000000000000002</v>
      </c>
      <c r="M236" s="46">
        <v>2.6</v>
      </c>
      <c r="N236" s="46">
        <v>2.6</v>
      </c>
      <c r="O236" s="46">
        <v>3</v>
      </c>
      <c r="P236" s="46">
        <v>3.4</v>
      </c>
      <c r="Q236" s="46">
        <v>1.9</v>
      </c>
      <c r="R236" s="46">
        <v>2.4</v>
      </c>
      <c r="S236" s="46">
        <v>2.5</v>
      </c>
      <c r="T236" s="46">
        <v>0.9</v>
      </c>
      <c r="U236" s="46">
        <v>0.7</v>
      </c>
      <c r="V236" s="46">
        <v>0.8</v>
      </c>
      <c r="W236" s="46">
        <v>0.6</v>
      </c>
      <c r="X236" s="46">
        <v>0.9</v>
      </c>
      <c r="Y236" s="46">
        <v>1.2</v>
      </c>
      <c r="Z236" s="46">
        <v>0.3</v>
      </c>
      <c r="AA236" s="46">
        <v>0.5</v>
      </c>
      <c r="AB236" s="46">
        <v>0.7</v>
      </c>
    </row>
    <row r="237" spans="1:28" x14ac:dyDescent="0.2">
      <c r="A237" s="45">
        <v>38412</v>
      </c>
      <c r="B237" s="46">
        <v>82.7</v>
      </c>
      <c r="C237" s="46">
        <v>82.7</v>
      </c>
      <c r="D237" s="46">
        <v>80.7</v>
      </c>
      <c r="E237" s="46">
        <v>82.2</v>
      </c>
      <c r="F237" s="46">
        <v>80.400000000000006</v>
      </c>
      <c r="G237" s="46">
        <v>83.1</v>
      </c>
      <c r="H237" s="46">
        <v>80.2</v>
      </c>
      <c r="I237" s="46">
        <v>81.599999999999994</v>
      </c>
      <c r="J237" s="46">
        <v>82.1</v>
      </c>
      <c r="K237" s="46">
        <v>2.2000000000000002</v>
      </c>
      <c r="L237" s="46">
        <v>2</v>
      </c>
      <c r="M237" s="46">
        <v>2.5</v>
      </c>
      <c r="N237" s="46">
        <v>2.2000000000000002</v>
      </c>
      <c r="O237" s="46">
        <v>3.3</v>
      </c>
      <c r="P237" s="46">
        <v>3.5</v>
      </c>
      <c r="Q237" s="46">
        <v>2</v>
      </c>
      <c r="R237" s="46">
        <v>2.1</v>
      </c>
      <c r="S237" s="46">
        <v>2.4</v>
      </c>
      <c r="T237" s="46">
        <v>0.5</v>
      </c>
      <c r="U237" s="46">
        <v>0.7</v>
      </c>
      <c r="V237" s="46">
        <v>0.9</v>
      </c>
      <c r="W237" s="46">
        <v>0.6</v>
      </c>
      <c r="X237" s="46">
        <v>0.8</v>
      </c>
      <c r="Y237" s="46">
        <v>0.8</v>
      </c>
      <c r="Z237" s="46">
        <v>0.5</v>
      </c>
      <c r="AA237" s="46">
        <v>0.5</v>
      </c>
      <c r="AB237" s="46">
        <v>0.7</v>
      </c>
    </row>
    <row r="238" spans="1:28" x14ac:dyDescent="0.2">
      <c r="A238" s="45">
        <v>38504</v>
      </c>
      <c r="B238" s="46">
        <v>83.2</v>
      </c>
      <c r="C238" s="46">
        <v>83</v>
      </c>
      <c r="D238" s="46">
        <v>81.099999999999994</v>
      </c>
      <c r="E238" s="46">
        <v>82.7</v>
      </c>
      <c r="F238" s="46">
        <v>81.5</v>
      </c>
      <c r="G238" s="46">
        <v>83.5</v>
      </c>
      <c r="H238" s="46">
        <v>80.900000000000006</v>
      </c>
      <c r="I238" s="46">
        <v>82.1</v>
      </c>
      <c r="J238" s="46">
        <v>82.6</v>
      </c>
      <c r="K238" s="46">
        <v>2.5</v>
      </c>
      <c r="L238" s="46">
        <v>2.1</v>
      </c>
      <c r="M238" s="46">
        <v>2.5</v>
      </c>
      <c r="N238" s="46">
        <v>2.2000000000000002</v>
      </c>
      <c r="O238" s="46">
        <v>3.7</v>
      </c>
      <c r="P238" s="46">
        <v>3.1</v>
      </c>
      <c r="Q238" s="46">
        <v>2.5</v>
      </c>
      <c r="R238" s="46">
        <v>2.1</v>
      </c>
      <c r="S238" s="46">
        <v>2.5</v>
      </c>
      <c r="T238" s="46">
        <v>0.6</v>
      </c>
      <c r="U238" s="46">
        <v>0.4</v>
      </c>
      <c r="V238" s="46">
        <v>0.5</v>
      </c>
      <c r="W238" s="46">
        <v>0.6</v>
      </c>
      <c r="X238" s="46">
        <v>1.4</v>
      </c>
      <c r="Y238" s="46">
        <v>0.5</v>
      </c>
      <c r="Z238" s="46">
        <v>0.9</v>
      </c>
      <c r="AA238" s="46">
        <v>0.6</v>
      </c>
      <c r="AB238" s="46">
        <v>0.6</v>
      </c>
    </row>
    <row r="239" spans="1:28" x14ac:dyDescent="0.2">
      <c r="A239" s="45">
        <v>38596</v>
      </c>
      <c r="B239" s="46">
        <v>84</v>
      </c>
      <c r="C239" s="46">
        <v>83.9</v>
      </c>
      <c r="D239" s="46">
        <v>81.599999999999994</v>
      </c>
      <c r="E239" s="46">
        <v>83.6</v>
      </c>
      <c r="F239" s="46">
        <v>82.4</v>
      </c>
      <c r="G239" s="46">
        <v>84.3</v>
      </c>
      <c r="H239" s="46">
        <v>81.8</v>
      </c>
      <c r="I239" s="46">
        <v>83.1</v>
      </c>
      <c r="J239" s="46">
        <v>83.4</v>
      </c>
      <c r="K239" s="46">
        <v>2.9</v>
      </c>
      <c r="L239" s="46">
        <v>2.9</v>
      </c>
      <c r="M239" s="46">
        <v>2.8</v>
      </c>
      <c r="N239" s="46">
        <v>3</v>
      </c>
      <c r="O239" s="46">
        <v>4.2</v>
      </c>
      <c r="P239" s="46">
        <v>3.6</v>
      </c>
      <c r="Q239" s="46">
        <v>2.8</v>
      </c>
      <c r="R239" s="46">
        <v>2.8</v>
      </c>
      <c r="S239" s="46">
        <v>3.1</v>
      </c>
      <c r="T239" s="46">
        <v>1</v>
      </c>
      <c r="U239" s="46">
        <v>1.1000000000000001</v>
      </c>
      <c r="V239" s="46">
        <v>0.6</v>
      </c>
      <c r="W239" s="46">
        <v>1.1000000000000001</v>
      </c>
      <c r="X239" s="46">
        <v>1.1000000000000001</v>
      </c>
      <c r="Y239" s="46">
        <v>1</v>
      </c>
      <c r="Z239" s="46">
        <v>1.1000000000000001</v>
      </c>
      <c r="AA239" s="46">
        <v>1.2</v>
      </c>
      <c r="AB239" s="46">
        <v>1</v>
      </c>
    </row>
    <row r="240" spans="1:28" x14ac:dyDescent="0.2">
      <c r="A240" s="45">
        <v>38687</v>
      </c>
      <c r="B240" s="46">
        <v>84.3</v>
      </c>
      <c r="C240" s="46">
        <v>84.3</v>
      </c>
      <c r="D240" s="46">
        <v>82.3</v>
      </c>
      <c r="E240" s="46">
        <v>83.9</v>
      </c>
      <c r="F240" s="46">
        <v>83</v>
      </c>
      <c r="G240" s="46">
        <v>84.8</v>
      </c>
      <c r="H240" s="46">
        <v>82.2</v>
      </c>
      <c r="I240" s="46">
        <v>83.7</v>
      </c>
      <c r="J240" s="46">
        <v>83.8</v>
      </c>
      <c r="K240" s="46">
        <v>2.4</v>
      </c>
      <c r="L240" s="46">
        <v>2.7</v>
      </c>
      <c r="M240" s="46">
        <v>2.9</v>
      </c>
      <c r="N240" s="46">
        <v>2.7</v>
      </c>
      <c r="O240" s="46">
        <v>4</v>
      </c>
      <c r="P240" s="46">
        <v>2.9</v>
      </c>
      <c r="Q240" s="46">
        <v>3</v>
      </c>
      <c r="R240" s="46">
        <v>3.1</v>
      </c>
      <c r="S240" s="46">
        <v>2.8</v>
      </c>
      <c r="T240" s="46">
        <v>0.4</v>
      </c>
      <c r="U240" s="46">
        <v>0.5</v>
      </c>
      <c r="V240" s="46">
        <v>0.9</v>
      </c>
      <c r="W240" s="46">
        <v>0.4</v>
      </c>
      <c r="X240" s="46">
        <v>0.7</v>
      </c>
      <c r="Y240" s="46">
        <v>0.6</v>
      </c>
      <c r="Z240" s="46">
        <v>0.5</v>
      </c>
      <c r="AA240" s="46">
        <v>0.7</v>
      </c>
      <c r="AB240" s="46">
        <v>0.5</v>
      </c>
    </row>
    <row r="241" spans="1:28" x14ac:dyDescent="0.2">
      <c r="A241" s="45">
        <v>38777</v>
      </c>
      <c r="B241" s="46">
        <v>85</v>
      </c>
      <c r="C241" s="46">
        <v>85</v>
      </c>
      <c r="D241" s="46">
        <v>83</v>
      </c>
      <c r="E241" s="46">
        <v>84.7</v>
      </c>
      <c r="F241" s="46">
        <v>83.8</v>
      </c>
      <c r="G241" s="46">
        <v>85.4</v>
      </c>
      <c r="H241" s="46">
        <v>82.9</v>
      </c>
      <c r="I241" s="46">
        <v>84.5</v>
      </c>
      <c r="J241" s="46">
        <v>84.5</v>
      </c>
      <c r="K241" s="46">
        <v>2.8</v>
      </c>
      <c r="L241" s="46">
        <v>2.8</v>
      </c>
      <c r="M241" s="46">
        <v>2.9</v>
      </c>
      <c r="N241" s="46">
        <v>3</v>
      </c>
      <c r="O241" s="46">
        <v>4.2</v>
      </c>
      <c r="P241" s="46">
        <v>2.8</v>
      </c>
      <c r="Q241" s="46">
        <v>3.4</v>
      </c>
      <c r="R241" s="46">
        <v>3.6</v>
      </c>
      <c r="S241" s="46">
        <v>2.9</v>
      </c>
      <c r="T241" s="46">
        <v>0.8</v>
      </c>
      <c r="U241" s="46">
        <v>0.8</v>
      </c>
      <c r="V241" s="46">
        <v>0.9</v>
      </c>
      <c r="W241" s="46">
        <v>1</v>
      </c>
      <c r="X241" s="46">
        <v>1</v>
      </c>
      <c r="Y241" s="46">
        <v>0.7</v>
      </c>
      <c r="Z241" s="46">
        <v>0.9</v>
      </c>
      <c r="AA241" s="46">
        <v>1</v>
      </c>
      <c r="AB241" s="46">
        <v>0.8</v>
      </c>
    </row>
    <row r="242" spans="1:28" x14ac:dyDescent="0.2">
      <c r="A242" s="45">
        <v>38869</v>
      </c>
      <c r="B242" s="46">
        <v>86.4</v>
      </c>
      <c r="C242" s="46">
        <v>86.2</v>
      </c>
      <c r="D242" s="46">
        <v>84.5</v>
      </c>
      <c r="E242" s="46">
        <v>85.8</v>
      </c>
      <c r="F242" s="46">
        <v>85.4</v>
      </c>
      <c r="G242" s="46">
        <v>86.4</v>
      </c>
      <c r="H242" s="46">
        <v>84.4</v>
      </c>
      <c r="I242" s="46">
        <v>86</v>
      </c>
      <c r="J242" s="46">
        <v>85.9</v>
      </c>
      <c r="K242" s="46">
        <v>3.8</v>
      </c>
      <c r="L242" s="46">
        <v>3.9</v>
      </c>
      <c r="M242" s="46">
        <v>4.2</v>
      </c>
      <c r="N242" s="46">
        <v>3.7</v>
      </c>
      <c r="O242" s="46">
        <v>4.8</v>
      </c>
      <c r="P242" s="46">
        <v>3.5</v>
      </c>
      <c r="Q242" s="46">
        <v>4.3</v>
      </c>
      <c r="R242" s="46">
        <v>4.8</v>
      </c>
      <c r="S242" s="46">
        <v>4</v>
      </c>
      <c r="T242" s="46">
        <v>1.6</v>
      </c>
      <c r="U242" s="46">
        <v>1.4</v>
      </c>
      <c r="V242" s="46">
        <v>1.8</v>
      </c>
      <c r="W242" s="46">
        <v>1.3</v>
      </c>
      <c r="X242" s="46">
        <v>1.9</v>
      </c>
      <c r="Y242" s="46">
        <v>1.2</v>
      </c>
      <c r="Z242" s="46">
        <v>1.8</v>
      </c>
      <c r="AA242" s="46">
        <v>1.8</v>
      </c>
      <c r="AB242" s="46">
        <v>1.7</v>
      </c>
    </row>
    <row r="243" spans="1:28" x14ac:dyDescent="0.2">
      <c r="A243" s="45">
        <v>38961</v>
      </c>
      <c r="B243" s="46">
        <v>87.2</v>
      </c>
      <c r="C243" s="46">
        <v>86.8</v>
      </c>
      <c r="D243" s="46">
        <v>85.2</v>
      </c>
      <c r="E243" s="46">
        <v>86.8</v>
      </c>
      <c r="F243" s="46">
        <v>86.3</v>
      </c>
      <c r="G243" s="46">
        <v>87.1</v>
      </c>
      <c r="H243" s="46">
        <v>85.8</v>
      </c>
      <c r="I243" s="46">
        <v>86.6</v>
      </c>
      <c r="J243" s="46">
        <v>86.7</v>
      </c>
      <c r="K243" s="46">
        <v>3.8</v>
      </c>
      <c r="L243" s="46">
        <v>3.5</v>
      </c>
      <c r="M243" s="46">
        <v>4.4000000000000004</v>
      </c>
      <c r="N243" s="46">
        <v>3.8</v>
      </c>
      <c r="O243" s="46">
        <v>4.7</v>
      </c>
      <c r="P243" s="46">
        <v>3.3</v>
      </c>
      <c r="Q243" s="46">
        <v>4.9000000000000004</v>
      </c>
      <c r="R243" s="46">
        <v>4.2</v>
      </c>
      <c r="S243" s="46">
        <v>4</v>
      </c>
      <c r="T243" s="46">
        <v>0.9</v>
      </c>
      <c r="U243" s="46">
        <v>0.7</v>
      </c>
      <c r="V243" s="46">
        <v>0.8</v>
      </c>
      <c r="W243" s="46">
        <v>1.2</v>
      </c>
      <c r="X243" s="46">
        <v>1.1000000000000001</v>
      </c>
      <c r="Y243" s="46">
        <v>0.8</v>
      </c>
      <c r="Z243" s="46">
        <v>1.7</v>
      </c>
      <c r="AA243" s="46">
        <v>0.7</v>
      </c>
      <c r="AB243" s="46">
        <v>0.9</v>
      </c>
    </row>
    <row r="244" spans="1:28" x14ac:dyDescent="0.2">
      <c r="A244" s="45">
        <v>39052</v>
      </c>
      <c r="B244" s="46">
        <v>87</v>
      </c>
      <c r="C244" s="46">
        <v>86.7</v>
      </c>
      <c r="D244" s="46">
        <v>85.1</v>
      </c>
      <c r="E244" s="46">
        <v>86.5</v>
      </c>
      <c r="F244" s="46">
        <v>86.6</v>
      </c>
      <c r="G244" s="46">
        <v>86.8</v>
      </c>
      <c r="H244" s="46">
        <v>86.3</v>
      </c>
      <c r="I244" s="46">
        <v>86.4</v>
      </c>
      <c r="J244" s="46">
        <v>86.6</v>
      </c>
      <c r="K244" s="46">
        <v>3.2</v>
      </c>
      <c r="L244" s="46">
        <v>2.8</v>
      </c>
      <c r="M244" s="46">
        <v>3.4</v>
      </c>
      <c r="N244" s="46">
        <v>3.1</v>
      </c>
      <c r="O244" s="46">
        <v>4.3</v>
      </c>
      <c r="P244" s="46">
        <v>2.4</v>
      </c>
      <c r="Q244" s="46">
        <v>5</v>
      </c>
      <c r="R244" s="46">
        <v>3.2</v>
      </c>
      <c r="S244" s="46">
        <v>3.3</v>
      </c>
      <c r="T244" s="46">
        <v>-0.2</v>
      </c>
      <c r="U244" s="46">
        <v>-0.1</v>
      </c>
      <c r="V244" s="46">
        <v>-0.1</v>
      </c>
      <c r="W244" s="46">
        <v>-0.3</v>
      </c>
      <c r="X244" s="46">
        <v>0.3</v>
      </c>
      <c r="Y244" s="46">
        <v>-0.3</v>
      </c>
      <c r="Z244" s="46">
        <v>0.6</v>
      </c>
      <c r="AA244" s="46">
        <v>-0.2</v>
      </c>
      <c r="AB244" s="46">
        <v>-0.1</v>
      </c>
    </row>
    <row r="245" spans="1:28" x14ac:dyDescent="0.2">
      <c r="A245" s="45">
        <v>39142</v>
      </c>
      <c r="B245" s="46">
        <v>86.9</v>
      </c>
      <c r="C245" s="46">
        <v>86.9</v>
      </c>
      <c r="D245" s="46">
        <v>85.5</v>
      </c>
      <c r="E245" s="46">
        <v>86.3</v>
      </c>
      <c r="F245" s="46">
        <v>86.8</v>
      </c>
      <c r="G245" s="46">
        <v>87.3</v>
      </c>
      <c r="H245" s="46">
        <v>86.3</v>
      </c>
      <c r="I245" s="46">
        <v>86.5</v>
      </c>
      <c r="J245" s="46">
        <v>86.6</v>
      </c>
      <c r="K245" s="46">
        <v>2.2000000000000002</v>
      </c>
      <c r="L245" s="46">
        <v>2.2000000000000002</v>
      </c>
      <c r="M245" s="46">
        <v>3</v>
      </c>
      <c r="N245" s="46">
        <v>1.9</v>
      </c>
      <c r="O245" s="46">
        <v>3.6</v>
      </c>
      <c r="P245" s="46">
        <v>2.2000000000000002</v>
      </c>
      <c r="Q245" s="46">
        <v>4.0999999999999996</v>
      </c>
      <c r="R245" s="46">
        <v>2.4</v>
      </c>
      <c r="S245" s="46">
        <v>2.5</v>
      </c>
      <c r="T245" s="46">
        <v>-0.1</v>
      </c>
      <c r="U245" s="46">
        <v>0.2</v>
      </c>
      <c r="V245" s="46">
        <v>0.5</v>
      </c>
      <c r="W245" s="46">
        <v>-0.2</v>
      </c>
      <c r="X245" s="46">
        <v>0.2</v>
      </c>
      <c r="Y245" s="46">
        <v>0.6</v>
      </c>
      <c r="Z245" s="46">
        <v>0</v>
      </c>
      <c r="AA245" s="46">
        <v>0.1</v>
      </c>
      <c r="AB245" s="46">
        <v>0</v>
      </c>
    </row>
    <row r="246" spans="1:28" x14ac:dyDescent="0.2">
      <c r="A246" s="45">
        <v>39234</v>
      </c>
      <c r="B246" s="46">
        <v>87.9</v>
      </c>
      <c r="C246" s="46">
        <v>87.9</v>
      </c>
      <c r="D246" s="46">
        <v>86.7</v>
      </c>
      <c r="E246" s="46">
        <v>87.3</v>
      </c>
      <c r="F246" s="46">
        <v>88</v>
      </c>
      <c r="G246" s="46">
        <v>88.4</v>
      </c>
      <c r="H246" s="46">
        <v>87.5</v>
      </c>
      <c r="I246" s="46">
        <v>87.7</v>
      </c>
      <c r="J246" s="46">
        <v>87.7</v>
      </c>
      <c r="K246" s="46">
        <v>1.7</v>
      </c>
      <c r="L246" s="46">
        <v>2</v>
      </c>
      <c r="M246" s="46">
        <v>2.6</v>
      </c>
      <c r="N246" s="46">
        <v>1.7</v>
      </c>
      <c r="O246" s="46">
        <v>3</v>
      </c>
      <c r="P246" s="46">
        <v>2.2999999999999998</v>
      </c>
      <c r="Q246" s="46">
        <v>3.7</v>
      </c>
      <c r="R246" s="46">
        <v>2</v>
      </c>
      <c r="S246" s="46">
        <v>2.1</v>
      </c>
      <c r="T246" s="46">
        <v>1.2</v>
      </c>
      <c r="U246" s="46">
        <v>1.2</v>
      </c>
      <c r="V246" s="46">
        <v>1.4</v>
      </c>
      <c r="W246" s="46">
        <v>1.2</v>
      </c>
      <c r="X246" s="46">
        <v>1.4</v>
      </c>
      <c r="Y246" s="46">
        <v>1.3</v>
      </c>
      <c r="Z246" s="46">
        <v>1.4</v>
      </c>
      <c r="AA246" s="46">
        <v>1.4</v>
      </c>
      <c r="AB246" s="46">
        <v>1.3</v>
      </c>
    </row>
    <row r="247" spans="1:28" x14ac:dyDescent="0.2">
      <c r="A247" s="45">
        <v>39326</v>
      </c>
      <c r="B247" s="46">
        <v>88.3</v>
      </c>
      <c r="C247" s="46">
        <v>88.6</v>
      </c>
      <c r="D247" s="46">
        <v>87.5</v>
      </c>
      <c r="E247" s="46">
        <v>88</v>
      </c>
      <c r="F247" s="46">
        <v>88.6</v>
      </c>
      <c r="G247" s="46">
        <v>88.6</v>
      </c>
      <c r="H247" s="46">
        <v>88.5</v>
      </c>
      <c r="I247" s="46">
        <v>88.4</v>
      </c>
      <c r="J247" s="46">
        <v>88.3</v>
      </c>
      <c r="K247" s="46">
        <v>1.3</v>
      </c>
      <c r="L247" s="46">
        <v>2.1</v>
      </c>
      <c r="M247" s="46">
        <v>2.7</v>
      </c>
      <c r="N247" s="46">
        <v>1.4</v>
      </c>
      <c r="O247" s="46">
        <v>2.7</v>
      </c>
      <c r="P247" s="46">
        <v>1.7</v>
      </c>
      <c r="Q247" s="46">
        <v>3.1</v>
      </c>
      <c r="R247" s="46">
        <v>2.1</v>
      </c>
      <c r="S247" s="46">
        <v>1.8</v>
      </c>
      <c r="T247" s="46">
        <v>0.5</v>
      </c>
      <c r="U247" s="46">
        <v>0.8</v>
      </c>
      <c r="V247" s="46">
        <v>0.9</v>
      </c>
      <c r="W247" s="46">
        <v>0.8</v>
      </c>
      <c r="X247" s="46">
        <v>0.7</v>
      </c>
      <c r="Y247" s="46">
        <v>0.2</v>
      </c>
      <c r="Z247" s="46">
        <v>1.1000000000000001</v>
      </c>
      <c r="AA247" s="46">
        <v>0.8</v>
      </c>
      <c r="AB247" s="46">
        <v>0.7</v>
      </c>
    </row>
    <row r="248" spans="1:28" x14ac:dyDescent="0.2">
      <c r="A248" s="45">
        <v>39417</v>
      </c>
      <c r="B248" s="46">
        <v>89.1</v>
      </c>
      <c r="C248" s="46">
        <v>89.5</v>
      </c>
      <c r="D248" s="46">
        <v>88.4</v>
      </c>
      <c r="E248" s="46">
        <v>88.9</v>
      </c>
      <c r="F248" s="46">
        <v>89.3</v>
      </c>
      <c r="G248" s="46">
        <v>89.4</v>
      </c>
      <c r="H248" s="46">
        <v>88.8</v>
      </c>
      <c r="I248" s="46">
        <v>89.2</v>
      </c>
      <c r="J248" s="46">
        <v>89.1</v>
      </c>
      <c r="K248" s="46">
        <v>2.4</v>
      </c>
      <c r="L248" s="46">
        <v>3.2</v>
      </c>
      <c r="M248" s="46">
        <v>3.9</v>
      </c>
      <c r="N248" s="46">
        <v>2.8</v>
      </c>
      <c r="O248" s="46">
        <v>3.1</v>
      </c>
      <c r="P248" s="46">
        <v>3</v>
      </c>
      <c r="Q248" s="46">
        <v>2.9</v>
      </c>
      <c r="R248" s="46">
        <v>3.2</v>
      </c>
      <c r="S248" s="46">
        <v>2.9</v>
      </c>
      <c r="T248" s="46">
        <v>0.9</v>
      </c>
      <c r="U248" s="46">
        <v>1</v>
      </c>
      <c r="V248" s="46">
        <v>1</v>
      </c>
      <c r="W248" s="46">
        <v>1</v>
      </c>
      <c r="X248" s="46">
        <v>0.8</v>
      </c>
      <c r="Y248" s="46">
        <v>0.9</v>
      </c>
      <c r="Z248" s="46">
        <v>0.3</v>
      </c>
      <c r="AA248" s="46">
        <v>0.9</v>
      </c>
      <c r="AB248" s="46">
        <v>0.9</v>
      </c>
    </row>
    <row r="249" spans="1:28" x14ac:dyDescent="0.2">
      <c r="A249" s="45">
        <v>39508</v>
      </c>
      <c r="B249" s="46">
        <v>90.3</v>
      </c>
      <c r="C249" s="46">
        <v>90.7</v>
      </c>
      <c r="D249" s="46">
        <v>89.6</v>
      </c>
      <c r="E249" s="46">
        <v>90.1</v>
      </c>
      <c r="F249" s="46">
        <v>90.5</v>
      </c>
      <c r="G249" s="46">
        <v>90.5</v>
      </c>
      <c r="H249" s="46">
        <v>89.6</v>
      </c>
      <c r="I249" s="46">
        <v>90.5</v>
      </c>
      <c r="J249" s="46">
        <v>90.3</v>
      </c>
      <c r="K249" s="46">
        <v>3.9</v>
      </c>
      <c r="L249" s="46">
        <v>4.4000000000000004</v>
      </c>
      <c r="M249" s="46">
        <v>4.8</v>
      </c>
      <c r="N249" s="46">
        <v>4.4000000000000004</v>
      </c>
      <c r="O249" s="46">
        <v>4.3</v>
      </c>
      <c r="P249" s="46">
        <v>3.7</v>
      </c>
      <c r="Q249" s="46">
        <v>3.8</v>
      </c>
      <c r="R249" s="46">
        <v>4.5999999999999996</v>
      </c>
      <c r="S249" s="46">
        <v>4.3</v>
      </c>
      <c r="T249" s="46">
        <v>1.3</v>
      </c>
      <c r="U249" s="46">
        <v>1.3</v>
      </c>
      <c r="V249" s="46">
        <v>1.4</v>
      </c>
      <c r="W249" s="46">
        <v>1.3</v>
      </c>
      <c r="X249" s="46">
        <v>1.3</v>
      </c>
      <c r="Y249" s="46">
        <v>1.2</v>
      </c>
      <c r="Z249" s="46">
        <v>0.9</v>
      </c>
      <c r="AA249" s="46">
        <v>1.5</v>
      </c>
      <c r="AB249" s="46">
        <v>1.3</v>
      </c>
    </row>
    <row r="250" spans="1:28" x14ac:dyDescent="0.2">
      <c r="A250" s="45">
        <v>39600</v>
      </c>
      <c r="B250" s="46">
        <v>91.7</v>
      </c>
      <c r="C250" s="46">
        <v>91.8</v>
      </c>
      <c r="D250" s="46">
        <v>91.1</v>
      </c>
      <c r="E250" s="46">
        <v>91.3</v>
      </c>
      <c r="F250" s="46">
        <v>92</v>
      </c>
      <c r="G250" s="46">
        <v>91.5</v>
      </c>
      <c r="H250" s="46">
        <v>90.9</v>
      </c>
      <c r="I250" s="46">
        <v>91.6</v>
      </c>
      <c r="J250" s="46">
        <v>91.6</v>
      </c>
      <c r="K250" s="46">
        <v>4.3</v>
      </c>
      <c r="L250" s="46">
        <v>4.4000000000000004</v>
      </c>
      <c r="M250" s="46">
        <v>5.0999999999999996</v>
      </c>
      <c r="N250" s="46">
        <v>4.5999999999999996</v>
      </c>
      <c r="O250" s="46">
        <v>4.5</v>
      </c>
      <c r="P250" s="46">
        <v>3.5</v>
      </c>
      <c r="Q250" s="46">
        <v>3.9</v>
      </c>
      <c r="R250" s="46">
        <v>4.4000000000000004</v>
      </c>
      <c r="S250" s="46">
        <v>4.4000000000000004</v>
      </c>
      <c r="T250" s="46">
        <v>1.6</v>
      </c>
      <c r="U250" s="46">
        <v>1.2</v>
      </c>
      <c r="V250" s="46">
        <v>1.7</v>
      </c>
      <c r="W250" s="46">
        <v>1.3</v>
      </c>
      <c r="X250" s="46">
        <v>1.7</v>
      </c>
      <c r="Y250" s="46">
        <v>1.1000000000000001</v>
      </c>
      <c r="Z250" s="46">
        <v>1.5</v>
      </c>
      <c r="AA250" s="46">
        <v>1.2</v>
      </c>
      <c r="AB250" s="46">
        <v>1.4</v>
      </c>
    </row>
    <row r="251" spans="1:28" x14ac:dyDescent="0.2">
      <c r="A251" s="45">
        <v>39692</v>
      </c>
      <c r="B251" s="46">
        <v>92.7</v>
      </c>
      <c r="C251" s="46">
        <v>92.9</v>
      </c>
      <c r="D251" s="46">
        <v>92.4</v>
      </c>
      <c r="E251" s="46">
        <v>92.5</v>
      </c>
      <c r="F251" s="46">
        <v>92.9</v>
      </c>
      <c r="G251" s="46">
        <v>92.5</v>
      </c>
      <c r="H251" s="46">
        <v>92.5</v>
      </c>
      <c r="I251" s="46">
        <v>93</v>
      </c>
      <c r="J251" s="46">
        <v>92.7</v>
      </c>
      <c r="K251" s="46">
        <v>5</v>
      </c>
      <c r="L251" s="46">
        <v>4.9000000000000004</v>
      </c>
      <c r="M251" s="46">
        <v>5.6</v>
      </c>
      <c r="N251" s="46">
        <v>5.0999999999999996</v>
      </c>
      <c r="O251" s="46">
        <v>4.9000000000000004</v>
      </c>
      <c r="P251" s="46">
        <v>4.4000000000000004</v>
      </c>
      <c r="Q251" s="46">
        <v>4.5</v>
      </c>
      <c r="R251" s="46">
        <v>5.2</v>
      </c>
      <c r="S251" s="46">
        <v>5</v>
      </c>
      <c r="T251" s="46">
        <v>1.1000000000000001</v>
      </c>
      <c r="U251" s="46">
        <v>1.2</v>
      </c>
      <c r="V251" s="46">
        <v>1.4</v>
      </c>
      <c r="W251" s="46">
        <v>1.3</v>
      </c>
      <c r="X251" s="46">
        <v>1</v>
      </c>
      <c r="Y251" s="46">
        <v>1.1000000000000001</v>
      </c>
      <c r="Z251" s="46">
        <v>1.8</v>
      </c>
      <c r="AA251" s="46">
        <v>1.5</v>
      </c>
      <c r="AB251" s="46">
        <v>1.2</v>
      </c>
    </row>
    <row r="252" spans="1:28" x14ac:dyDescent="0.2">
      <c r="A252" s="45">
        <v>39783</v>
      </c>
      <c r="B252" s="46">
        <v>92.4</v>
      </c>
      <c r="C252" s="46">
        <v>92.3</v>
      </c>
      <c r="D252" s="46">
        <v>92.2</v>
      </c>
      <c r="E252" s="46">
        <v>92.2</v>
      </c>
      <c r="F252" s="46">
        <v>92.6</v>
      </c>
      <c r="G252" s="46">
        <v>92.3</v>
      </c>
      <c r="H252" s="46">
        <v>92.1</v>
      </c>
      <c r="I252" s="46">
        <v>92.6</v>
      </c>
      <c r="J252" s="46">
        <v>92.4</v>
      </c>
      <c r="K252" s="46">
        <v>3.7</v>
      </c>
      <c r="L252" s="46">
        <v>3.1</v>
      </c>
      <c r="M252" s="46">
        <v>4.3</v>
      </c>
      <c r="N252" s="46">
        <v>3.7</v>
      </c>
      <c r="O252" s="46">
        <v>3.7</v>
      </c>
      <c r="P252" s="46">
        <v>3.2</v>
      </c>
      <c r="Q252" s="46">
        <v>3.7</v>
      </c>
      <c r="R252" s="46">
        <v>3.8</v>
      </c>
      <c r="S252" s="46">
        <v>3.7</v>
      </c>
      <c r="T252" s="46">
        <v>-0.3</v>
      </c>
      <c r="U252" s="46">
        <v>-0.6</v>
      </c>
      <c r="V252" s="46">
        <v>-0.2</v>
      </c>
      <c r="W252" s="46">
        <v>-0.3</v>
      </c>
      <c r="X252" s="46">
        <v>-0.3</v>
      </c>
      <c r="Y252" s="46">
        <v>-0.2</v>
      </c>
      <c r="Z252" s="46">
        <v>-0.4</v>
      </c>
      <c r="AA252" s="46">
        <v>-0.4</v>
      </c>
      <c r="AB252" s="46">
        <v>-0.3</v>
      </c>
    </row>
    <row r="253" spans="1:28" x14ac:dyDescent="0.2">
      <c r="A253" s="45">
        <v>39873</v>
      </c>
      <c r="B253" s="46">
        <v>92.5</v>
      </c>
      <c r="C253" s="46">
        <v>92.6</v>
      </c>
      <c r="D253" s="46">
        <v>92.4</v>
      </c>
      <c r="E253" s="46">
        <v>92.2</v>
      </c>
      <c r="F253" s="46">
        <v>92.5</v>
      </c>
      <c r="G253" s="46">
        <v>92.5</v>
      </c>
      <c r="H253" s="46">
        <v>92.2</v>
      </c>
      <c r="I253" s="46">
        <v>92.9</v>
      </c>
      <c r="J253" s="46">
        <v>92.5</v>
      </c>
      <c r="K253" s="46">
        <v>2.4</v>
      </c>
      <c r="L253" s="46">
        <v>2.1</v>
      </c>
      <c r="M253" s="46">
        <v>3.1</v>
      </c>
      <c r="N253" s="46">
        <v>2.2999999999999998</v>
      </c>
      <c r="O253" s="46">
        <v>2.2000000000000002</v>
      </c>
      <c r="P253" s="46">
        <v>2.2000000000000002</v>
      </c>
      <c r="Q253" s="46">
        <v>2.9</v>
      </c>
      <c r="R253" s="46">
        <v>2.7</v>
      </c>
      <c r="S253" s="46">
        <v>2.4</v>
      </c>
      <c r="T253" s="46">
        <v>0.1</v>
      </c>
      <c r="U253" s="46">
        <v>0.3</v>
      </c>
      <c r="V253" s="46">
        <v>0.2</v>
      </c>
      <c r="W253" s="46">
        <v>0</v>
      </c>
      <c r="X253" s="46">
        <v>-0.1</v>
      </c>
      <c r="Y253" s="46">
        <v>0.2</v>
      </c>
      <c r="Z253" s="46">
        <v>0.1</v>
      </c>
      <c r="AA253" s="46">
        <v>0.3</v>
      </c>
      <c r="AB253" s="46">
        <v>0.1</v>
      </c>
    </row>
    <row r="254" spans="1:28" x14ac:dyDescent="0.2">
      <c r="A254" s="45">
        <v>39965</v>
      </c>
      <c r="B254" s="46">
        <v>92.9</v>
      </c>
      <c r="C254" s="46">
        <v>92.9</v>
      </c>
      <c r="D254" s="46">
        <v>92.9</v>
      </c>
      <c r="E254" s="46">
        <v>92.7</v>
      </c>
      <c r="F254" s="46">
        <v>93.3</v>
      </c>
      <c r="G254" s="46">
        <v>93</v>
      </c>
      <c r="H254" s="46">
        <v>93.2</v>
      </c>
      <c r="I254" s="46">
        <v>93.5</v>
      </c>
      <c r="J254" s="46">
        <v>92.9</v>
      </c>
      <c r="K254" s="46">
        <v>1.3</v>
      </c>
      <c r="L254" s="46">
        <v>1.2</v>
      </c>
      <c r="M254" s="46">
        <v>2</v>
      </c>
      <c r="N254" s="46">
        <v>1.5</v>
      </c>
      <c r="O254" s="46">
        <v>1.4</v>
      </c>
      <c r="P254" s="46">
        <v>1.6</v>
      </c>
      <c r="Q254" s="46">
        <v>2.5</v>
      </c>
      <c r="R254" s="46">
        <v>2.1</v>
      </c>
      <c r="S254" s="46">
        <v>1.4</v>
      </c>
      <c r="T254" s="46">
        <v>0.4</v>
      </c>
      <c r="U254" s="46">
        <v>0.3</v>
      </c>
      <c r="V254" s="46">
        <v>0.5</v>
      </c>
      <c r="W254" s="46">
        <v>0.5</v>
      </c>
      <c r="X254" s="46">
        <v>0.9</v>
      </c>
      <c r="Y254" s="46">
        <v>0.5</v>
      </c>
      <c r="Z254" s="46">
        <v>1.1000000000000001</v>
      </c>
      <c r="AA254" s="46">
        <v>0.6</v>
      </c>
      <c r="AB254" s="46">
        <v>0.4</v>
      </c>
    </row>
    <row r="255" spans="1:28" x14ac:dyDescent="0.2">
      <c r="A255" s="45">
        <v>40057</v>
      </c>
      <c r="B255" s="46">
        <v>93.9</v>
      </c>
      <c r="C255" s="46">
        <v>93.4</v>
      </c>
      <c r="D255" s="46">
        <v>94.2</v>
      </c>
      <c r="E255" s="46">
        <v>93.7</v>
      </c>
      <c r="F255" s="46">
        <v>94</v>
      </c>
      <c r="G255" s="46">
        <v>94.1</v>
      </c>
      <c r="H255" s="46">
        <v>95</v>
      </c>
      <c r="I255" s="46">
        <v>94.3</v>
      </c>
      <c r="J255" s="46">
        <v>93.8</v>
      </c>
      <c r="K255" s="46">
        <v>1.3</v>
      </c>
      <c r="L255" s="46">
        <v>0.5</v>
      </c>
      <c r="M255" s="46">
        <v>1.9</v>
      </c>
      <c r="N255" s="46">
        <v>1.3</v>
      </c>
      <c r="O255" s="46">
        <v>1.2</v>
      </c>
      <c r="P255" s="46">
        <v>1.7</v>
      </c>
      <c r="Q255" s="46">
        <v>2.7</v>
      </c>
      <c r="R255" s="46">
        <v>1.4</v>
      </c>
      <c r="S255" s="46">
        <v>1.2</v>
      </c>
      <c r="T255" s="46">
        <v>1.1000000000000001</v>
      </c>
      <c r="U255" s="46">
        <v>0.5</v>
      </c>
      <c r="V255" s="46">
        <v>1.4</v>
      </c>
      <c r="W255" s="46">
        <v>1.1000000000000001</v>
      </c>
      <c r="X255" s="46">
        <v>0.8</v>
      </c>
      <c r="Y255" s="46">
        <v>1.2</v>
      </c>
      <c r="Z255" s="46">
        <v>1.9</v>
      </c>
      <c r="AA255" s="46">
        <v>0.9</v>
      </c>
      <c r="AB255" s="46">
        <v>1</v>
      </c>
    </row>
    <row r="256" spans="1:28" x14ac:dyDescent="0.2">
      <c r="A256" s="45">
        <v>40148</v>
      </c>
      <c r="B256" s="46">
        <v>94.4</v>
      </c>
      <c r="C256" s="46">
        <v>94</v>
      </c>
      <c r="D256" s="46">
        <v>94.5</v>
      </c>
      <c r="E256" s="46">
        <v>94.1</v>
      </c>
      <c r="F256" s="46">
        <v>94.5</v>
      </c>
      <c r="G256" s="46">
        <v>94.7</v>
      </c>
      <c r="H256" s="46">
        <v>94.9</v>
      </c>
      <c r="I256" s="46">
        <v>94.7</v>
      </c>
      <c r="J256" s="46">
        <v>94.3</v>
      </c>
      <c r="K256" s="46">
        <v>2.2000000000000002</v>
      </c>
      <c r="L256" s="46">
        <v>1.8</v>
      </c>
      <c r="M256" s="46">
        <v>2.5</v>
      </c>
      <c r="N256" s="46">
        <v>2.1</v>
      </c>
      <c r="O256" s="46">
        <v>2.1</v>
      </c>
      <c r="P256" s="46">
        <v>2.6</v>
      </c>
      <c r="Q256" s="46">
        <v>3</v>
      </c>
      <c r="R256" s="46">
        <v>2.2999999999999998</v>
      </c>
      <c r="S256" s="46">
        <v>2.1</v>
      </c>
      <c r="T256" s="46">
        <v>0.5</v>
      </c>
      <c r="U256" s="46">
        <v>0.6</v>
      </c>
      <c r="V256" s="46">
        <v>0.3</v>
      </c>
      <c r="W256" s="46">
        <v>0.4</v>
      </c>
      <c r="X256" s="46">
        <v>0.5</v>
      </c>
      <c r="Y256" s="46">
        <v>0.6</v>
      </c>
      <c r="Z256" s="46">
        <v>-0.1</v>
      </c>
      <c r="AA256" s="46">
        <v>0.4</v>
      </c>
      <c r="AB256" s="46">
        <v>0.5</v>
      </c>
    </row>
    <row r="257" spans="1:28" x14ac:dyDescent="0.2">
      <c r="A257" s="45">
        <v>40238</v>
      </c>
      <c r="B257" s="46">
        <v>95.2</v>
      </c>
      <c r="C257" s="46">
        <v>95.2</v>
      </c>
      <c r="D257" s="46">
        <v>95.2</v>
      </c>
      <c r="E257" s="46">
        <v>94.6</v>
      </c>
      <c r="F257" s="46">
        <v>95.6</v>
      </c>
      <c r="G257" s="46">
        <v>95.4</v>
      </c>
      <c r="H257" s="46">
        <v>95.4</v>
      </c>
      <c r="I257" s="46">
        <v>95.3</v>
      </c>
      <c r="J257" s="46">
        <v>95.2</v>
      </c>
      <c r="K257" s="46">
        <v>2.9</v>
      </c>
      <c r="L257" s="46">
        <v>2.8</v>
      </c>
      <c r="M257" s="46">
        <v>3</v>
      </c>
      <c r="N257" s="46">
        <v>2.6</v>
      </c>
      <c r="O257" s="46">
        <v>3.4</v>
      </c>
      <c r="P257" s="46">
        <v>3.1</v>
      </c>
      <c r="Q257" s="46">
        <v>3.5</v>
      </c>
      <c r="R257" s="46">
        <v>2.6</v>
      </c>
      <c r="S257" s="46">
        <v>2.9</v>
      </c>
      <c r="T257" s="46">
        <v>0.8</v>
      </c>
      <c r="U257" s="46">
        <v>1.3</v>
      </c>
      <c r="V257" s="46">
        <v>0.7</v>
      </c>
      <c r="W257" s="46">
        <v>0.5</v>
      </c>
      <c r="X257" s="46">
        <v>1.2</v>
      </c>
      <c r="Y257" s="46">
        <v>0.7</v>
      </c>
      <c r="Z257" s="46">
        <v>0.5</v>
      </c>
      <c r="AA257" s="46">
        <v>0.6</v>
      </c>
      <c r="AB257" s="46">
        <v>1</v>
      </c>
    </row>
    <row r="258" spans="1:28" x14ac:dyDescent="0.2">
      <c r="A258" s="45">
        <v>40330</v>
      </c>
      <c r="B258" s="46">
        <v>95.6</v>
      </c>
      <c r="C258" s="46">
        <v>95.8</v>
      </c>
      <c r="D258" s="46">
        <v>95.9</v>
      </c>
      <c r="E258" s="46">
        <v>95.3</v>
      </c>
      <c r="F258" s="46">
        <v>96.5</v>
      </c>
      <c r="G258" s="46">
        <v>95.8</v>
      </c>
      <c r="H258" s="46">
        <v>96.2</v>
      </c>
      <c r="I258" s="46">
        <v>95.6</v>
      </c>
      <c r="J258" s="46">
        <v>95.8</v>
      </c>
      <c r="K258" s="46">
        <v>2.9</v>
      </c>
      <c r="L258" s="46">
        <v>3.1</v>
      </c>
      <c r="M258" s="46">
        <v>3.2</v>
      </c>
      <c r="N258" s="46">
        <v>2.8</v>
      </c>
      <c r="O258" s="46">
        <v>3.4</v>
      </c>
      <c r="P258" s="46">
        <v>3</v>
      </c>
      <c r="Q258" s="46">
        <v>3.2</v>
      </c>
      <c r="R258" s="46">
        <v>2.2000000000000002</v>
      </c>
      <c r="S258" s="46">
        <v>3.1</v>
      </c>
      <c r="T258" s="46">
        <v>0.4</v>
      </c>
      <c r="U258" s="46">
        <v>0.6</v>
      </c>
      <c r="V258" s="46">
        <v>0.7</v>
      </c>
      <c r="W258" s="46">
        <v>0.7</v>
      </c>
      <c r="X258" s="46">
        <v>0.9</v>
      </c>
      <c r="Y258" s="46">
        <v>0.4</v>
      </c>
      <c r="Z258" s="46">
        <v>0.8</v>
      </c>
      <c r="AA258" s="46">
        <v>0.3</v>
      </c>
      <c r="AB258" s="46">
        <v>0.6</v>
      </c>
    </row>
    <row r="259" spans="1:28" x14ac:dyDescent="0.2">
      <c r="A259" s="45">
        <v>40422</v>
      </c>
      <c r="B259" s="46">
        <v>96.3</v>
      </c>
      <c r="C259" s="46">
        <v>96.3</v>
      </c>
      <c r="D259" s="46">
        <v>96.9</v>
      </c>
      <c r="E259" s="46">
        <v>96.2</v>
      </c>
      <c r="F259" s="46">
        <v>96.9</v>
      </c>
      <c r="G259" s="46">
        <v>96.8</v>
      </c>
      <c r="H259" s="46">
        <v>97.2</v>
      </c>
      <c r="I259" s="46">
        <v>96.3</v>
      </c>
      <c r="J259" s="46">
        <v>96.5</v>
      </c>
      <c r="K259" s="46">
        <v>2.6</v>
      </c>
      <c r="L259" s="46">
        <v>3.1</v>
      </c>
      <c r="M259" s="46">
        <v>2.9</v>
      </c>
      <c r="N259" s="46">
        <v>2.7</v>
      </c>
      <c r="O259" s="46">
        <v>3.1</v>
      </c>
      <c r="P259" s="46">
        <v>2.9</v>
      </c>
      <c r="Q259" s="46">
        <v>2.2999999999999998</v>
      </c>
      <c r="R259" s="46">
        <v>2.1</v>
      </c>
      <c r="S259" s="46">
        <v>2.9</v>
      </c>
      <c r="T259" s="46">
        <v>0.7</v>
      </c>
      <c r="U259" s="46">
        <v>0.5</v>
      </c>
      <c r="V259" s="46">
        <v>1</v>
      </c>
      <c r="W259" s="46">
        <v>0.9</v>
      </c>
      <c r="X259" s="46">
        <v>0.4</v>
      </c>
      <c r="Y259" s="46">
        <v>1</v>
      </c>
      <c r="Z259" s="46">
        <v>1</v>
      </c>
      <c r="AA259" s="46">
        <v>0.7</v>
      </c>
      <c r="AB259" s="46">
        <v>0.7</v>
      </c>
    </row>
    <row r="260" spans="1:28" x14ac:dyDescent="0.2">
      <c r="A260" s="45">
        <v>40513</v>
      </c>
      <c r="B260" s="46">
        <v>96.7</v>
      </c>
      <c r="C260" s="46">
        <v>96.9</v>
      </c>
      <c r="D260" s="46">
        <v>97.4</v>
      </c>
      <c r="E260" s="46">
        <v>96.5</v>
      </c>
      <c r="F260" s="46">
        <v>97</v>
      </c>
      <c r="G260" s="46">
        <v>96.9</v>
      </c>
      <c r="H260" s="46">
        <v>97.1</v>
      </c>
      <c r="I260" s="46">
        <v>96.7</v>
      </c>
      <c r="J260" s="46">
        <v>96.9</v>
      </c>
      <c r="K260" s="46">
        <v>2.4</v>
      </c>
      <c r="L260" s="46">
        <v>3.1</v>
      </c>
      <c r="M260" s="46">
        <v>3.1</v>
      </c>
      <c r="N260" s="46">
        <v>2.6</v>
      </c>
      <c r="O260" s="46">
        <v>2.6</v>
      </c>
      <c r="P260" s="46">
        <v>2.2999999999999998</v>
      </c>
      <c r="Q260" s="46">
        <v>2.2999999999999998</v>
      </c>
      <c r="R260" s="46">
        <v>2.1</v>
      </c>
      <c r="S260" s="46">
        <v>2.8</v>
      </c>
      <c r="T260" s="46">
        <v>0.4</v>
      </c>
      <c r="U260" s="46">
        <v>0.6</v>
      </c>
      <c r="V260" s="46">
        <v>0.5</v>
      </c>
      <c r="W260" s="46">
        <v>0.3</v>
      </c>
      <c r="X260" s="46">
        <v>0.1</v>
      </c>
      <c r="Y260" s="46">
        <v>0.1</v>
      </c>
      <c r="Z260" s="46">
        <v>-0.1</v>
      </c>
      <c r="AA260" s="46">
        <v>0.4</v>
      </c>
      <c r="AB260" s="46">
        <v>0.4</v>
      </c>
    </row>
    <row r="261" spans="1:28" x14ac:dyDescent="0.2">
      <c r="A261" s="45">
        <v>40603</v>
      </c>
      <c r="B261" s="46">
        <v>98.2</v>
      </c>
      <c r="C261" s="46">
        <v>98.5</v>
      </c>
      <c r="D261" s="46">
        <v>98.6</v>
      </c>
      <c r="E261" s="46">
        <v>98.1</v>
      </c>
      <c r="F261" s="46">
        <v>98.1</v>
      </c>
      <c r="G261" s="46">
        <v>98.2</v>
      </c>
      <c r="H261" s="46">
        <v>98.2</v>
      </c>
      <c r="I261" s="46">
        <v>98.1</v>
      </c>
      <c r="J261" s="46">
        <v>98.3</v>
      </c>
      <c r="K261" s="46">
        <v>3.2</v>
      </c>
      <c r="L261" s="46">
        <v>3.5</v>
      </c>
      <c r="M261" s="46">
        <v>3.6</v>
      </c>
      <c r="N261" s="46">
        <v>3.7</v>
      </c>
      <c r="O261" s="46">
        <v>2.6</v>
      </c>
      <c r="P261" s="46">
        <v>2.9</v>
      </c>
      <c r="Q261" s="46">
        <v>2.9</v>
      </c>
      <c r="R261" s="46">
        <v>2.9</v>
      </c>
      <c r="S261" s="46">
        <v>3.3</v>
      </c>
      <c r="T261" s="46">
        <v>1.6</v>
      </c>
      <c r="U261" s="46">
        <v>1.7</v>
      </c>
      <c r="V261" s="46">
        <v>1.2</v>
      </c>
      <c r="W261" s="46">
        <v>1.7</v>
      </c>
      <c r="X261" s="46">
        <v>1.1000000000000001</v>
      </c>
      <c r="Y261" s="46">
        <v>1.3</v>
      </c>
      <c r="Z261" s="46">
        <v>1.1000000000000001</v>
      </c>
      <c r="AA261" s="46">
        <v>1.4</v>
      </c>
      <c r="AB261" s="46">
        <v>1.4</v>
      </c>
    </row>
    <row r="262" spans="1:28" x14ac:dyDescent="0.2">
      <c r="A262" s="45">
        <v>40695</v>
      </c>
      <c r="B262" s="46">
        <v>99.2</v>
      </c>
      <c r="C262" s="46">
        <v>99.2</v>
      </c>
      <c r="D262" s="46">
        <v>99.6</v>
      </c>
      <c r="E262" s="46">
        <v>99</v>
      </c>
      <c r="F262" s="46">
        <v>99.4</v>
      </c>
      <c r="G262" s="46">
        <v>99.1</v>
      </c>
      <c r="H262" s="46">
        <v>99.2</v>
      </c>
      <c r="I262" s="46">
        <v>99.2</v>
      </c>
      <c r="J262" s="46">
        <v>99.2</v>
      </c>
      <c r="K262" s="46">
        <v>3.8</v>
      </c>
      <c r="L262" s="46">
        <v>3.5</v>
      </c>
      <c r="M262" s="46">
        <v>3.9</v>
      </c>
      <c r="N262" s="46">
        <v>3.9</v>
      </c>
      <c r="O262" s="46">
        <v>3</v>
      </c>
      <c r="P262" s="46">
        <v>3.4</v>
      </c>
      <c r="Q262" s="46">
        <v>3.1</v>
      </c>
      <c r="R262" s="46">
        <v>3.8</v>
      </c>
      <c r="S262" s="46">
        <v>3.5</v>
      </c>
      <c r="T262" s="46">
        <v>1</v>
      </c>
      <c r="U262" s="46">
        <v>0.7</v>
      </c>
      <c r="V262" s="46">
        <v>1</v>
      </c>
      <c r="W262" s="46">
        <v>0.9</v>
      </c>
      <c r="X262" s="46">
        <v>1.3</v>
      </c>
      <c r="Y262" s="46">
        <v>0.9</v>
      </c>
      <c r="Z262" s="46">
        <v>1</v>
      </c>
      <c r="AA262" s="46">
        <v>1.1000000000000001</v>
      </c>
      <c r="AB262" s="46">
        <v>0.9</v>
      </c>
    </row>
    <row r="263" spans="1:28" x14ac:dyDescent="0.2">
      <c r="A263" s="45">
        <v>40787</v>
      </c>
      <c r="B263" s="46">
        <v>99.9</v>
      </c>
      <c r="C263" s="46">
        <v>99.8</v>
      </c>
      <c r="D263" s="46">
        <v>99.9</v>
      </c>
      <c r="E263" s="46">
        <v>100</v>
      </c>
      <c r="F263" s="46">
        <v>99.6</v>
      </c>
      <c r="G263" s="46">
        <v>99.9</v>
      </c>
      <c r="H263" s="46">
        <v>99.9</v>
      </c>
      <c r="I263" s="46">
        <v>99.8</v>
      </c>
      <c r="J263" s="46">
        <v>99.8</v>
      </c>
      <c r="K263" s="46">
        <v>3.7</v>
      </c>
      <c r="L263" s="46">
        <v>3.6</v>
      </c>
      <c r="M263" s="46">
        <v>3.1</v>
      </c>
      <c r="N263" s="46">
        <v>4</v>
      </c>
      <c r="O263" s="46">
        <v>2.8</v>
      </c>
      <c r="P263" s="46">
        <v>3.2</v>
      </c>
      <c r="Q263" s="46">
        <v>2.8</v>
      </c>
      <c r="R263" s="46">
        <v>3.6</v>
      </c>
      <c r="S263" s="46">
        <v>3.4</v>
      </c>
      <c r="T263" s="46">
        <v>0.7</v>
      </c>
      <c r="U263" s="46">
        <v>0.6</v>
      </c>
      <c r="V263" s="46">
        <v>0.3</v>
      </c>
      <c r="W263" s="46">
        <v>1</v>
      </c>
      <c r="X263" s="46">
        <v>0.2</v>
      </c>
      <c r="Y263" s="46">
        <v>0.8</v>
      </c>
      <c r="Z263" s="46">
        <v>0.7</v>
      </c>
      <c r="AA263" s="46">
        <v>0.6</v>
      </c>
      <c r="AB263" s="46">
        <v>0.6</v>
      </c>
    </row>
    <row r="264" spans="1:28" x14ac:dyDescent="0.2">
      <c r="A264" s="45">
        <v>40878</v>
      </c>
      <c r="B264" s="46">
        <v>99.8</v>
      </c>
      <c r="C264" s="46">
        <v>99.9</v>
      </c>
      <c r="D264" s="46">
        <v>99.7</v>
      </c>
      <c r="E264" s="46">
        <v>100</v>
      </c>
      <c r="F264" s="46">
        <v>99.8</v>
      </c>
      <c r="G264" s="46">
        <v>100</v>
      </c>
      <c r="H264" s="46">
        <v>99.5</v>
      </c>
      <c r="I264" s="46">
        <v>100.1</v>
      </c>
      <c r="J264" s="46">
        <v>99.8</v>
      </c>
      <c r="K264" s="46">
        <v>3.2</v>
      </c>
      <c r="L264" s="46">
        <v>3.1</v>
      </c>
      <c r="M264" s="46">
        <v>2.4</v>
      </c>
      <c r="N264" s="46">
        <v>3.6</v>
      </c>
      <c r="O264" s="46">
        <v>2.9</v>
      </c>
      <c r="P264" s="46">
        <v>3.2</v>
      </c>
      <c r="Q264" s="46">
        <v>2.5</v>
      </c>
      <c r="R264" s="46">
        <v>3.5</v>
      </c>
      <c r="S264" s="46">
        <v>3</v>
      </c>
      <c r="T264" s="46">
        <v>-0.1</v>
      </c>
      <c r="U264" s="46">
        <v>0.1</v>
      </c>
      <c r="V264" s="46">
        <v>-0.2</v>
      </c>
      <c r="W264" s="46">
        <v>0</v>
      </c>
      <c r="X264" s="46">
        <v>0.2</v>
      </c>
      <c r="Y264" s="46">
        <v>0.1</v>
      </c>
      <c r="Z264" s="46">
        <v>-0.4</v>
      </c>
      <c r="AA264" s="46">
        <v>0.3</v>
      </c>
      <c r="AB264" s="46">
        <v>0</v>
      </c>
    </row>
    <row r="265" spans="1:28" x14ac:dyDescent="0.2">
      <c r="A265" s="45">
        <v>40969</v>
      </c>
      <c r="B265" s="46">
        <v>99.9</v>
      </c>
      <c r="C265" s="46">
        <v>99.9</v>
      </c>
      <c r="D265" s="46">
        <v>99.9</v>
      </c>
      <c r="E265" s="46">
        <v>99.9</v>
      </c>
      <c r="F265" s="46">
        <v>100</v>
      </c>
      <c r="G265" s="46">
        <v>100.3</v>
      </c>
      <c r="H265" s="46">
        <v>99.9</v>
      </c>
      <c r="I265" s="46">
        <v>99.7</v>
      </c>
      <c r="J265" s="46">
        <v>99.9</v>
      </c>
      <c r="K265" s="46">
        <v>1.7</v>
      </c>
      <c r="L265" s="46">
        <v>1.4</v>
      </c>
      <c r="M265" s="46">
        <v>1.3</v>
      </c>
      <c r="N265" s="46">
        <v>1.8</v>
      </c>
      <c r="O265" s="46">
        <v>1.9</v>
      </c>
      <c r="P265" s="46">
        <v>2.1</v>
      </c>
      <c r="Q265" s="46">
        <v>1.7</v>
      </c>
      <c r="R265" s="46">
        <v>1.6</v>
      </c>
      <c r="S265" s="46">
        <v>1.6</v>
      </c>
      <c r="T265" s="46">
        <v>0.1</v>
      </c>
      <c r="U265" s="46">
        <v>0</v>
      </c>
      <c r="V265" s="46">
        <v>0.2</v>
      </c>
      <c r="W265" s="46">
        <v>-0.1</v>
      </c>
      <c r="X265" s="46">
        <v>0.2</v>
      </c>
      <c r="Y265" s="46">
        <v>0.3</v>
      </c>
      <c r="Z265" s="46">
        <v>0.4</v>
      </c>
      <c r="AA265" s="46">
        <v>-0.4</v>
      </c>
      <c r="AB265" s="46">
        <v>0.1</v>
      </c>
    </row>
    <row r="266" spans="1:28" x14ac:dyDescent="0.2">
      <c r="A266" s="45">
        <v>41061</v>
      </c>
      <c r="B266" s="46">
        <v>100.5</v>
      </c>
      <c r="C266" s="46">
        <v>100.4</v>
      </c>
      <c r="D266" s="46">
        <v>100.5</v>
      </c>
      <c r="E266" s="46">
        <v>100.2</v>
      </c>
      <c r="F266" s="46">
        <v>100.5</v>
      </c>
      <c r="G266" s="46">
        <v>99.9</v>
      </c>
      <c r="H266" s="46">
        <v>100.7</v>
      </c>
      <c r="I266" s="46">
        <v>100.3</v>
      </c>
      <c r="J266" s="46">
        <v>100.4</v>
      </c>
      <c r="K266" s="46">
        <v>1.3</v>
      </c>
      <c r="L266" s="46">
        <v>1.2</v>
      </c>
      <c r="M266" s="46">
        <v>0.9</v>
      </c>
      <c r="N266" s="46">
        <v>1.2</v>
      </c>
      <c r="O266" s="46">
        <v>1.1000000000000001</v>
      </c>
      <c r="P266" s="46">
        <v>0.8</v>
      </c>
      <c r="Q266" s="46">
        <v>1.5</v>
      </c>
      <c r="R266" s="46">
        <v>1.1000000000000001</v>
      </c>
      <c r="S266" s="46">
        <v>1.2</v>
      </c>
      <c r="T266" s="46">
        <v>0.6</v>
      </c>
      <c r="U266" s="46">
        <v>0.5</v>
      </c>
      <c r="V266" s="46">
        <v>0.6</v>
      </c>
      <c r="W266" s="46">
        <v>0.3</v>
      </c>
      <c r="X266" s="46">
        <v>0.5</v>
      </c>
      <c r="Y266" s="46">
        <v>-0.4</v>
      </c>
      <c r="Z266" s="46">
        <v>0.8</v>
      </c>
      <c r="AA266" s="46">
        <v>0.6</v>
      </c>
      <c r="AB266" s="46">
        <v>0.5</v>
      </c>
    </row>
    <row r="267" spans="1:28" x14ac:dyDescent="0.2">
      <c r="A267" s="45">
        <v>41153</v>
      </c>
      <c r="B267" s="46">
        <v>102.2</v>
      </c>
      <c r="C267" s="46">
        <v>101.6</v>
      </c>
      <c r="D267" s="46">
        <v>101.6</v>
      </c>
      <c r="E267" s="46">
        <v>101.7</v>
      </c>
      <c r="F267" s="46">
        <v>101.6</v>
      </c>
      <c r="G267" s="46">
        <v>100.6</v>
      </c>
      <c r="H267" s="46">
        <v>102</v>
      </c>
      <c r="I267" s="46">
        <v>101.4</v>
      </c>
      <c r="J267" s="46">
        <v>101.8</v>
      </c>
      <c r="K267" s="46">
        <v>2.2999999999999998</v>
      </c>
      <c r="L267" s="46">
        <v>1.8</v>
      </c>
      <c r="M267" s="46">
        <v>1.7</v>
      </c>
      <c r="N267" s="46">
        <v>1.7</v>
      </c>
      <c r="O267" s="46">
        <v>2</v>
      </c>
      <c r="P267" s="46">
        <v>0.7</v>
      </c>
      <c r="Q267" s="46">
        <v>2.1</v>
      </c>
      <c r="R267" s="46">
        <v>1.6</v>
      </c>
      <c r="S267" s="46">
        <v>2</v>
      </c>
      <c r="T267" s="46">
        <v>1.7</v>
      </c>
      <c r="U267" s="46">
        <v>1.2</v>
      </c>
      <c r="V267" s="46">
        <v>1.1000000000000001</v>
      </c>
      <c r="W267" s="46">
        <v>1.5</v>
      </c>
      <c r="X267" s="46">
        <v>1.1000000000000001</v>
      </c>
      <c r="Y267" s="46">
        <v>0.7</v>
      </c>
      <c r="Z267" s="46">
        <v>1.3</v>
      </c>
      <c r="AA267" s="46">
        <v>1.1000000000000001</v>
      </c>
      <c r="AB267" s="46">
        <v>1.4</v>
      </c>
    </row>
    <row r="268" spans="1:28" x14ac:dyDescent="0.2">
      <c r="A268" s="45">
        <v>41244</v>
      </c>
      <c r="B268" s="46">
        <v>102.3</v>
      </c>
      <c r="C268" s="46">
        <v>102</v>
      </c>
      <c r="D268" s="46">
        <v>101.9</v>
      </c>
      <c r="E268" s="46">
        <v>102.1</v>
      </c>
      <c r="F268" s="46">
        <v>101.9</v>
      </c>
      <c r="G268" s="46">
        <v>101</v>
      </c>
      <c r="H268" s="46">
        <v>102</v>
      </c>
      <c r="I268" s="46">
        <v>101.8</v>
      </c>
      <c r="J268" s="46">
        <v>102</v>
      </c>
      <c r="K268" s="46">
        <v>2.5</v>
      </c>
      <c r="L268" s="46">
        <v>2.1</v>
      </c>
      <c r="M268" s="46">
        <v>2.2000000000000002</v>
      </c>
      <c r="N268" s="46">
        <v>2.1</v>
      </c>
      <c r="O268" s="46">
        <v>2.1</v>
      </c>
      <c r="P268" s="46">
        <v>1</v>
      </c>
      <c r="Q268" s="46">
        <v>2.5</v>
      </c>
      <c r="R268" s="46">
        <v>1.7</v>
      </c>
      <c r="S268" s="46">
        <v>2.2000000000000002</v>
      </c>
      <c r="T268" s="46">
        <v>0.1</v>
      </c>
      <c r="U268" s="46">
        <v>0.4</v>
      </c>
      <c r="V268" s="46">
        <v>0.3</v>
      </c>
      <c r="W268" s="46">
        <v>0.4</v>
      </c>
      <c r="X268" s="46">
        <v>0.3</v>
      </c>
      <c r="Y268" s="46">
        <v>0.4</v>
      </c>
      <c r="Z268" s="46">
        <v>0</v>
      </c>
      <c r="AA268" s="46">
        <v>0.4</v>
      </c>
      <c r="AB268" s="46">
        <v>0.2</v>
      </c>
    </row>
    <row r="269" spans="1:28" x14ac:dyDescent="0.2">
      <c r="A269" s="45">
        <v>41334</v>
      </c>
      <c r="B269" s="46">
        <v>102.7</v>
      </c>
      <c r="C269" s="46">
        <v>102.4</v>
      </c>
      <c r="D269" s="46">
        <v>102</v>
      </c>
      <c r="E269" s="46">
        <v>102.1</v>
      </c>
      <c r="F269" s="46">
        <v>102.4</v>
      </c>
      <c r="G269" s="46">
        <v>101.3</v>
      </c>
      <c r="H269" s="46">
        <v>103.7</v>
      </c>
      <c r="I269" s="46">
        <v>101.9</v>
      </c>
      <c r="J269" s="46">
        <v>102.4</v>
      </c>
      <c r="K269" s="46">
        <v>2.8</v>
      </c>
      <c r="L269" s="46">
        <v>2.5</v>
      </c>
      <c r="M269" s="46">
        <v>2.1</v>
      </c>
      <c r="N269" s="46">
        <v>2.2000000000000002</v>
      </c>
      <c r="O269" s="46">
        <v>2.4</v>
      </c>
      <c r="P269" s="46">
        <v>1</v>
      </c>
      <c r="Q269" s="46">
        <v>3.8</v>
      </c>
      <c r="R269" s="46">
        <v>2.2000000000000002</v>
      </c>
      <c r="S269" s="46">
        <v>2.5</v>
      </c>
      <c r="T269" s="46">
        <v>0.4</v>
      </c>
      <c r="U269" s="46">
        <v>0.4</v>
      </c>
      <c r="V269" s="46">
        <v>0.1</v>
      </c>
      <c r="W269" s="46">
        <v>0</v>
      </c>
      <c r="X269" s="46">
        <v>0.5</v>
      </c>
      <c r="Y269" s="46">
        <v>0.3</v>
      </c>
      <c r="Z269" s="46">
        <v>1.7</v>
      </c>
      <c r="AA269" s="46">
        <v>0.1</v>
      </c>
      <c r="AB269" s="46">
        <v>0.4</v>
      </c>
    </row>
    <row r="270" spans="1:28" x14ac:dyDescent="0.2">
      <c r="A270" s="45">
        <v>41426</v>
      </c>
      <c r="B270" s="46">
        <v>103.1</v>
      </c>
      <c r="C270" s="46">
        <v>102.6</v>
      </c>
      <c r="D270" s="46">
        <v>102.5</v>
      </c>
      <c r="E270" s="46">
        <v>102.3</v>
      </c>
      <c r="F270" s="46">
        <v>103</v>
      </c>
      <c r="G270" s="46">
        <v>101.7</v>
      </c>
      <c r="H270" s="46">
        <v>104.6</v>
      </c>
      <c r="I270" s="46">
        <v>102.5</v>
      </c>
      <c r="J270" s="46">
        <v>102.8</v>
      </c>
      <c r="K270" s="46">
        <v>2.6</v>
      </c>
      <c r="L270" s="46">
        <v>2.2000000000000002</v>
      </c>
      <c r="M270" s="46">
        <v>2</v>
      </c>
      <c r="N270" s="46">
        <v>2.1</v>
      </c>
      <c r="O270" s="46">
        <v>2.5</v>
      </c>
      <c r="P270" s="46">
        <v>1.8</v>
      </c>
      <c r="Q270" s="46">
        <v>3.9</v>
      </c>
      <c r="R270" s="46">
        <v>2.2000000000000002</v>
      </c>
      <c r="S270" s="46">
        <v>2.4</v>
      </c>
      <c r="T270" s="46">
        <v>0.4</v>
      </c>
      <c r="U270" s="46">
        <v>0.2</v>
      </c>
      <c r="V270" s="46">
        <v>0.5</v>
      </c>
      <c r="W270" s="46">
        <v>0.2</v>
      </c>
      <c r="X270" s="46">
        <v>0.6</v>
      </c>
      <c r="Y270" s="46">
        <v>0.4</v>
      </c>
      <c r="Z270" s="46">
        <v>0.9</v>
      </c>
      <c r="AA270" s="46">
        <v>0.6</v>
      </c>
      <c r="AB270" s="46">
        <v>0.4</v>
      </c>
    </row>
    <row r="271" spans="1:28" x14ac:dyDescent="0.2">
      <c r="A271" s="45">
        <v>41518</v>
      </c>
      <c r="B271" s="46">
        <v>104.3</v>
      </c>
      <c r="C271" s="46">
        <v>104</v>
      </c>
      <c r="D271" s="46">
        <v>103.8</v>
      </c>
      <c r="E271" s="46">
        <v>103.7</v>
      </c>
      <c r="F271" s="46">
        <v>104.2</v>
      </c>
      <c r="G271" s="46">
        <v>102.6</v>
      </c>
      <c r="H271" s="46">
        <v>105.5</v>
      </c>
      <c r="I271" s="46">
        <v>103.1</v>
      </c>
      <c r="J271" s="46">
        <v>104</v>
      </c>
      <c r="K271" s="46">
        <v>2.1</v>
      </c>
      <c r="L271" s="46">
        <v>2.4</v>
      </c>
      <c r="M271" s="46">
        <v>2.2000000000000002</v>
      </c>
      <c r="N271" s="46">
        <v>2</v>
      </c>
      <c r="O271" s="46">
        <v>2.6</v>
      </c>
      <c r="P271" s="46">
        <v>2</v>
      </c>
      <c r="Q271" s="46">
        <v>3.4</v>
      </c>
      <c r="R271" s="46">
        <v>1.7</v>
      </c>
      <c r="S271" s="46">
        <v>2.2000000000000002</v>
      </c>
      <c r="T271" s="46">
        <v>1.2</v>
      </c>
      <c r="U271" s="46">
        <v>1.4</v>
      </c>
      <c r="V271" s="46">
        <v>1.3</v>
      </c>
      <c r="W271" s="46">
        <v>1.4</v>
      </c>
      <c r="X271" s="46">
        <v>1.2</v>
      </c>
      <c r="Y271" s="46">
        <v>0.9</v>
      </c>
      <c r="Z271" s="46">
        <v>0.9</v>
      </c>
      <c r="AA271" s="46">
        <v>0.6</v>
      </c>
      <c r="AB271" s="46">
        <v>1.2</v>
      </c>
    </row>
    <row r="272" spans="1:28" x14ac:dyDescent="0.2">
      <c r="A272" s="45">
        <v>41609</v>
      </c>
      <c r="B272" s="46">
        <v>105</v>
      </c>
      <c r="C272" s="46">
        <v>104.8</v>
      </c>
      <c r="D272" s="46">
        <v>104.6</v>
      </c>
      <c r="E272" s="46">
        <v>104.4</v>
      </c>
      <c r="F272" s="46">
        <v>104.9</v>
      </c>
      <c r="G272" s="46">
        <v>103.6</v>
      </c>
      <c r="H272" s="46">
        <v>106.5</v>
      </c>
      <c r="I272" s="46">
        <v>104.1</v>
      </c>
      <c r="J272" s="46">
        <v>104.8</v>
      </c>
      <c r="K272" s="46">
        <v>2.6</v>
      </c>
      <c r="L272" s="46">
        <v>2.7</v>
      </c>
      <c r="M272" s="46">
        <v>2.6</v>
      </c>
      <c r="N272" s="46">
        <v>2.2999999999999998</v>
      </c>
      <c r="O272" s="46">
        <v>2.9</v>
      </c>
      <c r="P272" s="46">
        <v>2.6</v>
      </c>
      <c r="Q272" s="46">
        <v>4.4000000000000004</v>
      </c>
      <c r="R272" s="46">
        <v>2.2999999999999998</v>
      </c>
      <c r="S272" s="46">
        <v>2.7</v>
      </c>
      <c r="T272" s="46">
        <v>0.7</v>
      </c>
      <c r="U272" s="46">
        <v>0.8</v>
      </c>
      <c r="V272" s="46">
        <v>0.8</v>
      </c>
      <c r="W272" s="46">
        <v>0.7</v>
      </c>
      <c r="X272" s="46">
        <v>0.7</v>
      </c>
      <c r="Y272" s="46">
        <v>1</v>
      </c>
      <c r="Z272" s="46">
        <v>0.9</v>
      </c>
      <c r="AA272" s="46">
        <v>1</v>
      </c>
      <c r="AB272" s="46">
        <v>0.8</v>
      </c>
    </row>
    <row r="273" spans="1:61" x14ac:dyDescent="0.2">
      <c r="A273" s="45">
        <v>41699</v>
      </c>
      <c r="B273" s="46">
        <v>105.6</v>
      </c>
      <c r="C273" s="46">
        <v>105.3</v>
      </c>
      <c r="D273" s="46">
        <v>105.2</v>
      </c>
      <c r="E273" s="46">
        <v>105.1</v>
      </c>
      <c r="F273" s="46">
        <v>105.6</v>
      </c>
      <c r="G273" s="46">
        <v>104.1</v>
      </c>
      <c r="H273" s="46">
        <v>107.4</v>
      </c>
      <c r="I273" s="46">
        <v>104.6</v>
      </c>
      <c r="J273" s="46">
        <v>105.4</v>
      </c>
      <c r="K273" s="46">
        <v>2.8</v>
      </c>
      <c r="L273" s="46">
        <v>2.8</v>
      </c>
      <c r="M273" s="46">
        <v>3.1</v>
      </c>
      <c r="N273" s="46">
        <v>2.9</v>
      </c>
      <c r="O273" s="46">
        <v>3.1</v>
      </c>
      <c r="P273" s="46">
        <v>2.8</v>
      </c>
      <c r="Q273" s="46">
        <v>3.6</v>
      </c>
      <c r="R273" s="46">
        <v>2.6</v>
      </c>
      <c r="S273" s="46">
        <v>2.9</v>
      </c>
      <c r="T273" s="46">
        <v>0.6</v>
      </c>
      <c r="U273" s="46">
        <v>0.5</v>
      </c>
      <c r="V273" s="46">
        <v>0.6</v>
      </c>
      <c r="W273" s="46">
        <v>0.7</v>
      </c>
      <c r="X273" s="46">
        <v>0.7</v>
      </c>
      <c r="Y273" s="46">
        <v>0.5</v>
      </c>
      <c r="Z273" s="46">
        <v>0.8</v>
      </c>
      <c r="AA273" s="46">
        <v>0.5</v>
      </c>
      <c r="AB273" s="46">
        <v>0.6</v>
      </c>
    </row>
    <row r="274" spans="1:61" x14ac:dyDescent="0.2">
      <c r="A274" s="45">
        <v>41791</v>
      </c>
      <c r="B274" s="46">
        <v>106</v>
      </c>
      <c r="C274" s="46">
        <v>105.9</v>
      </c>
      <c r="D274" s="46">
        <v>105.8</v>
      </c>
      <c r="E274" s="46">
        <v>105.5</v>
      </c>
      <c r="F274" s="46">
        <v>106.4</v>
      </c>
      <c r="G274" s="46">
        <v>104.5</v>
      </c>
      <c r="H274" s="46">
        <v>108.1</v>
      </c>
      <c r="I274" s="46">
        <v>104.8</v>
      </c>
      <c r="J274" s="46">
        <v>105.9</v>
      </c>
      <c r="K274" s="46">
        <v>2.8</v>
      </c>
      <c r="L274" s="46">
        <v>3.2</v>
      </c>
      <c r="M274" s="46">
        <v>3.2</v>
      </c>
      <c r="N274" s="46">
        <v>3.1</v>
      </c>
      <c r="O274" s="46">
        <v>3.3</v>
      </c>
      <c r="P274" s="46">
        <v>2.8</v>
      </c>
      <c r="Q274" s="46">
        <v>3.3</v>
      </c>
      <c r="R274" s="46">
        <v>2.2000000000000002</v>
      </c>
      <c r="S274" s="46">
        <v>3</v>
      </c>
      <c r="T274" s="46">
        <v>0.4</v>
      </c>
      <c r="U274" s="46">
        <v>0.6</v>
      </c>
      <c r="V274" s="46">
        <v>0.6</v>
      </c>
      <c r="W274" s="46">
        <v>0.4</v>
      </c>
      <c r="X274" s="46">
        <v>0.8</v>
      </c>
      <c r="Y274" s="46">
        <v>0.4</v>
      </c>
      <c r="Z274" s="46">
        <v>0.7</v>
      </c>
      <c r="AA274" s="46">
        <v>0.2</v>
      </c>
      <c r="AB274" s="46">
        <v>0.5</v>
      </c>
    </row>
    <row r="275" spans="1:61" x14ac:dyDescent="0.2">
      <c r="A275" s="45">
        <v>41883</v>
      </c>
      <c r="B275" s="46">
        <v>106.6</v>
      </c>
      <c r="C275" s="46">
        <v>106.1</v>
      </c>
      <c r="D275" s="46">
        <v>106.5</v>
      </c>
      <c r="E275" s="46">
        <v>105.9</v>
      </c>
      <c r="F275" s="46">
        <v>106.9</v>
      </c>
      <c r="G275" s="46">
        <v>104.6</v>
      </c>
      <c r="H275" s="46">
        <v>108.3</v>
      </c>
      <c r="I275" s="46">
        <v>105.2</v>
      </c>
      <c r="J275" s="46">
        <v>106.4</v>
      </c>
      <c r="K275" s="46">
        <v>2.2000000000000002</v>
      </c>
      <c r="L275" s="46">
        <v>2</v>
      </c>
      <c r="M275" s="46">
        <v>2.6</v>
      </c>
      <c r="N275" s="46">
        <v>2.1</v>
      </c>
      <c r="O275" s="46">
        <v>2.6</v>
      </c>
      <c r="P275" s="46">
        <v>1.9</v>
      </c>
      <c r="Q275" s="46">
        <v>2.7</v>
      </c>
      <c r="R275" s="46">
        <v>2</v>
      </c>
      <c r="S275" s="46">
        <v>2.2999999999999998</v>
      </c>
      <c r="T275" s="46">
        <v>0.6</v>
      </c>
      <c r="U275" s="46">
        <v>0.2</v>
      </c>
      <c r="V275" s="46">
        <v>0.7</v>
      </c>
      <c r="W275" s="46">
        <v>0.4</v>
      </c>
      <c r="X275" s="46">
        <v>0.5</v>
      </c>
      <c r="Y275" s="46">
        <v>0.1</v>
      </c>
      <c r="Z275" s="46">
        <v>0.2</v>
      </c>
      <c r="AA275" s="46">
        <v>0.4</v>
      </c>
      <c r="AB275" s="46">
        <v>0.5</v>
      </c>
    </row>
    <row r="277" spans="1:61" x14ac:dyDescent="0.2">
      <c r="B277" s="45">
        <v>36678</v>
      </c>
      <c r="C277" s="45">
        <v>37043</v>
      </c>
      <c r="D277" s="45">
        <v>37408</v>
      </c>
      <c r="E277" s="45">
        <v>37773</v>
      </c>
      <c r="F277" s="45">
        <v>38139</v>
      </c>
      <c r="G277" s="45">
        <v>38504</v>
      </c>
      <c r="H277" s="45">
        <v>38869</v>
      </c>
      <c r="I277" s="45">
        <v>39234</v>
      </c>
      <c r="J277" s="45">
        <v>39600</v>
      </c>
      <c r="K277" s="45">
        <v>39965</v>
      </c>
      <c r="L277" s="45">
        <v>40330</v>
      </c>
      <c r="M277" s="45">
        <v>40695</v>
      </c>
      <c r="N277" s="45">
        <v>41061</v>
      </c>
      <c r="O277" s="45">
        <v>41426</v>
      </c>
      <c r="P277" s="45">
        <v>41791</v>
      </c>
      <c r="Q277" s="48">
        <v>42156</v>
      </c>
      <c r="R277" s="48">
        <v>42522</v>
      </c>
      <c r="S277" s="45"/>
      <c r="U277" s="45"/>
      <c r="V277" s="45"/>
      <c r="W277" s="45"/>
      <c r="Y277" s="45"/>
      <c r="Z277" s="45"/>
      <c r="AA277" s="45"/>
      <c r="AC277" s="45"/>
      <c r="AD277" s="45"/>
      <c r="AE277" s="45"/>
      <c r="AG277" s="45"/>
      <c r="AH277" s="45"/>
      <c r="AI277" s="45"/>
      <c r="AK277" s="45"/>
      <c r="AL277" s="45"/>
      <c r="AM277" s="45"/>
      <c r="AO277" s="45"/>
      <c r="AP277" s="45"/>
      <c r="AQ277" s="45"/>
      <c r="AS277" s="45"/>
      <c r="AT277" s="45"/>
      <c r="AU277" s="45"/>
      <c r="AW277" s="45"/>
      <c r="AX277" s="45"/>
      <c r="AY277" s="45"/>
      <c r="BA277" s="45"/>
      <c r="BB277" s="45"/>
      <c r="BC277" s="45"/>
      <c r="BE277" s="45"/>
      <c r="BF277" s="45"/>
      <c r="BG277" s="45"/>
      <c r="BI277" s="45"/>
    </row>
    <row r="278" spans="1:61" x14ac:dyDescent="0.2">
      <c r="B278" s="46">
        <v>70.2</v>
      </c>
      <c r="C278" s="46">
        <v>74.5</v>
      </c>
      <c r="D278" s="46">
        <v>76.599999999999994</v>
      </c>
      <c r="E278" s="46">
        <v>78.599999999999994</v>
      </c>
      <c r="F278" s="46">
        <v>80.599999999999994</v>
      </c>
      <c r="G278" s="46">
        <v>82.6</v>
      </c>
      <c r="H278" s="46">
        <v>85.9</v>
      </c>
      <c r="I278" s="46">
        <v>87.7</v>
      </c>
      <c r="J278" s="46">
        <v>91.6</v>
      </c>
      <c r="K278" s="46">
        <v>92.9</v>
      </c>
      <c r="L278" s="46">
        <v>95.8</v>
      </c>
      <c r="M278" s="46">
        <v>99.2</v>
      </c>
      <c r="N278" s="46">
        <v>100.4</v>
      </c>
      <c r="O278" s="46">
        <v>102.8</v>
      </c>
      <c r="P278" s="46">
        <v>105.9</v>
      </c>
      <c r="Q278" s="87">
        <f>P278*1.025</f>
        <v>108.5475</v>
      </c>
      <c r="R278" s="87">
        <f>Q278*1.025</f>
        <v>111.26118749999999</v>
      </c>
      <c r="S278" s="46"/>
      <c r="U278" s="46"/>
      <c r="V278" s="46"/>
      <c r="W278" s="46"/>
      <c r="Y278" s="46"/>
      <c r="Z278" s="46"/>
      <c r="AA278" s="46"/>
      <c r="AC278" s="46"/>
      <c r="AD278" s="46"/>
      <c r="AE278" s="46"/>
      <c r="AG278" s="46"/>
      <c r="AH278" s="46"/>
      <c r="AI278" s="46"/>
      <c r="AK278" s="46"/>
      <c r="AL278" s="46"/>
      <c r="AM278" s="46"/>
      <c r="AO278" s="46"/>
      <c r="AP278" s="46"/>
      <c r="AQ278" s="46"/>
      <c r="AS278" s="46"/>
      <c r="AT278" s="46"/>
      <c r="AU278" s="46"/>
      <c r="AW278" s="46"/>
      <c r="AX278" s="46"/>
      <c r="AY278" s="46"/>
      <c r="BA278" s="46"/>
      <c r="BB278" s="46"/>
      <c r="BC278" s="46"/>
      <c r="BE278" s="46"/>
      <c r="BF278" s="46"/>
      <c r="BG278" s="46"/>
      <c r="BI278" s="46"/>
    </row>
    <row r="279" spans="1:61" x14ac:dyDescent="0.2">
      <c r="B279" s="49"/>
      <c r="Q279" s="86"/>
      <c r="R279" s="86">
        <f>R278/100</f>
        <v>1.1126118749999998</v>
      </c>
    </row>
    <row r="280" spans="1:61" x14ac:dyDescent="0.2">
      <c r="B280" s="44"/>
      <c r="C280" s="44"/>
      <c r="D280" s="44"/>
      <c r="E280" s="44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93" t="s">
        <v>127</v>
      </c>
      <c r="R280" s="94"/>
    </row>
    <row r="281" spans="1:61" x14ac:dyDescent="0.2"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</row>
    <row r="282" spans="1:61" x14ac:dyDescent="0.2">
      <c r="Q282" s="40" t="s">
        <v>200</v>
      </c>
      <c r="R282" s="88"/>
    </row>
    <row r="283" spans="1:61" x14ac:dyDescent="0.2">
      <c r="B283" s="89">
        <v>36678</v>
      </c>
      <c r="C283" s="89">
        <v>37043</v>
      </c>
      <c r="D283" s="89">
        <v>37408</v>
      </c>
      <c r="E283" s="89">
        <v>37773</v>
      </c>
      <c r="F283" s="89">
        <v>38139</v>
      </c>
      <c r="G283" s="89">
        <v>38504</v>
      </c>
      <c r="H283" s="89">
        <v>38869</v>
      </c>
      <c r="I283" s="89">
        <v>39234</v>
      </c>
      <c r="J283" s="89">
        <v>39600</v>
      </c>
      <c r="K283" s="89">
        <v>39965</v>
      </c>
      <c r="L283" s="89">
        <v>40330</v>
      </c>
      <c r="M283" s="89">
        <v>40695</v>
      </c>
      <c r="N283" s="89">
        <v>41061</v>
      </c>
      <c r="O283" s="89">
        <v>41426</v>
      </c>
      <c r="P283" s="89">
        <v>41791</v>
      </c>
      <c r="Q283" s="90">
        <v>42156</v>
      </c>
      <c r="R283" s="90">
        <v>42522</v>
      </c>
    </row>
    <row r="284" spans="1:61" x14ac:dyDescent="0.2">
      <c r="B284" s="91">
        <f t="shared" ref="B284:R284" si="0">B278/$R$279</f>
        <v>63.094778671133646</v>
      </c>
      <c r="C284" s="91">
        <f t="shared" si="0"/>
        <v>66.959558561245814</v>
      </c>
      <c r="D284" s="91">
        <f t="shared" si="0"/>
        <v>68.847009205254082</v>
      </c>
      <c r="E284" s="91">
        <f t="shared" si="0"/>
        <v>70.644581247166727</v>
      </c>
      <c r="F284" s="91">
        <f t="shared" si="0"/>
        <v>72.442153289079357</v>
      </c>
      <c r="G284" s="91">
        <f t="shared" si="0"/>
        <v>74.239725330992002</v>
      </c>
      <c r="H284" s="91">
        <f t="shared" si="0"/>
        <v>77.205719200147868</v>
      </c>
      <c r="I284" s="91">
        <f t="shared" si="0"/>
        <v>78.823534037869237</v>
      </c>
      <c r="J284" s="91">
        <f t="shared" si="0"/>
        <v>82.328799519598874</v>
      </c>
      <c r="K284" s="91">
        <f t="shared" si="0"/>
        <v>83.49722134684211</v>
      </c>
      <c r="L284" s="91">
        <f t="shared" si="0"/>
        <v>86.103700807615425</v>
      </c>
      <c r="M284" s="91">
        <f t="shared" si="0"/>
        <v>89.159573278866915</v>
      </c>
      <c r="N284" s="91">
        <f t="shared" si="0"/>
        <v>90.238116504014499</v>
      </c>
      <c r="O284" s="91">
        <f t="shared" si="0"/>
        <v>92.395202954309667</v>
      </c>
      <c r="P284" s="91">
        <f t="shared" si="0"/>
        <v>95.181439619274258</v>
      </c>
      <c r="Q284" s="91">
        <f>Q278/$R$279</f>
        <v>97.560975609756113</v>
      </c>
      <c r="R284" s="91">
        <f t="shared" si="0"/>
        <v>100.00000000000001</v>
      </c>
    </row>
    <row r="285" spans="1:61" x14ac:dyDescent="0.2">
      <c r="O285" s="42">
        <f>O284/100</f>
        <v>0.92395202954309663</v>
      </c>
      <c r="P285" s="42">
        <f t="shared" ref="P285:R285" si="1">P284/100</f>
        <v>0.95181439619274255</v>
      </c>
      <c r="Q285" s="42">
        <f t="shared" si="1"/>
        <v>0.97560975609756118</v>
      </c>
      <c r="R285" s="42">
        <f t="shared" si="1"/>
        <v>1.0000000000000002</v>
      </c>
    </row>
    <row r="286" spans="1:61" x14ac:dyDescent="0.2">
      <c r="O286" s="42">
        <v>0.92395202954309663</v>
      </c>
      <c r="P286" s="42">
        <v>0.95181439619274255</v>
      </c>
      <c r="Q286" s="42">
        <v>0.97560975609756118</v>
      </c>
      <c r="R286" s="42">
        <v>1</v>
      </c>
    </row>
    <row r="288" spans="1:61" x14ac:dyDescent="0.2">
      <c r="O288" s="42">
        <v>0.92395202954309663</v>
      </c>
    </row>
    <row r="289" spans="15:15" x14ac:dyDescent="0.2">
      <c r="O289" s="42">
        <v>0.95181439619274255</v>
      </c>
    </row>
    <row r="290" spans="15:15" x14ac:dyDescent="0.2">
      <c r="O290" s="42">
        <v>0.97560975609756118</v>
      </c>
    </row>
    <row r="291" spans="15:15" x14ac:dyDescent="0.2">
      <c r="O291" s="42"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ODA current</vt:lpstr>
      <vt:lpstr>Total ODA constant</vt:lpstr>
      <vt:lpstr>DFAT Country global current</vt:lpstr>
      <vt:lpstr>DFAT Country global constant</vt:lpstr>
      <vt:lpstr>Blog tables</vt:lpstr>
      <vt:lpstr>CPI 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2014-05-14T02:50:47Z</dcterms:created>
  <dcterms:modified xsi:type="dcterms:W3CDTF">2015-05-16T03:55:09Z</dcterms:modified>
</cp:coreProperties>
</file>