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drawings/drawing3.xml" ContentType="application/vnd.openxmlformats-officedocument.drawing+xml"/>
  <Override PartName="/xl/charts/chart4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charts/colors1.xml" ContentType="application/vnd.ms-office.chartcolorstyle+xml"/>
  <Override PartName="/xl/charts/style1.xml" ContentType="application/vnd.ms-office.chartstyle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19035" yWindow="165" windowWidth="19065" windowHeight="10950" tabRatio="714" activeTab="1"/>
  </bookViews>
  <sheets>
    <sheet name="2013-14 budget " sheetId="6" r:id="rId1"/>
    <sheet name="MYEFO " sheetId="7" r:id="rId2"/>
    <sheet name="ODA-GNI time series" sheetId="8" r:id="rId3"/>
    <sheet name="Historic cuts comparisson" sheetId="9" r:id="rId4"/>
  </sheets>
  <calcPr calcId="145621" iterate="1"/>
</workbook>
</file>

<file path=xl/calcChain.xml><?xml version="1.0" encoding="utf-8"?>
<calcChain xmlns="http://schemas.openxmlformats.org/spreadsheetml/2006/main">
  <c r="V3" i="7" l="1"/>
  <c r="F9" i="6" l="1"/>
  <c r="G7" i="8"/>
  <c r="G8" i="8"/>
  <c r="G9" i="8"/>
  <c r="G10" i="8"/>
  <c r="G11" i="8"/>
  <c r="G12" i="8"/>
  <c r="G13" i="8"/>
  <c r="G14" i="8"/>
  <c r="G15" i="8"/>
  <c r="G16" i="8"/>
  <c r="G17" i="8"/>
  <c r="G18" i="8"/>
  <c r="G19" i="8"/>
  <c r="G20" i="8"/>
  <c r="G21" i="8"/>
  <c r="G22" i="8"/>
  <c r="G23" i="8"/>
  <c r="G24" i="8"/>
  <c r="G25" i="8"/>
  <c r="G26" i="8"/>
  <c r="G27" i="8"/>
  <c r="G28" i="8"/>
  <c r="G29" i="8"/>
  <c r="G30" i="8"/>
  <c r="G31" i="8"/>
  <c r="G32" i="8"/>
  <c r="G33" i="8"/>
  <c r="G34" i="8"/>
  <c r="G35" i="8"/>
  <c r="G36" i="8"/>
  <c r="G37" i="8"/>
  <c r="G38" i="8"/>
  <c r="G39" i="8"/>
  <c r="G40" i="8"/>
  <c r="G41" i="8"/>
  <c r="G42" i="8"/>
  <c r="G43" i="8"/>
  <c r="G44" i="8"/>
  <c r="G45" i="8"/>
  <c r="G6" i="8"/>
  <c r="H21" i="8"/>
  <c r="S5" i="7"/>
  <c r="H10" i="7"/>
  <c r="I6" i="8"/>
  <c r="E8" i="7" l="1"/>
  <c r="E7" i="7"/>
  <c r="S6" i="7"/>
  <c r="S7" i="7" s="1"/>
  <c r="S8" i="7" s="1"/>
  <c r="S8" i="6"/>
  <c r="S7" i="6"/>
  <c r="S6" i="6"/>
  <c r="S5" i="6"/>
  <c r="S4" i="6"/>
  <c r="I45" i="8"/>
  <c r="I44" i="8"/>
  <c r="I43" i="8"/>
  <c r="I42" i="8"/>
  <c r="I41" i="8"/>
  <c r="I40" i="8"/>
  <c r="I39" i="8"/>
  <c r="I38" i="8"/>
  <c r="I37" i="8"/>
  <c r="I36" i="8"/>
  <c r="I35" i="8"/>
  <c r="I34" i="8"/>
  <c r="I33" i="8"/>
  <c r="I32" i="8"/>
  <c r="I31" i="8"/>
  <c r="I30" i="8"/>
  <c r="I29" i="8"/>
  <c r="I28" i="8"/>
  <c r="I27" i="8"/>
  <c r="I26" i="8"/>
  <c r="I25" i="8"/>
  <c r="I24" i="8"/>
  <c r="I23" i="8"/>
  <c r="I22" i="8"/>
  <c r="I21" i="8"/>
  <c r="I20" i="8"/>
  <c r="I19" i="8"/>
  <c r="I18" i="8"/>
  <c r="I17" i="8"/>
  <c r="I16" i="8"/>
  <c r="I15" i="8"/>
  <c r="I14" i="8"/>
  <c r="I13" i="8"/>
  <c r="I12" i="8"/>
  <c r="I11" i="8"/>
  <c r="I10" i="8"/>
  <c r="I9" i="8"/>
  <c r="I8" i="8"/>
  <c r="I7" i="8"/>
  <c r="C5" i="7"/>
  <c r="C6" i="7"/>
  <c r="C7" i="7"/>
  <c r="C8" i="7"/>
  <c r="G16" i="9" l="1"/>
  <c r="D16" i="9"/>
  <c r="G10" i="9"/>
  <c r="G11" i="9"/>
  <c r="G12" i="9"/>
  <c r="G13" i="9"/>
  <c r="G14" i="9"/>
  <c r="G9" i="9"/>
  <c r="C10" i="9"/>
  <c r="C11" i="9"/>
  <c r="C12" i="9"/>
  <c r="C13" i="9"/>
  <c r="C14" i="9"/>
  <c r="C9" i="9"/>
  <c r="G3" i="9"/>
  <c r="H3" i="9" s="1"/>
  <c r="G4" i="9"/>
  <c r="G5" i="9"/>
  <c r="G6" i="9"/>
  <c r="G7" i="9"/>
  <c r="G2" i="9"/>
  <c r="H4" i="9"/>
  <c r="C3" i="9"/>
  <c r="C4" i="9"/>
  <c r="C5" i="9"/>
  <c r="C6" i="9"/>
  <c r="C7" i="9"/>
  <c r="C2" i="9"/>
  <c r="C55" i="8"/>
  <c r="C4" i="7"/>
  <c r="A55" i="8" l="1"/>
  <c r="A56" i="8"/>
  <c r="C56" i="8"/>
  <c r="A57" i="8"/>
  <c r="C57" i="8"/>
  <c r="A58" i="8"/>
  <c r="C58" i="8"/>
  <c r="A59" i="8"/>
  <c r="C59" i="8"/>
  <c r="A60" i="8"/>
  <c r="C60" i="8"/>
  <c r="A61" i="8"/>
  <c r="C61" i="8"/>
  <c r="A62" i="8"/>
  <c r="C62" i="8"/>
  <c r="A63" i="8"/>
  <c r="C63" i="8"/>
  <c r="A64" i="8"/>
  <c r="C64" i="8"/>
  <c r="A65" i="8"/>
  <c r="C65" i="8"/>
  <c r="A66" i="8"/>
  <c r="C66" i="8"/>
  <c r="A67" i="8"/>
  <c r="C67" i="8"/>
  <c r="A68" i="8"/>
  <c r="C68" i="8"/>
  <c r="A69" i="8"/>
  <c r="C69" i="8"/>
  <c r="A70" i="8"/>
  <c r="C70" i="8"/>
  <c r="A71" i="8"/>
  <c r="C71" i="8"/>
  <c r="A72" i="8"/>
  <c r="C72" i="8"/>
  <c r="A73" i="8"/>
  <c r="C73" i="8"/>
  <c r="A74" i="8"/>
  <c r="C74" i="8"/>
  <c r="A75" i="8"/>
  <c r="C75" i="8"/>
  <c r="A76" i="8"/>
  <c r="C76" i="8"/>
  <c r="A77" i="8"/>
  <c r="C77" i="8"/>
  <c r="A78" i="8"/>
  <c r="C78" i="8"/>
  <c r="A79" i="8"/>
  <c r="C79" i="8"/>
  <c r="A80" i="8"/>
  <c r="C80" i="8"/>
  <c r="A81" i="8"/>
  <c r="C81" i="8"/>
  <c r="A82" i="8"/>
  <c r="C82" i="8"/>
  <c r="A83" i="8"/>
  <c r="C83" i="8"/>
  <c r="A84" i="8"/>
  <c r="C84" i="8"/>
  <c r="A85" i="8"/>
  <c r="C85" i="8"/>
  <c r="A86" i="8"/>
  <c r="C86" i="8"/>
  <c r="A87" i="8"/>
  <c r="C87" i="8"/>
  <c r="A88" i="8"/>
  <c r="C88" i="8"/>
  <c r="A89" i="8"/>
  <c r="C89" i="8"/>
  <c r="A90" i="8"/>
  <c r="C90" i="8"/>
  <c r="A91" i="8"/>
  <c r="C91" i="8"/>
  <c r="A92" i="8"/>
  <c r="C92" i="8"/>
  <c r="A93" i="8"/>
  <c r="C93" i="8"/>
  <c r="A94" i="8"/>
  <c r="C94" i="8"/>
  <c r="A95" i="8"/>
  <c r="C95" i="8"/>
  <c r="A96" i="8"/>
  <c r="A97" i="8"/>
  <c r="A98" i="8"/>
  <c r="A99" i="8"/>
  <c r="A100" i="8"/>
  <c r="C54" i="8"/>
  <c r="A54" i="8"/>
  <c r="D45" i="8"/>
  <c r="D44" i="8"/>
  <c r="D43" i="8"/>
  <c r="D42" i="8"/>
  <c r="D41" i="8"/>
  <c r="D40" i="8"/>
  <c r="D39" i="8"/>
  <c r="D38" i="8"/>
  <c r="D37" i="8"/>
  <c r="D36" i="8"/>
  <c r="D35" i="8"/>
  <c r="D34" i="8"/>
  <c r="D33" i="8"/>
  <c r="D32" i="8"/>
  <c r="D31" i="8"/>
  <c r="D30" i="8"/>
  <c r="D29" i="8"/>
  <c r="D28" i="8"/>
  <c r="D27" i="8"/>
  <c r="D26" i="8"/>
  <c r="D25" i="8"/>
  <c r="D24" i="8"/>
  <c r="D23" i="8"/>
  <c r="D22" i="8"/>
  <c r="D21" i="8"/>
  <c r="D20" i="8"/>
  <c r="D19" i="8"/>
  <c r="D18" i="8"/>
  <c r="D17" i="8"/>
  <c r="D16" i="8"/>
  <c r="D15" i="8"/>
  <c r="D14" i="8"/>
  <c r="D13" i="8"/>
  <c r="D12" i="8"/>
  <c r="D11" i="8"/>
  <c r="D10" i="8"/>
  <c r="D9" i="8"/>
  <c r="D8" i="8"/>
  <c r="D7" i="8"/>
  <c r="D6" i="8"/>
  <c r="D5" i="8"/>
  <c r="B54" i="8" s="1"/>
  <c r="C46" i="8"/>
  <c r="B47" i="8"/>
  <c r="B48" i="8"/>
  <c r="B49" i="8"/>
  <c r="B50" i="8"/>
  <c r="B51" i="8"/>
  <c r="B46" i="8"/>
  <c r="H31" i="8"/>
  <c r="C26" i="9" s="1"/>
  <c r="C25" i="9"/>
  <c r="D4" i="7"/>
  <c r="D3" i="7"/>
  <c r="J6" i="8" l="1"/>
  <c r="J34" i="8"/>
  <c r="D46" i="8"/>
  <c r="G46" i="8"/>
  <c r="J22" i="8"/>
  <c r="J18" i="8"/>
  <c r="J21" i="8"/>
  <c r="J23" i="8"/>
  <c r="J31" i="8"/>
  <c r="J20" i="8"/>
  <c r="J30" i="8"/>
  <c r="B64" i="8"/>
  <c r="J15" i="8"/>
  <c r="B65" i="8"/>
  <c r="J16" i="8"/>
  <c r="C16" i="9"/>
  <c r="I46" i="8"/>
  <c r="B55" i="8"/>
  <c r="B63" i="8"/>
  <c r="J14" i="8"/>
  <c r="B87" i="8"/>
  <c r="J38" i="8"/>
  <c r="B56" i="8"/>
  <c r="J7" i="8"/>
  <c r="B73" i="8"/>
  <c r="J24" i="8"/>
  <c r="J32" i="8"/>
  <c r="B89" i="8"/>
  <c r="J40" i="8"/>
  <c r="C19" i="9"/>
  <c r="I49" i="8"/>
  <c r="B58" i="8"/>
  <c r="J9" i="8"/>
  <c r="B66" i="8"/>
  <c r="J17" i="8"/>
  <c r="B74" i="8"/>
  <c r="J25" i="8"/>
  <c r="J33" i="8"/>
  <c r="B90" i="8"/>
  <c r="J41" i="8"/>
  <c r="C21" i="9"/>
  <c r="I51" i="8"/>
  <c r="C20" i="9"/>
  <c r="I50" i="8"/>
  <c r="B59" i="8"/>
  <c r="J10" i="8"/>
  <c r="B75" i="8"/>
  <c r="J26" i="8"/>
  <c r="C17" i="9"/>
  <c r="I47" i="8"/>
  <c r="B60" i="8"/>
  <c r="J11" i="8"/>
  <c r="J19" i="8"/>
  <c r="B76" i="8"/>
  <c r="J27" i="8"/>
  <c r="B84" i="8"/>
  <c r="J35" i="8"/>
  <c r="B92" i="8"/>
  <c r="J43" i="8"/>
  <c r="C18" i="9"/>
  <c r="I48" i="8"/>
  <c r="B91" i="8"/>
  <c r="J42" i="8"/>
  <c r="B95" i="8"/>
  <c r="J46" i="8"/>
  <c r="B61" i="8"/>
  <c r="J12" i="8"/>
  <c r="B77" i="8"/>
  <c r="J28" i="8"/>
  <c r="B85" i="8"/>
  <c r="J36" i="8"/>
  <c r="B93" i="8"/>
  <c r="J44" i="8"/>
  <c r="B88" i="8"/>
  <c r="J39" i="8"/>
  <c r="B57" i="8"/>
  <c r="J8" i="8"/>
  <c r="B62" i="8"/>
  <c r="J13" i="8"/>
  <c r="J29" i="8"/>
  <c r="B86" i="8"/>
  <c r="J37" i="8"/>
  <c r="B94" i="8"/>
  <c r="J45" i="8"/>
  <c r="B69" i="8"/>
  <c r="D4" i="9"/>
  <c r="B78" i="8"/>
  <c r="D9" i="9"/>
  <c r="B68" i="8"/>
  <c r="D3" i="9"/>
  <c r="B71" i="8"/>
  <c r="D6" i="9"/>
  <c r="B79" i="8"/>
  <c r="D10" i="9"/>
  <c r="B72" i="8"/>
  <c r="D7" i="9"/>
  <c r="B80" i="8"/>
  <c r="D11" i="9"/>
  <c r="B70" i="8"/>
  <c r="D5" i="9"/>
  <c r="B81" i="8"/>
  <c r="D12" i="9"/>
  <c r="B82" i="8"/>
  <c r="D13" i="9"/>
  <c r="B67" i="8"/>
  <c r="D2" i="9"/>
  <c r="B83" i="8"/>
  <c r="D14" i="9"/>
  <c r="E46" i="8"/>
  <c r="D9" i="7"/>
  <c r="H10" i="9"/>
  <c r="W8" i="7" l="1"/>
  <c r="M8" i="7"/>
  <c r="W7" i="7"/>
  <c r="M7" i="7"/>
  <c r="W6" i="7"/>
  <c r="M6" i="7"/>
  <c r="E6" i="7"/>
  <c r="W5" i="7"/>
  <c r="V5" i="7"/>
  <c r="F48" i="8" s="1"/>
  <c r="M5" i="7"/>
  <c r="E5" i="7"/>
  <c r="W4" i="7"/>
  <c r="V4" i="7"/>
  <c r="F47" i="8" s="1"/>
  <c r="M4" i="7"/>
  <c r="H4" i="7"/>
  <c r="G4" i="7"/>
  <c r="G5" i="7" s="1"/>
  <c r="H5" i="7" s="1"/>
  <c r="E4" i="7"/>
  <c r="W3" i="7"/>
  <c r="N3" i="7"/>
  <c r="P3" i="7" s="1"/>
  <c r="H14" i="9"/>
  <c r="H13" i="9"/>
  <c r="H12" i="9"/>
  <c r="H11" i="9"/>
  <c r="H6" i="9"/>
  <c r="H7" i="9"/>
  <c r="H5" i="9"/>
  <c r="E14" i="9"/>
  <c r="F14" i="9" s="1"/>
  <c r="E13" i="9"/>
  <c r="F13" i="9" s="1"/>
  <c r="E12" i="9"/>
  <c r="F12" i="9" s="1"/>
  <c r="E11" i="9"/>
  <c r="F11" i="9" s="1"/>
  <c r="E10" i="9"/>
  <c r="E4" i="9"/>
  <c r="F4" i="9" s="1"/>
  <c r="E5" i="9"/>
  <c r="F5" i="9" s="1"/>
  <c r="E6" i="9"/>
  <c r="F6" i="9" s="1"/>
  <c r="E7" i="9"/>
  <c r="F7" i="9" s="1"/>
  <c r="E3" i="9"/>
  <c r="G17" i="9" l="1"/>
  <c r="H17" i="9" s="1"/>
  <c r="C96" i="8"/>
  <c r="B26" i="9"/>
  <c r="F10" i="9"/>
  <c r="G18" i="9"/>
  <c r="H18" i="9" s="1"/>
  <c r="C97" i="8"/>
  <c r="I5" i="7"/>
  <c r="C48" i="8"/>
  <c r="D18" i="9"/>
  <c r="B25" i="9"/>
  <c r="F3" i="9"/>
  <c r="D17" i="9"/>
  <c r="E17" i="9" s="1"/>
  <c r="C47" i="8"/>
  <c r="K4" i="7"/>
  <c r="I4" i="7"/>
  <c r="J4" i="7" s="1"/>
  <c r="G6" i="7"/>
  <c r="N5" i="7"/>
  <c r="N4" i="7"/>
  <c r="K4" i="6"/>
  <c r="K5" i="6"/>
  <c r="K6" i="6"/>
  <c r="K7" i="6"/>
  <c r="K8" i="6"/>
  <c r="C4" i="6"/>
  <c r="T3" i="6"/>
  <c r="T4" i="6"/>
  <c r="L3" i="6"/>
  <c r="N3" i="6" s="1"/>
  <c r="F4" i="6"/>
  <c r="G4" i="6" s="1"/>
  <c r="H4" i="6" s="1"/>
  <c r="E4" i="6"/>
  <c r="T8" i="6"/>
  <c r="T7" i="6"/>
  <c r="T6" i="6"/>
  <c r="C6" i="6"/>
  <c r="T5" i="6"/>
  <c r="C5" i="6"/>
  <c r="I4" i="6"/>
  <c r="D48" i="8" l="1"/>
  <c r="G48" i="8"/>
  <c r="D47" i="8"/>
  <c r="J47" i="8" s="1"/>
  <c r="G47" i="8"/>
  <c r="J48" i="8"/>
  <c r="F17" i="9"/>
  <c r="E18" i="9"/>
  <c r="F18" i="9" s="1"/>
  <c r="E47" i="8"/>
  <c r="B96" i="8"/>
  <c r="B97" i="8"/>
  <c r="E48" i="8"/>
  <c r="P4" i="7"/>
  <c r="O4" i="7"/>
  <c r="V7" i="7"/>
  <c r="F50" i="8" s="1"/>
  <c r="V8" i="7"/>
  <c r="F51" i="8" s="1"/>
  <c r="P5" i="7"/>
  <c r="O5" i="7"/>
  <c r="K5" i="7"/>
  <c r="J5" i="7"/>
  <c r="G7" i="7"/>
  <c r="N6" i="7"/>
  <c r="H6" i="7"/>
  <c r="L4" i="6"/>
  <c r="E5" i="6"/>
  <c r="G21" i="9" l="1"/>
  <c r="C100" i="8"/>
  <c r="C49" i="8"/>
  <c r="D19" i="9"/>
  <c r="E19" i="9" s="1"/>
  <c r="G20" i="9"/>
  <c r="C99" i="8"/>
  <c r="P6" i="7"/>
  <c r="O6" i="7"/>
  <c r="K6" i="7"/>
  <c r="I6" i="7"/>
  <c r="J6" i="7" s="1"/>
  <c r="G8" i="7"/>
  <c r="N7" i="7"/>
  <c r="H7" i="7"/>
  <c r="R5" i="7"/>
  <c r="Q5" i="7"/>
  <c r="R4" i="7"/>
  <c r="Q4" i="7"/>
  <c r="N4" i="6"/>
  <c r="M4" i="6"/>
  <c r="P4" i="6"/>
  <c r="O4" i="6"/>
  <c r="L5" i="6"/>
  <c r="M5" i="6" s="1"/>
  <c r="F5" i="6"/>
  <c r="E6" i="6"/>
  <c r="D49" i="8" l="1"/>
  <c r="J49" i="8" s="1"/>
  <c r="G49" i="8"/>
  <c r="F19" i="9"/>
  <c r="C50" i="8"/>
  <c r="D20" i="9"/>
  <c r="E20" i="9" s="1"/>
  <c r="F20" i="9" s="1"/>
  <c r="H21" i="9"/>
  <c r="P7" i="7"/>
  <c r="O7" i="7"/>
  <c r="K7" i="7"/>
  <c r="I7" i="7"/>
  <c r="J7" i="7" s="1"/>
  <c r="N8" i="7"/>
  <c r="H8" i="7"/>
  <c r="R6" i="7"/>
  <c r="Q6" i="7"/>
  <c r="N5" i="6"/>
  <c r="E7" i="6"/>
  <c r="L6" i="6"/>
  <c r="M6" i="6" s="1"/>
  <c r="F6" i="6"/>
  <c r="I5" i="6"/>
  <c r="G5" i="6"/>
  <c r="H5" i="6" s="1"/>
  <c r="E49" i="8" l="1"/>
  <c r="B98" i="8"/>
  <c r="D50" i="8"/>
  <c r="J50" i="8" s="1"/>
  <c r="H50" i="8"/>
  <c r="C27" i="9" s="1"/>
  <c r="G50" i="8"/>
  <c r="B27" i="9"/>
  <c r="C51" i="8"/>
  <c r="G51" i="8" s="1"/>
  <c r="D21" i="9"/>
  <c r="E21" i="9" s="1"/>
  <c r="F21" i="9" s="1"/>
  <c r="B99" i="8"/>
  <c r="E50" i="8"/>
  <c r="H9" i="7"/>
  <c r="K8" i="7"/>
  <c r="I8" i="7"/>
  <c r="J8" i="7" s="1"/>
  <c r="P8" i="7"/>
  <c r="N9" i="7"/>
  <c r="O8" i="7"/>
  <c r="R7" i="7"/>
  <c r="Q7" i="7"/>
  <c r="O5" i="6"/>
  <c r="P5" i="6"/>
  <c r="I6" i="6"/>
  <c r="G6" i="6"/>
  <c r="H6" i="6" s="1"/>
  <c r="N6" i="6"/>
  <c r="E8" i="6"/>
  <c r="L7" i="6"/>
  <c r="F7" i="6"/>
  <c r="D51" i="8" l="1"/>
  <c r="J51" i="8" s="1"/>
  <c r="P9" i="7"/>
  <c r="R8" i="7"/>
  <c r="Q8" i="7"/>
  <c r="N7" i="6"/>
  <c r="O7" i="6" s="1"/>
  <c r="M7" i="6"/>
  <c r="P7" i="6"/>
  <c r="P6" i="6"/>
  <c r="O6" i="6"/>
  <c r="L8" i="6"/>
  <c r="F8" i="6"/>
  <c r="I7" i="6"/>
  <c r="G7" i="6"/>
  <c r="H7" i="6" s="1"/>
  <c r="E51" i="8" l="1"/>
  <c r="B100" i="8"/>
  <c r="L9" i="6"/>
  <c r="M8" i="6"/>
  <c r="G8" i="6"/>
  <c r="I8" i="6"/>
  <c r="H8" i="6"/>
  <c r="N8" i="6"/>
  <c r="P8" i="6" s="1"/>
  <c r="N9" i="6" l="1"/>
  <c r="O8" i="6"/>
  <c r="V6" i="7" l="1"/>
  <c r="F49" i="8" s="1"/>
  <c r="C98" i="8" l="1"/>
  <c r="G19" i="9"/>
  <c r="H20" i="9" l="1"/>
  <c r="H19" i="9"/>
</calcChain>
</file>

<file path=xl/sharedStrings.xml><?xml version="1.0" encoding="utf-8"?>
<sst xmlns="http://schemas.openxmlformats.org/spreadsheetml/2006/main" count="193" uniqueCount="124">
  <si>
    <t>Year</t>
  </si>
  <si>
    <t>2009-10</t>
  </si>
  <si>
    <t>2010-11</t>
  </si>
  <si>
    <t>2011-12</t>
  </si>
  <si>
    <t>2013-14</t>
  </si>
  <si>
    <t>2012-13</t>
  </si>
  <si>
    <t>1974-75</t>
  </si>
  <si>
    <t>1975-76</t>
  </si>
  <si>
    <t>1976-77</t>
  </si>
  <si>
    <t>1977-78</t>
  </si>
  <si>
    <t>1978-79</t>
  </si>
  <si>
    <t>1979-80</t>
  </si>
  <si>
    <t>1980-81</t>
  </si>
  <si>
    <t>1981-82</t>
  </si>
  <si>
    <t>1982-83</t>
  </si>
  <si>
    <t>1983-84</t>
  </si>
  <si>
    <t>1984-85</t>
  </si>
  <si>
    <t>1985-86</t>
  </si>
  <si>
    <t>1986-87</t>
  </si>
  <si>
    <t>1987-88</t>
  </si>
  <si>
    <t>1988-89</t>
  </si>
  <si>
    <t>1989-90</t>
  </si>
  <si>
    <t>1990-91</t>
  </si>
  <si>
    <t>1991-92</t>
  </si>
  <si>
    <t>1992-93</t>
  </si>
  <si>
    <t>1993-94</t>
  </si>
  <si>
    <t>1994-95</t>
  </si>
  <si>
    <t>1995-96</t>
  </si>
  <si>
    <t>1996-97</t>
  </si>
  <si>
    <t>1997-98</t>
  </si>
  <si>
    <t>1998-99</t>
  </si>
  <si>
    <t>1999-2000</t>
  </si>
  <si>
    <t>2000-01</t>
  </si>
  <si>
    <t>2001-02</t>
  </si>
  <si>
    <t>2002-03</t>
  </si>
  <si>
    <t>2003-04</t>
  </si>
  <si>
    <t>2004-05</t>
  </si>
  <si>
    <t>2006-07</t>
  </si>
  <si>
    <t>2007-08</t>
  </si>
  <si>
    <t>2008-09</t>
  </si>
  <si>
    <t>Unit</t>
  </si>
  <si>
    <t>2005-06</t>
  </si>
  <si>
    <t>2017-18</t>
  </si>
  <si>
    <t>2016-17</t>
  </si>
  <si>
    <t>2015-16</t>
  </si>
  <si>
    <t>2014-15</t>
  </si>
  <si>
    <t xml:space="preserve">http://aid.dfat.gov.au/budgets/Pages/default.aspx </t>
  </si>
  <si>
    <t xml:space="preserve">http://aid.dfat.gov.au/Publications/Pages/9266_4050_7172_5723_8240.aspx </t>
  </si>
  <si>
    <t xml:space="preserve">http://www.dfat.gov.au/dept/budget/2014_2015_highlights/ </t>
  </si>
  <si>
    <t xml:space="preserve">http://www.abs.gov.au/AUSSTATS/abs@.nsf/DetailsPage/5206.0Dec%202013?OpenDocument </t>
  </si>
  <si>
    <t>GNI from ABS Australian National Accounts Table 1</t>
  </si>
  <si>
    <t>Aid volumes from Green Book and Budget documents</t>
  </si>
  <si>
    <t xml:space="preserve">http://www.budget.gov.au/2014-15/content/bp1/download/BP1_consolidated_file.pdf </t>
  </si>
  <si>
    <t>Total expenditure from Budget documents Table 3: Australian Govenrment general government sector budget aggregates</t>
  </si>
  <si>
    <t xml:space="preserve">http://www.budget.gov.au/past_budgets.htm </t>
  </si>
  <si>
    <t>ODA</t>
  </si>
  <si>
    <t>CPI index</t>
  </si>
  <si>
    <t>Real aid</t>
  </si>
  <si>
    <t>Real cuts</t>
  </si>
  <si>
    <t>% real cuts cumulative</t>
  </si>
  <si>
    <t>% real cuts annual</t>
  </si>
  <si>
    <t>Total exp ($b)</t>
  </si>
  <si>
    <t>aid/exp</t>
  </si>
  <si>
    <t>Real exp ($b)</t>
  </si>
  <si>
    <t>Real non-aid</t>
  </si>
  <si>
    <t>% nominal exp growth</t>
  </si>
  <si>
    <t>Real non-aid increases</t>
  </si>
  <si>
    <t>% real non-aid growth</t>
  </si>
  <si>
    <t>Nominal change</t>
  </si>
  <si>
    <t>CPI (%)</t>
  </si>
  <si>
    <t>Sources</t>
  </si>
  <si>
    <t>Projected growth and CPI from Budget documents Table 2: Major economic parameters</t>
  </si>
  <si>
    <t>% real exp growth</t>
  </si>
  <si>
    <t>Growth forecast</t>
  </si>
  <si>
    <t>aid/gni</t>
  </si>
  <si>
    <t>Total Australian ODA</t>
  </si>
  <si>
    <t>Real Change Over Previous Year</t>
  </si>
  <si>
    <t>ODA/GNI Ratio</t>
  </si>
  <si>
    <t>$ million</t>
  </si>
  <si>
    <t>%</t>
  </si>
  <si>
    <t>Series Type</t>
  </si>
  <si>
    <t>Data Type</t>
  </si>
  <si>
    <t>Current Prices</t>
  </si>
  <si>
    <t>Percentage change</t>
  </si>
  <si>
    <t>Ratio</t>
  </si>
  <si>
    <t>1971-72</t>
  </si>
  <si>
    <t>n.a.</t>
  </si>
  <si>
    <t>1972-73</t>
  </si>
  <si>
    <t>1973-74</t>
  </si>
  <si>
    <t>Total Australian ODA Constant Prices (2012-13)</t>
  </si>
  <si>
    <t>Hawke-Keating</t>
  </si>
  <si>
    <t>Howard-Costello</t>
  </si>
  <si>
    <t>Abbott-Hockey</t>
  </si>
  <si>
    <t>Year-on-year cut</t>
  </si>
  <si>
    <t>ODA/GNI ratio change</t>
  </si>
  <si>
    <t>GNI ($b)</t>
  </si>
  <si>
    <t>Cumulative cuts</t>
  </si>
  <si>
    <t>1999-00</t>
  </si>
  <si>
    <t>as per MYEFO</t>
  </si>
  <si>
    <t>as per budget</t>
  </si>
  <si>
    <t>cuts</t>
  </si>
  <si>
    <t>Constant Prices 2012-13</t>
  </si>
  <si>
    <t>Constant Prices 2011-12</t>
  </si>
  <si>
    <t>Total Australian ODA Constant Prices</t>
  </si>
  <si>
    <t>2012-13 $A m (LHS)</t>
  </si>
  <si>
    <t>Aid/GNI (RHS)</t>
  </si>
  <si>
    <t>$ cuts (LHS)</t>
  </si>
  <si>
    <t>% cuts (RHS)</t>
  </si>
  <si>
    <t>Large cuts in aid</t>
  </si>
  <si>
    <t>Hawke-Keating (84/5-87/8)</t>
  </si>
  <si>
    <t>Howard-Costello (95/6-97/8)</t>
  </si>
  <si>
    <t>Real GDP growth forecast</t>
  </si>
  <si>
    <t>Nominal GDP growth forecast</t>
  </si>
  <si>
    <t>Year-to-year change</t>
  </si>
  <si>
    <t xml:space="preserve">http://www.budget.gov.au/2014-15/content/myefo/download/MYEFO_2014-15.pdf </t>
  </si>
  <si>
    <t>Constant (2012-13) Prices</t>
  </si>
  <si>
    <t>% change</t>
  </si>
  <si>
    <t>GNI ($'000)</t>
  </si>
  <si>
    <t>http://www.abs.gov.au/AUSSTATS/abs@.nsf/DetailsPage/5206.0Sep%202014?OpenDocument</t>
  </si>
  <si>
    <t>Abbott-Hockey (12/3-16/17)</t>
  </si>
  <si>
    <t>Historic aid volumes from Green Book and Budget documents</t>
  </si>
  <si>
    <t>Aid projections as per MYEFO, p. 164</t>
  </si>
  <si>
    <t>Revised CPI and growth projections as per MYEFO Table 1.2, p. 3</t>
  </si>
  <si>
    <t>Total expenditure as per MYEFO Table 3.5, p. 37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</si>
</sst>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164" formatCode="0.0%"/>
    <numFmt numFmtId="165" formatCode="0.0"/>
    <numFmt numFmtId="166" formatCode="0.000"/>
    <numFmt numFmtId="167" formatCode="0.000%"/>
  </numFmts>
  <fonts count="4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1">
    <border>
      <left/>
      <right/>
      <top/>
      <bottom/>
      <diagonal/>
    </border>
  </borders>
  <cellStyleXfs count="3">
    <xf numFmtId="0" fontId="0" fillId="0" borderId="0"/>
    <xf numFmtId="9" fontId="2" fillId="0" borderId="0" applyFont="0" applyFill="0" applyBorder="0" applyAlignment="0" applyProtection="0"/>
    <xf numFmtId="0" fontId="3" fillId="0" borderId="0" applyNumberFormat="0" applyFill="0" applyBorder="0" applyAlignment="0" applyProtection="0"/>
  </cellStyleXfs>
  <cellXfs count="19">
    <xf numFmtId="0" fontId="0" fillId="0" borderId="0" xfId="0"/>
    <xf numFmtId="10" fontId="0" fillId="0" borderId="0" xfId="0" applyNumberFormat="1"/>
    <xf numFmtId="2" fontId="0" fillId="0" borderId="0" xfId="0" applyNumberFormat="1"/>
    <xf numFmtId="10" fontId="0" fillId="0" borderId="0" xfId="1" applyNumberFormat="1" applyFont="1"/>
    <xf numFmtId="0" fontId="3" fillId="0" borderId="0" xfId="2"/>
    <xf numFmtId="164" fontId="0" fillId="0" borderId="0" xfId="1" applyNumberFormat="1" applyFont="1"/>
    <xf numFmtId="9" fontId="0" fillId="0" borderId="0" xfId="1" applyFont="1"/>
    <xf numFmtId="164" fontId="0" fillId="2" borderId="0" xfId="1" applyNumberFormat="1" applyFont="1" applyFill="1"/>
    <xf numFmtId="165" fontId="0" fillId="0" borderId="0" xfId="0" applyNumberFormat="1"/>
    <xf numFmtId="1" fontId="0" fillId="0" borderId="0" xfId="0" applyNumberFormat="1"/>
    <xf numFmtId="164" fontId="0" fillId="0" borderId="0" xfId="0" applyNumberFormat="1"/>
    <xf numFmtId="0" fontId="1" fillId="0" borderId="0" xfId="0" applyFont="1"/>
    <xf numFmtId="166" fontId="0" fillId="0" borderId="0" xfId="0" applyNumberFormat="1"/>
    <xf numFmtId="2" fontId="0" fillId="0" borderId="0" xfId="1" applyNumberFormat="1" applyFont="1"/>
    <xf numFmtId="9" fontId="0" fillId="0" borderId="0" xfId="0" applyNumberFormat="1"/>
    <xf numFmtId="0" fontId="0" fillId="0" borderId="0" xfId="0" applyFill="1"/>
    <xf numFmtId="164" fontId="0" fillId="0" borderId="0" xfId="1" applyNumberFormat="1" applyFont="1" applyFill="1"/>
    <xf numFmtId="167" fontId="0" fillId="0" borderId="0" xfId="0" applyNumberFormat="1"/>
    <xf numFmtId="0" fontId="0" fillId="0" borderId="0" xfId="0" applyAlignment="1">
      <alignment horizontal="center"/>
    </xf>
  </cellXfs>
  <cellStyles count="3">
    <cellStyle name="Hyperlink" xfId="2" builtinId="8"/>
    <cellStyle name="Normal" xfId="0" builtinId="0"/>
    <cellStyle name="Percent" xfId="1" builtinId="5"/>
  </cellStyles>
  <dxfs count="0"/>
  <tableStyles count="0" defaultTableStyle="TableStyleMedium2" defaultPivotStyle="PivotStyleLight16"/>
  <colors>
    <mruColors>
      <color rgb="FFCCECFF"/>
      <color rgb="FFFFCC99"/>
      <color rgb="FFCCFFCC"/>
      <color rgb="FFFFFFCC"/>
      <color rgb="FFFFCC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A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9.7327961282211023E-2"/>
          <c:y val="0.12329870224555264"/>
          <c:w val="0.87844990354739594"/>
          <c:h val="0.7607214202391368"/>
        </c:manualLayout>
      </c:layout>
      <c:barChart>
        <c:barDir val="col"/>
        <c:grouping val="clustered"/>
        <c:varyColors val="0"/>
        <c:ser>
          <c:idx val="0"/>
          <c:order val="0"/>
          <c:invertIfNegative val="0"/>
          <c:dPt>
            <c:idx val="0"/>
            <c:invertIfNegative val="0"/>
            <c:bubble3D val="0"/>
            <c:spPr>
              <a:solidFill>
                <a:schemeClr val="accent2"/>
              </a:solidFill>
            </c:spPr>
          </c:dPt>
          <c:cat>
            <c:strRef>
              <c:f>'MYEFO '!$A$3:$A$8</c:f>
              <c:strCache>
                <c:ptCount val="6"/>
                <c:pt idx="0">
                  <c:v>2012-13</c:v>
                </c:pt>
                <c:pt idx="1">
                  <c:v>2013-14</c:v>
                </c:pt>
                <c:pt idx="2">
                  <c:v>2014-15</c:v>
                </c:pt>
                <c:pt idx="3">
                  <c:v>2015-16</c:v>
                </c:pt>
                <c:pt idx="4">
                  <c:v>2016-17</c:v>
                </c:pt>
                <c:pt idx="5">
                  <c:v>2017-18</c:v>
                </c:pt>
              </c:strCache>
            </c:strRef>
          </c:cat>
          <c:val>
            <c:numRef>
              <c:f>'MYEFO '!$H$3:$H$8</c:f>
              <c:numCache>
                <c:formatCode>0</c:formatCode>
                <c:ptCount val="6"/>
                <c:pt idx="0">
                  <c:v>5149</c:v>
                </c:pt>
                <c:pt idx="1">
                  <c:v>4873.6077481840193</c:v>
                </c:pt>
                <c:pt idx="2">
                  <c:v>4754.7392665209945</c:v>
                </c:pt>
                <c:pt idx="3">
                  <c:v>3718.7595876431219</c:v>
                </c:pt>
                <c:pt idx="4">
                  <c:v>3426.5992790355867</c:v>
                </c:pt>
                <c:pt idx="5">
                  <c:v>3432.5219587957795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01825536"/>
        <c:axId val="101944704"/>
      </c:barChart>
      <c:catAx>
        <c:axId val="101825536"/>
        <c:scaling>
          <c:orientation val="minMax"/>
        </c:scaling>
        <c:delete val="0"/>
        <c:axPos val="b"/>
        <c:numFmt formatCode="General" sourceLinked="0"/>
        <c:majorTickMark val="none"/>
        <c:minorTickMark val="none"/>
        <c:tickLblPos val="nextTo"/>
        <c:crossAx val="101944704"/>
        <c:crosses val="autoZero"/>
        <c:auto val="1"/>
        <c:lblAlgn val="ctr"/>
        <c:lblOffset val="100"/>
        <c:noMultiLvlLbl val="0"/>
      </c:catAx>
      <c:valAx>
        <c:axId val="101944704"/>
        <c:scaling>
          <c:orientation val="minMax"/>
        </c:scaling>
        <c:delete val="0"/>
        <c:axPos val="l"/>
        <c:majorGridlines/>
        <c:title>
          <c:tx>
            <c:rich>
              <a:bodyPr rot="0" vert="horz"/>
              <a:lstStyle/>
              <a:p>
                <a:pPr>
                  <a:defRPr/>
                </a:pPr>
                <a:r>
                  <a:rPr lang="en-US"/>
                  <a:t>2012-13$A m</a:t>
                </a:r>
              </a:p>
            </c:rich>
          </c:tx>
          <c:layout>
            <c:manualLayout>
              <c:xMode val="edge"/>
              <c:yMode val="edge"/>
              <c:x val="1.3888888888888888E-2"/>
              <c:y val="1.7073490813648298E-2"/>
            </c:manualLayout>
          </c:layout>
          <c:overlay val="0"/>
        </c:title>
        <c:numFmt formatCode="0" sourceLinked="1"/>
        <c:majorTickMark val="none"/>
        <c:minorTickMark val="none"/>
        <c:tickLblPos val="nextTo"/>
        <c:crossAx val="101825536"/>
        <c:crosses val="autoZero"/>
        <c:crossBetween val="between"/>
      </c:valAx>
    </c:plotArea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A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6.1058965642024003E-2"/>
          <c:y val="7.8779217604695417E-2"/>
          <c:w val="0.91631761352349428"/>
          <c:h val="0.78998044950125845"/>
        </c:manualLayout>
      </c:layout>
      <c:lineChart>
        <c:grouping val="standard"/>
        <c:varyColors val="0"/>
        <c:ser>
          <c:idx val="0"/>
          <c:order val="0"/>
          <c:marker>
            <c:symbol val="none"/>
          </c:marker>
          <c:cat>
            <c:strRef>
              <c:f>'ODA-GNI time series'!$A$5:$A$51</c:f>
              <c:strCache>
                <c:ptCount val="47"/>
                <c:pt idx="0">
                  <c:v>1971-72</c:v>
                </c:pt>
                <c:pt idx="1">
                  <c:v>1972-73</c:v>
                </c:pt>
                <c:pt idx="2">
                  <c:v>1973-74</c:v>
                </c:pt>
                <c:pt idx="3">
                  <c:v>1974-75</c:v>
                </c:pt>
                <c:pt idx="4">
                  <c:v>1975-76</c:v>
                </c:pt>
                <c:pt idx="5">
                  <c:v>1976-77</c:v>
                </c:pt>
                <c:pt idx="6">
                  <c:v>1977-78</c:v>
                </c:pt>
                <c:pt idx="7">
                  <c:v>1978-79</c:v>
                </c:pt>
                <c:pt idx="8">
                  <c:v>1979-80</c:v>
                </c:pt>
                <c:pt idx="9">
                  <c:v>1980-81</c:v>
                </c:pt>
                <c:pt idx="10">
                  <c:v>1981-82</c:v>
                </c:pt>
                <c:pt idx="11">
                  <c:v>1982-83</c:v>
                </c:pt>
                <c:pt idx="12">
                  <c:v>1983-84</c:v>
                </c:pt>
                <c:pt idx="13">
                  <c:v>1984-85</c:v>
                </c:pt>
                <c:pt idx="14">
                  <c:v>1985-86</c:v>
                </c:pt>
                <c:pt idx="15">
                  <c:v>1986-87</c:v>
                </c:pt>
                <c:pt idx="16">
                  <c:v>1987-88</c:v>
                </c:pt>
                <c:pt idx="17">
                  <c:v>1988-89</c:v>
                </c:pt>
                <c:pt idx="18">
                  <c:v>1989-90</c:v>
                </c:pt>
                <c:pt idx="19">
                  <c:v>1990-91</c:v>
                </c:pt>
                <c:pt idx="20">
                  <c:v>1991-92</c:v>
                </c:pt>
                <c:pt idx="21">
                  <c:v>1992-93</c:v>
                </c:pt>
                <c:pt idx="22">
                  <c:v>1993-94</c:v>
                </c:pt>
                <c:pt idx="23">
                  <c:v>1994-95</c:v>
                </c:pt>
                <c:pt idx="24">
                  <c:v>1995-96</c:v>
                </c:pt>
                <c:pt idx="25">
                  <c:v>1996-97</c:v>
                </c:pt>
                <c:pt idx="26">
                  <c:v>1997-98</c:v>
                </c:pt>
                <c:pt idx="27">
                  <c:v>1998-99</c:v>
                </c:pt>
                <c:pt idx="28">
                  <c:v>1999-00</c:v>
                </c:pt>
                <c:pt idx="29">
                  <c:v>2000-01</c:v>
                </c:pt>
                <c:pt idx="30">
                  <c:v>2001-02</c:v>
                </c:pt>
                <c:pt idx="31">
                  <c:v>2002-03</c:v>
                </c:pt>
                <c:pt idx="32">
                  <c:v>2003-04</c:v>
                </c:pt>
                <c:pt idx="33">
                  <c:v>2004-05</c:v>
                </c:pt>
                <c:pt idx="34">
                  <c:v>2005-06</c:v>
                </c:pt>
                <c:pt idx="35">
                  <c:v>2006-07</c:v>
                </c:pt>
                <c:pt idx="36">
                  <c:v>2007-08</c:v>
                </c:pt>
                <c:pt idx="37">
                  <c:v>2008-09</c:v>
                </c:pt>
                <c:pt idx="38">
                  <c:v>2009-10</c:v>
                </c:pt>
                <c:pt idx="39">
                  <c:v>2010-11</c:v>
                </c:pt>
                <c:pt idx="40">
                  <c:v>2011-12</c:v>
                </c:pt>
                <c:pt idx="41">
                  <c:v>2012-13</c:v>
                </c:pt>
                <c:pt idx="42">
                  <c:v>2013-14</c:v>
                </c:pt>
                <c:pt idx="43">
                  <c:v>2014-15</c:v>
                </c:pt>
                <c:pt idx="44">
                  <c:v>2015-16</c:v>
                </c:pt>
                <c:pt idx="45">
                  <c:v>2016-17</c:v>
                </c:pt>
                <c:pt idx="46">
                  <c:v>2017-18</c:v>
                </c:pt>
              </c:strCache>
            </c:strRef>
          </c:cat>
          <c:val>
            <c:numRef>
              <c:f>'ODA-GNI time series'!$F$5:$F$51</c:f>
              <c:numCache>
                <c:formatCode>0.000</c:formatCode>
                <c:ptCount val="47"/>
                <c:pt idx="0">
                  <c:v>0.45</c:v>
                </c:pt>
                <c:pt idx="1">
                  <c:v>0.44</c:v>
                </c:pt>
                <c:pt idx="2">
                  <c:v>0.44</c:v>
                </c:pt>
                <c:pt idx="3">
                  <c:v>0.47</c:v>
                </c:pt>
                <c:pt idx="4">
                  <c:v>0.43</c:v>
                </c:pt>
                <c:pt idx="5">
                  <c:v>0.4</c:v>
                </c:pt>
                <c:pt idx="6">
                  <c:v>0.41</c:v>
                </c:pt>
                <c:pt idx="7">
                  <c:v>0.4</c:v>
                </c:pt>
                <c:pt idx="8">
                  <c:v>0.38</c:v>
                </c:pt>
                <c:pt idx="9">
                  <c:v>0.37</c:v>
                </c:pt>
                <c:pt idx="10">
                  <c:v>0.38</c:v>
                </c:pt>
                <c:pt idx="11">
                  <c:v>0.4</c:v>
                </c:pt>
                <c:pt idx="12">
                  <c:v>0.44093847304114103</c:v>
                </c:pt>
                <c:pt idx="13">
                  <c:v>0.43546400985111383</c:v>
                </c:pt>
                <c:pt idx="14">
                  <c:v>0.40233047292366647</c:v>
                </c:pt>
                <c:pt idx="15">
                  <c:v>0.34691700448047791</c:v>
                </c:pt>
                <c:pt idx="16">
                  <c:v>0.31995882836574974</c:v>
                </c:pt>
                <c:pt idx="17">
                  <c:v>0.33333054302240894</c:v>
                </c:pt>
                <c:pt idx="18">
                  <c:v>0.30043434749335168</c:v>
                </c:pt>
                <c:pt idx="19">
                  <c:v>0.31625014107113747</c:v>
                </c:pt>
                <c:pt idx="20">
                  <c:v>0.32682291666666669</c:v>
                </c:pt>
                <c:pt idx="21">
                  <c:v>0.32046406136929545</c:v>
                </c:pt>
                <c:pt idx="22">
                  <c:v>0.30903355822307893</c:v>
                </c:pt>
                <c:pt idx="23">
                  <c:v>0.30984909553384593</c:v>
                </c:pt>
                <c:pt idx="24">
                  <c:v>0.30484461052747031</c:v>
                </c:pt>
                <c:pt idx="25">
                  <c:v>0.2660641824100361</c:v>
                </c:pt>
                <c:pt idx="26">
                  <c:v>0.25295686060025979</c:v>
                </c:pt>
                <c:pt idx="27">
                  <c:v>0.25427337631661245</c:v>
                </c:pt>
                <c:pt idx="28">
                  <c:v>0.27236451084349361</c:v>
                </c:pt>
                <c:pt idx="29">
                  <c:v>0.23668250771759086</c:v>
                </c:pt>
                <c:pt idx="30">
                  <c:v>0.23932474722337749</c:v>
                </c:pt>
                <c:pt idx="31" formatCode="0.00">
                  <c:v>0.23511523317605904</c:v>
                </c:pt>
                <c:pt idx="32">
                  <c:v>0.23562300796396451</c:v>
                </c:pt>
                <c:pt idx="33">
                  <c:v>0.24741620536186631</c:v>
                </c:pt>
                <c:pt idx="34">
                  <c:v>0.27967758729690945</c:v>
                </c:pt>
                <c:pt idx="35">
                  <c:v>0.28659473509072553</c:v>
                </c:pt>
                <c:pt idx="36">
                  <c:v>0.27546383687651327</c:v>
                </c:pt>
                <c:pt idx="37">
                  <c:v>0.30767596755237459</c:v>
                </c:pt>
                <c:pt idx="38">
                  <c:v>0.31122385603469793</c:v>
                </c:pt>
                <c:pt idx="39">
                  <c:v>0.31809802838844864</c:v>
                </c:pt>
                <c:pt idx="40">
                  <c:v>0.33423789505620555</c:v>
                </c:pt>
                <c:pt idx="41">
                  <c:v>0.34</c:v>
                </c:pt>
                <c:pt idx="42">
                  <c:v>0.32548512289780074</c:v>
                </c:pt>
                <c:pt idx="43">
                  <c:v>0.32067499792886778</c:v>
                </c:pt>
                <c:pt idx="44">
                  <c:v>0.24600507786435763</c:v>
                </c:pt>
                <c:pt idx="45">
                  <c:v>0.22075525413161587</c:v>
                </c:pt>
                <c:pt idx="46">
                  <c:v>0.21535889530935126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02687872"/>
        <c:axId val="108736512"/>
      </c:lineChart>
      <c:catAx>
        <c:axId val="102687872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crossAx val="108736512"/>
        <c:crosses val="autoZero"/>
        <c:auto val="1"/>
        <c:lblAlgn val="ctr"/>
        <c:lblOffset val="100"/>
        <c:noMultiLvlLbl val="0"/>
      </c:catAx>
      <c:valAx>
        <c:axId val="108736512"/>
        <c:scaling>
          <c:orientation val="minMax"/>
          <c:min val="0.2"/>
        </c:scaling>
        <c:delete val="0"/>
        <c:axPos val="l"/>
        <c:majorGridlines/>
        <c:title>
          <c:tx>
            <c:rich>
              <a:bodyPr rot="0" vert="horz"/>
              <a:lstStyle/>
              <a:p>
                <a:pPr>
                  <a:defRPr/>
                </a:pPr>
                <a:r>
                  <a:rPr lang="en-AU"/>
                  <a:t>ODA/GNI ratio</a:t>
                </a:r>
              </a:p>
            </c:rich>
          </c:tx>
          <c:layout>
            <c:manualLayout>
              <c:xMode val="edge"/>
              <c:yMode val="edge"/>
              <c:x val="8.4263739932639442E-3"/>
              <c:y val="9.8507781061879084E-3"/>
            </c:manualLayout>
          </c:layout>
          <c:overlay val="0"/>
        </c:title>
        <c:numFmt formatCode="0.00" sourceLinked="0"/>
        <c:majorTickMark val="out"/>
        <c:minorTickMark val="none"/>
        <c:tickLblPos val="nextTo"/>
        <c:crossAx val="102687872"/>
        <c:crosses val="autoZero"/>
        <c:crossBetween val="between"/>
      </c:valAx>
    </c:plotArea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A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0"/>
          <c:order val="0"/>
          <c:tx>
            <c:strRef>
              <c:f>'ODA-GNI time series'!$B$53</c:f>
              <c:strCache>
                <c:ptCount val="1"/>
                <c:pt idx="0">
                  <c:v>2012-13 $A m (LHS)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cat>
            <c:strRef>
              <c:f>'ODA-GNI time series'!$A$54:$A$100</c:f>
              <c:strCache>
                <c:ptCount val="47"/>
                <c:pt idx="0">
                  <c:v>1971-72</c:v>
                </c:pt>
                <c:pt idx="1">
                  <c:v>1972-73</c:v>
                </c:pt>
                <c:pt idx="2">
                  <c:v>1973-74</c:v>
                </c:pt>
                <c:pt idx="3">
                  <c:v>1974-75</c:v>
                </c:pt>
                <c:pt idx="4">
                  <c:v>1975-76</c:v>
                </c:pt>
                <c:pt idx="5">
                  <c:v>1976-77</c:v>
                </c:pt>
                <c:pt idx="6">
                  <c:v>1977-78</c:v>
                </c:pt>
                <c:pt idx="7">
                  <c:v>1978-79</c:v>
                </c:pt>
                <c:pt idx="8">
                  <c:v>1979-80</c:v>
                </c:pt>
                <c:pt idx="9">
                  <c:v>1980-81</c:v>
                </c:pt>
                <c:pt idx="10">
                  <c:v>1981-82</c:v>
                </c:pt>
                <c:pt idx="11">
                  <c:v>1982-83</c:v>
                </c:pt>
                <c:pt idx="12">
                  <c:v>1983-84</c:v>
                </c:pt>
                <c:pt idx="13">
                  <c:v>1984-85</c:v>
                </c:pt>
                <c:pt idx="14">
                  <c:v>1985-86</c:v>
                </c:pt>
                <c:pt idx="15">
                  <c:v>1986-87</c:v>
                </c:pt>
                <c:pt idx="16">
                  <c:v>1987-88</c:v>
                </c:pt>
                <c:pt idx="17">
                  <c:v>1988-89</c:v>
                </c:pt>
                <c:pt idx="18">
                  <c:v>1989-90</c:v>
                </c:pt>
                <c:pt idx="19">
                  <c:v>1990-91</c:v>
                </c:pt>
                <c:pt idx="20">
                  <c:v>1991-92</c:v>
                </c:pt>
                <c:pt idx="21">
                  <c:v>1992-93</c:v>
                </c:pt>
                <c:pt idx="22">
                  <c:v>1993-94</c:v>
                </c:pt>
                <c:pt idx="23">
                  <c:v>1994-95</c:v>
                </c:pt>
                <c:pt idx="24">
                  <c:v>1995-96</c:v>
                </c:pt>
                <c:pt idx="25">
                  <c:v>1996-97</c:v>
                </c:pt>
                <c:pt idx="26">
                  <c:v>1997-98</c:v>
                </c:pt>
                <c:pt idx="27">
                  <c:v>1998-99</c:v>
                </c:pt>
                <c:pt idx="28">
                  <c:v>1999-00</c:v>
                </c:pt>
                <c:pt idx="29">
                  <c:v>2000-01</c:v>
                </c:pt>
                <c:pt idx="30">
                  <c:v>2001-02</c:v>
                </c:pt>
                <c:pt idx="31">
                  <c:v>2002-03</c:v>
                </c:pt>
                <c:pt idx="32">
                  <c:v>2003-04</c:v>
                </c:pt>
                <c:pt idx="33">
                  <c:v>2004-05</c:v>
                </c:pt>
                <c:pt idx="34">
                  <c:v>2005-06</c:v>
                </c:pt>
                <c:pt idx="35">
                  <c:v>2006-07</c:v>
                </c:pt>
                <c:pt idx="36">
                  <c:v>2007-08</c:v>
                </c:pt>
                <c:pt idx="37">
                  <c:v>2008-09</c:v>
                </c:pt>
                <c:pt idx="38">
                  <c:v>2009-10</c:v>
                </c:pt>
                <c:pt idx="39">
                  <c:v>2010-11</c:v>
                </c:pt>
                <c:pt idx="40">
                  <c:v>2011-12</c:v>
                </c:pt>
                <c:pt idx="41">
                  <c:v>2012-13</c:v>
                </c:pt>
                <c:pt idx="42">
                  <c:v>2013-14</c:v>
                </c:pt>
                <c:pt idx="43">
                  <c:v>2014-15</c:v>
                </c:pt>
                <c:pt idx="44">
                  <c:v>2015-16</c:v>
                </c:pt>
                <c:pt idx="45">
                  <c:v>2016-17</c:v>
                </c:pt>
                <c:pt idx="46">
                  <c:v>2017-18</c:v>
                </c:pt>
              </c:strCache>
            </c:strRef>
          </c:cat>
          <c:val>
            <c:numRef>
              <c:f>'ODA-GNI time series'!$B$54:$B$100</c:f>
              <c:numCache>
                <c:formatCode>0.0</c:formatCode>
                <c:ptCount val="47"/>
                <c:pt idx="0">
                  <c:v>2027.2128</c:v>
                </c:pt>
                <c:pt idx="1">
                  <c:v>2113.6383999999998</c:v>
                </c:pt>
                <c:pt idx="2">
                  <c:v>2242.8672000000001</c:v>
                </c:pt>
                <c:pt idx="3">
                  <c:v>2323.0464000000002</c:v>
                </c:pt>
                <c:pt idx="4">
                  <c:v>2143.0272000000004</c:v>
                </c:pt>
                <c:pt idx="5">
                  <c:v>2062.5408000000002</c:v>
                </c:pt>
                <c:pt idx="6">
                  <c:v>2093.1583999999998</c:v>
                </c:pt>
                <c:pt idx="7">
                  <c:v>2177.6383999999998</c:v>
                </c:pt>
                <c:pt idx="8">
                  <c:v>2162.2784000000001</c:v>
                </c:pt>
                <c:pt idx="9">
                  <c:v>2182.7584000000002</c:v>
                </c:pt>
                <c:pt idx="10">
                  <c:v>2238.6687999999999</c:v>
                </c:pt>
                <c:pt idx="11">
                  <c:v>2267.3407999999999</c:v>
                </c:pt>
                <c:pt idx="12">
                  <c:v>2657.8362116991643</c:v>
                </c:pt>
                <c:pt idx="13">
                  <c:v>2761.7962666666667</c:v>
                </c:pt>
                <c:pt idx="14">
                  <c:v>2645.9749373433588</c:v>
                </c:pt>
                <c:pt idx="15">
                  <c:v>2323.2893023255815</c:v>
                </c:pt>
                <c:pt idx="16">
                  <c:v>2279.6296943231446</c:v>
                </c:pt>
                <c:pt idx="17">
                  <c:v>2456.3662650602409</c:v>
                </c:pt>
                <c:pt idx="18">
                  <c:v>2280.7802656546487</c:v>
                </c:pt>
                <c:pt idx="19">
                  <c:v>2352.0291438979962</c:v>
                </c:pt>
                <c:pt idx="20">
                  <c:v>2432.5485714285714</c:v>
                </c:pt>
                <c:pt idx="21">
                  <c:v>2521.0770870337478</c:v>
                </c:pt>
                <c:pt idx="22">
                  <c:v>2538.9441124780315</c:v>
                </c:pt>
                <c:pt idx="23">
                  <c:v>2610.4962199312713</c:v>
                </c:pt>
                <c:pt idx="24">
                  <c:v>2660.8614357262104</c:v>
                </c:pt>
                <c:pt idx="25">
                  <c:v>2411.7894736842109</c:v>
                </c:pt>
                <c:pt idx="26">
                  <c:v>2398.7532467532465</c:v>
                </c:pt>
                <c:pt idx="27">
                  <c:v>2528.7340872374798</c:v>
                </c:pt>
                <c:pt idx="28">
                  <c:v>2819.9508661417321</c:v>
                </c:pt>
                <c:pt idx="29">
                  <c:v>2506.8693815987931</c:v>
                </c:pt>
                <c:pt idx="30">
                  <c:v>2646.866568483063</c:v>
                </c:pt>
                <c:pt idx="31">
                  <c:v>2678.1988571428574</c:v>
                </c:pt>
                <c:pt idx="32">
                  <c:v>2786.8336551724137</c:v>
                </c:pt>
                <c:pt idx="33">
                  <c:v>2985.2180371352779</c:v>
                </c:pt>
                <c:pt idx="34">
                  <c:v>3465.2016104912868</c:v>
                </c:pt>
                <c:pt idx="35">
                  <c:v>3665.1251470923071</c:v>
                </c:pt>
                <c:pt idx="36">
                  <c:v>3666.4104465622213</c:v>
                </c:pt>
                <c:pt idx="37">
                  <c:v>4178.0283237447557</c:v>
                </c:pt>
                <c:pt idx="38">
                  <c:v>4292.7219916578597</c:v>
                </c:pt>
                <c:pt idx="39">
                  <c:v>4491.7565634264602</c:v>
                </c:pt>
                <c:pt idx="40">
                  <c:v>4940.9623289854972</c:v>
                </c:pt>
                <c:pt idx="41">
                  <c:v>5149</c:v>
                </c:pt>
                <c:pt idx="42">
                  <c:v>4873.6077481840193</c:v>
                </c:pt>
                <c:pt idx="43">
                  <c:v>4754.7392665209945</c:v>
                </c:pt>
                <c:pt idx="44">
                  <c:v>3718.7595876431219</c:v>
                </c:pt>
                <c:pt idx="45">
                  <c:v>3426.5992790355867</c:v>
                </c:pt>
                <c:pt idx="46">
                  <c:v>3432.5219587957795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3214592"/>
        <c:axId val="113216128"/>
      </c:lineChart>
      <c:lineChart>
        <c:grouping val="standard"/>
        <c:varyColors val="0"/>
        <c:ser>
          <c:idx val="1"/>
          <c:order val="1"/>
          <c:tx>
            <c:strRef>
              <c:f>'ODA-GNI time series'!$C$53</c:f>
              <c:strCache>
                <c:ptCount val="1"/>
                <c:pt idx="0">
                  <c:v>Aid/GNI (RHS)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cat>
            <c:strRef>
              <c:f>'ODA-GNI time series'!$A$54:$A$100</c:f>
              <c:strCache>
                <c:ptCount val="47"/>
                <c:pt idx="0">
                  <c:v>1971-72</c:v>
                </c:pt>
                <c:pt idx="1">
                  <c:v>1972-73</c:v>
                </c:pt>
                <c:pt idx="2">
                  <c:v>1973-74</c:v>
                </c:pt>
                <c:pt idx="3">
                  <c:v>1974-75</c:v>
                </c:pt>
                <c:pt idx="4">
                  <c:v>1975-76</c:v>
                </c:pt>
                <c:pt idx="5">
                  <c:v>1976-77</c:v>
                </c:pt>
                <c:pt idx="6">
                  <c:v>1977-78</c:v>
                </c:pt>
                <c:pt idx="7">
                  <c:v>1978-79</c:v>
                </c:pt>
                <c:pt idx="8">
                  <c:v>1979-80</c:v>
                </c:pt>
                <c:pt idx="9">
                  <c:v>1980-81</c:v>
                </c:pt>
                <c:pt idx="10">
                  <c:v>1981-82</c:v>
                </c:pt>
                <c:pt idx="11">
                  <c:v>1982-83</c:v>
                </c:pt>
                <c:pt idx="12">
                  <c:v>1983-84</c:v>
                </c:pt>
                <c:pt idx="13">
                  <c:v>1984-85</c:v>
                </c:pt>
                <c:pt idx="14">
                  <c:v>1985-86</c:v>
                </c:pt>
                <c:pt idx="15">
                  <c:v>1986-87</c:v>
                </c:pt>
                <c:pt idx="16">
                  <c:v>1987-88</c:v>
                </c:pt>
                <c:pt idx="17">
                  <c:v>1988-89</c:v>
                </c:pt>
                <c:pt idx="18">
                  <c:v>1989-90</c:v>
                </c:pt>
                <c:pt idx="19">
                  <c:v>1990-91</c:v>
                </c:pt>
                <c:pt idx="20">
                  <c:v>1991-92</c:v>
                </c:pt>
                <c:pt idx="21">
                  <c:v>1992-93</c:v>
                </c:pt>
                <c:pt idx="22">
                  <c:v>1993-94</c:v>
                </c:pt>
                <c:pt idx="23">
                  <c:v>1994-95</c:v>
                </c:pt>
                <c:pt idx="24">
                  <c:v>1995-96</c:v>
                </c:pt>
                <c:pt idx="25">
                  <c:v>1996-97</c:v>
                </c:pt>
                <c:pt idx="26">
                  <c:v>1997-98</c:v>
                </c:pt>
                <c:pt idx="27">
                  <c:v>1998-99</c:v>
                </c:pt>
                <c:pt idx="28">
                  <c:v>1999-00</c:v>
                </c:pt>
                <c:pt idx="29">
                  <c:v>2000-01</c:v>
                </c:pt>
                <c:pt idx="30">
                  <c:v>2001-02</c:v>
                </c:pt>
                <c:pt idx="31">
                  <c:v>2002-03</c:v>
                </c:pt>
                <c:pt idx="32">
                  <c:v>2003-04</c:v>
                </c:pt>
                <c:pt idx="33">
                  <c:v>2004-05</c:v>
                </c:pt>
                <c:pt idx="34">
                  <c:v>2005-06</c:v>
                </c:pt>
                <c:pt idx="35">
                  <c:v>2006-07</c:v>
                </c:pt>
                <c:pt idx="36">
                  <c:v>2007-08</c:v>
                </c:pt>
                <c:pt idx="37">
                  <c:v>2008-09</c:v>
                </c:pt>
                <c:pt idx="38">
                  <c:v>2009-10</c:v>
                </c:pt>
                <c:pt idx="39">
                  <c:v>2010-11</c:v>
                </c:pt>
                <c:pt idx="40">
                  <c:v>2011-12</c:v>
                </c:pt>
                <c:pt idx="41">
                  <c:v>2012-13</c:v>
                </c:pt>
                <c:pt idx="42">
                  <c:v>2013-14</c:v>
                </c:pt>
                <c:pt idx="43">
                  <c:v>2014-15</c:v>
                </c:pt>
                <c:pt idx="44">
                  <c:v>2015-16</c:v>
                </c:pt>
                <c:pt idx="45">
                  <c:v>2016-17</c:v>
                </c:pt>
                <c:pt idx="46">
                  <c:v>2017-18</c:v>
                </c:pt>
              </c:strCache>
            </c:strRef>
          </c:cat>
          <c:val>
            <c:numRef>
              <c:f>'ODA-GNI time series'!$C$54:$C$100</c:f>
              <c:numCache>
                <c:formatCode>General</c:formatCode>
                <c:ptCount val="47"/>
                <c:pt idx="0">
                  <c:v>0.45</c:v>
                </c:pt>
                <c:pt idx="1">
                  <c:v>0.44</c:v>
                </c:pt>
                <c:pt idx="2">
                  <c:v>0.44</c:v>
                </c:pt>
                <c:pt idx="3">
                  <c:v>0.47</c:v>
                </c:pt>
                <c:pt idx="4">
                  <c:v>0.43</c:v>
                </c:pt>
                <c:pt idx="5">
                  <c:v>0.4</c:v>
                </c:pt>
                <c:pt idx="6">
                  <c:v>0.41</c:v>
                </c:pt>
                <c:pt idx="7">
                  <c:v>0.4</c:v>
                </c:pt>
                <c:pt idx="8">
                  <c:v>0.38</c:v>
                </c:pt>
                <c:pt idx="9">
                  <c:v>0.37</c:v>
                </c:pt>
                <c:pt idx="10">
                  <c:v>0.38</c:v>
                </c:pt>
                <c:pt idx="11">
                  <c:v>0.4</c:v>
                </c:pt>
                <c:pt idx="12">
                  <c:v>0.44093847304114103</c:v>
                </c:pt>
                <c:pt idx="13">
                  <c:v>0.43546400985111383</c:v>
                </c:pt>
                <c:pt idx="14">
                  <c:v>0.40233047292366647</c:v>
                </c:pt>
                <c:pt idx="15">
                  <c:v>0.34691700448047791</c:v>
                </c:pt>
                <c:pt idx="16">
                  <c:v>0.31995882836574974</c:v>
                </c:pt>
                <c:pt idx="17">
                  <c:v>0.33333054302240894</c:v>
                </c:pt>
                <c:pt idx="18">
                  <c:v>0.30043434749335168</c:v>
                </c:pt>
                <c:pt idx="19">
                  <c:v>0.31625014107113747</c:v>
                </c:pt>
                <c:pt idx="20">
                  <c:v>0.32682291666666669</c:v>
                </c:pt>
                <c:pt idx="21">
                  <c:v>0.32046406136929545</c:v>
                </c:pt>
                <c:pt idx="22">
                  <c:v>0.30903355822307893</c:v>
                </c:pt>
                <c:pt idx="23">
                  <c:v>0.30984909553384593</c:v>
                </c:pt>
                <c:pt idx="24">
                  <c:v>0.30484461052747031</c:v>
                </c:pt>
                <c:pt idx="25">
                  <c:v>0.2660641824100361</c:v>
                </c:pt>
                <c:pt idx="26">
                  <c:v>0.25295686060025979</c:v>
                </c:pt>
                <c:pt idx="27">
                  <c:v>0.25427337631661245</c:v>
                </c:pt>
                <c:pt idx="28">
                  <c:v>0.27236451084349361</c:v>
                </c:pt>
                <c:pt idx="29">
                  <c:v>0.23668250771759086</c:v>
                </c:pt>
                <c:pt idx="30">
                  <c:v>0.23932474722337749</c:v>
                </c:pt>
                <c:pt idx="31">
                  <c:v>0.23511523317605904</c:v>
                </c:pt>
                <c:pt idx="32">
                  <c:v>0.23562300796396451</c:v>
                </c:pt>
                <c:pt idx="33">
                  <c:v>0.24741620536186631</c:v>
                </c:pt>
                <c:pt idx="34">
                  <c:v>0.27967758729690945</c:v>
                </c:pt>
                <c:pt idx="35">
                  <c:v>0.28659473509072553</c:v>
                </c:pt>
                <c:pt idx="36">
                  <c:v>0.27546383687651327</c:v>
                </c:pt>
                <c:pt idx="37">
                  <c:v>0.30767596755237459</c:v>
                </c:pt>
                <c:pt idx="38">
                  <c:v>0.31122385603469793</c:v>
                </c:pt>
                <c:pt idx="39">
                  <c:v>0.31809802838844864</c:v>
                </c:pt>
                <c:pt idx="40">
                  <c:v>0.33423789505620555</c:v>
                </c:pt>
                <c:pt idx="41">
                  <c:v>0.34</c:v>
                </c:pt>
                <c:pt idx="42">
                  <c:v>0.32548512289780074</c:v>
                </c:pt>
                <c:pt idx="43">
                  <c:v>0.32067499792886778</c:v>
                </c:pt>
                <c:pt idx="44">
                  <c:v>0.24600507786435763</c:v>
                </c:pt>
                <c:pt idx="45">
                  <c:v>0.22075525413161587</c:v>
                </c:pt>
                <c:pt idx="46">
                  <c:v>0.21535889530935126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30062976"/>
        <c:axId val="130060672"/>
      </c:lineChart>
      <c:catAx>
        <c:axId val="11321459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13216128"/>
        <c:crosses val="autoZero"/>
        <c:auto val="1"/>
        <c:lblAlgn val="ctr"/>
        <c:lblOffset val="100"/>
        <c:noMultiLvlLbl val="0"/>
      </c:catAx>
      <c:valAx>
        <c:axId val="11321612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2012-13 $Am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</c:title>
        <c:numFmt formatCode="0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13214592"/>
        <c:crosses val="autoZero"/>
        <c:crossBetween val="between"/>
      </c:valAx>
      <c:valAx>
        <c:axId val="130060672"/>
        <c:scaling>
          <c:orientation val="minMax"/>
        </c:scaling>
        <c:delete val="0"/>
        <c:axPos val="r"/>
        <c:title>
          <c:tx>
            <c:rich>
              <a:bodyPr rot="0" spcFirstLastPara="1" vertOverflow="ellipsis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%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</c:title>
        <c:numFmt formatCode="General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30062976"/>
        <c:crosses val="max"/>
        <c:crossBetween val="between"/>
      </c:valAx>
      <c:catAx>
        <c:axId val="130062976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130060672"/>
        <c:crosses val="autoZero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A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8.7771095103284999E-2"/>
          <c:y val="9.8956570723578524E-2"/>
          <c:w val="0.84593149739411477"/>
          <c:h val="0.73397238869587944"/>
        </c:manualLayout>
      </c:layout>
      <c:lineChart>
        <c:grouping val="standard"/>
        <c:varyColors val="0"/>
        <c:ser>
          <c:idx val="0"/>
          <c:order val="0"/>
          <c:tx>
            <c:strRef>
              <c:f>'Historic cuts comparisson'!$B$24</c:f>
              <c:strCache>
                <c:ptCount val="1"/>
                <c:pt idx="0">
                  <c:v>$ cuts (LHS)</c:v>
                </c:pt>
              </c:strCache>
            </c:strRef>
          </c:tx>
          <c:marker>
            <c:symbol val="none"/>
          </c:marker>
          <c:cat>
            <c:strRef>
              <c:f>'Historic cuts comparisson'!$A$25:$A$27</c:f>
              <c:strCache>
                <c:ptCount val="3"/>
                <c:pt idx="0">
                  <c:v>Hawke-Keating (84/5-87/8)</c:v>
                </c:pt>
                <c:pt idx="1">
                  <c:v>Howard-Costello (95/6-97/8)</c:v>
                </c:pt>
                <c:pt idx="2">
                  <c:v>Abbott-Hockey (12/3-16/17)</c:v>
                </c:pt>
              </c:strCache>
            </c:strRef>
          </c:cat>
          <c:val>
            <c:numRef>
              <c:f>'Historic cuts comparisson'!$B$25:$B$27</c:f>
              <c:numCache>
                <c:formatCode>0.0</c:formatCode>
                <c:ptCount val="3"/>
                <c:pt idx="0">
                  <c:v>482.16657234352215</c:v>
                </c:pt>
                <c:pt idx="1">
                  <c:v>262.10818897296394</c:v>
                </c:pt>
                <c:pt idx="2">
                  <c:v>1722.4007209644133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34076288"/>
        <c:axId val="134077824"/>
      </c:lineChart>
      <c:lineChart>
        <c:grouping val="standard"/>
        <c:varyColors val="0"/>
        <c:ser>
          <c:idx val="1"/>
          <c:order val="1"/>
          <c:tx>
            <c:strRef>
              <c:f>'Historic cuts comparisson'!$C$24</c:f>
              <c:strCache>
                <c:ptCount val="1"/>
                <c:pt idx="0">
                  <c:v>% cuts (RHS)</c:v>
                </c:pt>
              </c:strCache>
            </c:strRef>
          </c:tx>
          <c:marker>
            <c:symbol val="none"/>
          </c:marker>
          <c:cat>
            <c:strRef>
              <c:f>'Historic cuts comparisson'!$A$25:$A$27</c:f>
              <c:strCache>
                <c:ptCount val="3"/>
                <c:pt idx="0">
                  <c:v>Hawke-Keating (84/5-87/8)</c:v>
                </c:pt>
                <c:pt idx="1">
                  <c:v>Howard-Costello (95/6-97/8)</c:v>
                </c:pt>
                <c:pt idx="2">
                  <c:v>Abbott-Hockey (12/3-16/17)</c:v>
                </c:pt>
              </c:strCache>
            </c:strRef>
          </c:cat>
          <c:val>
            <c:numRef>
              <c:f>'Historic cuts comparisson'!$C$25:$C$27</c:f>
              <c:numCache>
                <c:formatCode>0%</c:formatCode>
                <c:ptCount val="3"/>
                <c:pt idx="0">
                  <c:v>0.17458441021265858</c:v>
                </c:pt>
                <c:pt idx="1">
                  <c:v>9.8505012494733202E-2</c:v>
                </c:pt>
                <c:pt idx="2">
                  <c:v>0.33451169566215055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34371968"/>
        <c:axId val="134370432"/>
      </c:lineChart>
      <c:catAx>
        <c:axId val="134076288"/>
        <c:scaling>
          <c:orientation val="minMax"/>
        </c:scaling>
        <c:delete val="0"/>
        <c:axPos val="b"/>
        <c:numFmt formatCode="General" sourceLinked="0"/>
        <c:majorTickMark val="none"/>
        <c:minorTickMark val="none"/>
        <c:tickLblPos val="nextTo"/>
        <c:crossAx val="134077824"/>
        <c:crosses val="autoZero"/>
        <c:auto val="1"/>
        <c:lblAlgn val="ctr"/>
        <c:lblOffset val="100"/>
        <c:noMultiLvlLbl val="0"/>
      </c:catAx>
      <c:valAx>
        <c:axId val="134077824"/>
        <c:scaling>
          <c:orientation val="minMax"/>
          <c:max val="1800"/>
        </c:scaling>
        <c:delete val="0"/>
        <c:axPos val="l"/>
        <c:majorGridlines/>
        <c:title>
          <c:tx>
            <c:rich>
              <a:bodyPr rot="0" vert="horz"/>
              <a:lstStyle/>
              <a:p>
                <a:pPr>
                  <a:defRPr b="1"/>
                </a:pPr>
                <a:r>
                  <a:rPr lang="en-AU" b="1"/>
                  <a:t>2012-13 $A m</a:t>
                </a:r>
              </a:p>
            </c:rich>
          </c:tx>
          <c:layout>
            <c:manualLayout>
              <c:xMode val="edge"/>
              <c:yMode val="edge"/>
              <c:x val="2.8070179870176206E-2"/>
              <c:y val="1.5057595839562709E-2"/>
            </c:manualLayout>
          </c:layout>
          <c:overlay val="0"/>
        </c:title>
        <c:numFmt formatCode="0" sourceLinked="0"/>
        <c:majorTickMark val="none"/>
        <c:minorTickMark val="none"/>
        <c:tickLblPos val="nextTo"/>
        <c:spPr>
          <a:ln w="9525">
            <a:noFill/>
          </a:ln>
        </c:spPr>
        <c:crossAx val="134076288"/>
        <c:crosses val="autoZero"/>
        <c:crossBetween val="between"/>
      </c:valAx>
      <c:valAx>
        <c:axId val="134370432"/>
        <c:scaling>
          <c:orientation val="minMax"/>
        </c:scaling>
        <c:delete val="0"/>
        <c:axPos val="r"/>
        <c:numFmt formatCode="0%" sourceLinked="1"/>
        <c:majorTickMark val="out"/>
        <c:minorTickMark val="none"/>
        <c:tickLblPos val="nextTo"/>
        <c:crossAx val="134371968"/>
        <c:crosses val="max"/>
        <c:crossBetween val="between"/>
      </c:valAx>
      <c:catAx>
        <c:axId val="134371968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134370432"/>
        <c:crosses val="autoZero"/>
        <c:auto val="1"/>
        <c:lblAlgn val="ctr"/>
        <c:lblOffset val="100"/>
        <c:noMultiLvlLbl val="0"/>
      </c:catAx>
    </c:plotArea>
    <c:legend>
      <c:legendPos val="b"/>
      <c:layout/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chart" Target="../charts/chart3.xml"/><Relationship Id="rId1" Type="http://schemas.openxmlformats.org/officeDocument/2006/relationships/chart" Target="../charts/chart2.xml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10</xdr:col>
      <xdr:colOff>357188</xdr:colOff>
      <xdr:row>9</xdr:row>
      <xdr:rowOff>146446</xdr:rowOff>
    </xdr:from>
    <xdr:to>
      <xdr:col>14</xdr:col>
      <xdr:colOff>119063</xdr:colOff>
      <xdr:row>26</xdr:row>
      <xdr:rowOff>32146</xdr:rowOff>
    </xdr:to>
    <xdr:graphicFrame macro="">
      <xdr:nvGraphicFramePr>
        <xdr:cNvPr id="2" name="Chart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10</xdr:col>
      <xdr:colOff>166687</xdr:colOff>
      <xdr:row>7</xdr:row>
      <xdr:rowOff>50402</xdr:rowOff>
    </xdr:from>
    <xdr:to>
      <xdr:col>14</xdr:col>
      <xdr:colOff>463550</xdr:colOff>
      <xdr:row>30</xdr:row>
      <xdr:rowOff>38100</xdr:rowOff>
    </xdr:to>
    <xdr:graphicFrame macro="">
      <xdr:nvGraphicFramePr>
        <xdr:cNvPr id="4" name="Chart 3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3</xdr:col>
      <xdr:colOff>506015</xdr:colOff>
      <xdr:row>55</xdr:row>
      <xdr:rowOff>146447</xdr:rowOff>
    </xdr:from>
    <xdr:to>
      <xdr:col>5</xdr:col>
      <xdr:colOff>41671</xdr:colOff>
      <xdr:row>70</xdr:row>
      <xdr:rowOff>32147</xdr:rowOff>
    </xdr:to>
    <xdr:graphicFrame macro="">
      <xdr:nvGraphicFramePr>
        <xdr:cNvPr id="2" name="Chart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738584</xdr:colOff>
      <xdr:row>23</xdr:row>
      <xdr:rowOff>111917</xdr:rowOff>
    </xdr:from>
    <xdr:to>
      <xdr:col>5</xdr:col>
      <xdr:colOff>1334690</xdr:colOff>
      <xdr:row>43</xdr:row>
      <xdr:rowOff>36909</xdr:rowOff>
    </xdr:to>
    <xdr:graphicFrame macro="">
      <xdr:nvGraphicFramePr>
        <xdr:cNvPr id="2" name="Chart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printerSettings" Target="../printerSettings/printerSettings1.bin"/><Relationship Id="rId3" Type="http://schemas.openxmlformats.org/officeDocument/2006/relationships/hyperlink" Target="http://www.dfat.gov.au/dept/budget/2014_2015_highlights/" TargetMode="External"/><Relationship Id="rId7" Type="http://schemas.openxmlformats.org/officeDocument/2006/relationships/hyperlink" Target="http://www.budget.gov.au/past_budgets.htm" TargetMode="External"/><Relationship Id="rId2" Type="http://schemas.openxmlformats.org/officeDocument/2006/relationships/hyperlink" Target="http://aid.dfat.gov.au/Publications/Pages/9266_4050_7172_5723_8240.aspx" TargetMode="External"/><Relationship Id="rId1" Type="http://schemas.openxmlformats.org/officeDocument/2006/relationships/hyperlink" Target="http://aid.dfat.gov.au/budgets/Pages/default.aspx" TargetMode="External"/><Relationship Id="rId6" Type="http://schemas.openxmlformats.org/officeDocument/2006/relationships/hyperlink" Target="http://www.budget.gov.au/2014-15/content/bp1/download/BP1_consolidated_file.pdf" TargetMode="External"/><Relationship Id="rId5" Type="http://schemas.openxmlformats.org/officeDocument/2006/relationships/hyperlink" Target="http://www.budget.gov.au/2014-15/content/bp1/download/BP1_consolidated_file.pdf" TargetMode="External"/><Relationship Id="rId4" Type="http://schemas.openxmlformats.org/officeDocument/2006/relationships/hyperlink" Target="http://www.abs.gov.au/AUSSTATS/abs@.nsf/DetailsPage/5206.0Dec%202013?OpenDocument" TargetMode="Externa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hyperlink" Target="http://www.dfat.gov.au/dept/budget/2014_2015_highlights/" TargetMode="External"/><Relationship Id="rId7" Type="http://schemas.openxmlformats.org/officeDocument/2006/relationships/drawing" Target="../drawings/drawing1.xml"/><Relationship Id="rId2" Type="http://schemas.openxmlformats.org/officeDocument/2006/relationships/hyperlink" Target="http://aid.dfat.gov.au/Publications/Pages/9266_4050_7172_5723_8240.aspx" TargetMode="External"/><Relationship Id="rId1" Type="http://schemas.openxmlformats.org/officeDocument/2006/relationships/hyperlink" Target="http://aid.dfat.gov.au/budgets/Pages/default.aspx" TargetMode="External"/><Relationship Id="rId6" Type="http://schemas.openxmlformats.org/officeDocument/2006/relationships/hyperlink" Target="http://www.budget.gov.au/2014-15/content/myefo/download/MYEFO_2014-15.pdf" TargetMode="External"/><Relationship Id="rId5" Type="http://schemas.openxmlformats.org/officeDocument/2006/relationships/hyperlink" Target="http://www.budget.gov.au/2014-15/content/myefo/download/MYEFO_2014-15.pdf" TargetMode="External"/><Relationship Id="rId4" Type="http://schemas.openxmlformats.org/officeDocument/2006/relationships/hyperlink" Target="http://www.budget.gov.au/2014-15/content/myefo/download/MYEFO_2014-15.pdf" TargetMode="Externa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22"/>
  <sheetViews>
    <sheetView zoomScale="80" zoomScaleNormal="80" workbookViewId="0">
      <selection activeCell="Q4" sqref="Q4"/>
    </sheetView>
  </sheetViews>
  <sheetFormatPr defaultRowHeight="15" x14ac:dyDescent="0.25"/>
  <cols>
    <col min="3" max="3" width="16.7109375" customWidth="1"/>
    <col min="5" max="5" width="11.140625" customWidth="1"/>
    <col min="6" max="6" width="10.42578125" customWidth="1"/>
    <col min="9" max="9" width="20.5703125" customWidth="1"/>
    <col min="10" max="10" width="14.85546875" customWidth="1"/>
    <col min="11" max="11" width="22.85546875" customWidth="1"/>
    <col min="12" max="12" width="14" customWidth="1"/>
    <col min="13" max="13" width="18.7109375" customWidth="1"/>
    <col min="14" max="14" width="13.5703125" customWidth="1"/>
    <col min="15" max="15" width="24.42578125" bestFit="1" customWidth="1"/>
    <col min="16" max="18" width="24.42578125" customWidth="1"/>
    <col min="19" max="19" width="18" customWidth="1"/>
  </cols>
  <sheetData>
    <row r="1" spans="1:20" x14ac:dyDescent="0.25">
      <c r="A1" t="s">
        <v>0</v>
      </c>
      <c r="B1" t="s">
        <v>55</v>
      </c>
      <c r="C1" t="s">
        <v>68</v>
      </c>
      <c r="D1" t="s">
        <v>69</v>
      </c>
      <c r="E1" t="s">
        <v>56</v>
      </c>
      <c r="F1" t="s">
        <v>57</v>
      </c>
      <c r="G1" t="s">
        <v>58</v>
      </c>
      <c r="H1" t="s">
        <v>59</v>
      </c>
      <c r="I1" t="s">
        <v>60</v>
      </c>
      <c r="J1" t="s">
        <v>61</v>
      </c>
      <c r="K1" t="s">
        <v>65</v>
      </c>
      <c r="L1" t="s">
        <v>63</v>
      </c>
      <c r="M1" t="s">
        <v>72</v>
      </c>
      <c r="N1" t="s">
        <v>64</v>
      </c>
      <c r="O1" t="s">
        <v>66</v>
      </c>
      <c r="P1" t="s">
        <v>67</v>
      </c>
      <c r="Q1" t="s">
        <v>117</v>
      </c>
      <c r="R1" t="s">
        <v>73</v>
      </c>
      <c r="S1" t="s">
        <v>74</v>
      </c>
      <c r="T1" t="s">
        <v>62</v>
      </c>
    </row>
    <row r="3" spans="1:20" x14ac:dyDescent="0.25">
      <c r="A3" t="s">
        <v>5</v>
      </c>
      <c r="B3">
        <v>5149</v>
      </c>
      <c r="E3" s="2">
        <v>1</v>
      </c>
      <c r="F3" s="9">
        <v>5149</v>
      </c>
      <c r="J3">
        <v>382.6</v>
      </c>
      <c r="L3">
        <f>J3</f>
        <v>382.6</v>
      </c>
      <c r="N3">
        <f t="shared" ref="N3:N8" si="0">L3*1000-F3</f>
        <v>377451</v>
      </c>
      <c r="T3" s="3">
        <f t="shared" ref="T3:T8" si="1">B3/J3/1000</f>
        <v>1.3457919498170412E-2</v>
      </c>
    </row>
    <row r="4" spans="1:20" x14ac:dyDescent="0.25">
      <c r="A4" t="s">
        <v>4</v>
      </c>
      <c r="B4">
        <v>5032</v>
      </c>
      <c r="C4" s="5">
        <f>B4/B3-1</f>
        <v>-2.272285880753544E-2</v>
      </c>
      <c r="D4">
        <v>3.25</v>
      </c>
      <c r="E4" s="2">
        <f>1+D4/100</f>
        <v>1.0325</v>
      </c>
      <c r="F4" s="9">
        <f>B4/(1+D4/100)</f>
        <v>4873.6077481840193</v>
      </c>
      <c r="G4" s="9">
        <f>F4-F3</f>
        <v>-275.39225181598067</v>
      </c>
      <c r="H4" s="5">
        <f>G4/F$3</f>
        <v>-5.348460901456218E-2</v>
      </c>
      <c r="I4" s="5">
        <f t="shared" ref="I4:I8" si="2">F4/F3-1</f>
        <v>-5.3484609014562201E-2</v>
      </c>
      <c r="J4">
        <v>415.3</v>
      </c>
      <c r="K4" s="5">
        <f>J4/J3-1</f>
        <v>8.5467851542080364E-2</v>
      </c>
      <c r="L4" s="8">
        <f>J4/E4</f>
        <v>402.22760290556903</v>
      </c>
      <c r="M4" s="5">
        <f>L4/L3-1</f>
        <v>5.1300582607341827E-2</v>
      </c>
      <c r="N4" s="9">
        <f t="shared" si="0"/>
        <v>397353.99515738501</v>
      </c>
      <c r="O4" s="9">
        <f>N4-N3</f>
        <v>19902.995157385012</v>
      </c>
      <c r="P4" s="10">
        <f>N4/N$3-1</f>
        <v>5.2730010405019456E-2</v>
      </c>
      <c r="Q4" s="9">
        <v>1546570480</v>
      </c>
      <c r="R4">
        <v>4</v>
      </c>
      <c r="S4" s="1">
        <f>(B4)/Q4*1000</f>
        <v>3.253650619272133E-3</v>
      </c>
      <c r="T4" s="3">
        <f t="shared" si="1"/>
        <v>1.2116542258608235E-2</v>
      </c>
    </row>
    <row r="5" spans="1:20" x14ac:dyDescent="0.25">
      <c r="A5" t="s">
        <v>45</v>
      </c>
      <c r="B5">
        <v>5032</v>
      </c>
      <c r="C5" s="5">
        <f>B5/B4-1</f>
        <v>0</v>
      </c>
      <c r="D5">
        <v>2.25</v>
      </c>
      <c r="E5" s="2">
        <f>E4*(1+D5/100)</f>
        <v>1.05573125</v>
      </c>
      <c r="F5" s="9">
        <f>B5/E5</f>
        <v>4766.3645459012414</v>
      </c>
      <c r="G5" s="9">
        <f>F5-F$3</f>
        <v>-382.6354540987586</v>
      </c>
      <c r="H5" s="5">
        <f>G5/F$3</f>
        <v>-7.4312576053361543E-2</v>
      </c>
      <c r="I5" s="3">
        <f t="shared" si="2"/>
        <v>-2.2004889975550168E-2</v>
      </c>
      <c r="J5">
        <v>414.8</v>
      </c>
      <c r="K5" s="5">
        <f>J5/J3-1</f>
        <v>8.4161003659174005E-2</v>
      </c>
      <c r="L5" s="8">
        <f t="shared" ref="L5:L8" si="3">J5/E5</f>
        <v>392.90302337834561</v>
      </c>
      <c r="M5" s="5">
        <f>L5/L3-1</f>
        <v>2.6928968579052803E-2</v>
      </c>
      <c r="N5" s="9">
        <f t="shared" si="0"/>
        <v>388136.65883244434</v>
      </c>
      <c r="O5" s="9">
        <f>N5-N4</f>
        <v>-9217.3363249406684</v>
      </c>
      <c r="P5" s="10">
        <f>N5/N$3-1</f>
        <v>2.8310055695823788E-2</v>
      </c>
      <c r="Q5" s="9">
        <v>1592967594.4000001</v>
      </c>
      <c r="R5">
        <v>3</v>
      </c>
      <c r="S5" s="1">
        <f>(B5)/Q5*1000</f>
        <v>3.1588840963807114E-3</v>
      </c>
      <c r="T5" s="3">
        <f t="shared" si="1"/>
        <v>1.2131147540983607E-2</v>
      </c>
    </row>
    <row r="6" spans="1:20" x14ac:dyDescent="0.25">
      <c r="A6" t="s">
        <v>44</v>
      </c>
      <c r="B6">
        <v>5034</v>
      </c>
      <c r="C6" s="5">
        <f>B6/B5-1</f>
        <v>3.9745627980924958E-4</v>
      </c>
      <c r="D6">
        <v>2.5</v>
      </c>
      <c r="E6" s="2">
        <f>E5*(1+D6/100)</f>
        <v>1.0821245312499999</v>
      </c>
      <c r="F6" s="9">
        <f>B6/E6</f>
        <v>4651.9599682164589</v>
      </c>
      <c r="G6" s="9">
        <f>F6-F$3</f>
        <v>-497.04003178354105</v>
      </c>
      <c r="H6" s="7">
        <f>G6/F$3</f>
        <v>-9.6531371486413095E-2</v>
      </c>
      <c r="I6" s="3">
        <f t="shared" si="2"/>
        <v>-2.4002481678234822E-2</v>
      </c>
      <c r="J6">
        <v>431.1</v>
      </c>
      <c r="K6" s="5">
        <f>J6/J3-1</f>
        <v>0.12676424464192371</v>
      </c>
      <c r="L6" s="8">
        <f t="shared" si="3"/>
        <v>398.3829841672856</v>
      </c>
      <c r="M6" s="5">
        <f>L6/L3-1</f>
        <v>4.1251918889925632E-2</v>
      </c>
      <c r="N6" s="9">
        <f t="shared" si="0"/>
        <v>393731.02419906913</v>
      </c>
      <c r="O6" s="9">
        <f t="shared" ref="O6:O8" si="4">N6-N5</f>
        <v>5594.3653666247847</v>
      </c>
      <c r="P6" s="10">
        <f>N6/N$3-1</f>
        <v>4.3131490442651188E-2</v>
      </c>
      <c r="Q6" s="9">
        <v>1668633555.1340003</v>
      </c>
      <c r="R6">
        <v>4.75</v>
      </c>
      <c r="S6" s="1">
        <f>(B6)/Q6*1000</f>
        <v>3.0168397276391476E-3</v>
      </c>
      <c r="T6" s="3">
        <f t="shared" si="1"/>
        <v>1.1677105080027835E-2</v>
      </c>
    </row>
    <row r="7" spans="1:20" x14ac:dyDescent="0.25">
      <c r="A7" t="s">
        <v>43</v>
      </c>
      <c r="B7">
        <v>5160</v>
      </c>
      <c r="D7">
        <v>2.5</v>
      </c>
      <c r="E7" s="2">
        <f>E6*(1+D7/100)</f>
        <v>1.1091776445312498</v>
      </c>
      <c r="F7" s="9">
        <f>B7/E7</f>
        <v>4652.0952035421433</v>
      </c>
      <c r="G7" s="9">
        <f>F7-F$3</f>
        <v>-496.90479645785672</v>
      </c>
      <c r="H7" s="5">
        <f>G7/F$3</f>
        <v>-9.6505107099991591E-2</v>
      </c>
      <c r="I7" s="5">
        <f t="shared" si="2"/>
        <v>2.9070612517889671E-5</v>
      </c>
      <c r="J7">
        <v>453.8</v>
      </c>
      <c r="K7" s="5">
        <f>J7/J3-1</f>
        <v>0.18609513852587556</v>
      </c>
      <c r="L7" s="8">
        <f t="shared" si="3"/>
        <v>409.13193863709785</v>
      </c>
      <c r="M7" s="5">
        <f>L7/L3-1</f>
        <v>6.9346415674589101E-2</v>
      </c>
      <c r="N7" s="9">
        <f t="shared" si="0"/>
        <v>404479.84343355568</v>
      </c>
      <c r="O7" s="9">
        <f t="shared" si="4"/>
        <v>10748.819234486553</v>
      </c>
      <c r="P7" s="10">
        <f>N7/N$3-1</f>
        <v>7.1608880181945889E-2</v>
      </c>
      <c r="Q7" s="9">
        <v>1752065232.8907003</v>
      </c>
      <c r="R7">
        <v>5</v>
      </c>
      <c r="S7" s="1">
        <f>(B7)/Q7*1000</f>
        <v>2.9450958235650911E-3</v>
      </c>
      <c r="T7" s="3">
        <f t="shared" si="1"/>
        <v>1.137064786249449E-2</v>
      </c>
    </row>
    <row r="8" spans="1:20" x14ac:dyDescent="0.25">
      <c r="A8" t="s">
        <v>42</v>
      </c>
      <c r="B8">
        <v>5289</v>
      </c>
      <c r="D8">
        <v>2.5</v>
      </c>
      <c r="E8" s="2">
        <f>E7*(1+D8/100)</f>
        <v>1.1369070856445309</v>
      </c>
      <c r="F8" s="9">
        <f>B8/E8</f>
        <v>4652.0952035421442</v>
      </c>
      <c r="G8" s="9">
        <f>F8-F$3</f>
        <v>-496.90479645785581</v>
      </c>
      <c r="H8" s="5">
        <f>G8/F$3</f>
        <v>-9.6505107099991425E-2</v>
      </c>
      <c r="I8" s="5">
        <f t="shared" si="2"/>
        <v>0</v>
      </c>
      <c r="J8">
        <v>475.4</v>
      </c>
      <c r="K8" s="5">
        <f>J8/J3-1</f>
        <v>0.24255096706743329</v>
      </c>
      <c r="L8" s="8">
        <f t="shared" si="3"/>
        <v>418.15202491282571</v>
      </c>
      <c r="M8" s="5">
        <f>L8/L3-1</f>
        <v>9.2922176980725801E-2</v>
      </c>
      <c r="N8" s="9">
        <f t="shared" si="0"/>
        <v>413499.92970928358</v>
      </c>
      <c r="O8" s="9">
        <f t="shared" si="4"/>
        <v>9020.0862757278956</v>
      </c>
      <c r="P8" s="10">
        <f>N8/N$3-1</f>
        <v>9.5506250372322743E-2</v>
      </c>
      <c r="Q8" s="9">
        <v>1839668494.5352354</v>
      </c>
      <c r="R8">
        <v>5</v>
      </c>
      <c r="S8" s="1">
        <f>(B8)/Q8*1000</f>
        <v>2.8749744944325888E-3</v>
      </c>
      <c r="T8" s="3">
        <f t="shared" si="1"/>
        <v>1.1125368111064366E-2</v>
      </c>
    </row>
    <row r="9" spans="1:20" x14ac:dyDescent="0.25">
      <c r="F9" s="5">
        <f>(F8/F3)-1</f>
        <v>-9.6505107099991383E-2</v>
      </c>
      <c r="I9" s="10"/>
      <c r="L9" s="10">
        <f>L8/L3-1</f>
        <v>9.2922176980725801E-2</v>
      </c>
      <c r="M9" s="10"/>
      <c r="N9" s="5">
        <f>(N8/N3)-1</f>
        <v>9.5506250372322743E-2</v>
      </c>
      <c r="O9" s="6"/>
      <c r="P9" s="10"/>
      <c r="Q9" s="10"/>
      <c r="R9" s="10"/>
      <c r="S9" s="10"/>
    </row>
    <row r="11" spans="1:20" x14ac:dyDescent="0.25">
      <c r="A11" s="11" t="s">
        <v>70</v>
      </c>
    </row>
    <row r="12" spans="1:20" x14ac:dyDescent="0.25">
      <c r="A12" t="s">
        <v>50</v>
      </c>
    </row>
    <row r="13" spans="1:20" x14ac:dyDescent="0.25">
      <c r="A13" s="4" t="s">
        <v>49</v>
      </c>
    </row>
    <row r="14" spans="1:20" x14ac:dyDescent="0.25">
      <c r="A14" t="s">
        <v>51</v>
      </c>
    </row>
    <row r="15" spans="1:20" x14ac:dyDescent="0.25">
      <c r="A15" s="4" t="s">
        <v>46</v>
      </c>
    </row>
    <row r="16" spans="1:20" x14ac:dyDescent="0.25">
      <c r="A16" s="4" t="s">
        <v>47</v>
      </c>
    </row>
    <row r="17" spans="1:1" x14ac:dyDescent="0.25">
      <c r="A17" s="4" t="s">
        <v>48</v>
      </c>
    </row>
    <row r="18" spans="1:1" x14ac:dyDescent="0.25">
      <c r="A18" t="s">
        <v>71</v>
      </c>
    </row>
    <row r="19" spans="1:1" x14ac:dyDescent="0.25">
      <c r="A19" s="4" t="s">
        <v>52</v>
      </c>
    </row>
    <row r="20" spans="1:1" x14ac:dyDescent="0.25">
      <c r="A20" t="s">
        <v>53</v>
      </c>
    </row>
    <row r="21" spans="1:1" x14ac:dyDescent="0.25">
      <c r="A21" s="4" t="s">
        <v>52</v>
      </c>
    </row>
    <row r="22" spans="1:1" x14ac:dyDescent="0.25">
      <c r="A22" s="4" t="s">
        <v>54</v>
      </c>
    </row>
  </sheetData>
  <hyperlinks>
    <hyperlink ref="A15" r:id="rId1"/>
    <hyperlink ref="A16" r:id="rId2"/>
    <hyperlink ref="A17" r:id="rId3"/>
    <hyperlink ref="A13" r:id="rId4"/>
    <hyperlink ref="A19" r:id="rId5"/>
    <hyperlink ref="A21" r:id="rId6"/>
    <hyperlink ref="A22" r:id="rId7"/>
  </hyperlinks>
  <pageMargins left="0.7" right="0.7" top="0.75" bottom="0.75" header="0.3" footer="0.3"/>
  <pageSetup paperSize="9" orientation="portrait" r:id="rId8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W33"/>
  <sheetViews>
    <sheetView tabSelected="1" zoomScale="70" zoomScaleNormal="70" workbookViewId="0">
      <selection activeCell="D27" sqref="D27"/>
    </sheetView>
  </sheetViews>
  <sheetFormatPr defaultRowHeight="15" x14ac:dyDescent="0.25"/>
  <cols>
    <col min="2" max="2" width="15" customWidth="1"/>
    <col min="3" max="3" width="14" customWidth="1"/>
    <col min="5" max="5" width="16.7109375" customWidth="1"/>
    <col min="7" max="7" width="11.140625" customWidth="1"/>
    <col min="8" max="8" width="10.42578125" customWidth="1"/>
    <col min="11" max="11" width="20.5703125" customWidth="1"/>
    <col min="12" max="12" width="14.85546875" customWidth="1"/>
    <col min="13" max="13" width="22.85546875" customWidth="1"/>
    <col min="14" max="14" width="14" customWidth="1"/>
    <col min="15" max="15" width="18.7109375" customWidth="1"/>
    <col min="16" max="16" width="13.5703125" customWidth="1"/>
    <col min="17" max="17" width="24.42578125" bestFit="1" customWidth="1"/>
    <col min="18" max="21" width="24.42578125" customWidth="1"/>
    <col min="22" max="22" width="18" customWidth="1"/>
  </cols>
  <sheetData>
    <row r="1" spans="1:23" x14ac:dyDescent="0.25">
      <c r="A1" t="s">
        <v>0</v>
      </c>
      <c r="B1" t="s">
        <v>55</v>
      </c>
      <c r="C1" t="s">
        <v>55</v>
      </c>
      <c r="D1" t="s">
        <v>100</v>
      </c>
      <c r="E1" t="s">
        <v>68</v>
      </c>
      <c r="F1" t="s">
        <v>69</v>
      </c>
      <c r="G1" t="s">
        <v>56</v>
      </c>
      <c r="H1" t="s">
        <v>57</v>
      </c>
      <c r="I1" t="s">
        <v>58</v>
      </c>
      <c r="J1" t="s">
        <v>59</v>
      </c>
      <c r="K1" t="s">
        <v>60</v>
      </c>
      <c r="L1" t="s">
        <v>61</v>
      </c>
      <c r="M1" t="s">
        <v>65</v>
      </c>
      <c r="N1" t="s">
        <v>63</v>
      </c>
      <c r="O1" t="s">
        <v>72</v>
      </c>
      <c r="P1" t="s">
        <v>64</v>
      </c>
      <c r="Q1" t="s">
        <v>66</v>
      </c>
      <c r="R1" t="s">
        <v>67</v>
      </c>
      <c r="S1" t="s">
        <v>95</v>
      </c>
      <c r="T1" t="s">
        <v>111</v>
      </c>
      <c r="U1" t="s">
        <v>112</v>
      </c>
      <c r="V1" t="s">
        <v>74</v>
      </c>
      <c r="W1" t="s">
        <v>62</v>
      </c>
    </row>
    <row r="2" spans="1:23" x14ac:dyDescent="0.25">
      <c r="B2" t="s">
        <v>99</v>
      </c>
      <c r="C2" t="s">
        <v>98</v>
      </c>
    </row>
    <row r="3" spans="1:23" x14ac:dyDescent="0.25">
      <c r="A3" t="s">
        <v>5</v>
      </c>
      <c r="B3">
        <v>5149</v>
      </c>
      <c r="C3">
        <v>5149</v>
      </c>
      <c r="D3">
        <f>B3-C3</f>
        <v>0</v>
      </c>
      <c r="F3" s="15">
        <v>2.4</v>
      </c>
      <c r="G3" s="2">
        <v>1</v>
      </c>
      <c r="H3" s="9">
        <v>5149</v>
      </c>
      <c r="L3">
        <v>382.6</v>
      </c>
      <c r="N3">
        <f>L3</f>
        <v>382.6</v>
      </c>
      <c r="P3">
        <f t="shared" ref="P3:P8" si="0">N3*1000-H3</f>
        <v>377451</v>
      </c>
      <c r="S3">
        <v>1483</v>
      </c>
      <c r="V3" s="1">
        <f>(C3/1000)/S3</f>
        <v>3.4720161834120027E-3</v>
      </c>
      <c r="W3" s="3">
        <f t="shared" ref="W3:W8" si="1">C3/L3/1000</f>
        <v>1.3457919498170412E-2</v>
      </c>
    </row>
    <row r="4" spans="1:23" x14ac:dyDescent="0.25">
      <c r="A4" t="s">
        <v>4</v>
      </c>
      <c r="B4">
        <v>5032</v>
      </c>
      <c r="C4">
        <f>B4</f>
        <v>5032</v>
      </c>
      <c r="D4">
        <f t="shared" ref="D4" si="2">B4-C4</f>
        <v>0</v>
      </c>
      <c r="E4" s="5">
        <f>C4/C3-1</f>
        <v>-2.272285880753544E-2</v>
      </c>
      <c r="F4">
        <v>3.25</v>
      </c>
      <c r="G4" s="2">
        <f>1+F4/100</f>
        <v>1.0325</v>
      </c>
      <c r="H4" s="9">
        <f>C4/(1+F4/100)</f>
        <v>4873.6077481840193</v>
      </c>
      <c r="I4" s="9">
        <f>H4-H3</f>
        <v>-275.39225181598067</v>
      </c>
      <c r="J4" s="5">
        <f>I4/H$3</f>
        <v>-5.348460901456218E-2</v>
      </c>
      <c r="K4" s="5">
        <f t="shared" ref="K4:K8" si="3">H4/H3-1</f>
        <v>-5.3484609014562201E-2</v>
      </c>
      <c r="L4">
        <v>415.3</v>
      </c>
      <c r="M4" s="5">
        <f>L4/L3-1</f>
        <v>8.5467851542080364E-2</v>
      </c>
      <c r="N4" s="8">
        <f>L4/G4</f>
        <v>402.22760290556903</v>
      </c>
      <c r="O4" s="5">
        <f>N4/N3-1</f>
        <v>5.1300582607341827E-2</v>
      </c>
      <c r="P4" s="9">
        <f t="shared" si="0"/>
        <v>397353.99515738501</v>
      </c>
      <c r="Q4" s="9">
        <f>P4-P3</f>
        <v>19902.995157385012</v>
      </c>
      <c r="R4" s="10">
        <f>P4/P$3-1</f>
        <v>5.2730010405019456E-2</v>
      </c>
      <c r="S4" s="9">
        <v>1546</v>
      </c>
      <c r="V4" s="1">
        <f>(C4/1000)/S4</f>
        <v>3.2548512289780076E-3</v>
      </c>
      <c r="W4" s="3">
        <f t="shared" si="1"/>
        <v>1.2116542258608235E-2</v>
      </c>
    </row>
    <row r="5" spans="1:23" x14ac:dyDescent="0.25">
      <c r="A5" t="s">
        <v>45</v>
      </c>
      <c r="B5">
        <v>5032</v>
      </c>
      <c r="C5">
        <f>B5-D5</f>
        <v>5032</v>
      </c>
      <c r="D5">
        <v>0</v>
      </c>
      <c r="E5" s="5">
        <f>C5/C4-1</f>
        <v>0</v>
      </c>
      <c r="F5">
        <v>2.5</v>
      </c>
      <c r="G5" s="2">
        <f>G4*(1+F5/100)</f>
        <v>1.0583125</v>
      </c>
      <c r="H5" s="9">
        <f>C5/G5</f>
        <v>4754.7392665209945</v>
      </c>
      <c r="I5" s="9">
        <f>H5-H$3</f>
        <v>-394.26073347900547</v>
      </c>
      <c r="J5" s="5">
        <f>I5/H$3</f>
        <v>-7.6570350258109432E-2</v>
      </c>
      <c r="K5" s="3">
        <f t="shared" si="3"/>
        <v>-2.4390243902439046E-2</v>
      </c>
      <c r="L5">
        <v>422.9</v>
      </c>
      <c r="M5" s="5">
        <f>L5/L3-1</f>
        <v>0.10533193936225804</v>
      </c>
      <c r="N5" s="8">
        <f t="shared" ref="N5:N8" si="4">L5/G5</f>
        <v>399.59841729167897</v>
      </c>
      <c r="O5" s="5">
        <f>N5/N3-1</f>
        <v>4.442869130078142E-2</v>
      </c>
      <c r="P5" s="9">
        <f t="shared" si="0"/>
        <v>394843.67802515795</v>
      </c>
      <c r="Q5" s="9">
        <f>P5-P4</f>
        <v>-2510.3171322270646</v>
      </c>
      <c r="R5" s="10">
        <f>P5/P$3-1</f>
        <v>4.6079300426169034E-2</v>
      </c>
      <c r="S5" s="9">
        <f>S4*(1+U5/100)</f>
        <v>1569.1899999999998</v>
      </c>
      <c r="T5">
        <v>2.5</v>
      </c>
      <c r="U5">
        <v>1.5</v>
      </c>
      <c r="V5" s="1">
        <f t="shared" ref="V5:V8" si="5">(C5/1000)/S5</f>
        <v>3.206749979288678E-3</v>
      </c>
      <c r="W5" s="3">
        <f t="shared" si="1"/>
        <v>1.1898794041144479E-2</v>
      </c>
    </row>
    <row r="6" spans="1:23" x14ac:dyDescent="0.25">
      <c r="A6" t="s">
        <v>44</v>
      </c>
      <c r="B6">
        <v>5034</v>
      </c>
      <c r="C6">
        <f>B6-D6</f>
        <v>4034</v>
      </c>
      <c r="D6">
        <v>1000</v>
      </c>
      <c r="E6" s="5">
        <f>C6/C5-1</f>
        <v>-0.19833068362480122</v>
      </c>
      <c r="F6">
        <v>2.5</v>
      </c>
      <c r="G6" s="2">
        <f>G5*(1+F6/100)</f>
        <v>1.0847703124999999</v>
      </c>
      <c r="H6" s="9">
        <f>C6/G6</f>
        <v>3718.7595876431219</v>
      </c>
      <c r="I6" s="9">
        <f>H6-H$3</f>
        <v>-1430.2404123568781</v>
      </c>
      <c r="J6" s="16">
        <f>I6/H$3</f>
        <v>-0.27777052094715055</v>
      </c>
      <c r="K6" s="3">
        <f t="shared" si="3"/>
        <v>-0.21788359378029387</v>
      </c>
      <c r="L6">
        <v>436.5</v>
      </c>
      <c r="M6" s="5">
        <f>L6/L3-1</f>
        <v>0.14087820177731314</v>
      </c>
      <c r="N6" s="8">
        <f t="shared" si="4"/>
        <v>402.38933069068486</v>
      </c>
      <c r="O6" s="5">
        <f>N6/N3-1</f>
        <v>5.1723289834513464E-2</v>
      </c>
      <c r="P6" s="9">
        <f t="shared" si="0"/>
        <v>398670.5711030417</v>
      </c>
      <c r="Q6" s="9">
        <f t="shared" ref="Q6:Q8" si="6">P6-P5</f>
        <v>3826.893077883753</v>
      </c>
      <c r="R6" s="10">
        <f>P6/P$3-1</f>
        <v>5.6218081560365896E-2</v>
      </c>
      <c r="S6" s="9">
        <f>S5*(1+U6/100)</f>
        <v>1639.8035499999996</v>
      </c>
      <c r="T6">
        <v>3</v>
      </c>
      <c r="U6">
        <v>4.5</v>
      </c>
      <c r="V6" s="1">
        <f t="shared" si="5"/>
        <v>2.4600507786435763E-3</v>
      </c>
      <c r="W6" s="3">
        <f t="shared" si="1"/>
        <v>9.241695303550972E-3</v>
      </c>
    </row>
    <row r="7" spans="1:23" x14ac:dyDescent="0.25">
      <c r="A7" t="s">
        <v>43</v>
      </c>
      <c r="B7">
        <v>5160</v>
      </c>
      <c r="C7">
        <f>B7-D7</f>
        <v>3810</v>
      </c>
      <c r="D7">
        <v>1350</v>
      </c>
      <c r="E7" s="5">
        <f>C7/C6-1</f>
        <v>-5.5528011898859697E-2</v>
      </c>
      <c r="F7">
        <v>2.5</v>
      </c>
      <c r="G7" s="2">
        <f>G6*(1+F7/100)</f>
        <v>1.1118895703124998</v>
      </c>
      <c r="H7" s="9">
        <f>C7/G7</f>
        <v>3426.5992790355867</v>
      </c>
      <c r="I7" s="9">
        <f>H7-H$3</f>
        <v>-1722.4007209644133</v>
      </c>
      <c r="J7" s="5">
        <f>I7/H$3</f>
        <v>-0.33451169566215055</v>
      </c>
      <c r="K7" s="5">
        <f t="shared" si="3"/>
        <v>-7.8563914047667938E-2</v>
      </c>
      <c r="L7">
        <v>456.1</v>
      </c>
      <c r="M7" s="5">
        <f>L7/L3-1</f>
        <v>0.19210663878724521</v>
      </c>
      <c r="N7" s="8">
        <f t="shared" si="4"/>
        <v>410.20260660580868</v>
      </c>
      <c r="O7" s="5">
        <f>N7/N3-1</f>
        <v>7.214481601100009E-2</v>
      </c>
      <c r="P7" s="9">
        <f t="shared" si="0"/>
        <v>406776.00732677308</v>
      </c>
      <c r="Q7" s="9">
        <f t="shared" si="6"/>
        <v>8105.4362237313762</v>
      </c>
      <c r="R7" s="10">
        <f>P7/P$3-1</f>
        <v>7.7692223167439067E-2</v>
      </c>
      <c r="S7" s="9">
        <f>S6*(1+U7/100)</f>
        <v>1725.8932363749996</v>
      </c>
      <c r="T7">
        <v>3.5</v>
      </c>
      <c r="U7">
        <v>5.25</v>
      </c>
      <c r="V7" s="1">
        <f t="shared" si="5"/>
        <v>2.2075525413161588E-3</v>
      </c>
      <c r="W7" s="3">
        <f t="shared" si="1"/>
        <v>8.3534312650734473E-3</v>
      </c>
    </row>
    <row r="8" spans="1:23" x14ac:dyDescent="0.25">
      <c r="A8" t="s">
        <v>42</v>
      </c>
      <c r="B8">
        <v>5289</v>
      </c>
      <c r="C8">
        <f>B8-D8</f>
        <v>3912</v>
      </c>
      <c r="D8">
        <v>1377</v>
      </c>
      <c r="E8" s="5">
        <f>C8/C7-1</f>
        <v>2.6771653543307128E-2</v>
      </c>
      <c r="F8">
        <v>2.5</v>
      </c>
      <c r="G8" s="2">
        <f>G7*(1+F8/100)</f>
        <v>1.1396868095703121</v>
      </c>
      <c r="H8" s="9">
        <f>C8/G8</f>
        <v>3432.5219587957795</v>
      </c>
      <c r="I8" s="9">
        <f>H8-H$3</f>
        <v>-1716.4780412042205</v>
      </c>
      <c r="J8" s="5">
        <f>I8/H$3</f>
        <v>-0.3333614374061411</v>
      </c>
      <c r="K8" s="5">
        <f t="shared" si="3"/>
        <v>1.7284424812753496E-3</v>
      </c>
      <c r="L8">
        <v>475.3</v>
      </c>
      <c r="M8" s="5">
        <f>L8/L3-1</f>
        <v>0.2422895974908521</v>
      </c>
      <c r="N8" s="8">
        <f t="shared" si="4"/>
        <v>417.04439852137881</v>
      </c>
      <c r="O8" s="5">
        <f>N8/N3-1</f>
        <v>9.0027178571298494E-2</v>
      </c>
      <c r="P8" s="9">
        <f t="shared" si="0"/>
        <v>413611.87656258303</v>
      </c>
      <c r="Q8" s="9">
        <f t="shared" si="6"/>
        <v>6835.8692358099506</v>
      </c>
      <c r="R8" s="10">
        <f>P8/P$3-1</f>
        <v>9.5802836825397364E-2</v>
      </c>
      <c r="S8" s="9">
        <f>S7*(1+U8/100)</f>
        <v>1816.5026312846869</v>
      </c>
      <c r="T8">
        <v>3.5</v>
      </c>
      <c r="U8">
        <v>5.25</v>
      </c>
      <c r="V8" s="17">
        <f t="shared" si="5"/>
        <v>2.1535889530935126E-3</v>
      </c>
      <c r="W8" s="3">
        <f t="shared" si="1"/>
        <v>8.2305912055543867E-3</v>
      </c>
    </row>
    <row r="9" spans="1:23" x14ac:dyDescent="0.25">
      <c r="D9">
        <f>SUM(D3:D8)</f>
        <v>3727</v>
      </c>
      <c r="H9" s="5">
        <f>(H8/H3)-1</f>
        <v>-0.3333614374061411</v>
      </c>
      <c r="K9" s="10"/>
      <c r="N9" s="10">
        <f>N8/N3-1</f>
        <v>9.0027178571298494E-2</v>
      </c>
      <c r="O9" s="10"/>
      <c r="P9" s="5">
        <f>(P8/P3)-1</f>
        <v>9.5802836825397364E-2</v>
      </c>
      <c r="Q9" s="6"/>
      <c r="R9" s="10"/>
      <c r="S9" s="9"/>
      <c r="T9" s="10"/>
      <c r="U9" s="10"/>
      <c r="V9" s="10"/>
    </row>
    <row r="10" spans="1:23" x14ac:dyDescent="0.25">
      <c r="H10" s="5">
        <f>(H8/H5)-1</f>
        <v>-0.27808408276668162</v>
      </c>
    </row>
    <row r="11" spans="1:23" x14ac:dyDescent="0.25">
      <c r="A11" s="11" t="s">
        <v>70</v>
      </c>
      <c r="B11" s="11"/>
    </row>
    <row r="12" spans="1:23" x14ac:dyDescent="0.25">
      <c r="A12" t="s">
        <v>50</v>
      </c>
    </row>
    <row r="13" spans="1:23" x14ac:dyDescent="0.25">
      <c r="A13" s="4" t="s">
        <v>118</v>
      </c>
      <c r="B13" s="4"/>
    </row>
    <row r="14" spans="1:23" x14ac:dyDescent="0.25">
      <c r="A14" t="s">
        <v>121</v>
      </c>
    </row>
    <row r="15" spans="1:23" x14ac:dyDescent="0.25">
      <c r="A15" s="4" t="s">
        <v>114</v>
      </c>
      <c r="B15" s="4"/>
    </row>
    <row r="16" spans="1:23" x14ac:dyDescent="0.25">
      <c r="A16" t="s">
        <v>122</v>
      </c>
      <c r="B16" s="4"/>
    </row>
    <row r="17" spans="1:2" x14ac:dyDescent="0.25">
      <c r="A17" s="4" t="s">
        <v>114</v>
      </c>
      <c r="B17" s="4"/>
    </row>
    <row r="18" spans="1:2" x14ac:dyDescent="0.25">
      <c r="A18" t="s">
        <v>123</v>
      </c>
      <c r="B18" s="4"/>
    </row>
    <row r="19" spans="1:2" x14ac:dyDescent="0.25">
      <c r="A19" s="4" t="s">
        <v>114</v>
      </c>
      <c r="B19" s="4"/>
    </row>
    <row r="20" spans="1:2" x14ac:dyDescent="0.25">
      <c r="A20" t="s">
        <v>120</v>
      </c>
    </row>
    <row r="21" spans="1:2" x14ac:dyDescent="0.25">
      <c r="A21" s="4" t="s">
        <v>46</v>
      </c>
      <c r="B21" s="4"/>
    </row>
    <row r="22" spans="1:2" x14ac:dyDescent="0.25">
      <c r="A22" s="4" t="s">
        <v>47</v>
      </c>
    </row>
    <row r="23" spans="1:2" x14ac:dyDescent="0.25">
      <c r="A23" s="4" t="s">
        <v>48</v>
      </c>
      <c r="B23" s="4"/>
    </row>
    <row r="24" spans="1:2" x14ac:dyDescent="0.25">
      <c r="B24" s="4"/>
    </row>
    <row r="30" spans="1:2" x14ac:dyDescent="0.25">
      <c r="A30" s="4"/>
    </row>
    <row r="32" spans="1:2" x14ac:dyDescent="0.25">
      <c r="A32" s="4"/>
    </row>
    <row r="33" spans="1:1" x14ac:dyDescent="0.25">
      <c r="A33" s="4"/>
    </row>
  </sheetData>
  <hyperlinks>
    <hyperlink ref="A21" r:id="rId1"/>
    <hyperlink ref="A22" r:id="rId2"/>
    <hyperlink ref="A23" r:id="rId3"/>
    <hyperlink ref="A15" r:id="rId4"/>
    <hyperlink ref="A17" r:id="rId5"/>
    <hyperlink ref="A19" r:id="rId6"/>
  </hyperlinks>
  <pageMargins left="0.7" right="0.7" top="0.75" bottom="0.75" header="0.3" footer="0.3"/>
  <drawing r:id="rId7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305"/>
  <sheetViews>
    <sheetView topLeftCell="A10" zoomScale="70" zoomScaleNormal="70" workbookViewId="0">
      <selection activeCell="G53" sqref="G53"/>
    </sheetView>
  </sheetViews>
  <sheetFormatPr defaultColWidth="27.140625" defaultRowHeight="15" x14ac:dyDescent="0.25"/>
  <cols>
    <col min="2" max="2" width="21.42578125" customWidth="1"/>
    <col min="3" max="4" width="43.42578125" customWidth="1"/>
    <col min="5" max="5" width="32.140625" customWidth="1"/>
    <col min="6" max="7" width="17.85546875" customWidth="1"/>
  </cols>
  <sheetData>
    <row r="1" spans="1:10" x14ac:dyDescent="0.25">
      <c r="B1" t="s">
        <v>75</v>
      </c>
      <c r="C1" s="18" t="s">
        <v>103</v>
      </c>
      <c r="D1" s="18"/>
      <c r="E1" t="s">
        <v>76</v>
      </c>
      <c r="F1" t="s">
        <v>77</v>
      </c>
    </row>
    <row r="2" spans="1:10" x14ac:dyDescent="0.25">
      <c r="A2" t="s">
        <v>40</v>
      </c>
      <c r="B2" t="s">
        <v>78</v>
      </c>
      <c r="C2" s="18" t="s">
        <v>78</v>
      </c>
      <c r="D2" s="18"/>
      <c r="E2" t="s">
        <v>79</v>
      </c>
      <c r="F2" t="s">
        <v>79</v>
      </c>
      <c r="I2" t="s">
        <v>78</v>
      </c>
      <c r="J2" t="s">
        <v>78</v>
      </c>
    </row>
    <row r="3" spans="1:10" x14ac:dyDescent="0.25">
      <c r="A3" t="s">
        <v>80</v>
      </c>
      <c r="B3" t="s">
        <v>55</v>
      </c>
      <c r="C3" s="18" t="s">
        <v>55</v>
      </c>
      <c r="D3" s="18"/>
      <c r="E3" t="s">
        <v>55</v>
      </c>
      <c r="F3" t="s">
        <v>55</v>
      </c>
      <c r="G3" t="s">
        <v>116</v>
      </c>
      <c r="H3" t="s">
        <v>108</v>
      </c>
      <c r="I3" t="s">
        <v>113</v>
      </c>
      <c r="J3" t="s">
        <v>113</v>
      </c>
    </row>
    <row r="4" spans="1:10" x14ac:dyDescent="0.25">
      <c r="A4" t="s">
        <v>81</v>
      </c>
      <c r="B4" t="s">
        <v>82</v>
      </c>
      <c r="C4" t="s">
        <v>102</v>
      </c>
      <c r="D4" t="s">
        <v>101</v>
      </c>
      <c r="E4" t="s">
        <v>83</v>
      </c>
      <c r="F4" t="s">
        <v>84</v>
      </c>
      <c r="I4" t="s">
        <v>82</v>
      </c>
      <c r="J4" t="s">
        <v>115</v>
      </c>
    </row>
    <row r="5" spans="1:10" x14ac:dyDescent="0.25">
      <c r="A5" t="s">
        <v>85</v>
      </c>
      <c r="B5">
        <v>200.5</v>
      </c>
      <c r="C5">
        <v>1979.7</v>
      </c>
      <c r="D5" s="8">
        <f>C5*(1+'MYEFO '!F$3/100)</f>
        <v>2027.2128</v>
      </c>
      <c r="E5" t="s">
        <v>86</v>
      </c>
      <c r="F5" s="12">
        <v>0.45</v>
      </c>
      <c r="G5" s="12"/>
    </row>
    <row r="6" spans="1:10" x14ac:dyDescent="0.25">
      <c r="A6" t="s">
        <v>87</v>
      </c>
      <c r="B6">
        <v>219.2</v>
      </c>
      <c r="C6">
        <v>2064.1</v>
      </c>
      <c r="D6" s="8">
        <f>C6*(1+'MYEFO '!F$3/100)</f>
        <v>2113.6383999999998</v>
      </c>
      <c r="E6">
        <v>4.3</v>
      </c>
      <c r="F6" s="12">
        <v>0.44</v>
      </c>
      <c r="G6" s="14">
        <f>C6/C5-1</f>
        <v>4.2632722129615441E-2</v>
      </c>
      <c r="I6">
        <f>B6-B5</f>
        <v>18.699999999999989</v>
      </c>
      <c r="J6" s="8">
        <f>D6-D5</f>
        <v>86.425599999999804</v>
      </c>
    </row>
    <row r="7" spans="1:10" x14ac:dyDescent="0.25">
      <c r="A7" t="s">
        <v>88</v>
      </c>
      <c r="B7">
        <v>264.89999999999998</v>
      </c>
      <c r="C7">
        <v>2190.3000000000002</v>
      </c>
      <c r="D7" s="8">
        <f>C7*(1+'MYEFO '!F$3/100)</f>
        <v>2242.8672000000001</v>
      </c>
      <c r="E7">
        <v>6.1</v>
      </c>
      <c r="F7" s="12">
        <v>0.44</v>
      </c>
      <c r="G7" s="14">
        <f t="shared" ref="G7:G51" si="0">C7/C6-1</f>
        <v>6.1140448621675336E-2</v>
      </c>
      <c r="I7">
        <f t="shared" ref="I7:I51" si="1">B7-B6</f>
        <v>45.699999999999989</v>
      </c>
      <c r="J7" s="8">
        <f>D7-D6</f>
        <v>129.22880000000032</v>
      </c>
    </row>
    <row r="8" spans="1:10" x14ac:dyDescent="0.25">
      <c r="A8" t="s">
        <v>6</v>
      </c>
      <c r="B8">
        <v>279.54000000000002</v>
      </c>
      <c r="C8">
        <v>2268.6</v>
      </c>
      <c r="D8" s="8">
        <f>C8*(1+'MYEFO '!F$3/100)</f>
        <v>2323.0464000000002</v>
      </c>
      <c r="E8">
        <v>3.6</v>
      </c>
      <c r="F8" s="12">
        <v>0.47</v>
      </c>
      <c r="G8" s="14">
        <f t="shared" si="0"/>
        <v>3.5748527598958857E-2</v>
      </c>
      <c r="I8">
        <f t="shared" si="1"/>
        <v>14.640000000000043</v>
      </c>
      <c r="J8" s="8">
        <f>D8-D7</f>
        <v>80.179200000000037</v>
      </c>
    </row>
    <row r="9" spans="1:10" x14ac:dyDescent="0.25">
      <c r="A9" t="s">
        <v>7</v>
      </c>
      <c r="B9">
        <v>305.113</v>
      </c>
      <c r="C9">
        <v>2092.8000000000002</v>
      </c>
      <c r="D9" s="8">
        <f>C9*(1+'MYEFO '!F$3/100)</f>
        <v>2143.0272000000004</v>
      </c>
      <c r="E9">
        <v>-7.7</v>
      </c>
      <c r="F9" s="12">
        <v>0.43</v>
      </c>
      <c r="G9" s="14">
        <f t="shared" si="0"/>
        <v>-7.7492726791853928E-2</v>
      </c>
      <c r="I9">
        <f t="shared" si="1"/>
        <v>25.572999999999979</v>
      </c>
      <c r="J9" s="8">
        <f>D9-D8</f>
        <v>-180.01919999999973</v>
      </c>
    </row>
    <row r="10" spans="1:10" x14ac:dyDescent="0.25">
      <c r="A10" t="s">
        <v>8</v>
      </c>
      <c r="B10">
        <v>321.05700000000002</v>
      </c>
      <c r="C10">
        <v>2014.2</v>
      </c>
      <c r="D10" s="8">
        <f>C10*(1+'MYEFO '!F$3/100)</f>
        <v>2062.5408000000002</v>
      </c>
      <c r="E10">
        <v>-3.8</v>
      </c>
      <c r="F10" s="12">
        <v>0.4</v>
      </c>
      <c r="G10" s="14">
        <f t="shared" si="0"/>
        <v>-3.7557339449541316E-2</v>
      </c>
      <c r="I10">
        <f t="shared" si="1"/>
        <v>15.944000000000017</v>
      </c>
      <c r="J10" s="8">
        <f>D10-D9</f>
        <v>-80.486400000000231</v>
      </c>
    </row>
    <row r="11" spans="1:10" x14ac:dyDescent="0.25">
      <c r="A11" t="s">
        <v>9</v>
      </c>
      <c r="B11">
        <v>339.40499999999997</v>
      </c>
      <c r="C11">
        <v>2044.1</v>
      </c>
      <c r="D11" s="8">
        <f>C11*(1+'MYEFO '!F$3/100)</f>
        <v>2093.1583999999998</v>
      </c>
      <c r="E11">
        <v>1.5</v>
      </c>
      <c r="F11" s="12">
        <v>0.41</v>
      </c>
      <c r="G11" s="14">
        <f t="shared" si="0"/>
        <v>1.4844603316453098E-2</v>
      </c>
      <c r="I11">
        <f t="shared" si="1"/>
        <v>18.347999999999956</v>
      </c>
      <c r="J11" s="8">
        <f>D11-D10</f>
        <v>30.617599999999584</v>
      </c>
    </row>
    <row r="12" spans="1:10" x14ac:dyDescent="0.25">
      <c r="A12" t="s">
        <v>10</v>
      </c>
      <c r="B12">
        <v>391.56599999999997</v>
      </c>
      <c r="C12">
        <v>2126.6</v>
      </c>
      <c r="D12" s="8">
        <f>C12*(1+'MYEFO '!F$3/100)</f>
        <v>2177.6383999999998</v>
      </c>
      <c r="E12">
        <v>4</v>
      </c>
      <c r="F12" s="12">
        <v>0.4</v>
      </c>
      <c r="G12" s="14">
        <f t="shared" si="0"/>
        <v>4.036006066239417E-2</v>
      </c>
      <c r="I12">
        <f t="shared" si="1"/>
        <v>52.161000000000001</v>
      </c>
      <c r="J12" s="8">
        <f>D12-D11</f>
        <v>84.480000000000018</v>
      </c>
    </row>
    <row r="13" spans="1:10" x14ac:dyDescent="0.25">
      <c r="A13" t="s">
        <v>11</v>
      </c>
      <c r="B13">
        <v>410.75400000000002</v>
      </c>
      <c r="C13">
        <v>2111.6</v>
      </c>
      <c r="D13" s="8">
        <f>C13*(1+'MYEFO '!F$3/100)</f>
        <v>2162.2784000000001</v>
      </c>
      <c r="E13">
        <v>-0.7</v>
      </c>
      <c r="F13" s="12">
        <v>0.38</v>
      </c>
      <c r="G13" s="14">
        <f t="shared" si="0"/>
        <v>-7.0535126492993205E-3</v>
      </c>
      <c r="I13">
        <f t="shared" si="1"/>
        <v>19.188000000000045</v>
      </c>
      <c r="J13" s="8">
        <f>D13-D12</f>
        <v>-15.359999999999673</v>
      </c>
    </row>
    <row r="14" spans="1:10" x14ac:dyDescent="0.25">
      <c r="A14" t="s">
        <v>12</v>
      </c>
      <c r="B14">
        <v>442.702</v>
      </c>
      <c r="C14">
        <v>2131.6</v>
      </c>
      <c r="D14" s="8">
        <f>C14*(1+'MYEFO '!F$3/100)</f>
        <v>2182.7584000000002</v>
      </c>
      <c r="E14">
        <v>0.9</v>
      </c>
      <c r="F14" s="12">
        <v>0.37</v>
      </c>
      <c r="G14" s="14">
        <f t="shared" si="0"/>
        <v>9.4714908126538599E-3</v>
      </c>
      <c r="I14">
        <f t="shared" si="1"/>
        <v>31.947999999999979</v>
      </c>
      <c r="J14" s="8">
        <f>D14-D13</f>
        <v>20.480000000000018</v>
      </c>
    </row>
    <row r="15" spans="1:10" x14ac:dyDescent="0.25">
      <c r="A15" t="s">
        <v>13</v>
      </c>
      <c r="B15">
        <v>499.19099999999997</v>
      </c>
      <c r="C15">
        <v>2186.1999999999998</v>
      </c>
      <c r="D15" s="8">
        <f>C15*(1+'MYEFO '!F$3/100)</f>
        <v>2238.6687999999999</v>
      </c>
      <c r="E15">
        <v>2.6</v>
      </c>
      <c r="F15" s="12">
        <v>0.38</v>
      </c>
      <c r="G15" s="14">
        <f t="shared" si="0"/>
        <v>2.5614561831488025E-2</v>
      </c>
      <c r="I15">
        <f t="shared" si="1"/>
        <v>56.488999999999976</v>
      </c>
      <c r="J15" s="8">
        <f>D15-D14</f>
        <v>55.910399999999754</v>
      </c>
    </row>
    <row r="16" spans="1:10" x14ac:dyDescent="0.25">
      <c r="A16" t="s">
        <v>14</v>
      </c>
      <c r="B16">
        <v>546.86800000000005</v>
      </c>
      <c r="C16">
        <v>2214.1999999999998</v>
      </c>
      <c r="D16" s="8">
        <f>C16*(1+'MYEFO '!F$3/100)</f>
        <v>2267.3407999999999</v>
      </c>
      <c r="E16">
        <v>1.3</v>
      </c>
      <c r="F16" s="12">
        <v>0.4</v>
      </c>
      <c r="G16" s="14">
        <f t="shared" si="0"/>
        <v>1.280761138047759E-2</v>
      </c>
      <c r="I16">
        <f t="shared" si="1"/>
        <v>47.677000000000078</v>
      </c>
      <c r="J16" s="8">
        <f>D16-D15</f>
        <v>28.672000000000025</v>
      </c>
    </row>
    <row r="17" spans="1:10" x14ac:dyDescent="0.25">
      <c r="A17" t="s">
        <v>15</v>
      </c>
      <c r="B17">
        <v>931.8</v>
      </c>
      <c r="C17">
        <v>2595.5431754874653</v>
      </c>
      <c r="D17" s="8">
        <f>C17*(1+'MYEFO '!F$3/100)</f>
        <v>2657.8362116991643</v>
      </c>
      <c r="E17" s="8">
        <v>17.472206572559195</v>
      </c>
      <c r="F17" s="12">
        <v>0.44093847304114103</v>
      </c>
      <c r="G17" s="14">
        <f t="shared" si="0"/>
        <v>0.17222616542654934</v>
      </c>
      <c r="I17">
        <f t="shared" si="1"/>
        <v>384.9319999999999</v>
      </c>
      <c r="J17" s="8">
        <f>D17-D16</f>
        <v>390.49541169916438</v>
      </c>
    </row>
    <row r="18" spans="1:10" x14ac:dyDescent="0.25">
      <c r="A18" t="s">
        <v>16</v>
      </c>
      <c r="B18">
        <v>1011.4</v>
      </c>
      <c r="C18">
        <v>2697.0666666666666</v>
      </c>
      <c r="D18" s="8">
        <f>C18*(1+'MYEFO '!F$3/100)</f>
        <v>2761.7962666666667</v>
      </c>
      <c r="E18" s="8">
        <v>3.9114545324461543</v>
      </c>
      <c r="F18" s="12">
        <v>0.43546400985111383</v>
      </c>
      <c r="G18" s="14">
        <f t="shared" si="0"/>
        <v>3.9114545324461458E-2</v>
      </c>
      <c r="I18">
        <f t="shared" si="1"/>
        <v>79.600000000000023</v>
      </c>
      <c r="J18" s="8">
        <f>D18-D17</f>
        <v>103.9600549675024</v>
      </c>
    </row>
    <row r="19" spans="1:10" x14ac:dyDescent="0.25">
      <c r="A19" t="s">
        <v>17</v>
      </c>
      <c r="B19">
        <v>1031</v>
      </c>
      <c r="C19">
        <v>2583.9598997493736</v>
      </c>
      <c r="D19" s="8">
        <f>C19*(1+'MYEFO '!F$3/100)</f>
        <v>2645.9749373433588</v>
      </c>
      <c r="E19" s="8">
        <v>-4.1936956292253207</v>
      </c>
      <c r="F19" s="12">
        <v>0.40233047292366647</v>
      </c>
      <c r="G19" s="14">
        <f t="shared" si="0"/>
        <v>-4.1936956292253247E-2</v>
      </c>
      <c r="I19">
        <f t="shared" si="1"/>
        <v>19.600000000000023</v>
      </c>
      <c r="J19" s="8">
        <f>D19-D18</f>
        <v>-115.82132932330796</v>
      </c>
    </row>
    <row r="20" spans="1:10" x14ac:dyDescent="0.25">
      <c r="A20" t="s">
        <v>18</v>
      </c>
      <c r="B20">
        <v>975.6</v>
      </c>
      <c r="C20">
        <v>2268.8372093023258</v>
      </c>
      <c r="D20" s="8">
        <f>C20*(1+'MYEFO '!F$3/100)</f>
        <v>2323.2893023255815</v>
      </c>
      <c r="E20" s="8">
        <v>-12.1953398145851</v>
      </c>
      <c r="F20" s="12">
        <v>0.34691700448047791</v>
      </c>
      <c r="G20" s="14">
        <f t="shared" si="0"/>
        <v>-0.12195339814585071</v>
      </c>
      <c r="I20">
        <f t="shared" si="1"/>
        <v>-55.399999999999977</v>
      </c>
      <c r="J20" s="8">
        <f>D20-D19</f>
        <v>-322.68563501777726</v>
      </c>
    </row>
    <row r="21" spans="1:10" x14ac:dyDescent="0.25">
      <c r="A21" t="s">
        <v>19</v>
      </c>
      <c r="B21">
        <v>1019.6</v>
      </c>
      <c r="C21">
        <v>2226.2008733624457</v>
      </c>
      <c r="D21" s="8">
        <f>C21*(1+'MYEFO '!F$3/100)</f>
        <v>2279.6296943231446</v>
      </c>
      <c r="E21" s="8">
        <v>-1.8792152987032047</v>
      </c>
      <c r="F21" s="12">
        <v>0.31995882836574974</v>
      </c>
      <c r="G21" s="14">
        <f t="shared" si="0"/>
        <v>-1.8792152987032074E-2</v>
      </c>
      <c r="H21" s="6">
        <f>C21/C18-1</f>
        <v>-0.17458441021265858</v>
      </c>
      <c r="I21">
        <f t="shared" si="1"/>
        <v>44</v>
      </c>
      <c r="J21" s="8">
        <f>D21-D20</f>
        <v>-43.659608002436926</v>
      </c>
    </row>
    <row r="22" spans="1:10" x14ac:dyDescent="0.25">
      <c r="A22" t="s">
        <v>20</v>
      </c>
      <c r="B22">
        <v>1194.5999999999999</v>
      </c>
      <c r="C22">
        <v>2398.7951807228915</v>
      </c>
      <c r="D22" s="8">
        <f>C22*(1+'MYEFO '!F$3/100)</f>
        <v>2456.3662650602409</v>
      </c>
      <c r="E22" s="8">
        <v>7.7528631591883252</v>
      </c>
      <c r="F22" s="12">
        <v>0.33333054302240894</v>
      </c>
      <c r="G22" s="14">
        <f t="shared" si="0"/>
        <v>7.7528631591883279E-2</v>
      </c>
      <c r="I22">
        <f t="shared" si="1"/>
        <v>174.99999999999989</v>
      </c>
      <c r="J22" s="8">
        <f>D22-D21</f>
        <v>176.73657073709637</v>
      </c>
    </row>
    <row r="23" spans="1:10" x14ac:dyDescent="0.25">
      <c r="A23" t="s">
        <v>21</v>
      </c>
      <c r="B23">
        <v>1173.8</v>
      </c>
      <c r="C23">
        <v>2227.3244781783678</v>
      </c>
      <c r="D23" s="8">
        <f>C23*(1+'MYEFO '!F$3/100)</f>
        <v>2280.7802656546487</v>
      </c>
      <c r="E23" s="8">
        <v>-7.1482010603693942</v>
      </c>
      <c r="F23" s="12">
        <v>0.30043434749335168</v>
      </c>
      <c r="G23" s="14">
        <f t="shared" si="0"/>
        <v>-7.1482010603693968E-2</v>
      </c>
      <c r="I23">
        <f t="shared" si="1"/>
        <v>-20.799999999999955</v>
      </c>
      <c r="J23" s="8">
        <f>D23-D22</f>
        <v>-175.58599940559225</v>
      </c>
    </row>
    <row r="24" spans="1:10" x14ac:dyDescent="0.25">
      <c r="A24" t="s">
        <v>22</v>
      </c>
      <c r="B24">
        <v>1261</v>
      </c>
      <c r="C24">
        <v>2296.903460837887</v>
      </c>
      <c r="D24" s="8">
        <f>C24*(1+'MYEFO '!F$3/100)</f>
        <v>2352.0291438979962</v>
      </c>
      <c r="E24" s="8">
        <v>3.1238817397824676</v>
      </c>
      <c r="F24" s="12">
        <v>0.31625014107113747</v>
      </c>
      <c r="G24" s="14">
        <f t="shared" si="0"/>
        <v>3.1238817397824636E-2</v>
      </c>
      <c r="I24">
        <f t="shared" si="1"/>
        <v>87.200000000000045</v>
      </c>
      <c r="J24" s="8">
        <f>D24-D23</f>
        <v>71.248878243347463</v>
      </c>
    </row>
    <row r="25" spans="1:10" x14ac:dyDescent="0.25">
      <c r="A25" t="s">
        <v>23</v>
      </c>
      <c r="B25">
        <v>1330.3</v>
      </c>
      <c r="C25">
        <v>2375.5357142857142</v>
      </c>
      <c r="D25" s="8">
        <f>C25*(1+'MYEFO '!F$3/100)</f>
        <v>2432.5485714285714</v>
      </c>
      <c r="E25" s="8">
        <v>3.4234026282995358</v>
      </c>
      <c r="F25" s="12">
        <v>0.32682291666666669</v>
      </c>
      <c r="G25" s="14">
        <f t="shared" si="0"/>
        <v>3.4234026282995433E-2</v>
      </c>
      <c r="I25">
        <f t="shared" si="1"/>
        <v>69.299999999999955</v>
      </c>
      <c r="J25" s="8">
        <f>D25-D24</f>
        <v>80.519427530575285</v>
      </c>
    </row>
    <row r="26" spans="1:10" x14ac:dyDescent="0.25">
      <c r="A26" t="s">
        <v>24</v>
      </c>
      <c r="B26">
        <v>1386.1</v>
      </c>
      <c r="C26">
        <v>2461.9893428063942</v>
      </c>
      <c r="D26" s="8">
        <f>C26*(1+'MYEFO '!F$3/100)</f>
        <v>2521.0770870337478</v>
      </c>
      <c r="E26" s="8">
        <v>3.6393318778907622</v>
      </c>
      <c r="F26" s="12">
        <v>0.32046406136929545</v>
      </c>
      <c r="G26" s="14">
        <f t="shared" si="0"/>
        <v>3.6393318778907613E-2</v>
      </c>
      <c r="I26">
        <f t="shared" si="1"/>
        <v>55.799999999999955</v>
      </c>
      <c r="J26" s="8">
        <f>D26-D25</f>
        <v>88.528515605176381</v>
      </c>
    </row>
    <row r="27" spans="1:10" x14ac:dyDescent="0.25">
      <c r="A27" t="s">
        <v>25</v>
      </c>
      <c r="B27">
        <v>1410.8</v>
      </c>
      <c r="C27">
        <v>2479.4376098418275</v>
      </c>
      <c r="D27" s="8">
        <f>C27*(1+'MYEFO '!F$3/100)</f>
        <v>2538.9441124780315</v>
      </c>
      <c r="E27" s="8">
        <v>0.70870603426512535</v>
      </c>
      <c r="F27" s="12">
        <v>0.30903355822307893</v>
      </c>
      <c r="G27" s="14">
        <f t="shared" si="0"/>
        <v>7.0870603426511636E-3</v>
      </c>
      <c r="I27">
        <f t="shared" si="1"/>
        <v>24.700000000000045</v>
      </c>
      <c r="J27" s="8">
        <f>D27-D26</f>
        <v>17.867025444283627</v>
      </c>
    </row>
    <row r="28" spans="1:10" x14ac:dyDescent="0.25">
      <c r="A28" t="s">
        <v>26</v>
      </c>
      <c r="B28">
        <v>1483.7</v>
      </c>
      <c r="C28">
        <v>2549.3127147766322</v>
      </c>
      <c r="D28" s="8">
        <f>C28*(1+'MYEFO '!F$3/100)</f>
        <v>2610.4962199312713</v>
      </c>
      <c r="E28" s="8">
        <v>2.8181836339597335</v>
      </c>
      <c r="F28" s="12">
        <v>0.30984909553384593</v>
      </c>
      <c r="G28" s="14">
        <f t="shared" si="0"/>
        <v>2.8181836339597366E-2</v>
      </c>
      <c r="I28">
        <f t="shared" si="1"/>
        <v>72.900000000000091</v>
      </c>
      <c r="J28" s="8">
        <f>D28-D27</f>
        <v>71.552107453239842</v>
      </c>
    </row>
    <row r="29" spans="1:10" x14ac:dyDescent="0.25">
      <c r="A29" t="s">
        <v>27</v>
      </c>
      <c r="B29">
        <v>1556.5</v>
      </c>
      <c r="C29">
        <v>2598.4974958263774</v>
      </c>
      <c r="D29" s="8">
        <f>C29*(1+'MYEFO '!F$3/100)</f>
        <v>2660.8614357262104</v>
      </c>
      <c r="E29" s="8">
        <v>1.9293349444599115</v>
      </c>
      <c r="F29" s="12">
        <v>0.30484461052747031</v>
      </c>
      <c r="G29" s="14">
        <f t="shared" si="0"/>
        <v>1.9293349444599039E-2</v>
      </c>
      <c r="I29">
        <f t="shared" si="1"/>
        <v>72.799999999999955</v>
      </c>
      <c r="J29" s="8">
        <f>D29-D28</f>
        <v>50.365215794939104</v>
      </c>
    </row>
    <row r="30" spans="1:10" x14ac:dyDescent="0.25">
      <c r="A30" t="s">
        <v>28</v>
      </c>
      <c r="B30">
        <v>1432</v>
      </c>
      <c r="C30">
        <v>2355.2631578947371</v>
      </c>
      <c r="D30" s="8">
        <f>C30*(1+'MYEFO '!F$3/100)</f>
        <v>2411.7894736842109</v>
      </c>
      <c r="E30" s="8">
        <v>-9.3605761915228101</v>
      </c>
      <c r="F30" s="12">
        <v>0.2660641824100361</v>
      </c>
      <c r="G30" s="14">
        <f t="shared" si="0"/>
        <v>-9.360576191522807E-2</v>
      </c>
      <c r="I30">
        <f t="shared" si="1"/>
        <v>-124.5</v>
      </c>
      <c r="J30" s="8">
        <f>D30-D29</f>
        <v>-249.07196204199954</v>
      </c>
    </row>
    <row r="31" spans="1:10" x14ac:dyDescent="0.25">
      <c r="A31" t="s">
        <v>29</v>
      </c>
      <c r="B31">
        <v>1443</v>
      </c>
      <c r="C31">
        <v>2342.5324675324673</v>
      </c>
      <c r="D31" s="8">
        <f>C31*(1+'MYEFO '!F$3/100)</f>
        <v>2398.7532467532465</v>
      </c>
      <c r="E31" s="8">
        <v>-0.54052093158240477</v>
      </c>
      <c r="F31" s="12">
        <v>0.25295686060025979</v>
      </c>
      <c r="G31" s="14">
        <f t="shared" si="0"/>
        <v>-5.405209315824E-3</v>
      </c>
      <c r="H31" s="6">
        <f>C31/C29-1</f>
        <v>-9.8505012494733202E-2</v>
      </c>
      <c r="I31">
        <f t="shared" si="1"/>
        <v>11</v>
      </c>
      <c r="J31" s="8">
        <f>D31-D30</f>
        <v>-13.036226930964403</v>
      </c>
    </row>
    <row r="32" spans="1:10" x14ac:dyDescent="0.25">
      <c r="A32" t="s">
        <v>30</v>
      </c>
      <c r="B32">
        <v>1528.6</v>
      </c>
      <c r="C32">
        <v>2469.4668820678512</v>
      </c>
      <c r="D32" s="8">
        <f>C32*(1+'MYEFO '!F$3/100)</f>
        <v>2528.7340872374798</v>
      </c>
      <c r="E32" s="8">
        <v>5.4186832539013503</v>
      </c>
      <c r="F32" s="12">
        <v>0.25427337631661245</v>
      </c>
      <c r="G32" s="14">
        <f t="shared" si="0"/>
        <v>5.4186832539013574E-2</v>
      </c>
      <c r="I32">
        <f t="shared" si="1"/>
        <v>85.599999999999909</v>
      </c>
      <c r="J32" s="8">
        <f>D32-D31</f>
        <v>129.98084048423334</v>
      </c>
    </row>
    <row r="33" spans="1:10" x14ac:dyDescent="0.25">
      <c r="A33" t="s">
        <v>97</v>
      </c>
      <c r="B33">
        <v>1748.7</v>
      </c>
      <c r="C33">
        <v>2753.8582677165355</v>
      </c>
      <c r="D33" s="8">
        <f>C33*(1+'MYEFO '!F$3/100)</f>
        <v>2819.9508661417321</v>
      </c>
      <c r="E33" s="8">
        <v>11.516306928989636</v>
      </c>
      <c r="F33" s="12">
        <v>0.27236451084349361</v>
      </c>
      <c r="G33" s="14">
        <f t="shared" si="0"/>
        <v>0.11516306928989639</v>
      </c>
      <c r="I33">
        <f t="shared" si="1"/>
        <v>220.10000000000014</v>
      </c>
      <c r="J33" s="8">
        <f>D33-D32</f>
        <v>291.21677890425235</v>
      </c>
    </row>
    <row r="34" spans="1:10" x14ac:dyDescent="0.25">
      <c r="A34" t="s">
        <v>32</v>
      </c>
      <c r="B34">
        <v>1623.1</v>
      </c>
      <c r="C34">
        <v>2448.1146304675713</v>
      </c>
      <c r="D34" s="8">
        <f>C34*(1+'MYEFO '!F$3/100)</f>
        <v>2506.8693815987931</v>
      </c>
      <c r="E34" s="8">
        <v>-11.102373743529037</v>
      </c>
      <c r="F34" s="12">
        <v>0.23668250771759086</v>
      </c>
      <c r="G34" s="14">
        <f t="shared" si="0"/>
        <v>-0.11102373743529037</v>
      </c>
      <c r="I34">
        <f t="shared" si="1"/>
        <v>-125.60000000000014</v>
      </c>
      <c r="J34" s="8">
        <f>D34-D33</f>
        <v>-313.08148454293905</v>
      </c>
    </row>
    <row r="35" spans="1:10" x14ac:dyDescent="0.25">
      <c r="A35" t="s">
        <v>33</v>
      </c>
      <c r="B35">
        <v>1755.1</v>
      </c>
      <c r="C35">
        <v>2584.8306332842412</v>
      </c>
      <c r="D35" s="8">
        <f>C35*(1+'MYEFO '!F$3/100)</f>
        <v>2646.866568483063</v>
      </c>
      <c r="E35" s="8">
        <v>5.5845425338828294</v>
      </c>
      <c r="F35" s="12">
        <v>0.23932474722337749</v>
      </c>
      <c r="G35" s="14">
        <f t="shared" si="0"/>
        <v>5.5845425338828303E-2</v>
      </c>
      <c r="I35">
        <f t="shared" si="1"/>
        <v>132</v>
      </c>
      <c r="J35" s="8">
        <f>D35-D34</f>
        <v>139.99718688426992</v>
      </c>
    </row>
    <row r="36" spans="1:10" x14ac:dyDescent="0.25">
      <c r="A36" t="s">
        <v>34</v>
      </c>
      <c r="B36">
        <v>1830.8</v>
      </c>
      <c r="C36">
        <v>2615.4285714285716</v>
      </c>
      <c r="D36" s="8">
        <f>C36*(1+'MYEFO '!F$3/100)</f>
        <v>2678.1988571428574</v>
      </c>
      <c r="E36" s="8">
        <v>1.183750213663056</v>
      </c>
      <c r="F36" s="2">
        <v>0.23511523317605904</v>
      </c>
      <c r="G36" s="14">
        <f t="shared" si="0"/>
        <v>1.1837502136630595E-2</v>
      </c>
      <c r="I36">
        <f t="shared" si="1"/>
        <v>75.700000000000045</v>
      </c>
      <c r="J36" s="8">
        <f>D36-D35</f>
        <v>31.332288659794358</v>
      </c>
    </row>
    <row r="37" spans="1:10" x14ac:dyDescent="0.25">
      <c r="A37" t="s">
        <v>35</v>
      </c>
      <c r="B37">
        <v>1973.1</v>
      </c>
      <c r="C37">
        <v>2721.5172413793102</v>
      </c>
      <c r="D37" s="8">
        <f>C37*(1+'MYEFO '!F$3/100)</f>
        <v>2786.8336551724137</v>
      </c>
      <c r="E37" s="8">
        <v>4.0562633256236111</v>
      </c>
      <c r="F37" s="12">
        <v>0.23562300796396451</v>
      </c>
      <c r="G37" s="14">
        <f t="shared" si="0"/>
        <v>4.0562633256236102E-2</v>
      </c>
      <c r="I37">
        <f t="shared" si="1"/>
        <v>142.29999999999995</v>
      </c>
      <c r="J37" s="8">
        <f>D37-D36</f>
        <v>108.63479802955635</v>
      </c>
    </row>
    <row r="38" spans="1:10" x14ac:dyDescent="0.25">
      <c r="A38" t="s">
        <v>36</v>
      </c>
      <c r="B38">
        <v>2198.1</v>
      </c>
      <c r="C38">
        <v>2915.2519893899198</v>
      </c>
      <c r="D38" s="8">
        <f>C38*(1+'MYEFO '!F$3/100)</f>
        <v>2985.2180371352779</v>
      </c>
      <c r="E38" s="8">
        <v>7.1186301914597312</v>
      </c>
      <c r="F38" s="12">
        <v>0.24741620536186631</v>
      </c>
      <c r="G38" s="14">
        <f t="shared" si="0"/>
        <v>7.1186301914597294E-2</v>
      </c>
      <c r="I38">
        <f t="shared" si="1"/>
        <v>225</v>
      </c>
      <c r="J38" s="8">
        <f>D38-D37</f>
        <v>198.38438196286415</v>
      </c>
    </row>
    <row r="39" spans="1:10" x14ac:dyDescent="0.25">
      <c r="A39" t="s">
        <v>41</v>
      </c>
      <c r="B39">
        <v>2683.5008565621001</v>
      </c>
      <c r="C39">
        <v>3383.9859477453974</v>
      </c>
      <c r="D39" s="8">
        <f>C39*(1+'MYEFO '!F$3/100)</f>
        <v>3465.2016104912868</v>
      </c>
      <c r="E39" s="8">
        <v>16.078677248534198</v>
      </c>
      <c r="F39" s="12">
        <v>0.27967758729690945</v>
      </c>
      <c r="G39" s="14">
        <f t="shared" si="0"/>
        <v>0.16078677248534201</v>
      </c>
      <c r="I39">
        <f t="shared" si="1"/>
        <v>485.40085656210022</v>
      </c>
      <c r="J39" s="8">
        <f>D39-D38</f>
        <v>479.98357335600895</v>
      </c>
    </row>
    <row r="40" spans="1:10" x14ac:dyDescent="0.25">
      <c r="A40" t="s">
        <v>37</v>
      </c>
      <c r="B40">
        <v>2977.9141820124996</v>
      </c>
      <c r="C40">
        <v>3579.223776457331</v>
      </c>
      <c r="D40" s="8">
        <f>C40*(1+'MYEFO '!F$3/100)</f>
        <v>3665.1251470923071</v>
      </c>
      <c r="E40" s="8">
        <v>5.7694633407686604</v>
      </c>
      <c r="F40" s="12">
        <v>0.28659473509072553</v>
      </c>
      <c r="G40" s="14">
        <f t="shared" si="0"/>
        <v>5.7694633407686657E-2</v>
      </c>
      <c r="I40">
        <f t="shared" si="1"/>
        <v>294.4133254503995</v>
      </c>
      <c r="J40" s="8">
        <f>D40-D39</f>
        <v>199.92353660102026</v>
      </c>
    </row>
    <row r="41" spans="1:10" x14ac:dyDescent="0.25">
      <c r="A41" t="s">
        <v>38</v>
      </c>
      <c r="B41">
        <v>3115.0166879971998</v>
      </c>
      <c r="C41">
        <v>3580.4789517209192</v>
      </c>
      <c r="D41" s="8">
        <f>C41*(1+'MYEFO '!F$3/100)</f>
        <v>3666.4104465622213</v>
      </c>
      <c r="E41" s="8">
        <v>3.5068365153478255E-2</v>
      </c>
      <c r="F41" s="12">
        <v>0.27546383687651327</v>
      </c>
      <c r="G41" s="14">
        <f t="shared" si="0"/>
        <v>3.5068365153478886E-4</v>
      </c>
      <c r="I41">
        <f t="shared" si="1"/>
        <v>137.1025059847002</v>
      </c>
      <c r="J41" s="8">
        <f>D41-D40</f>
        <v>1.2852994699142073</v>
      </c>
    </row>
    <row r="42" spans="1:10" x14ac:dyDescent="0.25">
      <c r="A42" t="s">
        <v>39</v>
      </c>
      <c r="B42">
        <v>3737.3768989748</v>
      </c>
      <c r="C42">
        <v>4080.1057849069875</v>
      </c>
      <c r="D42" s="8">
        <f>C42*(1+'MYEFO '!F$3/100)</f>
        <v>4178.0283237447557</v>
      </c>
      <c r="E42" s="8">
        <v>13.954189926069191</v>
      </c>
      <c r="F42" s="12">
        <v>0.30767596755237459</v>
      </c>
      <c r="G42" s="14">
        <f t="shared" si="0"/>
        <v>0.13954189926069183</v>
      </c>
      <c r="I42">
        <f t="shared" si="1"/>
        <v>622.36021097760022</v>
      </c>
      <c r="J42" s="8">
        <f>D42-D41</f>
        <v>511.61787718253436</v>
      </c>
    </row>
    <row r="43" spans="1:10" x14ac:dyDescent="0.25">
      <c r="A43" t="s">
        <v>1</v>
      </c>
      <c r="B43">
        <v>3877.7029709799999</v>
      </c>
      <c r="C43">
        <v>4192.1113199783786</v>
      </c>
      <c r="D43" s="8">
        <f>C43*(1+'MYEFO '!F$3/100)</f>
        <v>4292.7219916578597</v>
      </c>
      <c r="E43" s="8">
        <v>2.7451625270530666</v>
      </c>
      <c r="F43" s="12">
        <v>0.31122385603469793</v>
      </c>
      <c r="G43" s="14">
        <f t="shared" si="0"/>
        <v>2.7451625270530577E-2</v>
      </c>
      <c r="I43">
        <f t="shared" si="1"/>
        <v>140.32607200519988</v>
      </c>
      <c r="J43" s="8">
        <f>D43-D42</f>
        <v>114.69366791310404</v>
      </c>
    </row>
    <row r="44" spans="1:10" x14ac:dyDescent="0.25">
      <c r="A44" t="s">
        <v>2</v>
      </c>
      <c r="B44">
        <v>4303.1378796107001</v>
      </c>
      <c r="C44">
        <v>4386.4810189711525</v>
      </c>
      <c r="D44" s="8">
        <f>C44*(1+'MYEFO '!F$3/100)</f>
        <v>4491.7565634264602</v>
      </c>
      <c r="E44" s="8">
        <v>4.6365586253987265</v>
      </c>
      <c r="F44" s="12">
        <v>0.31809802838844864</v>
      </c>
      <c r="G44" s="14">
        <f t="shared" si="0"/>
        <v>4.6365586253987345E-2</v>
      </c>
      <c r="I44">
        <f t="shared" si="1"/>
        <v>425.43490863070019</v>
      </c>
      <c r="J44" s="8">
        <f>D44-D43</f>
        <v>199.03457176860047</v>
      </c>
    </row>
    <row r="45" spans="1:10" x14ac:dyDescent="0.25">
      <c r="A45" t="s">
        <v>3</v>
      </c>
      <c r="B45">
        <v>4825.1585243998998</v>
      </c>
      <c r="C45">
        <v>4825.1585243998998</v>
      </c>
      <c r="D45" s="8">
        <f>C45*(1+'MYEFO '!F$3/100)</f>
        <v>4940.9623289854972</v>
      </c>
      <c r="E45" s="8">
        <v>10.000670321642904</v>
      </c>
      <c r="F45" s="12">
        <v>0.33423789505620555</v>
      </c>
      <c r="G45" s="14">
        <f t="shared" si="0"/>
        <v>0.10000670321642913</v>
      </c>
      <c r="I45">
        <f t="shared" si="1"/>
        <v>522.02064478919965</v>
      </c>
      <c r="J45" s="8">
        <f>D45-D44</f>
        <v>449.20576555903699</v>
      </c>
    </row>
    <row r="46" spans="1:10" x14ac:dyDescent="0.25">
      <c r="A46" t="s">
        <v>5</v>
      </c>
      <c r="B46">
        <f>'MYEFO '!C3</f>
        <v>5149</v>
      </c>
      <c r="C46" s="9">
        <f>'MYEFO '!H3</f>
        <v>5149</v>
      </c>
      <c r="D46" s="8">
        <f>C46</f>
        <v>5149</v>
      </c>
      <c r="E46" s="8">
        <f t="shared" ref="E46:E51" si="2">(D46/D45-1)*100</f>
        <v>4.2104686731586183</v>
      </c>
      <c r="F46" s="12">
        <v>0.34</v>
      </c>
      <c r="G46" s="14">
        <f t="shared" si="0"/>
        <v>6.7115199213144239E-2</v>
      </c>
      <c r="I46">
        <f t="shared" si="1"/>
        <v>323.84147560010024</v>
      </c>
      <c r="J46" s="8">
        <f>D46-D45</f>
        <v>208.03767101450285</v>
      </c>
    </row>
    <row r="47" spans="1:10" x14ac:dyDescent="0.25">
      <c r="A47" t="s">
        <v>4</v>
      </c>
      <c r="B47">
        <f>'MYEFO '!C4</f>
        <v>5032</v>
      </c>
      <c r="C47" s="9">
        <f>'MYEFO '!H4</f>
        <v>4873.6077481840193</v>
      </c>
      <c r="D47" s="8">
        <f>C47</f>
        <v>4873.6077481840193</v>
      </c>
      <c r="E47" s="8">
        <f t="shared" si="2"/>
        <v>-5.3484609014562201</v>
      </c>
      <c r="F47" s="12">
        <f>'MYEFO '!V4*100</f>
        <v>0.32548512289780074</v>
      </c>
      <c r="G47" s="14">
        <f t="shared" si="0"/>
        <v>-5.3484609014562201E-2</v>
      </c>
      <c r="I47">
        <f t="shared" si="1"/>
        <v>-117</v>
      </c>
      <c r="J47" s="8">
        <f>D47-D46</f>
        <v>-275.39225181598067</v>
      </c>
    </row>
    <row r="48" spans="1:10" x14ac:dyDescent="0.25">
      <c r="A48" t="s">
        <v>45</v>
      </c>
      <c r="B48">
        <f>'MYEFO '!C5</f>
        <v>5032</v>
      </c>
      <c r="C48" s="9">
        <f>'MYEFO '!H5</f>
        <v>4754.7392665209945</v>
      </c>
      <c r="D48" s="8">
        <f t="shared" ref="D48:D51" si="3">C48</f>
        <v>4754.7392665209945</v>
      </c>
      <c r="E48" s="8">
        <f t="shared" si="2"/>
        <v>-2.4390243902439046</v>
      </c>
      <c r="F48" s="12">
        <f>'MYEFO '!V5*100</f>
        <v>0.32067499792886778</v>
      </c>
      <c r="G48" s="14">
        <f t="shared" si="0"/>
        <v>-2.4390243902439046E-2</v>
      </c>
      <c r="I48">
        <f t="shared" si="1"/>
        <v>0</v>
      </c>
      <c r="J48" s="8">
        <f>D48-D47</f>
        <v>-118.8684816630248</v>
      </c>
    </row>
    <row r="49" spans="1:10" x14ac:dyDescent="0.25">
      <c r="A49" t="s">
        <v>44</v>
      </c>
      <c r="B49">
        <f>'MYEFO '!C6</f>
        <v>4034</v>
      </c>
      <c r="C49" s="9">
        <f>'MYEFO '!H6</f>
        <v>3718.7595876431219</v>
      </c>
      <c r="D49" s="8">
        <f t="shared" si="3"/>
        <v>3718.7595876431219</v>
      </c>
      <c r="E49" s="8">
        <f t="shared" si="2"/>
        <v>-21.788359378029387</v>
      </c>
      <c r="F49" s="12">
        <f>'MYEFO '!V6*100</f>
        <v>0.24600507786435763</v>
      </c>
      <c r="G49" s="14">
        <f t="shared" si="0"/>
        <v>-0.21788359378029387</v>
      </c>
      <c r="I49">
        <f t="shared" si="1"/>
        <v>-998</v>
      </c>
      <c r="J49" s="8">
        <f>D49-D48</f>
        <v>-1035.9796788778726</v>
      </c>
    </row>
    <row r="50" spans="1:10" x14ac:dyDescent="0.25">
      <c r="A50" t="s">
        <v>43</v>
      </c>
      <c r="B50">
        <f>'MYEFO '!C7</f>
        <v>3810</v>
      </c>
      <c r="C50" s="9">
        <f>'MYEFO '!H7</f>
        <v>3426.5992790355867</v>
      </c>
      <c r="D50" s="8">
        <f t="shared" si="3"/>
        <v>3426.5992790355867</v>
      </c>
      <c r="E50" s="8">
        <f t="shared" si="2"/>
        <v>-7.8563914047667938</v>
      </c>
      <c r="F50" s="12">
        <f>'MYEFO '!V7*100</f>
        <v>0.22075525413161587</v>
      </c>
      <c r="G50" s="14">
        <f t="shared" si="0"/>
        <v>-7.8563914047667938E-2</v>
      </c>
      <c r="H50" s="6">
        <f>C50/C46-1</f>
        <v>-0.33451169566215055</v>
      </c>
      <c r="I50">
        <f t="shared" si="1"/>
        <v>-224</v>
      </c>
      <c r="J50" s="8">
        <f>D50-D49</f>
        <v>-292.16030860753517</v>
      </c>
    </row>
    <row r="51" spans="1:10" x14ac:dyDescent="0.25">
      <c r="A51" t="s">
        <v>42</v>
      </c>
      <c r="B51">
        <f>'MYEFO '!C8</f>
        <v>3912</v>
      </c>
      <c r="C51" s="9">
        <f>'MYEFO '!H8</f>
        <v>3432.5219587957795</v>
      </c>
      <c r="D51" s="8">
        <f t="shared" si="3"/>
        <v>3432.5219587957795</v>
      </c>
      <c r="E51" s="8">
        <f t="shared" si="2"/>
        <v>0.17284424812753496</v>
      </c>
      <c r="F51" s="12">
        <f>'MYEFO '!V8*100</f>
        <v>0.21535889530935126</v>
      </c>
      <c r="G51" s="14">
        <f t="shared" si="0"/>
        <v>1.7284424812753496E-3</v>
      </c>
      <c r="H51" s="6"/>
      <c r="I51">
        <f t="shared" si="1"/>
        <v>102</v>
      </c>
      <c r="J51" s="8">
        <f>D51-D50</f>
        <v>5.9226797601927501</v>
      </c>
    </row>
    <row r="53" spans="1:10" x14ac:dyDescent="0.25">
      <c r="B53" t="s">
        <v>104</v>
      </c>
      <c r="C53" t="s">
        <v>105</v>
      </c>
    </row>
    <row r="54" spans="1:10" x14ac:dyDescent="0.25">
      <c r="A54" t="str">
        <f t="shared" ref="A54:A100" si="4">A5</f>
        <v>1971-72</v>
      </c>
      <c r="B54" s="8">
        <f t="shared" ref="B54:B100" si="5">D5</f>
        <v>2027.2128</v>
      </c>
      <c r="C54">
        <f t="shared" ref="C54:C100" si="6">F5</f>
        <v>0.45</v>
      </c>
    </row>
    <row r="55" spans="1:10" x14ac:dyDescent="0.25">
      <c r="A55" t="str">
        <f t="shared" si="4"/>
        <v>1972-73</v>
      </c>
      <c r="B55" s="8">
        <f t="shared" si="5"/>
        <v>2113.6383999999998</v>
      </c>
      <c r="C55">
        <f t="shared" si="6"/>
        <v>0.44</v>
      </c>
    </row>
    <row r="56" spans="1:10" x14ac:dyDescent="0.25">
      <c r="A56" t="str">
        <f t="shared" si="4"/>
        <v>1973-74</v>
      </c>
      <c r="B56" s="8">
        <f t="shared" si="5"/>
        <v>2242.8672000000001</v>
      </c>
      <c r="C56">
        <f t="shared" si="6"/>
        <v>0.44</v>
      </c>
    </row>
    <row r="57" spans="1:10" x14ac:dyDescent="0.25">
      <c r="A57" t="str">
        <f t="shared" si="4"/>
        <v>1974-75</v>
      </c>
      <c r="B57" s="8">
        <f t="shared" si="5"/>
        <v>2323.0464000000002</v>
      </c>
      <c r="C57">
        <f t="shared" si="6"/>
        <v>0.47</v>
      </c>
    </row>
    <row r="58" spans="1:10" x14ac:dyDescent="0.25">
      <c r="A58" t="str">
        <f t="shared" si="4"/>
        <v>1975-76</v>
      </c>
      <c r="B58" s="8">
        <f t="shared" si="5"/>
        <v>2143.0272000000004</v>
      </c>
      <c r="C58">
        <f t="shared" si="6"/>
        <v>0.43</v>
      </c>
    </row>
    <row r="59" spans="1:10" x14ac:dyDescent="0.25">
      <c r="A59" t="str">
        <f t="shared" si="4"/>
        <v>1976-77</v>
      </c>
      <c r="B59" s="8">
        <f t="shared" si="5"/>
        <v>2062.5408000000002</v>
      </c>
      <c r="C59">
        <f t="shared" si="6"/>
        <v>0.4</v>
      </c>
    </row>
    <row r="60" spans="1:10" x14ac:dyDescent="0.25">
      <c r="A60" t="str">
        <f t="shared" si="4"/>
        <v>1977-78</v>
      </c>
      <c r="B60" s="8">
        <f t="shared" si="5"/>
        <v>2093.1583999999998</v>
      </c>
      <c r="C60">
        <f t="shared" si="6"/>
        <v>0.41</v>
      </c>
    </row>
    <row r="61" spans="1:10" x14ac:dyDescent="0.25">
      <c r="A61" t="str">
        <f t="shared" si="4"/>
        <v>1978-79</v>
      </c>
      <c r="B61" s="8">
        <f t="shared" si="5"/>
        <v>2177.6383999999998</v>
      </c>
      <c r="C61">
        <f t="shared" si="6"/>
        <v>0.4</v>
      </c>
    </row>
    <row r="62" spans="1:10" x14ac:dyDescent="0.25">
      <c r="A62" t="str">
        <f t="shared" si="4"/>
        <v>1979-80</v>
      </c>
      <c r="B62" s="8">
        <f t="shared" si="5"/>
        <v>2162.2784000000001</v>
      </c>
      <c r="C62">
        <f t="shared" si="6"/>
        <v>0.38</v>
      </c>
    </row>
    <row r="63" spans="1:10" x14ac:dyDescent="0.25">
      <c r="A63" t="str">
        <f t="shared" si="4"/>
        <v>1980-81</v>
      </c>
      <c r="B63" s="8">
        <f t="shared" si="5"/>
        <v>2182.7584000000002</v>
      </c>
      <c r="C63">
        <f t="shared" si="6"/>
        <v>0.37</v>
      </c>
    </row>
    <row r="64" spans="1:10" x14ac:dyDescent="0.25">
      <c r="A64" t="str">
        <f t="shared" si="4"/>
        <v>1981-82</v>
      </c>
      <c r="B64" s="8">
        <f t="shared" si="5"/>
        <v>2238.6687999999999</v>
      </c>
      <c r="C64">
        <f t="shared" si="6"/>
        <v>0.38</v>
      </c>
    </row>
    <row r="65" spans="1:3" x14ac:dyDescent="0.25">
      <c r="A65" t="str">
        <f t="shared" si="4"/>
        <v>1982-83</v>
      </c>
      <c r="B65" s="8">
        <f t="shared" si="5"/>
        <v>2267.3407999999999</v>
      </c>
      <c r="C65">
        <f t="shared" si="6"/>
        <v>0.4</v>
      </c>
    </row>
    <row r="66" spans="1:3" x14ac:dyDescent="0.25">
      <c r="A66" t="str">
        <f t="shared" si="4"/>
        <v>1983-84</v>
      </c>
      <c r="B66" s="8">
        <f t="shared" si="5"/>
        <v>2657.8362116991643</v>
      </c>
      <c r="C66">
        <f t="shared" si="6"/>
        <v>0.44093847304114103</v>
      </c>
    </row>
    <row r="67" spans="1:3" x14ac:dyDescent="0.25">
      <c r="A67" t="str">
        <f t="shared" si="4"/>
        <v>1984-85</v>
      </c>
      <c r="B67" s="8">
        <f t="shared" si="5"/>
        <v>2761.7962666666667</v>
      </c>
      <c r="C67">
        <f t="shared" si="6"/>
        <v>0.43546400985111383</v>
      </c>
    </row>
    <row r="68" spans="1:3" x14ac:dyDescent="0.25">
      <c r="A68" t="str">
        <f t="shared" si="4"/>
        <v>1985-86</v>
      </c>
      <c r="B68" s="8">
        <f t="shared" si="5"/>
        <v>2645.9749373433588</v>
      </c>
      <c r="C68">
        <f t="shared" si="6"/>
        <v>0.40233047292366647</v>
      </c>
    </row>
    <row r="69" spans="1:3" x14ac:dyDescent="0.25">
      <c r="A69" t="str">
        <f t="shared" si="4"/>
        <v>1986-87</v>
      </c>
      <c r="B69" s="8">
        <f t="shared" si="5"/>
        <v>2323.2893023255815</v>
      </c>
      <c r="C69">
        <f t="shared" si="6"/>
        <v>0.34691700448047791</v>
      </c>
    </row>
    <row r="70" spans="1:3" x14ac:dyDescent="0.25">
      <c r="A70" t="str">
        <f t="shared" si="4"/>
        <v>1987-88</v>
      </c>
      <c r="B70" s="8">
        <f t="shared" si="5"/>
        <v>2279.6296943231446</v>
      </c>
      <c r="C70">
        <f t="shared" si="6"/>
        <v>0.31995882836574974</v>
      </c>
    </row>
    <row r="71" spans="1:3" x14ac:dyDescent="0.25">
      <c r="A71" t="str">
        <f t="shared" si="4"/>
        <v>1988-89</v>
      </c>
      <c r="B71" s="8">
        <f t="shared" si="5"/>
        <v>2456.3662650602409</v>
      </c>
      <c r="C71">
        <f t="shared" si="6"/>
        <v>0.33333054302240894</v>
      </c>
    </row>
    <row r="72" spans="1:3" x14ac:dyDescent="0.25">
      <c r="A72" t="str">
        <f t="shared" si="4"/>
        <v>1989-90</v>
      </c>
      <c r="B72" s="8">
        <f t="shared" si="5"/>
        <v>2280.7802656546487</v>
      </c>
      <c r="C72">
        <f t="shared" si="6"/>
        <v>0.30043434749335168</v>
      </c>
    </row>
    <row r="73" spans="1:3" x14ac:dyDescent="0.25">
      <c r="A73" t="str">
        <f t="shared" si="4"/>
        <v>1990-91</v>
      </c>
      <c r="B73" s="8">
        <f t="shared" si="5"/>
        <v>2352.0291438979962</v>
      </c>
      <c r="C73">
        <f t="shared" si="6"/>
        <v>0.31625014107113747</v>
      </c>
    </row>
    <row r="74" spans="1:3" x14ac:dyDescent="0.25">
      <c r="A74" t="str">
        <f t="shared" si="4"/>
        <v>1991-92</v>
      </c>
      <c r="B74" s="8">
        <f t="shared" si="5"/>
        <v>2432.5485714285714</v>
      </c>
      <c r="C74">
        <f t="shared" si="6"/>
        <v>0.32682291666666669</v>
      </c>
    </row>
    <row r="75" spans="1:3" x14ac:dyDescent="0.25">
      <c r="A75" t="str">
        <f t="shared" si="4"/>
        <v>1992-93</v>
      </c>
      <c r="B75" s="8">
        <f t="shared" si="5"/>
        <v>2521.0770870337478</v>
      </c>
      <c r="C75">
        <f t="shared" si="6"/>
        <v>0.32046406136929545</v>
      </c>
    </row>
    <row r="76" spans="1:3" x14ac:dyDescent="0.25">
      <c r="A76" t="str">
        <f t="shared" si="4"/>
        <v>1993-94</v>
      </c>
      <c r="B76" s="8">
        <f t="shared" si="5"/>
        <v>2538.9441124780315</v>
      </c>
      <c r="C76">
        <f t="shared" si="6"/>
        <v>0.30903355822307893</v>
      </c>
    </row>
    <row r="77" spans="1:3" x14ac:dyDescent="0.25">
      <c r="A77" t="str">
        <f t="shared" si="4"/>
        <v>1994-95</v>
      </c>
      <c r="B77" s="8">
        <f t="shared" si="5"/>
        <v>2610.4962199312713</v>
      </c>
      <c r="C77">
        <f t="shared" si="6"/>
        <v>0.30984909553384593</v>
      </c>
    </row>
    <row r="78" spans="1:3" x14ac:dyDescent="0.25">
      <c r="A78" t="str">
        <f t="shared" si="4"/>
        <v>1995-96</v>
      </c>
      <c r="B78" s="8">
        <f t="shared" si="5"/>
        <v>2660.8614357262104</v>
      </c>
      <c r="C78">
        <f t="shared" si="6"/>
        <v>0.30484461052747031</v>
      </c>
    </row>
    <row r="79" spans="1:3" x14ac:dyDescent="0.25">
      <c r="A79" t="str">
        <f t="shared" si="4"/>
        <v>1996-97</v>
      </c>
      <c r="B79" s="8">
        <f t="shared" si="5"/>
        <v>2411.7894736842109</v>
      </c>
      <c r="C79">
        <f t="shared" si="6"/>
        <v>0.2660641824100361</v>
      </c>
    </row>
    <row r="80" spans="1:3" x14ac:dyDescent="0.25">
      <c r="A80" t="str">
        <f t="shared" si="4"/>
        <v>1997-98</v>
      </c>
      <c r="B80" s="8">
        <f t="shared" si="5"/>
        <v>2398.7532467532465</v>
      </c>
      <c r="C80">
        <f t="shared" si="6"/>
        <v>0.25295686060025979</v>
      </c>
    </row>
    <row r="81" spans="1:3" x14ac:dyDescent="0.25">
      <c r="A81" t="str">
        <f t="shared" si="4"/>
        <v>1998-99</v>
      </c>
      <c r="B81" s="8">
        <f t="shared" si="5"/>
        <v>2528.7340872374798</v>
      </c>
      <c r="C81">
        <f t="shared" si="6"/>
        <v>0.25427337631661245</v>
      </c>
    </row>
    <row r="82" spans="1:3" x14ac:dyDescent="0.25">
      <c r="A82" t="str">
        <f t="shared" si="4"/>
        <v>1999-00</v>
      </c>
      <c r="B82" s="8">
        <f t="shared" si="5"/>
        <v>2819.9508661417321</v>
      </c>
      <c r="C82">
        <f t="shared" si="6"/>
        <v>0.27236451084349361</v>
      </c>
    </row>
    <row r="83" spans="1:3" x14ac:dyDescent="0.25">
      <c r="A83" t="str">
        <f t="shared" si="4"/>
        <v>2000-01</v>
      </c>
      <c r="B83" s="8">
        <f t="shared" si="5"/>
        <v>2506.8693815987931</v>
      </c>
      <c r="C83">
        <f t="shared" si="6"/>
        <v>0.23668250771759086</v>
      </c>
    </row>
    <row r="84" spans="1:3" x14ac:dyDescent="0.25">
      <c r="A84" t="str">
        <f t="shared" si="4"/>
        <v>2001-02</v>
      </c>
      <c r="B84" s="8">
        <f t="shared" si="5"/>
        <v>2646.866568483063</v>
      </c>
      <c r="C84">
        <f t="shared" si="6"/>
        <v>0.23932474722337749</v>
      </c>
    </row>
    <row r="85" spans="1:3" x14ac:dyDescent="0.25">
      <c r="A85" t="str">
        <f t="shared" si="4"/>
        <v>2002-03</v>
      </c>
      <c r="B85" s="8">
        <f t="shared" si="5"/>
        <v>2678.1988571428574</v>
      </c>
      <c r="C85">
        <f t="shared" si="6"/>
        <v>0.23511523317605904</v>
      </c>
    </row>
    <row r="86" spans="1:3" x14ac:dyDescent="0.25">
      <c r="A86" t="str">
        <f t="shared" si="4"/>
        <v>2003-04</v>
      </c>
      <c r="B86" s="8">
        <f t="shared" si="5"/>
        <v>2786.8336551724137</v>
      </c>
      <c r="C86">
        <f t="shared" si="6"/>
        <v>0.23562300796396451</v>
      </c>
    </row>
    <row r="87" spans="1:3" x14ac:dyDescent="0.25">
      <c r="A87" t="str">
        <f t="shared" si="4"/>
        <v>2004-05</v>
      </c>
      <c r="B87" s="8">
        <f t="shared" si="5"/>
        <v>2985.2180371352779</v>
      </c>
      <c r="C87">
        <f t="shared" si="6"/>
        <v>0.24741620536186631</v>
      </c>
    </row>
    <row r="88" spans="1:3" x14ac:dyDescent="0.25">
      <c r="A88" t="str">
        <f t="shared" si="4"/>
        <v>2005-06</v>
      </c>
      <c r="B88" s="8">
        <f t="shared" si="5"/>
        <v>3465.2016104912868</v>
      </c>
      <c r="C88">
        <f t="shared" si="6"/>
        <v>0.27967758729690945</v>
      </c>
    </row>
    <row r="89" spans="1:3" x14ac:dyDescent="0.25">
      <c r="A89" t="str">
        <f t="shared" si="4"/>
        <v>2006-07</v>
      </c>
      <c r="B89" s="8">
        <f t="shared" si="5"/>
        <v>3665.1251470923071</v>
      </c>
      <c r="C89">
        <f t="shared" si="6"/>
        <v>0.28659473509072553</v>
      </c>
    </row>
    <row r="90" spans="1:3" x14ac:dyDescent="0.25">
      <c r="A90" t="str">
        <f t="shared" si="4"/>
        <v>2007-08</v>
      </c>
      <c r="B90" s="8">
        <f t="shared" si="5"/>
        <v>3666.4104465622213</v>
      </c>
      <c r="C90">
        <f t="shared" si="6"/>
        <v>0.27546383687651327</v>
      </c>
    </row>
    <row r="91" spans="1:3" x14ac:dyDescent="0.25">
      <c r="A91" t="str">
        <f t="shared" si="4"/>
        <v>2008-09</v>
      </c>
      <c r="B91" s="8">
        <f t="shared" si="5"/>
        <v>4178.0283237447557</v>
      </c>
      <c r="C91">
        <f t="shared" si="6"/>
        <v>0.30767596755237459</v>
      </c>
    </row>
    <row r="92" spans="1:3" x14ac:dyDescent="0.25">
      <c r="A92" t="str">
        <f t="shared" si="4"/>
        <v>2009-10</v>
      </c>
      <c r="B92" s="8">
        <f t="shared" si="5"/>
        <v>4292.7219916578597</v>
      </c>
      <c r="C92">
        <f t="shared" si="6"/>
        <v>0.31122385603469793</v>
      </c>
    </row>
    <row r="93" spans="1:3" x14ac:dyDescent="0.25">
      <c r="A93" t="str">
        <f t="shared" si="4"/>
        <v>2010-11</v>
      </c>
      <c r="B93" s="8">
        <f t="shared" si="5"/>
        <v>4491.7565634264602</v>
      </c>
      <c r="C93">
        <f t="shared" si="6"/>
        <v>0.31809802838844864</v>
      </c>
    </row>
    <row r="94" spans="1:3" x14ac:dyDescent="0.25">
      <c r="A94" t="str">
        <f t="shared" si="4"/>
        <v>2011-12</v>
      </c>
      <c r="B94" s="8">
        <f t="shared" si="5"/>
        <v>4940.9623289854972</v>
      </c>
      <c r="C94">
        <f t="shared" si="6"/>
        <v>0.33423789505620555</v>
      </c>
    </row>
    <row r="95" spans="1:3" x14ac:dyDescent="0.25">
      <c r="A95" t="str">
        <f t="shared" si="4"/>
        <v>2012-13</v>
      </c>
      <c r="B95" s="8">
        <f t="shared" si="5"/>
        <v>5149</v>
      </c>
      <c r="C95">
        <f t="shared" si="6"/>
        <v>0.34</v>
      </c>
    </row>
    <row r="96" spans="1:3" x14ac:dyDescent="0.25">
      <c r="A96" t="str">
        <f t="shared" si="4"/>
        <v>2013-14</v>
      </c>
      <c r="B96" s="8">
        <f t="shared" si="5"/>
        <v>4873.6077481840193</v>
      </c>
      <c r="C96">
        <f t="shared" si="6"/>
        <v>0.32548512289780074</v>
      </c>
    </row>
    <row r="97" spans="1:3" x14ac:dyDescent="0.25">
      <c r="A97" t="str">
        <f t="shared" si="4"/>
        <v>2014-15</v>
      </c>
      <c r="B97" s="8">
        <f t="shared" si="5"/>
        <v>4754.7392665209945</v>
      </c>
      <c r="C97">
        <f t="shared" si="6"/>
        <v>0.32067499792886778</v>
      </c>
    </row>
    <row r="98" spans="1:3" x14ac:dyDescent="0.25">
      <c r="A98" t="str">
        <f t="shared" si="4"/>
        <v>2015-16</v>
      </c>
      <c r="B98" s="8">
        <f t="shared" si="5"/>
        <v>3718.7595876431219</v>
      </c>
      <c r="C98">
        <f t="shared" si="6"/>
        <v>0.24600507786435763</v>
      </c>
    </row>
    <row r="99" spans="1:3" x14ac:dyDescent="0.25">
      <c r="A99" t="str">
        <f t="shared" si="4"/>
        <v>2016-17</v>
      </c>
      <c r="B99" s="8">
        <f t="shared" si="5"/>
        <v>3426.5992790355867</v>
      </c>
      <c r="C99">
        <f t="shared" si="6"/>
        <v>0.22075525413161587</v>
      </c>
    </row>
    <row r="100" spans="1:3" x14ac:dyDescent="0.25">
      <c r="A100" t="str">
        <f t="shared" si="4"/>
        <v>2017-18</v>
      </c>
      <c r="B100" s="8">
        <f t="shared" si="5"/>
        <v>3432.5219587957795</v>
      </c>
      <c r="C100">
        <f t="shared" si="6"/>
        <v>0.21535889530935126</v>
      </c>
    </row>
    <row r="111" spans="1:3" x14ac:dyDescent="0.25">
      <c r="B111" s="8"/>
    </row>
    <row r="112" spans="1:3" x14ac:dyDescent="0.25">
      <c r="B112" s="8"/>
    </row>
    <row r="113" spans="2:2" x14ac:dyDescent="0.25">
      <c r="B113" s="8"/>
    </row>
    <row r="114" spans="2:2" x14ac:dyDescent="0.25">
      <c r="B114" s="8"/>
    </row>
    <row r="115" spans="2:2" x14ac:dyDescent="0.25">
      <c r="B115" s="8"/>
    </row>
    <row r="116" spans="2:2" x14ac:dyDescent="0.25">
      <c r="B116" s="8"/>
    </row>
    <row r="117" spans="2:2" x14ac:dyDescent="0.25">
      <c r="B117" s="8"/>
    </row>
    <row r="118" spans="2:2" x14ac:dyDescent="0.25">
      <c r="B118" s="8"/>
    </row>
    <row r="119" spans="2:2" x14ac:dyDescent="0.25">
      <c r="B119" s="8"/>
    </row>
    <row r="120" spans="2:2" x14ac:dyDescent="0.25">
      <c r="B120" s="8"/>
    </row>
    <row r="121" spans="2:2" x14ac:dyDescent="0.25">
      <c r="B121" s="8"/>
    </row>
    <row r="122" spans="2:2" x14ac:dyDescent="0.25">
      <c r="B122" s="8"/>
    </row>
    <row r="123" spans="2:2" x14ac:dyDescent="0.25">
      <c r="B123" s="8"/>
    </row>
    <row r="124" spans="2:2" x14ac:dyDescent="0.25">
      <c r="B124" s="8"/>
    </row>
    <row r="125" spans="2:2" x14ac:dyDescent="0.25">
      <c r="B125" s="8"/>
    </row>
    <row r="126" spans="2:2" x14ac:dyDescent="0.25">
      <c r="B126" s="8"/>
    </row>
    <row r="127" spans="2:2" x14ac:dyDescent="0.25">
      <c r="B127" s="8"/>
    </row>
    <row r="128" spans="2:2" x14ac:dyDescent="0.25">
      <c r="B128" s="8"/>
    </row>
    <row r="129" spans="2:2" x14ac:dyDescent="0.25">
      <c r="B129" s="8"/>
    </row>
    <row r="130" spans="2:2" x14ac:dyDescent="0.25">
      <c r="B130" s="8"/>
    </row>
    <row r="131" spans="2:2" x14ac:dyDescent="0.25">
      <c r="B131" s="8"/>
    </row>
    <row r="132" spans="2:2" x14ac:dyDescent="0.25">
      <c r="B132" s="8"/>
    </row>
    <row r="133" spans="2:2" x14ac:dyDescent="0.25">
      <c r="B133" s="8"/>
    </row>
    <row r="134" spans="2:2" x14ac:dyDescent="0.25">
      <c r="B134" s="8"/>
    </row>
    <row r="135" spans="2:2" x14ac:dyDescent="0.25">
      <c r="B135" s="8"/>
    </row>
    <row r="136" spans="2:2" x14ac:dyDescent="0.25">
      <c r="B136" s="8"/>
    </row>
    <row r="137" spans="2:2" x14ac:dyDescent="0.25">
      <c r="B137" s="8"/>
    </row>
    <row r="138" spans="2:2" x14ac:dyDescent="0.25">
      <c r="B138" s="8"/>
    </row>
    <row r="139" spans="2:2" x14ac:dyDescent="0.25">
      <c r="B139" s="8"/>
    </row>
    <row r="140" spans="2:2" x14ac:dyDescent="0.25">
      <c r="B140" s="8"/>
    </row>
    <row r="141" spans="2:2" x14ac:dyDescent="0.25">
      <c r="B141" s="8"/>
    </row>
    <row r="142" spans="2:2" x14ac:dyDescent="0.25">
      <c r="B142" s="8"/>
    </row>
    <row r="143" spans="2:2" x14ac:dyDescent="0.25">
      <c r="B143" s="8"/>
    </row>
    <row r="144" spans="2:2" x14ac:dyDescent="0.25">
      <c r="B144" s="8"/>
    </row>
    <row r="145" spans="2:2" x14ac:dyDescent="0.25">
      <c r="B145" s="8"/>
    </row>
    <row r="146" spans="2:2" x14ac:dyDescent="0.25">
      <c r="B146" s="8"/>
    </row>
    <row r="147" spans="2:2" x14ac:dyDescent="0.25">
      <c r="B147" s="8"/>
    </row>
    <row r="148" spans="2:2" x14ac:dyDescent="0.25">
      <c r="B148" s="8"/>
    </row>
    <row r="149" spans="2:2" x14ac:dyDescent="0.25">
      <c r="B149" s="8"/>
    </row>
    <row r="150" spans="2:2" x14ac:dyDescent="0.25">
      <c r="B150" s="8"/>
    </row>
    <row r="151" spans="2:2" x14ac:dyDescent="0.25">
      <c r="B151" s="8"/>
    </row>
    <row r="152" spans="2:2" x14ac:dyDescent="0.25">
      <c r="B152" s="8"/>
    </row>
    <row r="153" spans="2:2" x14ac:dyDescent="0.25">
      <c r="B153" s="8"/>
    </row>
    <row r="154" spans="2:2" x14ac:dyDescent="0.25">
      <c r="B154" s="8"/>
    </row>
    <row r="155" spans="2:2" x14ac:dyDescent="0.25">
      <c r="B155" s="8"/>
    </row>
    <row r="156" spans="2:2" x14ac:dyDescent="0.25">
      <c r="B156" s="8"/>
    </row>
    <row r="157" spans="2:2" x14ac:dyDescent="0.25">
      <c r="B157" s="8"/>
    </row>
    <row r="158" spans="2:2" x14ac:dyDescent="0.25">
      <c r="B158" s="8"/>
    </row>
    <row r="159" spans="2:2" x14ac:dyDescent="0.25">
      <c r="B159" s="8"/>
    </row>
    <row r="160" spans="2:2" x14ac:dyDescent="0.25">
      <c r="B160" s="8"/>
    </row>
    <row r="161" spans="2:2" x14ac:dyDescent="0.25">
      <c r="B161" s="8"/>
    </row>
    <row r="162" spans="2:2" x14ac:dyDescent="0.25">
      <c r="B162" s="8"/>
    </row>
    <row r="163" spans="2:2" x14ac:dyDescent="0.25">
      <c r="B163" s="8"/>
    </row>
    <row r="164" spans="2:2" x14ac:dyDescent="0.25">
      <c r="B164" s="8"/>
    </row>
    <row r="165" spans="2:2" x14ac:dyDescent="0.25">
      <c r="B165" s="8"/>
    </row>
    <row r="166" spans="2:2" x14ac:dyDescent="0.25">
      <c r="B166" s="8"/>
    </row>
    <row r="167" spans="2:2" x14ac:dyDescent="0.25">
      <c r="B167" s="8"/>
    </row>
    <row r="168" spans="2:2" x14ac:dyDescent="0.25">
      <c r="B168" s="8"/>
    </row>
    <row r="169" spans="2:2" x14ac:dyDescent="0.25">
      <c r="B169" s="8"/>
    </row>
    <row r="170" spans="2:2" x14ac:dyDescent="0.25">
      <c r="B170" s="8"/>
    </row>
    <row r="171" spans="2:2" x14ac:dyDescent="0.25">
      <c r="B171" s="8"/>
    </row>
    <row r="172" spans="2:2" x14ac:dyDescent="0.25">
      <c r="B172" s="8"/>
    </row>
    <row r="173" spans="2:2" x14ac:dyDescent="0.25">
      <c r="B173" s="8"/>
    </row>
    <row r="174" spans="2:2" x14ac:dyDescent="0.25">
      <c r="B174" s="8"/>
    </row>
    <row r="175" spans="2:2" x14ac:dyDescent="0.25">
      <c r="B175" s="8"/>
    </row>
    <row r="176" spans="2:2" x14ac:dyDescent="0.25">
      <c r="B176" s="8"/>
    </row>
    <row r="177" spans="2:2" x14ac:dyDescent="0.25">
      <c r="B177" s="8"/>
    </row>
    <row r="178" spans="2:2" x14ac:dyDescent="0.25">
      <c r="B178" s="8"/>
    </row>
    <row r="179" spans="2:2" x14ac:dyDescent="0.25">
      <c r="B179" s="8"/>
    </row>
    <row r="180" spans="2:2" x14ac:dyDescent="0.25">
      <c r="B180" s="8"/>
    </row>
    <row r="181" spans="2:2" x14ac:dyDescent="0.25">
      <c r="B181" s="8"/>
    </row>
    <row r="182" spans="2:2" x14ac:dyDescent="0.25">
      <c r="B182" s="8"/>
    </row>
    <row r="183" spans="2:2" x14ac:dyDescent="0.25">
      <c r="B183" s="8"/>
    </row>
    <row r="184" spans="2:2" x14ac:dyDescent="0.25">
      <c r="B184" s="8"/>
    </row>
    <row r="185" spans="2:2" x14ac:dyDescent="0.25">
      <c r="B185" s="8"/>
    </row>
    <row r="186" spans="2:2" x14ac:dyDescent="0.25">
      <c r="B186" s="8"/>
    </row>
    <row r="187" spans="2:2" x14ac:dyDescent="0.25">
      <c r="B187" s="8"/>
    </row>
    <row r="188" spans="2:2" x14ac:dyDescent="0.25">
      <c r="B188" s="8"/>
    </row>
    <row r="189" spans="2:2" x14ac:dyDescent="0.25">
      <c r="B189" s="8"/>
    </row>
    <row r="190" spans="2:2" x14ac:dyDescent="0.25">
      <c r="B190" s="8"/>
    </row>
    <row r="191" spans="2:2" x14ac:dyDescent="0.25">
      <c r="B191" s="8"/>
    </row>
    <row r="192" spans="2:2" x14ac:dyDescent="0.25">
      <c r="B192" s="8"/>
    </row>
    <row r="193" spans="2:2" x14ac:dyDescent="0.25">
      <c r="B193" s="8"/>
    </row>
    <row r="194" spans="2:2" x14ac:dyDescent="0.25">
      <c r="B194" s="8"/>
    </row>
    <row r="195" spans="2:2" x14ac:dyDescent="0.25">
      <c r="B195" s="8"/>
    </row>
    <row r="196" spans="2:2" x14ac:dyDescent="0.25">
      <c r="B196" s="8"/>
    </row>
    <row r="197" spans="2:2" x14ac:dyDescent="0.25">
      <c r="B197" s="8"/>
    </row>
    <row r="198" spans="2:2" x14ac:dyDescent="0.25">
      <c r="B198" s="8"/>
    </row>
    <row r="199" spans="2:2" x14ac:dyDescent="0.25">
      <c r="B199" s="8"/>
    </row>
    <row r="200" spans="2:2" x14ac:dyDescent="0.25">
      <c r="B200" s="8"/>
    </row>
    <row r="201" spans="2:2" x14ac:dyDescent="0.25">
      <c r="B201" s="8"/>
    </row>
    <row r="202" spans="2:2" x14ac:dyDescent="0.25">
      <c r="B202" s="8"/>
    </row>
    <row r="203" spans="2:2" x14ac:dyDescent="0.25">
      <c r="B203" s="8"/>
    </row>
    <row r="204" spans="2:2" x14ac:dyDescent="0.25">
      <c r="B204" s="8"/>
    </row>
    <row r="205" spans="2:2" x14ac:dyDescent="0.25">
      <c r="B205" s="8"/>
    </row>
    <row r="206" spans="2:2" x14ac:dyDescent="0.25">
      <c r="B206" s="8"/>
    </row>
    <row r="207" spans="2:2" x14ac:dyDescent="0.25">
      <c r="B207" s="8"/>
    </row>
    <row r="208" spans="2:2" x14ac:dyDescent="0.25">
      <c r="B208" s="8"/>
    </row>
    <row r="209" spans="2:2" x14ac:dyDescent="0.25">
      <c r="B209" s="8"/>
    </row>
    <row r="210" spans="2:2" x14ac:dyDescent="0.25">
      <c r="B210" s="8"/>
    </row>
    <row r="211" spans="2:2" x14ac:dyDescent="0.25">
      <c r="B211" s="8"/>
    </row>
    <row r="212" spans="2:2" x14ac:dyDescent="0.25">
      <c r="B212" s="8"/>
    </row>
    <row r="213" spans="2:2" x14ac:dyDescent="0.25">
      <c r="B213" s="8"/>
    </row>
    <row r="214" spans="2:2" x14ac:dyDescent="0.25">
      <c r="B214" s="8"/>
    </row>
    <row r="215" spans="2:2" x14ac:dyDescent="0.25">
      <c r="B215" s="8"/>
    </row>
    <row r="216" spans="2:2" x14ac:dyDescent="0.25">
      <c r="B216" s="8"/>
    </row>
    <row r="217" spans="2:2" x14ac:dyDescent="0.25">
      <c r="B217" s="8"/>
    </row>
    <row r="218" spans="2:2" x14ac:dyDescent="0.25">
      <c r="B218" s="8"/>
    </row>
    <row r="219" spans="2:2" x14ac:dyDescent="0.25">
      <c r="B219" s="8"/>
    </row>
    <row r="220" spans="2:2" x14ac:dyDescent="0.25">
      <c r="B220" s="8"/>
    </row>
    <row r="221" spans="2:2" x14ac:dyDescent="0.25">
      <c r="B221" s="8"/>
    </row>
    <row r="222" spans="2:2" x14ac:dyDescent="0.25">
      <c r="B222" s="8"/>
    </row>
    <row r="223" spans="2:2" x14ac:dyDescent="0.25">
      <c r="B223" s="8"/>
    </row>
    <row r="224" spans="2:2" x14ac:dyDescent="0.25">
      <c r="B224" s="8"/>
    </row>
    <row r="225" spans="2:2" x14ac:dyDescent="0.25">
      <c r="B225" s="8"/>
    </row>
    <row r="226" spans="2:2" x14ac:dyDescent="0.25">
      <c r="B226" s="8"/>
    </row>
    <row r="227" spans="2:2" x14ac:dyDescent="0.25">
      <c r="B227" s="8"/>
    </row>
    <row r="228" spans="2:2" x14ac:dyDescent="0.25">
      <c r="B228" s="8"/>
    </row>
    <row r="229" spans="2:2" x14ac:dyDescent="0.25">
      <c r="B229" s="8"/>
    </row>
    <row r="230" spans="2:2" x14ac:dyDescent="0.25">
      <c r="B230" s="8"/>
    </row>
    <row r="231" spans="2:2" x14ac:dyDescent="0.25">
      <c r="B231" s="8"/>
    </row>
    <row r="232" spans="2:2" x14ac:dyDescent="0.25">
      <c r="B232" s="8"/>
    </row>
    <row r="233" spans="2:2" x14ac:dyDescent="0.25">
      <c r="B233" s="8"/>
    </row>
    <row r="234" spans="2:2" x14ac:dyDescent="0.25">
      <c r="B234" s="8"/>
    </row>
    <row r="235" spans="2:2" x14ac:dyDescent="0.25">
      <c r="B235" s="8"/>
    </row>
    <row r="236" spans="2:2" x14ac:dyDescent="0.25">
      <c r="B236" s="8"/>
    </row>
    <row r="237" spans="2:2" x14ac:dyDescent="0.25">
      <c r="B237" s="8"/>
    </row>
    <row r="238" spans="2:2" x14ac:dyDescent="0.25">
      <c r="B238" s="8"/>
    </row>
    <row r="239" spans="2:2" x14ac:dyDescent="0.25">
      <c r="B239" s="8"/>
    </row>
    <row r="240" spans="2:2" x14ac:dyDescent="0.25">
      <c r="B240" s="8"/>
    </row>
    <row r="241" spans="2:2" x14ac:dyDescent="0.25">
      <c r="B241" s="8"/>
    </row>
    <row r="242" spans="2:2" x14ac:dyDescent="0.25">
      <c r="B242" s="8"/>
    </row>
    <row r="243" spans="2:2" x14ac:dyDescent="0.25">
      <c r="B243" s="8"/>
    </row>
    <row r="244" spans="2:2" x14ac:dyDescent="0.25">
      <c r="B244" s="8"/>
    </row>
    <row r="245" spans="2:2" x14ac:dyDescent="0.25">
      <c r="B245" s="8"/>
    </row>
    <row r="246" spans="2:2" x14ac:dyDescent="0.25">
      <c r="B246" s="8"/>
    </row>
    <row r="247" spans="2:2" x14ac:dyDescent="0.25">
      <c r="B247" s="8"/>
    </row>
    <row r="248" spans="2:2" x14ac:dyDescent="0.25">
      <c r="B248" s="8"/>
    </row>
    <row r="249" spans="2:2" x14ac:dyDescent="0.25">
      <c r="B249" s="8"/>
    </row>
    <row r="250" spans="2:2" x14ac:dyDescent="0.25">
      <c r="B250" s="8"/>
    </row>
    <row r="251" spans="2:2" x14ac:dyDescent="0.25">
      <c r="B251" s="8"/>
    </row>
    <row r="252" spans="2:2" x14ac:dyDescent="0.25">
      <c r="B252" s="8"/>
    </row>
    <row r="253" spans="2:2" x14ac:dyDescent="0.25">
      <c r="B253" s="8"/>
    </row>
    <row r="254" spans="2:2" x14ac:dyDescent="0.25">
      <c r="B254" s="8"/>
    </row>
    <row r="255" spans="2:2" x14ac:dyDescent="0.25">
      <c r="B255" s="8"/>
    </row>
    <row r="256" spans="2:2" x14ac:dyDescent="0.25">
      <c r="B256" s="8"/>
    </row>
    <row r="257" spans="2:2" x14ac:dyDescent="0.25">
      <c r="B257" s="8"/>
    </row>
    <row r="258" spans="2:2" x14ac:dyDescent="0.25">
      <c r="B258" s="8"/>
    </row>
    <row r="259" spans="2:2" x14ac:dyDescent="0.25">
      <c r="B259" s="8"/>
    </row>
    <row r="260" spans="2:2" x14ac:dyDescent="0.25">
      <c r="B260" s="8"/>
    </row>
    <row r="261" spans="2:2" x14ac:dyDescent="0.25">
      <c r="B261" s="8"/>
    </row>
    <row r="262" spans="2:2" x14ac:dyDescent="0.25">
      <c r="B262" s="8"/>
    </row>
    <row r="263" spans="2:2" x14ac:dyDescent="0.25">
      <c r="B263" s="8"/>
    </row>
    <row r="264" spans="2:2" x14ac:dyDescent="0.25">
      <c r="B264" s="8"/>
    </row>
    <row r="265" spans="2:2" x14ac:dyDescent="0.25">
      <c r="B265" s="8"/>
    </row>
    <row r="266" spans="2:2" x14ac:dyDescent="0.25">
      <c r="B266" s="8"/>
    </row>
    <row r="267" spans="2:2" x14ac:dyDescent="0.25">
      <c r="B267" s="8"/>
    </row>
    <row r="268" spans="2:2" x14ac:dyDescent="0.25">
      <c r="B268" s="8"/>
    </row>
    <row r="269" spans="2:2" x14ac:dyDescent="0.25">
      <c r="B269" s="8"/>
    </row>
    <row r="270" spans="2:2" x14ac:dyDescent="0.25">
      <c r="B270" s="8"/>
    </row>
    <row r="271" spans="2:2" x14ac:dyDescent="0.25">
      <c r="B271" s="8"/>
    </row>
    <row r="272" spans="2:2" x14ac:dyDescent="0.25">
      <c r="B272" s="8"/>
    </row>
    <row r="273" spans="2:2" x14ac:dyDescent="0.25">
      <c r="B273" s="8"/>
    </row>
    <row r="274" spans="2:2" x14ac:dyDescent="0.25">
      <c r="B274" s="8"/>
    </row>
    <row r="275" spans="2:2" x14ac:dyDescent="0.25">
      <c r="B275" s="8"/>
    </row>
    <row r="276" spans="2:2" x14ac:dyDescent="0.25">
      <c r="B276" s="8"/>
    </row>
    <row r="277" spans="2:2" x14ac:dyDescent="0.25">
      <c r="B277" s="8"/>
    </row>
    <row r="278" spans="2:2" x14ac:dyDescent="0.25">
      <c r="B278" s="8"/>
    </row>
    <row r="279" spans="2:2" x14ac:dyDescent="0.25">
      <c r="B279" s="8"/>
    </row>
    <row r="280" spans="2:2" x14ac:dyDescent="0.25">
      <c r="B280" s="8"/>
    </row>
    <row r="281" spans="2:2" x14ac:dyDescent="0.25">
      <c r="B281" s="8"/>
    </row>
    <row r="282" spans="2:2" x14ac:dyDescent="0.25">
      <c r="B282" s="8"/>
    </row>
    <row r="283" spans="2:2" x14ac:dyDescent="0.25">
      <c r="B283" s="8"/>
    </row>
    <row r="284" spans="2:2" x14ac:dyDescent="0.25">
      <c r="B284" s="8"/>
    </row>
    <row r="285" spans="2:2" x14ac:dyDescent="0.25">
      <c r="B285" s="8"/>
    </row>
    <row r="286" spans="2:2" x14ac:dyDescent="0.25">
      <c r="B286" s="8"/>
    </row>
    <row r="287" spans="2:2" x14ac:dyDescent="0.25">
      <c r="B287" s="8"/>
    </row>
    <row r="288" spans="2:2" x14ac:dyDescent="0.25">
      <c r="B288" s="8"/>
    </row>
    <row r="289" spans="2:2" x14ac:dyDescent="0.25">
      <c r="B289" s="8"/>
    </row>
    <row r="290" spans="2:2" x14ac:dyDescent="0.25">
      <c r="B290" s="8"/>
    </row>
    <row r="291" spans="2:2" x14ac:dyDescent="0.25">
      <c r="B291" s="8"/>
    </row>
    <row r="292" spans="2:2" x14ac:dyDescent="0.25">
      <c r="B292" s="8"/>
    </row>
    <row r="293" spans="2:2" x14ac:dyDescent="0.25">
      <c r="B293" s="8"/>
    </row>
    <row r="294" spans="2:2" x14ac:dyDescent="0.25">
      <c r="B294" s="8"/>
    </row>
    <row r="295" spans="2:2" x14ac:dyDescent="0.25">
      <c r="B295" s="8"/>
    </row>
    <row r="296" spans="2:2" x14ac:dyDescent="0.25">
      <c r="B296" s="8"/>
    </row>
    <row r="297" spans="2:2" x14ac:dyDescent="0.25">
      <c r="B297" s="8"/>
    </row>
    <row r="298" spans="2:2" x14ac:dyDescent="0.25">
      <c r="B298" s="8"/>
    </row>
    <row r="299" spans="2:2" x14ac:dyDescent="0.25">
      <c r="B299" s="8"/>
    </row>
    <row r="300" spans="2:2" x14ac:dyDescent="0.25">
      <c r="B300" s="8"/>
    </row>
    <row r="301" spans="2:2" x14ac:dyDescent="0.25">
      <c r="B301" s="8"/>
    </row>
    <row r="302" spans="2:2" x14ac:dyDescent="0.25">
      <c r="B302" s="8"/>
    </row>
    <row r="303" spans="2:2" x14ac:dyDescent="0.25">
      <c r="B303" s="8"/>
    </row>
    <row r="304" spans="2:2" x14ac:dyDescent="0.25">
      <c r="B304" s="8"/>
    </row>
    <row r="305" spans="2:2" x14ac:dyDescent="0.25">
      <c r="B305" s="8"/>
    </row>
  </sheetData>
  <mergeCells count="3">
    <mergeCell ref="C1:D1"/>
    <mergeCell ref="C2:D2"/>
    <mergeCell ref="C3:D3"/>
  </mergeCells>
  <pageMargins left="0.7" right="0.7" top="0.75" bottom="0.75" header="0.3" footer="0.3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27"/>
  <sheetViews>
    <sheetView zoomScale="80" zoomScaleNormal="80" workbookViewId="0">
      <selection activeCell="D20" sqref="D20"/>
    </sheetView>
  </sheetViews>
  <sheetFormatPr defaultRowHeight="15" x14ac:dyDescent="0.25"/>
  <cols>
    <col min="1" max="1" width="17.7109375" bestFit="1" customWidth="1"/>
    <col min="3" max="3" width="19.5703125" bestFit="1" customWidth="1"/>
    <col min="4" max="4" width="43" bestFit="1" customWidth="1"/>
    <col min="5" max="5" width="43" customWidth="1"/>
    <col min="6" max="6" width="29.7109375" bestFit="1" customWidth="1"/>
    <col min="7" max="7" width="14.28515625" bestFit="1" customWidth="1"/>
  </cols>
  <sheetData>
    <row r="1" spans="1:8" x14ac:dyDescent="0.25">
      <c r="C1" t="s">
        <v>75</v>
      </c>
      <c r="D1" t="s">
        <v>89</v>
      </c>
      <c r="E1" t="s">
        <v>93</v>
      </c>
      <c r="F1" t="s">
        <v>76</v>
      </c>
      <c r="G1" t="s">
        <v>77</v>
      </c>
      <c r="H1" t="s">
        <v>94</v>
      </c>
    </row>
    <row r="2" spans="1:8" x14ac:dyDescent="0.25">
      <c r="A2" t="s">
        <v>90</v>
      </c>
      <c r="B2" t="s">
        <v>16</v>
      </c>
      <c r="C2">
        <f>'ODA-GNI time series'!B18</f>
        <v>1011.4</v>
      </c>
      <c r="D2" s="8">
        <f>'ODA-GNI time series'!D18</f>
        <v>2761.7962666666667</v>
      </c>
      <c r="G2" s="1">
        <f>'ODA-GNI time series'!F18/100</f>
        <v>4.3546400985111384E-3</v>
      </c>
    </row>
    <row r="3" spans="1:8" x14ac:dyDescent="0.25">
      <c r="B3" t="s">
        <v>17</v>
      </c>
      <c r="C3">
        <f>'ODA-GNI time series'!B19</f>
        <v>1031</v>
      </c>
      <c r="D3" s="8">
        <f>'ODA-GNI time series'!D19</f>
        <v>2645.9749373433588</v>
      </c>
      <c r="E3" s="8">
        <f>D3-D2</f>
        <v>-115.82132932330796</v>
      </c>
      <c r="F3" s="3">
        <f>E3/D2</f>
        <v>-4.1936956292253164E-2</v>
      </c>
      <c r="G3" s="1">
        <f>'ODA-GNI time series'!F19/100</f>
        <v>4.0233047292366651E-3</v>
      </c>
      <c r="H3" s="1">
        <f>G3-G2</f>
        <v>-3.3133536927447329E-4</v>
      </c>
    </row>
    <row r="4" spans="1:8" x14ac:dyDescent="0.25">
      <c r="B4" t="s">
        <v>18</v>
      </c>
      <c r="C4">
        <f>'ODA-GNI time series'!B20</f>
        <v>975.6</v>
      </c>
      <c r="D4" s="8">
        <f>'ODA-GNI time series'!D20</f>
        <v>2323.2893023255815</v>
      </c>
      <c r="E4" s="8">
        <f t="shared" ref="E4:E7" si="0">D4-D3</f>
        <v>-322.68563501777726</v>
      </c>
      <c r="F4" s="3">
        <f t="shared" ref="F4:F7" si="1">E4/D3</f>
        <v>-0.12195339814585081</v>
      </c>
      <c r="G4" s="1">
        <f>'ODA-GNI time series'!F20/100</f>
        <v>3.469170044804779E-3</v>
      </c>
      <c r="H4" s="1">
        <f>G4-G3</f>
        <v>-5.5413468443188613E-4</v>
      </c>
    </row>
    <row r="5" spans="1:8" x14ac:dyDescent="0.25">
      <c r="B5" t="s">
        <v>19</v>
      </c>
      <c r="C5">
        <f>'ODA-GNI time series'!B21</f>
        <v>1019.6</v>
      </c>
      <c r="D5" s="8">
        <f>'ODA-GNI time series'!D21</f>
        <v>2279.6296943231446</v>
      </c>
      <c r="E5" s="8">
        <f t="shared" si="0"/>
        <v>-43.659608002436926</v>
      </c>
      <c r="F5" s="3">
        <f t="shared" si="1"/>
        <v>-1.8792152987031897E-2</v>
      </c>
      <c r="G5" s="1">
        <f>'ODA-GNI time series'!F21/100</f>
        <v>3.1995882836574974E-3</v>
      </c>
      <c r="H5" s="1">
        <f t="shared" ref="H5:H7" si="2">G5-G4</f>
        <v>-2.6958176114728156E-4</v>
      </c>
    </row>
    <row r="6" spans="1:8" x14ac:dyDescent="0.25">
      <c r="B6" t="s">
        <v>20</v>
      </c>
      <c r="C6">
        <f>'ODA-GNI time series'!B22</f>
        <v>1194.5999999999999</v>
      </c>
      <c r="D6" s="8">
        <f>'ODA-GNI time series'!D22</f>
        <v>2456.3662650602409</v>
      </c>
      <c r="E6" s="8">
        <f t="shared" si="0"/>
        <v>176.73657073709637</v>
      </c>
      <c r="F6" s="3">
        <f t="shared" si="1"/>
        <v>7.7528631591883196E-2</v>
      </c>
      <c r="G6" s="1">
        <f>'ODA-GNI time series'!F22/100</f>
        <v>3.3333054302240894E-3</v>
      </c>
      <c r="H6" s="1">
        <f t="shared" si="2"/>
        <v>1.3371714656659197E-4</v>
      </c>
    </row>
    <row r="7" spans="1:8" x14ac:dyDescent="0.25">
      <c r="B7" t="s">
        <v>21</v>
      </c>
      <c r="C7">
        <f>'ODA-GNI time series'!B23</f>
        <v>1173.8</v>
      </c>
      <c r="D7" s="8">
        <f>'ODA-GNI time series'!D23</f>
        <v>2280.7802656546487</v>
      </c>
      <c r="E7" s="8">
        <f t="shared" si="0"/>
        <v>-175.58599940559225</v>
      </c>
      <c r="F7" s="3">
        <f t="shared" si="1"/>
        <v>-7.1482010603693955E-2</v>
      </c>
      <c r="G7" s="1">
        <f>'ODA-GNI time series'!F23/100</f>
        <v>3.004343474933517E-3</v>
      </c>
      <c r="H7" s="1">
        <f t="shared" si="2"/>
        <v>-3.2896195529057235E-4</v>
      </c>
    </row>
    <row r="8" spans="1:8" x14ac:dyDescent="0.25">
      <c r="D8" s="8"/>
      <c r="E8" s="8"/>
    </row>
    <row r="9" spans="1:8" x14ac:dyDescent="0.25">
      <c r="A9" t="s">
        <v>91</v>
      </c>
      <c r="B9" t="s">
        <v>27</v>
      </c>
      <c r="C9">
        <f>'ODA-GNI time series'!B29</f>
        <v>1556.5</v>
      </c>
      <c r="D9" s="8">
        <f>'ODA-GNI time series'!D29</f>
        <v>2660.8614357262104</v>
      </c>
      <c r="E9" s="8"/>
      <c r="G9" s="3">
        <f>'ODA-GNI time series'!F29/100</f>
        <v>3.0484461052747032E-3</v>
      </c>
    </row>
    <row r="10" spans="1:8" x14ac:dyDescent="0.25">
      <c r="B10" t="s">
        <v>28</v>
      </c>
      <c r="C10">
        <f>'ODA-GNI time series'!B30</f>
        <v>1432</v>
      </c>
      <c r="D10" s="8">
        <f>'ODA-GNI time series'!D30</f>
        <v>2411.7894736842109</v>
      </c>
      <c r="E10" s="8">
        <f>D10-D9</f>
        <v>-249.07196204199954</v>
      </c>
      <c r="F10" s="3">
        <f>E10/D9</f>
        <v>-9.3605761915228056E-2</v>
      </c>
      <c r="G10" s="3">
        <f>'ODA-GNI time series'!F30/100</f>
        <v>2.6606418241003609E-3</v>
      </c>
      <c r="H10" s="3">
        <f>G10-G9</f>
        <v>-3.8780428117434233E-4</v>
      </c>
    </row>
    <row r="11" spans="1:8" x14ac:dyDescent="0.25">
      <c r="B11" t="s">
        <v>29</v>
      </c>
      <c r="C11">
        <f>'ODA-GNI time series'!B31</f>
        <v>1443</v>
      </c>
      <c r="D11" s="8">
        <f>'ODA-GNI time series'!D31</f>
        <v>2398.7532467532465</v>
      </c>
      <c r="E11" s="8">
        <f t="shared" ref="E11:E14" si="3">D11-D10</f>
        <v>-13.036226930964403</v>
      </c>
      <c r="F11" s="3">
        <f t="shared" ref="F11:F14" si="4">E11/D10</f>
        <v>-5.4052093158241015E-3</v>
      </c>
      <c r="G11" s="3">
        <f>'ODA-GNI time series'!F31/100</f>
        <v>2.5295686060025978E-3</v>
      </c>
      <c r="H11" s="3">
        <f t="shared" ref="H11:H14" si="5">G11-G10</f>
        <v>-1.3107321809776315E-4</v>
      </c>
    </row>
    <row r="12" spans="1:8" x14ac:dyDescent="0.25">
      <c r="B12" t="s">
        <v>30</v>
      </c>
      <c r="C12">
        <f>'ODA-GNI time series'!B32</f>
        <v>1528.6</v>
      </c>
      <c r="D12" s="8">
        <f>'ODA-GNI time series'!D32</f>
        <v>2528.7340872374798</v>
      </c>
      <c r="E12" s="8">
        <f t="shared" si="3"/>
        <v>129.98084048423334</v>
      </c>
      <c r="F12" s="3">
        <f t="shared" si="4"/>
        <v>5.4186832539013602E-2</v>
      </c>
      <c r="G12" s="3">
        <f>'ODA-GNI time series'!F32/100</f>
        <v>2.5427337631661246E-3</v>
      </c>
      <c r="H12" s="3">
        <f t="shared" si="5"/>
        <v>1.3165157163526862E-5</v>
      </c>
    </row>
    <row r="13" spans="1:8" x14ac:dyDescent="0.25">
      <c r="B13" t="s">
        <v>31</v>
      </c>
      <c r="C13">
        <f>'ODA-GNI time series'!B33</f>
        <v>1748.7</v>
      </c>
      <c r="D13" s="8">
        <f>'ODA-GNI time series'!D33</f>
        <v>2819.9508661417321</v>
      </c>
      <c r="E13" s="8">
        <f t="shared" si="3"/>
        <v>291.21677890425235</v>
      </c>
      <c r="F13" s="3">
        <f t="shared" si="4"/>
        <v>0.11516306928989621</v>
      </c>
      <c r="G13" s="3">
        <f>'ODA-GNI time series'!F33/100</f>
        <v>2.7236451084349362E-3</v>
      </c>
      <c r="H13" s="3">
        <f t="shared" si="5"/>
        <v>1.8091134526881155E-4</v>
      </c>
    </row>
    <row r="14" spans="1:8" x14ac:dyDescent="0.25">
      <c r="B14" t="s">
        <v>32</v>
      </c>
      <c r="C14">
        <f>'ODA-GNI time series'!B34</f>
        <v>1623.1</v>
      </c>
      <c r="D14" s="8">
        <f>'ODA-GNI time series'!D34</f>
        <v>2506.8693815987931</v>
      </c>
      <c r="E14" s="8">
        <f t="shared" si="3"/>
        <v>-313.08148454293905</v>
      </c>
      <c r="F14" s="3">
        <f t="shared" si="4"/>
        <v>-0.11102373743529027</v>
      </c>
      <c r="G14" s="3">
        <f>'ODA-GNI time series'!F34/100</f>
        <v>2.3668250771759088E-3</v>
      </c>
      <c r="H14" s="3">
        <f t="shared" si="5"/>
        <v>-3.5682003125902736E-4</v>
      </c>
    </row>
    <row r="15" spans="1:8" x14ac:dyDescent="0.25">
      <c r="E15" s="8"/>
    </row>
    <row r="16" spans="1:8" x14ac:dyDescent="0.25">
      <c r="A16" t="s">
        <v>92</v>
      </c>
      <c r="B16" t="s">
        <v>5</v>
      </c>
      <c r="C16">
        <f>'ODA-GNI time series'!B46</f>
        <v>5149</v>
      </c>
      <c r="D16" s="8">
        <f>'MYEFO '!H3</f>
        <v>5149</v>
      </c>
      <c r="E16" s="8"/>
      <c r="G16" s="3">
        <f>'ODA-GNI time series'!F46/100</f>
        <v>3.4000000000000002E-3</v>
      </c>
    </row>
    <row r="17" spans="1:8" x14ac:dyDescent="0.25">
      <c r="B17" t="s">
        <v>4</v>
      </c>
      <c r="C17">
        <f>'ODA-GNI time series'!B47</f>
        <v>5032</v>
      </c>
      <c r="D17" s="8">
        <f>'MYEFO '!H4</f>
        <v>4873.6077481840193</v>
      </c>
      <c r="E17" s="8">
        <f>D17-D16</f>
        <v>-275.39225181598067</v>
      </c>
      <c r="F17" s="13">
        <f>E17/D16*100</f>
        <v>-5.3484609014562183</v>
      </c>
      <c r="G17" s="3">
        <f>'ODA-GNI time series'!F47/100</f>
        <v>3.2548512289780076E-3</v>
      </c>
      <c r="H17" s="3">
        <f>G17-G16</f>
        <v>-1.4514877102199267E-4</v>
      </c>
    </row>
    <row r="18" spans="1:8" x14ac:dyDescent="0.25">
      <c r="B18" t="s">
        <v>45</v>
      </c>
      <c r="C18">
        <f>'ODA-GNI time series'!B48</f>
        <v>5032</v>
      </c>
      <c r="D18" s="8">
        <f>'MYEFO '!H5</f>
        <v>4754.7392665209945</v>
      </c>
      <c r="E18" s="8">
        <f t="shared" ref="E18:E21" si="6">D18-D17</f>
        <v>-118.8684816630248</v>
      </c>
      <c r="F18" s="13">
        <f t="shared" ref="F18:F21" si="7">E18/D17*100</f>
        <v>-2.4390243902439011</v>
      </c>
      <c r="G18" s="3">
        <f>'ODA-GNI time series'!F48/100</f>
        <v>3.206749979288678E-3</v>
      </c>
      <c r="H18" s="3">
        <f t="shared" ref="H18:H21" si="8">G18-G17</f>
        <v>-4.8101249689329589E-5</v>
      </c>
    </row>
    <row r="19" spans="1:8" x14ac:dyDescent="0.25">
      <c r="B19" t="s">
        <v>44</v>
      </c>
      <c r="C19">
        <f>'ODA-GNI time series'!B49</f>
        <v>4034</v>
      </c>
      <c r="D19" s="8">
        <f>'MYEFO '!H6</f>
        <v>3718.7595876431219</v>
      </c>
      <c r="E19" s="8">
        <f t="shared" si="6"/>
        <v>-1035.9796788778726</v>
      </c>
      <c r="F19" s="13">
        <f t="shared" si="7"/>
        <v>-21.788359378029384</v>
      </c>
      <c r="G19" s="3">
        <f>'ODA-GNI time series'!F49/100</f>
        <v>2.4600507786435763E-3</v>
      </c>
      <c r="H19" s="3">
        <f t="shared" si="8"/>
        <v>-7.4669920064510164E-4</v>
      </c>
    </row>
    <row r="20" spans="1:8" x14ac:dyDescent="0.25">
      <c r="B20" t="s">
        <v>43</v>
      </c>
      <c r="C20">
        <f>'ODA-GNI time series'!B50</f>
        <v>3810</v>
      </c>
      <c r="D20" s="8">
        <f>'MYEFO '!H7</f>
        <v>3426.5992790355867</v>
      </c>
      <c r="E20" s="8">
        <f t="shared" si="6"/>
        <v>-292.16030860753517</v>
      </c>
      <c r="F20" s="13">
        <f t="shared" si="7"/>
        <v>-7.8563914047667911</v>
      </c>
      <c r="G20" s="3">
        <f>'ODA-GNI time series'!F50/100</f>
        <v>2.2075525413161588E-3</v>
      </c>
      <c r="H20" s="3">
        <f t="shared" si="8"/>
        <v>-2.5249823732741757E-4</v>
      </c>
    </row>
    <row r="21" spans="1:8" x14ac:dyDescent="0.25">
      <c r="B21" t="s">
        <v>42</v>
      </c>
      <c r="C21">
        <f>'ODA-GNI time series'!B51</f>
        <v>3912</v>
      </c>
      <c r="D21" s="8">
        <f>'MYEFO '!H8</f>
        <v>3432.5219587957795</v>
      </c>
      <c r="E21" s="8">
        <f t="shared" si="6"/>
        <v>5.9226797601927501</v>
      </c>
      <c r="F21" s="13">
        <f t="shared" si="7"/>
        <v>0.17284424812753954</v>
      </c>
      <c r="G21" s="3">
        <f>'ODA-GNI time series'!F51/100</f>
        <v>2.1535889530935126E-3</v>
      </c>
      <c r="H21" s="3">
        <f t="shared" si="8"/>
        <v>-5.3963588222646127E-5</v>
      </c>
    </row>
    <row r="23" spans="1:8" x14ac:dyDescent="0.25">
      <c r="B23" t="s">
        <v>96</v>
      </c>
    </row>
    <row r="24" spans="1:8" x14ac:dyDescent="0.25">
      <c r="B24" t="s">
        <v>106</v>
      </c>
      <c r="C24" t="s">
        <v>107</v>
      </c>
    </row>
    <row r="25" spans="1:8" x14ac:dyDescent="0.25">
      <c r="A25" t="s">
        <v>109</v>
      </c>
      <c r="B25" s="8">
        <f>-(E3+E4+E5)</f>
        <v>482.16657234352215</v>
      </c>
      <c r="C25" s="14">
        <f>-'ODA-GNI time series'!H21</f>
        <v>0.17458441021265858</v>
      </c>
    </row>
    <row r="26" spans="1:8" x14ac:dyDescent="0.25">
      <c r="A26" t="s">
        <v>110</v>
      </c>
      <c r="B26" s="8">
        <f>-(E10+E11)</f>
        <v>262.10818897296394</v>
      </c>
      <c r="C26" s="14">
        <f>-'ODA-GNI time series'!H31</f>
        <v>9.8505012494733202E-2</v>
      </c>
    </row>
    <row r="27" spans="1:8" x14ac:dyDescent="0.25">
      <c r="A27" t="s">
        <v>119</v>
      </c>
      <c r="B27" s="8">
        <f>-(SUM(E17:E20))</f>
        <v>1722.4007209644133</v>
      </c>
      <c r="C27" s="14">
        <f>-'ODA-GNI time series'!H50</f>
        <v>0.33451169566215055</v>
      </c>
    </row>
  </sheetData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4</vt:i4>
      </vt:variant>
    </vt:vector>
  </HeadingPairs>
  <TitlesOfParts>
    <vt:vector size="4" baseType="lpstr">
      <vt:lpstr>2013-14 budget </vt:lpstr>
      <vt:lpstr>MYEFO </vt:lpstr>
      <vt:lpstr>ODA-GNI time series</vt:lpstr>
      <vt:lpstr>Historic cuts comparisson</vt:lpstr>
    </vt:vector>
  </TitlesOfParts>
  <Company>ANU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Parima Panpruet</dc:creator>
  <cp:lastModifiedBy>Jonathan Pryke</cp:lastModifiedBy>
  <cp:lastPrinted>2014-05-13T04:37:30Z</cp:lastPrinted>
  <dcterms:created xsi:type="dcterms:W3CDTF">2013-08-28T03:04:12Z</dcterms:created>
  <dcterms:modified xsi:type="dcterms:W3CDTF">2014-12-16T00:02:59Z</dcterms:modified>
</cp:coreProperties>
</file>