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space\Dropbox (Devpolicy)\Resources\blog\Drafts\"/>
    </mc:Choice>
  </mc:AlternateContent>
  <bookViews>
    <workbookView xWindow="75" yWindow="240" windowWidth="18690" windowHeight="10770" tabRatio="714"/>
  </bookViews>
  <sheets>
    <sheet name="2017-18 budget" sheetId="12" r:id="rId1"/>
    <sheet name="Historic cuts comparison" sheetId="9" state="hidden" r:id="rId2"/>
  </sheets>
  <calcPr calcId="162913"/>
</workbook>
</file>

<file path=xl/calcChain.xml><?xml version="1.0" encoding="utf-8"?>
<calcChain xmlns="http://schemas.openxmlformats.org/spreadsheetml/2006/main">
  <c r="C26" i="12" l="1"/>
  <c r="C25" i="12"/>
  <c r="C24" i="12"/>
  <c r="G27" i="12"/>
  <c r="G26" i="12"/>
  <c r="G25" i="12"/>
  <c r="G24" i="12"/>
  <c r="G23" i="12"/>
  <c r="H27" i="12" l="1"/>
  <c r="H26" i="12"/>
  <c r="H25" i="12"/>
  <c r="H24" i="12"/>
  <c r="H23" i="12"/>
  <c r="J5" i="12" l="1"/>
  <c r="J6" i="12" s="1"/>
  <c r="J7" i="12" s="1"/>
  <c r="J8" i="12" s="1"/>
  <c r="H8" i="12" l="1"/>
  <c r="G8" i="12"/>
  <c r="H7" i="12"/>
  <c r="G7" i="12"/>
  <c r="H6" i="12"/>
  <c r="G6" i="12"/>
  <c r="F6" i="12"/>
  <c r="C18" i="12"/>
  <c r="C17" i="12"/>
  <c r="C16" i="12"/>
  <c r="C13" i="12"/>
  <c r="C12" i="12"/>
  <c r="C11" i="12"/>
  <c r="C10" i="12"/>
  <c r="G5" i="12"/>
  <c r="H5" i="12" s="1"/>
  <c r="H16" i="12" s="1"/>
  <c r="F5" i="12"/>
  <c r="F11" i="12" s="1"/>
  <c r="E5" i="12"/>
  <c r="E16" i="12" s="1"/>
  <c r="D5" i="12"/>
  <c r="D16" i="12" s="1"/>
  <c r="C8" i="12"/>
  <c r="F13" i="12"/>
  <c r="F14" i="12" s="1"/>
  <c r="F8" i="12" s="1"/>
  <c r="D11" i="12" l="1"/>
  <c r="E11" i="12"/>
  <c r="E12" i="12" s="1"/>
  <c r="E6" i="12" s="1"/>
  <c r="C19" i="12"/>
  <c r="F7" i="12"/>
  <c r="H11" i="12"/>
  <c r="G16" i="12"/>
  <c r="F16" i="12"/>
  <c r="G11" i="12"/>
  <c r="C14" i="12"/>
  <c r="E4" i="12"/>
  <c r="E10" i="12" s="1"/>
  <c r="D4" i="12"/>
  <c r="D10" i="12" s="1"/>
  <c r="F4" i="12"/>
  <c r="F10" i="12" s="1"/>
  <c r="G17" i="12" l="1"/>
  <c r="H17" i="12"/>
  <c r="E13" i="12"/>
  <c r="E7" i="12" s="1"/>
  <c r="E17" i="12"/>
  <c r="G4" i="12"/>
  <c r="G10" i="12" s="1"/>
  <c r="D6" i="12"/>
  <c r="D12" i="12" l="1"/>
  <c r="D17" i="12"/>
  <c r="F17" i="12"/>
  <c r="G18" i="12"/>
  <c r="H18" i="12"/>
  <c r="E14" i="12"/>
  <c r="E8" i="12" s="1"/>
  <c r="E18" i="12"/>
  <c r="D7" i="12"/>
  <c r="H4" i="12"/>
  <c r="H10" i="12" s="1"/>
  <c r="D18" i="12" l="1"/>
  <c r="D13" i="12"/>
  <c r="F18" i="12"/>
  <c r="G19" i="12"/>
  <c r="G20" i="12" s="1"/>
  <c r="H19" i="12"/>
  <c r="D8" i="12"/>
  <c r="E19" i="12"/>
  <c r="E20" i="12" s="1"/>
  <c r="H20" i="12" l="1"/>
  <c r="D19" i="12"/>
  <c r="D20" i="12" s="1"/>
  <c r="D14" i="12"/>
  <c r="F19" i="12"/>
  <c r="F20" i="12" l="1"/>
  <c r="G16" i="9" l="1"/>
  <c r="G18" i="9"/>
  <c r="G19" i="9"/>
  <c r="G17" i="9"/>
  <c r="C18" i="9"/>
  <c r="C20" i="9"/>
  <c r="C16" i="9"/>
  <c r="D16" i="9"/>
  <c r="G10" i="9"/>
  <c r="G11" i="9"/>
  <c r="G12" i="9"/>
  <c r="H12" i="9" s="1"/>
  <c r="G13" i="9"/>
  <c r="H13" i="9" s="1"/>
  <c r="G14" i="9"/>
  <c r="G9" i="9"/>
  <c r="C10" i="9"/>
  <c r="C11" i="9"/>
  <c r="C12" i="9"/>
  <c r="C13" i="9"/>
  <c r="C14" i="9"/>
  <c r="C9" i="9"/>
  <c r="G3" i="9"/>
  <c r="G4" i="9"/>
  <c r="H4" i="9" s="1"/>
  <c r="G5" i="9"/>
  <c r="G6" i="9"/>
  <c r="H6" i="9" s="1"/>
  <c r="G7" i="9"/>
  <c r="G2" i="9"/>
  <c r="C3" i="9"/>
  <c r="C4" i="9"/>
  <c r="C5" i="9"/>
  <c r="C6" i="9"/>
  <c r="C7" i="9"/>
  <c r="C2" i="9"/>
  <c r="D18" i="9"/>
  <c r="D17" i="9"/>
  <c r="D19" i="9"/>
  <c r="D20" i="9"/>
  <c r="D21" i="9"/>
  <c r="H5" i="9" l="1"/>
  <c r="E18" i="9"/>
  <c r="F18" i="9" s="1"/>
  <c r="H7" i="9"/>
  <c r="E17" i="9"/>
  <c r="F17" i="9" s="1"/>
  <c r="C19" i="9"/>
  <c r="E21" i="9"/>
  <c r="F21" i="9" s="1"/>
  <c r="H3" i="9"/>
  <c r="H14" i="9"/>
  <c r="E20" i="9"/>
  <c r="F20" i="9" s="1"/>
  <c r="E19" i="9"/>
  <c r="F19" i="9" s="1"/>
  <c r="H10" i="9"/>
  <c r="H19" i="9"/>
  <c r="H18" i="9"/>
  <c r="H17" i="9"/>
  <c r="B27" i="9"/>
  <c r="C27" i="9" s="1"/>
  <c r="H11" i="9"/>
  <c r="C17" i="9"/>
  <c r="C21" i="9"/>
  <c r="G20" i="9" l="1"/>
  <c r="H20" i="9" s="1"/>
  <c r="G21" i="9"/>
  <c r="H21" i="9" l="1"/>
  <c r="D10" i="9" l="1"/>
  <c r="D13" i="9"/>
  <c r="D6" i="9"/>
  <c r="D9" i="9"/>
  <c r="D2" i="9"/>
  <c r="D14" i="9"/>
  <c r="D7" i="9"/>
  <c r="D11" i="9"/>
  <c r="D4" i="9"/>
  <c r="D5" i="9"/>
  <c r="D3" i="9"/>
  <c r="D12" i="9"/>
  <c r="E14" i="9" l="1"/>
  <c r="F14" i="9" s="1"/>
  <c r="E3" i="9"/>
  <c r="F3" i="9" s="1"/>
  <c r="E12" i="9"/>
  <c r="F12" i="9" s="1"/>
  <c r="E11" i="9"/>
  <c r="F11" i="9" s="1"/>
  <c r="E5" i="9"/>
  <c r="F5" i="9" s="1"/>
  <c r="E7" i="9"/>
  <c r="F7" i="9" s="1"/>
  <c r="E4" i="9"/>
  <c r="F4" i="9" s="1"/>
  <c r="E6" i="9"/>
  <c r="F6" i="9" s="1"/>
  <c r="E13" i="9"/>
  <c r="F13" i="9" s="1"/>
  <c r="E10" i="9"/>
  <c r="F10" i="9" l="1"/>
  <c r="B26" i="9"/>
  <c r="C26" i="9" s="1"/>
  <c r="B25" i="9"/>
  <c r="C25" i="9" s="1"/>
</calcChain>
</file>

<file path=xl/sharedStrings.xml><?xml version="1.0" encoding="utf-8"?>
<sst xmlns="http://schemas.openxmlformats.org/spreadsheetml/2006/main" count="78" uniqueCount="59">
  <si>
    <t>2013-14</t>
  </si>
  <si>
    <t>2012-13</t>
  </si>
  <si>
    <t>1984-85</t>
  </si>
  <si>
    <t>1985-86</t>
  </si>
  <si>
    <t>1986-87</t>
  </si>
  <si>
    <t>1987-88</t>
  </si>
  <si>
    <t>1988-89</t>
  </si>
  <si>
    <t>1989-90</t>
  </si>
  <si>
    <t>1995-96</t>
  </si>
  <si>
    <t>1996-97</t>
  </si>
  <si>
    <t>1997-98</t>
  </si>
  <si>
    <t>1998-99</t>
  </si>
  <si>
    <t>1999-2000</t>
  </si>
  <si>
    <t>2000-01</t>
  </si>
  <si>
    <t>2017-18</t>
  </si>
  <si>
    <t>2016-17</t>
  </si>
  <si>
    <t>2015-16</t>
  </si>
  <si>
    <t>2014-15</t>
  </si>
  <si>
    <t>Real Change Over Previous Year</t>
  </si>
  <si>
    <t>ODA/GNI Ratio</t>
  </si>
  <si>
    <t>Hawke-Keating</t>
  </si>
  <si>
    <t>Howard-Costello</t>
  </si>
  <si>
    <t>Abbott-Hockey</t>
  </si>
  <si>
    <t>ODA/GNI ratio change</t>
  </si>
  <si>
    <t>Cumulative cuts</t>
  </si>
  <si>
    <t>% cuts (RHS)</t>
  </si>
  <si>
    <t>Hawke-Keating (84/5-87/8)</t>
  </si>
  <si>
    <t>Howard-Costello (95/6-97/8)</t>
  </si>
  <si>
    <t>Abbott-Hockey (12/3-16/17)</t>
  </si>
  <si>
    <t>2018-19</t>
  </si>
  <si>
    <t>Total Australian ODA ($ M)</t>
  </si>
  <si>
    <t>Total Australian ODA Constant Prices (2015-16 $M)</t>
  </si>
  <si>
    <t>Year-on-year cut ($ M)</t>
  </si>
  <si>
    <t>$M cuts (LHS)</t>
  </si>
  <si>
    <t>2019-20</t>
  </si>
  <si>
    <t>2020-21</t>
  </si>
  <si>
    <t>2021-22</t>
  </si>
  <si>
    <t>Increase with inflation</t>
  </si>
  <si>
    <t>Labor for Aid</t>
  </si>
  <si>
    <t>Stabilize aid/GNI</t>
  </si>
  <si>
    <t>Increase to 0.3%</t>
  </si>
  <si>
    <t>Increase to 0.5%</t>
  </si>
  <si>
    <t>Budget</t>
  </si>
  <si>
    <t>GRAPHS</t>
  </si>
  <si>
    <t>GNI nominal growth from GDP nominal growth in 2017-18 MYEFO, Table 1.2</t>
  </si>
  <si>
    <t>TOTAL to 2021-22</t>
  </si>
  <si>
    <t>Inflation (CPI % growth)</t>
  </si>
  <si>
    <t>GNI nominal growth (%)</t>
  </si>
  <si>
    <t>GNI ($ billion)</t>
  </si>
  <si>
    <t>AID ($ million)</t>
  </si>
  <si>
    <t>AID/GNI (%)</t>
  </si>
  <si>
    <t>COST ($ million)</t>
  </si>
  <si>
    <t>CPI growth from 2017-18 MYEFO, Table 1.2</t>
  </si>
  <si>
    <t>2021-22 CPI and GDP nominal growth extrapolated by the author</t>
  </si>
  <si>
    <t xml:space="preserve">Figures from Devpolicy aid budget spreadsheet: http://devpolicy.org/small-target-budget-sting-tail-20170509/ </t>
  </si>
  <si>
    <t>Updated as per below:</t>
  </si>
  <si>
    <t>Last year increase relative to previous year</t>
  </si>
  <si>
    <t>Total (in billions)</t>
  </si>
  <si>
    <t>Labour for aid (in billions)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</si>
</sst>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"/>
    <numFmt numFmtId="165" formatCode="0.000%"/>
    <numFmt numFmtId="166" formatCode="_-* #,##0_-;\-* #,##0_-;_-* &quot;-&quot;??_-;_-@_-"/>
    <numFmt numFmtId="168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10" fontId="0" fillId="0" borderId="0" xfId="0" applyNumberFormat="1"/>
    <xf numFmtId="10" fontId="0" fillId="0" borderId="0" xfId="1" applyNumberFormat="1" applyFont="1"/>
    <xf numFmtId="164" fontId="0" fillId="0" borderId="0" xfId="0" applyNumberFormat="1"/>
    <xf numFmtId="2" fontId="0" fillId="0" borderId="0" xfId="1" applyNumberFormat="1" applyFont="1"/>
    <xf numFmtId="9" fontId="0" fillId="0" borderId="0" xfId="0" applyNumberFormat="1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ill="1" applyBorder="1" applyAlignment="1">
      <alignment horizontal="center" wrapText="1"/>
    </xf>
    <xf numFmtId="0" fontId="0" fillId="2" borderId="1" xfId="0" applyFill="1" applyBorder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1" fillId="2" borderId="5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5" xfId="0" applyFill="1" applyBorder="1"/>
    <xf numFmtId="3" fontId="0" fillId="2" borderId="0" xfId="0" applyNumberFormat="1" applyFill="1" applyBorder="1"/>
    <xf numFmtId="43" fontId="0" fillId="2" borderId="0" xfId="0" applyNumberFormat="1" applyFill="1" applyBorder="1"/>
    <xf numFmtId="43" fontId="0" fillId="2" borderId="6" xfId="0" applyNumberFormat="1" applyFill="1" applyBorder="1"/>
    <xf numFmtId="165" fontId="0" fillId="2" borderId="0" xfId="1" applyNumberFormat="1" applyFont="1" applyFill="1" applyBorder="1"/>
    <xf numFmtId="165" fontId="0" fillId="2" borderId="6" xfId="1" applyNumberFormat="1" applyFont="1" applyFill="1" applyBorder="1"/>
    <xf numFmtId="166" fontId="0" fillId="2" borderId="0" xfId="0" applyNumberFormat="1" applyFill="1" applyBorder="1"/>
    <xf numFmtId="0" fontId="0" fillId="2" borderId="7" xfId="0" applyFill="1" applyBorder="1"/>
    <xf numFmtId="43" fontId="0" fillId="2" borderId="8" xfId="0" applyNumberFormat="1" applyFill="1" applyBorder="1"/>
    <xf numFmtId="0" fontId="0" fillId="2" borderId="8" xfId="0" applyFill="1" applyBorder="1"/>
    <xf numFmtId="0" fontId="0" fillId="2" borderId="9" xfId="0" applyFill="1" applyBorder="1"/>
    <xf numFmtId="166" fontId="1" fillId="2" borderId="0" xfId="0" applyNumberFormat="1" applyFont="1" applyFill="1" applyBorder="1"/>
    <xf numFmtId="0" fontId="0" fillId="0" borderId="0" xfId="0" applyAlignment="1">
      <alignment horizontal="left" indent="1"/>
    </xf>
    <xf numFmtId="168" fontId="0" fillId="2" borderId="0" xfId="0" applyNumberFormat="1" applyFill="1" applyBorder="1"/>
    <xf numFmtId="168" fontId="0" fillId="2" borderId="8" xfId="0" applyNumberFormat="1" applyFill="1" applyBorder="1"/>
    <xf numFmtId="164" fontId="0" fillId="2" borderId="0" xfId="0" applyNumberFormat="1" applyFill="1"/>
    <xf numFmtId="164" fontId="0" fillId="2" borderId="0" xfId="0" applyNumberFormat="1" applyFill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ECFF"/>
      <color rgb="FFFFCC99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'2017-18 budget'!$C$22</c:f>
              <c:strCache>
                <c:ptCount val="1"/>
                <c:pt idx="0">
                  <c:v>Labour for aid (in billions)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'2017-18 budget'!$B$23:$B$26</c:f>
              <c:strCache>
                <c:ptCount val="4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</c:strCache>
            </c:strRef>
          </c:cat>
          <c:val>
            <c:numRef>
              <c:f>'2017-18 budget'!$C$23:$C$26</c:f>
              <c:numCache>
                <c:formatCode>0.0</c:formatCode>
                <c:ptCount val="4"/>
                <c:pt idx="0">
                  <c:v>0</c:v>
                </c:pt>
                <c:pt idx="1">
                  <c:v>0.33790263793600023</c:v>
                </c:pt>
                <c:pt idx="2">
                  <c:v>0.74684703604853619</c:v>
                </c:pt>
                <c:pt idx="3">
                  <c:v>1.0721830315077723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6-4D62-B3ED-CD39D777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1939032"/>
        <c:axId val="321936080"/>
      </c:barChart>
      <c:catAx>
        <c:axId val="32193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936080"/>
        <c:crosses val="autoZero"/>
        <c:auto val="1"/>
        <c:lblAlgn val="ctr"/>
        <c:lblOffset val="100"/>
        <c:noMultiLvlLbl val="0"/>
      </c:catAx>
      <c:valAx>
        <c:axId val="32193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$A billion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939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'2017-18 budget'!$I$23:$I$27</c:f>
              <c:strCache>
                <c:ptCount val="5"/>
                <c:pt idx="0">
                  <c:v>Increase with inflation</c:v>
                </c:pt>
                <c:pt idx="1">
                  <c:v>Stabilize aid/GNI</c:v>
                </c:pt>
                <c:pt idx="2">
                  <c:v>Labor for Aid</c:v>
                </c:pt>
                <c:pt idx="3">
                  <c:v>Increase to 0.3%</c:v>
                </c:pt>
                <c:pt idx="4">
                  <c:v>Increase to 0.5%</c:v>
                </c:pt>
              </c:strCache>
            </c:strRef>
          </c:cat>
          <c:val>
            <c:numRef>
              <c:f>'2017-18 budget'!$G$23:$G$27</c:f>
              <c:numCache>
                <c:formatCode>_-* #,##0.0_-;\-* #,##0.0_-;_-* "-"??_-;_-@_-</c:formatCode>
                <c:ptCount val="5"/>
                <c:pt idx="0">
                  <c:v>0.51133765624999883</c:v>
                </c:pt>
                <c:pt idx="1">
                  <c:v>1.0367200868749997</c:v>
                </c:pt>
                <c:pt idx="2">
                  <c:v>2.1569327054923089</c:v>
                </c:pt>
                <c:pt idx="3">
                  <c:v>3.6931880143108309</c:v>
                </c:pt>
                <c:pt idx="4">
                  <c:v>9.8564970111803731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F-486C-A8E5-214355173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9303144"/>
        <c:axId val="409298880"/>
      </c:barChart>
      <c:catAx>
        <c:axId val="409303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298880"/>
        <c:crosses val="autoZero"/>
        <c:auto val="1"/>
        <c:lblAlgn val="ctr"/>
        <c:lblOffset val="100"/>
        <c:noMultiLvlLbl val="0"/>
      </c:catAx>
      <c:valAx>
        <c:axId val="40929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$A billion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303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771095103284999E-2"/>
          <c:y val="9.8956570723578524E-2"/>
          <c:w val="0.84593149739411477"/>
          <c:h val="0.73397238869587944"/>
        </c:manualLayout>
      </c:layout>
      <c:lineChart>
        <c:grouping val="standard"/>
        <c:varyColors val="0"/>
        <c:ser>
          <c:idx val="0"/>
          <c:order val="0"/>
          <c:tx>
            <c:strRef>
              <c:f>'Historic cuts comparison'!$B$24</c:f>
              <c:strCache>
                <c:ptCount val="1"/>
                <c:pt idx="0">
                  <c:v>$M cuts (LHS)</c:v>
                </c:pt>
              </c:strCache>
            </c:strRef>
          </c:tx>
          <c:marker>
            <c:symbol val="none"/>
          </c:marker>
          <c:cat>
            <c:strRef>
              <c:f>'Historic cuts comparison'!$A$25:$A$27</c:f>
              <c:strCache>
                <c:ptCount val="3"/>
                <c:pt idx="0">
                  <c:v>Hawke-Keating (84/5-87/8)</c:v>
                </c:pt>
                <c:pt idx="1">
                  <c:v>Howard-Costello (95/6-97/8)</c:v>
                </c:pt>
                <c:pt idx="2">
                  <c:v>Abbott-Hockey (12/3-16/17)</c:v>
                </c:pt>
              </c:strCache>
            </c:strRef>
          </c:cat>
          <c:val>
            <c:numRef>
              <c:f>'Historic cuts comparison'!$B$25:$B$27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C-4C80-8A07-7CD1502F0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78472"/>
        <c:axId val="205778864"/>
      </c:lineChart>
      <c:lineChart>
        <c:grouping val="standard"/>
        <c:varyColors val="0"/>
        <c:ser>
          <c:idx val="1"/>
          <c:order val="1"/>
          <c:tx>
            <c:strRef>
              <c:f>'Historic cuts comparison'!$C$24</c:f>
              <c:strCache>
                <c:ptCount val="1"/>
                <c:pt idx="0">
                  <c:v>% cuts (RHS)</c:v>
                </c:pt>
              </c:strCache>
            </c:strRef>
          </c:tx>
          <c:marker>
            <c:symbol val="none"/>
          </c:marker>
          <c:cat>
            <c:strRef>
              <c:f>'Historic cuts comparison'!$A$25:$A$27</c:f>
              <c:strCache>
                <c:ptCount val="3"/>
                <c:pt idx="0">
                  <c:v>Hawke-Keating (84/5-87/8)</c:v>
                </c:pt>
                <c:pt idx="1">
                  <c:v>Howard-Costello (95/6-97/8)</c:v>
                </c:pt>
                <c:pt idx="2">
                  <c:v>Abbott-Hockey (12/3-16/17)</c:v>
                </c:pt>
              </c:strCache>
            </c:strRef>
          </c:cat>
          <c:val>
            <c:numRef>
              <c:f>'Historic cuts comparison'!$C$25:$C$27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DC-4C80-8A07-7CD1502F0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34528"/>
        <c:axId val="205779256"/>
      </c:lineChart>
      <c:catAx>
        <c:axId val="205778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5778864"/>
        <c:crosses val="autoZero"/>
        <c:auto val="1"/>
        <c:lblAlgn val="ctr"/>
        <c:lblOffset val="100"/>
        <c:noMultiLvlLbl val="0"/>
      </c:catAx>
      <c:valAx>
        <c:axId val="205778864"/>
        <c:scaling>
          <c:orientation val="minMax"/>
          <c:max val="18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en-AU" b="1"/>
                  <a:t>2015-16 $A m</a:t>
                </a:r>
              </a:p>
            </c:rich>
          </c:tx>
          <c:layout>
            <c:manualLayout>
              <c:xMode val="edge"/>
              <c:yMode val="edge"/>
              <c:x val="2.807014320338428E-2"/>
              <c:y val="1.5057595839562709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205778472"/>
        <c:crosses val="autoZero"/>
        <c:crossBetween val="between"/>
      </c:valAx>
      <c:valAx>
        <c:axId val="20577925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205434528"/>
        <c:crosses val="max"/>
        <c:crossBetween val="between"/>
      </c:valAx>
      <c:catAx>
        <c:axId val="205434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577925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47</xdr:row>
      <xdr:rowOff>157689</xdr:rowOff>
    </xdr:from>
    <xdr:to>
      <xdr:col>8</xdr:col>
      <xdr:colOff>370415</xdr:colOff>
      <xdr:row>62</xdr:row>
      <xdr:rowOff>53973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370417</xdr:colOff>
      <xdr:row>28</xdr:row>
      <xdr:rowOff>147107</xdr:rowOff>
    </xdr:from>
    <xdr:to>
      <xdr:col>7</xdr:col>
      <xdr:colOff>412750</xdr:colOff>
      <xdr:row>43</xdr:row>
      <xdr:rowOff>43391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131364</xdr:colOff>
      <xdr:row>0</xdr:row>
      <xdr:rowOff>111917</xdr:rowOff>
    </xdr:from>
    <xdr:to>
      <xdr:col>17</xdr:col>
      <xdr:colOff>607217</xdr:colOff>
      <xdr:row>18</xdr:row>
      <xdr:rowOff>36909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7"/>
  <sheetViews>
    <sheetView tabSelected="1" zoomScale="90" zoomScaleNormal="90"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M42" sqref="M42"/>
    </sheetView>
  </sheetViews>
  <sheetFormatPr defaultRowHeight="15" x14ac:dyDescent="0.25"/>
  <cols>
    <col min="2" max="4" width="10" bestFit="1" customWidth="1"/>
    <col min="5" max="5" width="9.28515625" bestFit="1" customWidth="1"/>
    <col min="6" max="6" width="12.42578125" customWidth="1"/>
    <col min="7" max="8" width="10" bestFit="1" customWidth="1"/>
    <col min="10" max="10" width="10" bestFit="1" customWidth="1"/>
  </cols>
  <sheetData>
    <row r="1" spans="1:14" ht="15.75" thickBot="1" x14ac:dyDescent="0.3"/>
    <row r="2" spans="1:14" ht="60" x14ac:dyDescent="0.25">
      <c r="A2" s="8"/>
      <c r="B2" s="9"/>
      <c r="C2" s="10" t="s">
        <v>42</v>
      </c>
      <c r="D2" s="10" t="s">
        <v>37</v>
      </c>
      <c r="E2" s="10" t="s">
        <v>39</v>
      </c>
      <c r="F2" s="10" t="s">
        <v>38</v>
      </c>
      <c r="G2" s="10" t="s">
        <v>40</v>
      </c>
      <c r="H2" s="10" t="s">
        <v>41</v>
      </c>
      <c r="I2" s="11"/>
      <c r="J2" s="11" t="s">
        <v>48</v>
      </c>
      <c r="K2" s="11" t="s">
        <v>47</v>
      </c>
      <c r="L2" s="12" t="s">
        <v>46</v>
      </c>
    </row>
    <row r="3" spans="1:14" x14ac:dyDescent="0.25">
      <c r="B3" s="13" t="s">
        <v>49</v>
      </c>
      <c r="C3" s="14"/>
      <c r="D3" s="14"/>
      <c r="E3" s="14"/>
      <c r="F3" s="14"/>
      <c r="G3" s="14"/>
      <c r="H3" s="14"/>
      <c r="I3" s="14"/>
      <c r="J3" s="14"/>
      <c r="K3" s="14"/>
      <c r="L3" s="15"/>
      <c r="N3" t="s">
        <v>54</v>
      </c>
    </row>
    <row r="4" spans="1:14" x14ac:dyDescent="0.25">
      <c r="B4" s="16" t="s">
        <v>14</v>
      </c>
      <c r="C4" s="17">
        <v>3912</v>
      </c>
      <c r="D4" s="17">
        <f>C4</f>
        <v>3912</v>
      </c>
      <c r="E4" s="22">
        <f>C4</f>
        <v>3912</v>
      </c>
      <c r="F4" s="22">
        <f>C4</f>
        <v>3912</v>
      </c>
      <c r="G4" s="22">
        <f>E4</f>
        <v>3912</v>
      </c>
      <c r="H4" s="22">
        <f>G4</f>
        <v>3912</v>
      </c>
      <c r="I4" s="18"/>
      <c r="J4" s="18">
        <v>1778.0651200000002</v>
      </c>
      <c r="K4" s="18">
        <v>3.5</v>
      </c>
      <c r="L4" s="19">
        <v>2</v>
      </c>
      <c r="N4" t="s">
        <v>55</v>
      </c>
    </row>
    <row r="5" spans="1:14" x14ac:dyDescent="0.25">
      <c r="B5" s="16" t="s">
        <v>29</v>
      </c>
      <c r="C5" s="17">
        <v>4010</v>
      </c>
      <c r="D5" s="17">
        <f>C5</f>
        <v>4010</v>
      </c>
      <c r="E5" s="22">
        <f>C5</f>
        <v>4010</v>
      </c>
      <c r="F5" s="22">
        <f>C5</f>
        <v>4010</v>
      </c>
      <c r="G5" s="22">
        <f>C5</f>
        <v>4010</v>
      </c>
      <c r="H5" s="22">
        <f>G5</f>
        <v>4010</v>
      </c>
      <c r="I5" s="18"/>
      <c r="J5" s="18">
        <f>J4*(1+K5/100)</f>
        <v>1849.1877248000003</v>
      </c>
      <c r="K5" s="18">
        <v>4</v>
      </c>
      <c r="L5" s="19">
        <v>2.25</v>
      </c>
      <c r="N5" s="28" t="s">
        <v>44</v>
      </c>
    </row>
    <row r="6" spans="1:14" x14ac:dyDescent="0.25">
      <c r="B6" s="16" t="s">
        <v>34</v>
      </c>
      <c r="C6" s="17">
        <v>4010</v>
      </c>
      <c r="D6" s="17">
        <f>D5*(1+L6/100)</f>
        <v>4110.25</v>
      </c>
      <c r="E6" s="22">
        <f t="shared" ref="E6:H8" si="0">E12*$J6*1000</f>
        <v>4190.4499999999989</v>
      </c>
      <c r="F6" s="22">
        <f t="shared" si="0"/>
        <v>4347.9026379360002</v>
      </c>
      <c r="G6" s="22">
        <f t="shared" si="0"/>
        <v>4637.7628137983993</v>
      </c>
      <c r="H6" s="22">
        <f t="shared" si="0"/>
        <v>5603.9634000064007</v>
      </c>
      <c r="I6" s="18"/>
      <c r="J6" s="18">
        <f t="shared" ref="J6:J8" si="1">J5*(1+K6/100)</f>
        <v>1932.4011724160002</v>
      </c>
      <c r="K6" s="18">
        <v>4.5</v>
      </c>
      <c r="L6" s="19">
        <v>2.5</v>
      </c>
      <c r="N6" s="28" t="s">
        <v>52</v>
      </c>
    </row>
    <row r="7" spans="1:14" x14ac:dyDescent="0.25">
      <c r="B7" s="16" t="s">
        <v>35</v>
      </c>
      <c r="C7" s="17">
        <v>4010</v>
      </c>
      <c r="D7" s="17">
        <f>D6*(1+L7/100)</f>
        <v>4213.0062499999995</v>
      </c>
      <c r="E7" s="22">
        <f t="shared" si="0"/>
        <v>4389.4963750000006</v>
      </c>
      <c r="F7" s="22">
        <f t="shared" si="0"/>
        <v>4756.8470360485362</v>
      </c>
      <c r="G7" s="22">
        <f t="shared" si="0"/>
        <v>5262.8945930749769</v>
      </c>
      <c r="H7" s="22">
        <f t="shared" si="0"/>
        <v>7287.0848211807379</v>
      </c>
      <c r="I7" s="18"/>
      <c r="J7" s="18">
        <f t="shared" si="1"/>
        <v>2024.1902281057605</v>
      </c>
      <c r="K7" s="18">
        <v>4.75</v>
      </c>
      <c r="L7" s="19">
        <v>2.5</v>
      </c>
      <c r="N7" s="28" t="s">
        <v>53</v>
      </c>
    </row>
    <row r="8" spans="1:14" x14ac:dyDescent="0.25">
      <c r="B8" s="16" t="s">
        <v>36</v>
      </c>
      <c r="C8" s="17">
        <f>C7*(1+L8/100)</f>
        <v>4110.25</v>
      </c>
      <c r="D8" s="17">
        <f>D7*(1+L8/100)</f>
        <v>4318.3314062499994</v>
      </c>
      <c r="E8" s="22">
        <f t="shared" si="0"/>
        <v>4587.0237118750001</v>
      </c>
      <c r="F8" s="22">
        <f t="shared" si="0"/>
        <v>5182.4330315077723</v>
      </c>
      <c r="G8" s="22">
        <f t="shared" si="0"/>
        <v>5922.7806074374548</v>
      </c>
      <c r="H8" s="22">
        <f t="shared" si="0"/>
        <v>9095.6987899932337</v>
      </c>
      <c r="I8" s="18"/>
      <c r="J8" s="18">
        <f t="shared" si="1"/>
        <v>2115.2787883705196</v>
      </c>
      <c r="K8" s="18">
        <v>4.5</v>
      </c>
      <c r="L8" s="19">
        <v>2.5</v>
      </c>
    </row>
    <row r="9" spans="1:14" x14ac:dyDescent="0.25">
      <c r="B9" s="13" t="s">
        <v>50</v>
      </c>
      <c r="C9" s="14"/>
      <c r="D9" s="14"/>
      <c r="E9" s="14"/>
      <c r="F9" s="14"/>
      <c r="G9" s="14"/>
      <c r="H9" s="14"/>
      <c r="I9" s="14"/>
      <c r="J9" s="14"/>
      <c r="K9" s="14"/>
      <c r="L9" s="15"/>
    </row>
    <row r="10" spans="1:14" x14ac:dyDescent="0.25">
      <c r="B10" s="16" t="s">
        <v>14</v>
      </c>
      <c r="C10" s="20">
        <f t="shared" ref="C10:H11" si="2">C4/$J4/1000</f>
        <v>2.200144390662137E-3</v>
      </c>
      <c r="D10" s="20">
        <f t="shared" si="2"/>
        <v>2.200144390662137E-3</v>
      </c>
      <c r="E10" s="20">
        <f t="shared" si="2"/>
        <v>2.200144390662137E-3</v>
      </c>
      <c r="F10" s="20">
        <f t="shared" si="2"/>
        <v>2.200144390662137E-3</v>
      </c>
      <c r="G10" s="20">
        <f t="shared" si="2"/>
        <v>2.200144390662137E-3</v>
      </c>
      <c r="H10" s="20">
        <f t="shared" si="2"/>
        <v>2.200144390662137E-3</v>
      </c>
      <c r="I10" s="20"/>
      <c r="J10" s="14"/>
      <c r="K10" s="14"/>
      <c r="L10" s="21"/>
    </row>
    <row r="11" spans="1:14" x14ac:dyDescent="0.25">
      <c r="B11" s="16" t="s">
        <v>29</v>
      </c>
      <c r="C11" s="20">
        <f t="shared" si="2"/>
        <v>2.1685196944694748E-3</v>
      </c>
      <c r="D11" s="20">
        <f t="shared" si="2"/>
        <v>2.1685196944694748E-3</v>
      </c>
      <c r="E11" s="20">
        <f t="shared" si="2"/>
        <v>2.1685196944694748E-3</v>
      </c>
      <c r="F11" s="20">
        <f t="shared" si="2"/>
        <v>2.1685196944694748E-3</v>
      </c>
      <c r="G11" s="20">
        <f t="shared" si="2"/>
        <v>2.1685196944694748E-3</v>
      </c>
      <c r="H11" s="20">
        <f t="shared" si="2"/>
        <v>2.1685196944694748E-3</v>
      </c>
      <c r="I11" s="20"/>
      <c r="J11" s="14"/>
      <c r="K11" s="14"/>
      <c r="L11" s="21"/>
    </row>
    <row r="12" spans="1:14" x14ac:dyDescent="0.25">
      <c r="B12" s="16" t="s">
        <v>34</v>
      </c>
      <c r="C12" s="20">
        <f t="shared" ref="C12:D14" si="3">C6/$J6/1000</f>
        <v>2.0751384636071529E-3</v>
      </c>
      <c r="D12" s="20">
        <f t="shared" si="3"/>
        <v>2.1270169251973317E-3</v>
      </c>
      <c r="E12" s="20">
        <f>E11</f>
        <v>2.1685196944694748E-3</v>
      </c>
      <c r="F12" s="20">
        <v>2.2499999999999998E-3</v>
      </c>
      <c r="G12" s="20">
        <v>2.3999999999999998E-3</v>
      </c>
      <c r="H12" s="20">
        <v>2.8999999999999998E-3</v>
      </c>
      <c r="I12" s="20"/>
      <c r="J12" s="14"/>
      <c r="K12" s="14"/>
      <c r="L12" s="21"/>
    </row>
    <row r="13" spans="1:14" x14ac:dyDescent="0.25">
      <c r="B13" s="16" t="s">
        <v>35</v>
      </c>
      <c r="C13" s="20">
        <f t="shared" si="3"/>
        <v>1.9810391060688811E-3</v>
      </c>
      <c r="D13" s="20">
        <f t="shared" si="3"/>
        <v>2.0813292108136177E-3</v>
      </c>
      <c r="E13" s="20">
        <f t="shared" ref="E13:E14" si="4">E12</f>
        <v>2.1685196944694748E-3</v>
      </c>
      <c r="F13" s="20">
        <f>F12+0.0001</f>
        <v>2.3499999999999997E-3</v>
      </c>
      <c r="G13" s="20">
        <v>2.5999999999999999E-3</v>
      </c>
      <c r="H13" s="20">
        <v>3.5999999999999999E-3</v>
      </c>
      <c r="I13" s="20"/>
      <c r="J13" s="14"/>
      <c r="K13" s="14"/>
      <c r="L13" s="21"/>
    </row>
    <row r="14" spans="1:14" x14ac:dyDescent="0.25">
      <c r="B14" s="16" t="s">
        <v>36</v>
      </c>
      <c r="C14" s="20">
        <f t="shared" si="3"/>
        <v>1.9431244820292853E-3</v>
      </c>
      <c r="D14" s="20">
        <f t="shared" si="3"/>
        <v>2.0414951589320177E-3</v>
      </c>
      <c r="E14" s="20">
        <f t="shared" si="4"/>
        <v>2.1685196944694748E-3</v>
      </c>
      <c r="F14" s="20">
        <f>F13+0.0001</f>
        <v>2.4499999999999995E-3</v>
      </c>
      <c r="G14" s="20">
        <v>2.8E-3</v>
      </c>
      <c r="H14" s="20">
        <v>4.3E-3</v>
      </c>
      <c r="I14" s="20"/>
      <c r="J14" s="14"/>
      <c r="K14" s="14"/>
      <c r="L14" s="21"/>
    </row>
    <row r="15" spans="1:14" x14ac:dyDescent="0.25">
      <c r="B15" s="13" t="s">
        <v>51</v>
      </c>
      <c r="C15" s="14"/>
      <c r="D15" s="14"/>
      <c r="E15" s="14"/>
      <c r="F15" s="14"/>
      <c r="G15" s="14"/>
      <c r="H15" s="14"/>
      <c r="I15" s="14"/>
      <c r="J15" s="14"/>
      <c r="K15" s="14"/>
      <c r="L15" s="19"/>
    </row>
    <row r="16" spans="1:14" x14ac:dyDescent="0.25">
      <c r="B16" s="16" t="s">
        <v>29</v>
      </c>
      <c r="C16" s="22">
        <f t="shared" ref="C16:H19" si="5">C5-$C5</f>
        <v>0</v>
      </c>
      <c r="D16" s="22">
        <f t="shared" si="5"/>
        <v>0</v>
      </c>
      <c r="E16" s="22">
        <f t="shared" si="5"/>
        <v>0</v>
      </c>
      <c r="F16" s="22">
        <f t="shared" si="5"/>
        <v>0</v>
      </c>
      <c r="G16" s="22">
        <f t="shared" si="5"/>
        <v>0</v>
      </c>
      <c r="H16" s="22">
        <f t="shared" si="5"/>
        <v>0</v>
      </c>
      <c r="I16" s="18"/>
      <c r="J16" s="14"/>
      <c r="K16" s="14"/>
      <c r="L16" s="19"/>
    </row>
    <row r="17" spans="2:12" x14ac:dyDescent="0.25">
      <c r="B17" s="16" t="s">
        <v>34</v>
      </c>
      <c r="C17" s="22">
        <f t="shared" si="5"/>
        <v>0</v>
      </c>
      <c r="D17" s="22">
        <f t="shared" si="5"/>
        <v>100.25</v>
      </c>
      <c r="E17" s="22">
        <f t="shared" si="5"/>
        <v>180.44999999999891</v>
      </c>
      <c r="F17" s="22">
        <f t="shared" si="5"/>
        <v>337.90263793600025</v>
      </c>
      <c r="G17" s="22">
        <f t="shared" si="5"/>
        <v>627.76281379839929</v>
      </c>
      <c r="H17" s="22">
        <f t="shared" si="5"/>
        <v>1593.9634000064007</v>
      </c>
      <c r="I17" s="18"/>
      <c r="J17" s="14"/>
      <c r="K17" s="14"/>
      <c r="L17" s="19"/>
    </row>
    <row r="18" spans="2:12" x14ac:dyDescent="0.25">
      <c r="B18" s="16" t="s">
        <v>35</v>
      </c>
      <c r="C18" s="22">
        <f t="shared" si="5"/>
        <v>0</v>
      </c>
      <c r="D18" s="22">
        <f t="shared" si="5"/>
        <v>203.00624999999945</v>
      </c>
      <c r="E18" s="22">
        <f t="shared" si="5"/>
        <v>379.49637500000063</v>
      </c>
      <c r="F18" s="22">
        <f t="shared" si="5"/>
        <v>746.84703604853621</v>
      </c>
      <c r="G18" s="22">
        <f t="shared" si="5"/>
        <v>1252.8945930749769</v>
      </c>
      <c r="H18" s="22">
        <f t="shared" si="5"/>
        <v>3277.0848211807379</v>
      </c>
      <c r="I18" s="18"/>
      <c r="J18" s="14"/>
      <c r="K18" s="14"/>
      <c r="L18" s="19"/>
    </row>
    <row r="19" spans="2:12" x14ac:dyDescent="0.25">
      <c r="B19" s="16" t="s">
        <v>36</v>
      </c>
      <c r="C19" s="22">
        <f t="shared" si="5"/>
        <v>0</v>
      </c>
      <c r="D19" s="22">
        <f t="shared" si="5"/>
        <v>208.08140624999942</v>
      </c>
      <c r="E19" s="22">
        <f t="shared" si="5"/>
        <v>476.77371187500012</v>
      </c>
      <c r="F19" s="22">
        <f t="shared" si="5"/>
        <v>1072.1830315077723</v>
      </c>
      <c r="G19" s="22">
        <f t="shared" si="5"/>
        <v>1812.5306074374548</v>
      </c>
      <c r="H19" s="22">
        <f t="shared" si="5"/>
        <v>4985.4487899932337</v>
      </c>
      <c r="I19" s="18"/>
      <c r="J19" s="14"/>
      <c r="K19" s="14"/>
      <c r="L19" s="19"/>
    </row>
    <row r="20" spans="2:12" x14ac:dyDescent="0.25">
      <c r="B20" s="13" t="s">
        <v>45</v>
      </c>
      <c r="C20" s="22"/>
      <c r="D20" s="27">
        <f>SUM(D16:D19)</f>
        <v>511.33765624999887</v>
      </c>
      <c r="E20" s="27">
        <f t="shared" ref="E20:H20" si="6">SUM(E16:E19)</f>
        <v>1036.7200868749997</v>
      </c>
      <c r="F20" s="27">
        <f t="shared" si="6"/>
        <v>2156.9327054923087</v>
      </c>
      <c r="G20" s="27">
        <f t="shared" si="6"/>
        <v>3693.188014310831</v>
      </c>
      <c r="H20" s="27">
        <f t="shared" si="6"/>
        <v>9856.4970111803723</v>
      </c>
      <c r="I20" s="18"/>
      <c r="J20" s="14"/>
      <c r="K20" s="14"/>
      <c r="L20" s="19"/>
    </row>
    <row r="21" spans="2:12" x14ac:dyDescent="0.25">
      <c r="B21" s="13" t="s">
        <v>43</v>
      </c>
      <c r="C21" s="14"/>
      <c r="D21" s="14"/>
      <c r="E21" s="14"/>
      <c r="F21" s="14"/>
      <c r="G21" s="14"/>
      <c r="H21" s="14"/>
      <c r="I21" s="14"/>
      <c r="J21" s="14"/>
      <c r="K21" s="14"/>
      <c r="L21" s="15"/>
    </row>
    <row r="22" spans="2:12" x14ac:dyDescent="0.25">
      <c r="B22" s="14"/>
      <c r="C22" s="14" t="s">
        <v>58</v>
      </c>
      <c r="D22" s="14"/>
      <c r="E22" s="14"/>
      <c r="F22" s="14"/>
      <c r="G22" s="14" t="s">
        <v>57</v>
      </c>
      <c r="H22" s="14" t="s">
        <v>56</v>
      </c>
      <c r="I22" s="14"/>
      <c r="J22" s="14"/>
      <c r="K22" s="14"/>
      <c r="L22" s="15"/>
    </row>
    <row r="23" spans="2:12" x14ac:dyDescent="0.25">
      <c r="B23" s="14" t="s">
        <v>29</v>
      </c>
      <c r="C23" s="31">
        <v>0</v>
      </c>
      <c r="D23" s="14"/>
      <c r="E23" s="14"/>
      <c r="F23" s="7"/>
      <c r="G23" s="29">
        <f>D20/1000</f>
        <v>0.51133765624999883</v>
      </c>
      <c r="H23" s="18">
        <f>D8-D7</f>
        <v>105.32515624999996</v>
      </c>
      <c r="I23" s="14" t="s">
        <v>37</v>
      </c>
      <c r="J23" s="14"/>
      <c r="K23" s="14"/>
      <c r="L23" s="15"/>
    </row>
    <row r="24" spans="2:12" x14ac:dyDescent="0.25">
      <c r="B24" s="16" t="s">
        <v>34</v>
      </c>
      <c r="C24" s="32">
        <f>F17/1000</f>
        <v>0.33790263793600023</v>
      </c>
      <c r="D24" s="14"/>
      <c r="E24" s="14"/>
      <c r="F24" s="7"/>
      <c r="G24" s="29">
        <f>E20/1000</f>
        <v>1.0367200868749997</v>
      </c>
      <c r="H24" s="18">
        <f>E8-E7</f>
        <v>197.52733687499949</v>
      </c>
      <c r="I24" s="14" t="s">
        <v>39</v>
      </c>
      <c r="J24" s="14"/>
      <c r="K24" s="14"/>
      <c r="L24" s="15"/>
    </row>
    <row r="25" spans="2:12" x14ac:dyDescent="0.25">
      <c r="B25" s="16" t="s">
        <v>35</v>
      </c>
      <c r="C25" s="32">
        <f>F18/1000</f>
        <v>0.74684703604853619</v>
      </c>
      <c r="D25" s="14"/>
      <c r="E25" s="14"/>
      <c r="F25" s="7"/>
      <c r="G25" s="29">
        <f>F20/1000</f>
        <v>2.1569327054923089</v>
      </c>
      <c r="H25" s="18">
        <f>F8-F7</f>
        <v>425.58599545923607</v>
      </c>
      <c r="I25" s="14" t="s">
        <v>38</v>
      </c>
      <c r="J25" s="14"/>
      <c r="K25" s="14"/>
      <c r="L25" s="15"/>
    </row>
    <row r="26" spans="2:12" x14ac:dyDescent="0.25">
      <c r="B26" s="16" t="s">
        <v>36</v>
      </c>
      <c r="C26" s="32">
        <f>F19/1000</f>
        <v>1.0721830315077723</v>
      </c>
      <c r="D26" s="14"/>
      <c r="E26" s="14"/>
      <c r="F26" s="7"/>
      <c r="G26" s="29">
        <f>G20/1000</f>
        <v>3.6931880143108309</v>
      </c>
      <c r="H26" s="18">
        <f>G8-G7</f>
        <v>659.88601436247791</v>
      </c>
      <c r="I26" s="14" t="s">
        <v>40</v>
      </c>
      <c r="J26" s="14"/>
      <c r="K26" s="14"/>
      <c r="L26" s="15"/>
    </row>
    <row r="27" spans="2:12" ht="15.75" thickBot="1" x14ac:dyDescent="0.3">
      <c r="B27" s="23"/>
      <c r="C27" s="24"/>
      <c r="D27" s="25"/>
      <c r="E27" s="25"/>
      <c r="F27" s="25"/>
      <c r="G27" s="30">
        <f>H20/1000</f>
        <v>9.8564970111803731</v>
      </c>
      <c r="H27" s="24">
        <f>H8-H7</f>
        <v>1808.6139688124958</v>
      </c>
      <c r="I27" s="25" t="s">
        <v>41</v>
      </c>
      <c r="J27" s="25"/>
      <c r="K27" s="25"/>
      <c r="L27" s="2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27"/>
  <sheetViews>
    <sheetView zoomScale="80" zoomScaleNormal="80" workbookViewId="0">
      <selection activeCell="H34" sqref="H34"/>
    </sheetView>
  </sheetViews>
  <sheetFormatPr defaultRowHeight="15" x14ac:dyDescent="0.25"/>
  <cols>
    <col min="1" max="1" width="29.140625" bestFit="1" customWidth="1"/>
    <col min="2" max="2" width="16.7109375" bestFit="1" customWidth="1"/>
    <col min="3" max="3" width="19.5703125" bestFit="1" customWidth="1"/>
    <col min="4" max="4" width="25.7109375" customWidth="1"/>
    <col min="5" max="5" width="12.85546875" customWidth="1"/>
    <col min="6" max="6" width="19.7109375" customWidth="1"/>
    <col min="7" max="7" width="14.28515625" bestFit="1" customWidth="1"/>
    <col min="8" max="8" width="15" customWidth="1"/>
  </cols>
  <sheetData>
    <row r="1" spans="1:8" s="6" customFormat="1" ht="45" x14ac:dyDescent="0.25">
      <c r="C1" s="6" t="s">
        <v>30</v>
      </c>
      <c r="D1" s="6" t="s">
        <v>31</v>
      </c>
      <c r="E1" s="6" t="s">
        <v>32</v>
      </c>
      <c r="F1" s="6" t="s">
        <v>18</v>
      </c>
      <c r="G1" s="6" t="s">
        <v>19</v>
      </c>
      <c r="H1" s="6" t="s">
        <v>23</v>
      </c>
    </row>
    <row r="2" spans="1:8" x14ac:dyDescent="0.25">
      <c r="A2" t="s">
        <v>20</v>
      </c>
      <c r="B2" t="s">
        <v>2</v>
      </c>
      <c r="C2" t="e">
        <f>#REF!</f>
        <v>#REF!</v>
      </c>
      <c r="D2" s="3" t="e">
        <f>#REF!</f>
        <v>#REF!</v>
      </c>
      <c r="G2" s="1" t="e">
        <f>#REF!/100</f>
        <v>#REF!</v>
      </c>
    </row>
    <row r="3" spans="1:8" x14ac:dyDescent="0.25">
      <c r="B3" t="s">
        <v>3</v>
      </c>
      <c r="C3" t="e">
        <f>#REF!</f>
        <v>#REF!</v>
      </c>
      <c r="D3" s="3" t="e">
        <f>#REF!</f>
        <v>#REF!</v>
      </c>
      <c r="E3" s="3" t="e">
        <f>D3-D2</f>
        <v>#REF!</v>
      </c>
      <c r="F3" s="2" t="e">
        <f>E3/D2</f>
        <v>#REF!</v>
      </c>
      <c r="G3" s="1" t="e">
        <f>#REF!/100</f>
        <v>#REF!</v>
      </c>
      <c r="H3" s="1" t="e">
        <f>G3-G2</f>
        <v>#REF!</v>
      </c>
    </row>
    <row r="4" spans="1:8" x14ac:dyDescent="0.25">
      <c r="B4" t="s">
        <v>4</v>
      </c>
      <c r="C4" t="e">
        <f>#REF!</f>
        <v>#REF!</v>
      </c>
      <c r="D4" s="3" t="e">
        <f>#REF!</f>
        <v>#REF!</v>
      </c>
      <c r="E4" s="3" t="e">
        <f>D4-D3</f>
        <v>#REF!</v>
      </c>
      <c r="F4" s="2" t="e">
        <f>E4/D3</f>
        <v>#REF!</v>
      </c>
      <c r="G4" s="1" t="e">
        <f>#REF!/100</f>
        <v>#REF!</v>
      </c>
      <c r="H4" s="1" t="e">
        <f>G4-G3</f>
        <v>#REF!</v>
      </c>
    </row>
    <row r="5" spans="1:8" x14ac:dyDescent="0.25">
      <c r="B5" t="s">
        <v>5</v>
      </c>
      <c r="C5" t="e">
        <f>#REF!</f>
        <v>#REF!</v>
      </c>
      <c r="D5" s="3" t="e">
        <f>#REF!</f>
        <v>#REF!</v>
      </c>
      <c r="E5" s="3" t="e">
        <f>D5-D4</f>
        <v>#REF!</v>
      </c>
      <c r="F5" s="2" t="e">
        <f>E5/D4</f>
        <v>#REF!</v>
      </c>
      <c r="G5" s="1" t="e">
        <f>#REF!/100</f>
        <v>#REF!</v>
      </c>
      <c r="H5" s="1" t="e">
        <f>G5-G4</f>
        <v>#REF!</v>
      </c>
    </row>
    <row r="6" spans="1:8" x14ac:dyDescent="0.25">
      <c r="B6" t="s">
        <v>6</v>
      </c>
      <c r="C6" t="e">
        <f>#REF!</f>
        <v>#REF!</v>
      </c>
      <c r="D6" s="3" t="e">
        <f>#REF!</f>
        <v>#REF!</v>
      </c>
      <c r="E6" s="3" t="e">
        <f>D6-D5</f>
        <v>#REF!</v>
      </c>
      <c r="F6" s="2" t="e">
        <f>E6/D5</f>
        <v>#REF!</v>
      </c>
      <c r="G6" s="1" t="e">
        <f>#REF!/100</f>
        <v>#REF!</v>
      </c>
      <c r="H6" s="1" t="e">
        <f>G6-G5</f>
        <v>#REF!</v>
      </c>
    </row>
    <row r="7" spans="1:8" x14ac:dyDescent="0.25">
      <c r="B7" t="s">
        <v>7</v>
      </c>
      <c r="C7" t="e">
        <f>#REF!</f>
        <v>#REF!</v>
      </c>
      <c r="D7" s="3" t="e">
        <f>#REF!</f>
        <v>#REF!</v>
      </c>
      <c r="E7" s="3" t="e">
        <f>D7-D6</f>
        <v>#REF!</v>
      </c>
      <c r="F7" s="2" t="e">
        <f>E7/D6</f>
        <v>#REF!</v>
      </c>
      <c r="G7" s="1" t="e">
        <f>#REF!/100</f>
        <v>#REF!</v>
      </c>
      <c r="H7" s="1" t="e">
        <f>G7-G6</f>
        <v>#REF!</v>
      </c>
    </row>
    <row r="8" spans="1:8" x14ac:dyDescent="0.25">
      <c r="D8" s="3"/>
      <c r="E8" s="3"/>
    </row>
    <row r="9" spans="1:8" x14ac:dyDescent="0.25">
      <c r="A9" t="s">
        <v>21</v>
      </c>
      <c r="B9" t="s">
        <v>8</v>
      </c>
      <c r="C9" t="e">
        <f>#REF!</f>
        <v>#REF!</v>
      </c>
      <c r="D9" s="3" t="e">
        <f>#REF!</f>
        <v>#REF!</v>
      </c>
      <c r="E9" s="3"/>
      <c r="G9" s="2" t="e">
        <f>#REF!/100</f>
        <v>#REF!</v>
      </c>
    </row>
    <row r="10" spans="1:8" x14ac:dyDescent="0.25">
      <c r="B10" t="s">
        <v>9</v>
      </c>
      <c r="C10" t="e">
        <f>#REF!</f>
        <v>#REF!</v>
      </c>
      <c r="D10" s="3" t="e">
        <f>#REF!</f>
        <v>#REF!</v>
      </c>
      <c r="E10" s="3" t="e">
        <f>D10-D9</f>
        <v>#REF!</v>
      </c>
      <c r="F10" s="2" t="e">
        <f>E10/D9</f>
        <v>#REF!</v>
      </c>
      <c r="G10" s="2" t="e">
        <f>#REF!/100</f>
        <v>#REF!</v>
      </c>
      <c r="H10" s="2" t="e">
        <f>G10-G9</f>
        <v>#REF!</v>
      </c>
    </row>
    <row r="11" spans="1:8" x14ac:dyDescent="0.25">
      <c r="B11" t="s">
        <v>10</v>
      </c>
      <c r="C11" t="e">
        <f>#REF!</f>
        <v>#REF!</v>
      </c>
      <c r="D11" s="3" t="e">
        <f>#REF!</f>
        <v>#REF!</v>
      </c>
      <c r="E11" s="3" t="e">
        <f>D11-D10</f>
        <v>#REF!</v>
      </c>
      <c r="F11" s="2" t="e">
        <f>E11/D10</f>
        <v>#REF!</v>
      </c>
      <c r="G11" s="2" t="e">
        <f>#REF!/100</f>
        <v>#REF!</v>
      </c>
      <c r="H11" s="2" t="e">
        <f>G11-G10</f>
        <v>#REF!</v>
      </c>
    </row>
    <row r="12" spans="1:8" x14ac:dyDescent="0.25">
      <c r="B12" t="s">
        <v>11</v>
      </c>
      <c r="C12" t="e">
        <f>#REF!</f>
        <v>#REF!</v>
      </c>
      <c r="D12" s="3" t="e">
        <f>#REF!</f>
        <v>#REF!</v>
      </c>
      <c r="E12" s="3" t="e">
        <f>D12-D11</f>
        <v>#REF!</v>
      </c>
      <c r="F12" s="2" t="e">
        <f>E12/D11</f>
        <v>#REF!</v>
      </c>
      <c r="G12" s="2" t="e">
        <f>#REF!/100</f>
        <v>#REF!</v>
      </c>
      <c r="H12" s="2" t="e">
        <f>G12-G11</f>
        <v>#REF!</v>
      </c>
    </row>
    <row r="13" spans="1:8" x14ac:dyDescent="0.25">
      <c r="B13" t="s">
        <v>12</v>
      </c>
      <c r="C13" t="e">
        <f>#REF!</f>
        <v>#REF!</v>
      </c>
      <c r="D13" s="3" t="e">
        <f>#REF!</f>
        <v>#REF!</v>
      </c>
      <c r="E13" s="3" t="e">
        <f>D13-D12</f>
        <v>#REF!</v>
      </c>
      <c r="F13" s="2" t="e">
        <f>E13/D12</f>
        <v>#REF!</v>
      </c>
      <c r="G13" s="2" t="e">
        <f>#REF!/100</f>
        <v>#REF!</v>
      </c>
      <c r="H13" s="2" t="e">
        <f>G13-G12</f>
        <v>#REF!</v>
      </c>
    </row>
    <row r="14" spans="1:8" x14ac:dyDescent="0.25">
      <c r="B14" t="s">
        <v>13</v>
      </c>
      <c r="C14" t="e">
        <f>#REF!</f>
        <v>#REF!</v>
      </c>
      <c r="D14" s="3" t="e">
        <f>#REF!</f>
        <v>#REF!</v>
      </c>
      <c r="E14" s="3" t="e">
        <f>D14-D13</f>
        <v>#REF!</v>
      </c>
      <c r="F14" s="2" t="e">
        <f>E14/D13</f>
        <v>#REF!</v>
      </c>
      <c r="G14" s="2" t="e">
        <f>#REF!/100</f>
        <v>#REF!</v>
      </c>
      <c r="H14" s="2" t="e">
        <f>G14-G13</f>
        <v>#REF!</v>
      </c>
    </row>
    <row r="15" spans="1:8" x14ac:dyDescent="0.25">
      <c r="E15" s="3"/>
    </row>
    <row r="16" spans="1:8" x14ac:dyDescent="0.25">
      <c r="A16" t="s">
        <v>22</v>
      </c>
      <c r="B16" t="s">
        <v>1</v>
      </c>
      <c r="C16" t="e">
        <f>#REF!</f>
        <v>#REF!</v>
      </c>
      <c r="D16" s="3" t="e">
        <f>#REF!</f>
        <v>#REF!</v>
      </c>
      <c r="E16" s="3"/>
      <c r="G16" s="2" t="e">
        <f>#REF!/100</f>
        <v>#REF!</v>
      </c>
    </row>
    <row r="17" spans="1:8" x14ac:dyDescent="0.25">
      <c r="B17" t="s">
        <v>0</v>
      </c>
      <c r="C17" t="e">
        <f>#REF!</f>
        <v>#REF!</v>
      </c>
      <c r="D17" s="3" t="e">
        <f>#REF!</f>
        <v>#REF!</v>
      </c>
      <c r="E17" s="3" t="e">
        <f>D17-D16</f>
        <v>#REF!</v>
      </c>
      <c r="F17" s="4" t="e">
        <f>E17/D16*100</f>
        <v>#REF!</v>
      </c>
      <c r="G17" s="2" t="e">
        <f>#REF!/100</f>
        <v>#REF!</v>
      </c>
      <c r="H17" s="2" t="e">
        <f>G17-G16</f>
        <v>#REF!</v>
      </c>
    </row>
    <row r="18" spans="1:8" x14ac:dyDescent="0.25">
      <c r="B18" t="s">
        <v>17</v>
      </c>
      <c r="C18" t="e">
        <f>#REF!</f>
        <v>#REF!</v>
      </c>
      <c r="D18" s="3" t="e">
        <f>#REF!</f>
        <v>#REF!</v>
      </c>
      <c r="E18" s="3" t="e">
        <f>D18-D17</f>
        <v>#REF!</v>
      </c>
      <c r="F18" s="4" t="e">
        <f>E18/D17*100</f>
        <v>#REF!</v>
      </c>
      <c r="G18" s="2" t="e">
        <f>#REF!/100</f>
        <v>#REF!</v>
      </c>
      <c r="H18" s="2" t="e">
        <f>G18-G17</f>
        <v>#REF!</v>
      </c>
    </row>
    <row r="19" spans="1:8" x14ac:dyDescent="0.25">
      <c r="B19" t="s">
        <v>16</v>
      </c>
      <c r="C19" t="e">
        <f>#REF!</f>
        <v>#REF!</v>
      </c>
      <c r="D19" s="3" t="e">
        <f>#REF!</f>
        <v>#REF!</v>
      </c>
      <c r="E19" s="3" t="e">
        <f>D19-D18</f>
        <v>#REF!</v>
      </c>
      <c r="F19" s="4" t="e">
        <f>E19/D18*100</f>
        <v>#REF!</v>
      </c>
      <c r="G19" s="2" t="e">
        <f>#REF!/100</f>
        <v>#REF!</v>
      </c>
      <c r="H19" s="2" t="e">
        <f>G19-G18</f>
        <v>#REF!</v>
      </c>
    </row>
    <row r="20" spans="1:8" x14ac:dyDescent="0.25">
      <c r="B20" t="s">
        <v>15</v>
      </c>
      <c r="C20" t="e">
        <f>#REF!</f>
        <v>#REF!</v>
      </c>
      <c r="D20" s="3" t="e">
        <f>#REF!</f>
        <v>#REF!</v>
      </c>
      <c r="E20" s="3" t="e">
        <f>D20-D19</f>
        <v>#REF!</v>
      </c>
      <c r="F20" s="4" t="e">
        <f>E20/D19*100</f>
        <v>#REF!</v>
      </c>
      <c r="G20" s="2" t="e">
        <f>#REF!/100</f>
        <v>#REF!</v>
      </c>
      <c r="H20" s="2" t="e">
        <f>G20-G19</f>
        <v>#REF!</v>
      </c>
    </row>
    <row r="21" spans="1:8" x14ac:dyDescent="0.25">
      <c r="B21" t="s">
        <v>14</v>
      </c>
      <c r="C21" t="e">
        <f>#REF!</f>
        <v>#REF!</v>
      </c>
      <c r="D21" s="3" t="e">
        <f>#REF!</f>
        <v>#REF!</v>
      </c>
      <c r="E21" s="3" t="e">
        <f>D21-D20</f>
        <v>#REF!</v>
      </c>
      <c r="F21" s="4" t="e">
        <f>E21/D20*100</f>
        <v>#REF!</v>
      </c>
      <c r="G21" s="2" t="e">
        <f>#REF!/100</f>
        <v>#REF!</v>
      </c>
      <c r="H21" s="2" t="e">
        <f>G21-G20</f>
        <v>#REF!</v>
      </c>
    </row>
    <row r="23" spans="1:8" x14ac:dyDescent="0.25">
      <c r="B23" t="s">
        <v>24</v>
      </c>
    </row>
    <row r="24" spans="1:8" x14ac:dyDescent="0.25">
      <c r="B24" t="s">
        <v>33</v>
      </c>
      <c r="C24" t="s">
        <v>25</v>
      </c>
    </row>
    <row r="25" spans="1:8" x14ac:dyDescent="0.25">
      <c r="A25" t="s">
        <v>26</v>
      </c>
      <c r="B25" s="3" t="e">
        <f>-(E3+E4+E5)</f>
        <v>#REF!</v>
      </c>
      <c r="C25" s="5" t="e">
        <f>B25/D2</f>
        <v>#REF!</v>
      </c>
    </row>
    <row r="26" spans="1:8" x14ac:dyDescent="0.25">
      <c r="A26" t="s">
        <v>27</v>
      </c>
      <c r="B26" s="3" t="e">
        <f>-(E10+E11)</f>
        <v>#REF!</v>
      </c>
      <c r="C26" s="5" t="e">
        <f>B26/D9</f>
        <v>#REF!</v>
      </c>
    </row>
    <row r="27" spans="1:8" x14ac:dyDescent="0.25">
      <c r="A27" t="s">
        <v>28</v>
      </c>
      <c r="B27" s="3" t="e">
        <f>-(SUM(E17:E20))</f>
        <v>#REF!</v>
      </c>
      <c r="C27" s="5" t="e">
        <f>B27/D16</f>
        <v>#REF!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2017-18 budget</vt:lpstr>
      <vt:lpstr>Historic cuts comparison</vt:lpstr>
    </vt:vector>
  </TitlesOfParts>
  <Company>ANU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Parima Panpruet</dc:creator>
  <cp:lastModifiedBy>Sachini Muller</cp:lastModifiedBy>
  <cp:lastPrinted>2017-11-22T06:24:07Z</cp:lastPrinted>
  <dcterms:created xsi:type="dcterms:W3CDTF">2013-08-28T03:04:12Z</dcterms:created>
  <dcterms:modified xsi:type="dcterms:W3CDTF">2018-01-12T01:34:31Z</dcterms:modified>
</cp:coreProperties>
</file>