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mc:AlternateContent xmlns:mc="http://schemas.openxmlformats.org/markup-compatibility/2006">
    <mc:Choice Requires="x15">
      <x15ac:absPath xmlns:x15ac="http://schemas.microsoft.com/office/spreadsheetml/2010/11/ac" url="C:\Users\u4210682\Downloads\"/>
    </mc:Choice>
  </mc:AlternateContent>
  <bookViews>
    <workbookView xWindow="0" yWindow="0" windowWidth="57435" windowHeight="10575" tabRatio="861"/>
  </bookViews>
  <sheets>
    <sheet name="Notes" sheetId="32" r:id="rId1"/>
    <sheet name="Changes" sheetId="37" r:id="rId2"/>
    <sheet name="Check" sheetId="36" r:id="rId3"/>
    <sheet name="Popn, Inflation, GDP, Trade" sheetId="21" r:id="rId4"/>
    <sheet name="GDP (Tb1)" sheetId="6" r:id="rId5"/>
    <sheet name="Rev (Tb12)" sheetId="13" r:id="rId6"/>
    <sheet name="Rev compare" sheetId="25" r:id="rId7"/>
    <sheet name="Exp (Tb13A)" sheetId="22" r:id="rId8"/>
    <sheet name="Exp (Tb13B)" sheetId="16" r:id="rId9"/>
    <sheet name="Exp compare" sheetId="28" r:id="rId10"/>
    <sheet name="Fin (Tb14)" sheetId="17" r:id="rId11"/>
    <sheet name="Fin compare" sheetId="29" r:id="rId12"/>
    <sheet name="Debt (Tb15)" sheetId="18" r:id="rId13"/>
    <sheet name="Debt compare" sheetId="30" r:id="rId14"/>
    <sheet name="Prices (Tb9)" sheetId="19" r:id="rId15"/>
    <sheet name="Analysis" sheetId="35" r:id="rId16"/>
  </sheets>
  <calcPr calcId="162913"/>
</workbook>
</file>

<file path=xl/calcChain.xml><?xml version="1.0" encoding="utf-8"?>
<calcChain xmlns="http://schemas.openxmlformats.org/spreadsheetml/2006/main">
  <c r="AM18" i="36" l="1"/>
  <c r="AM20" i="36" s="1"/>
  <c r="AM19" i="36"/>
  <c r="AM26" i="36"/>
  <c r="AM27" i="36"/>
  <c r="AM28" i="36"/>
  <c r="AM30" i="36"/>
  <c r="AM32" i="36" s="1"/>
  <c r="AM31" i="36"/>
  <c r="AM34" i="36"/>
  <c r="AM36" i="36" s="1"/>
  <c r="AM35" i="36"/>
  <c r="AM43" i="36"/>
  <c r="AM44" i="36"/>
  <c r="AM45" i="36"/>
  <c r="AL1" i="29"/>
  <c r="AL2" i="29"/>
  <c r="AL3" i="29"/>
  <c r="AL5" i="29"/>
  <c r="AL6" i="29"/>
  <c r="AL7" i="29"/>
  <c r="AL8" i="29"/>
  <c r="AL12" i="29"/>
  <c r="AL13" i="29"/>
  <c r="AL15" i="29"/>
  <c r="AL19" i="29"/>
  <c r="AL20" i="29"/>
  <c r="AL21" i="29"/>
  <c r="AL22" i="29"/>
  <c r="AL23" i="29"/>
  <c r="AL24" i="29"/>
  <c r="AL31" i="29"/>
  <c r="AL34" i="29"/>
  <c r="AL35" i="29"/>
  <c r="AL36" i="29"/>
  <c r="AL38" i="29"/>
  <c r="AL40" i="29"/>
  <c r="AL42" i="29"/>
  <c r="AL44" i="29"/>
  <c r="AL46" i="29"/>
  <c r="AL48" i="29"/>
  <c r="AL50" i="29"/>
  <c r="AL52" i="29"/>
  <c r="AL73" i="29"/>
  <c r="J39" i="17"/>
  <c r="K39" i="17"/>
  <c r="L39" i="17"/>
  <c r="M39" i="17"/>
  <c r="N39" i="17"/>
  <c r="O39" i="17"/>
  <c r="I39" i="17"/>
  <c r="AB3" i="30"/>
  <c r="AB5" i="30"/>
  <c r="AB7" i="30"/>
  <c r="AB9" i="30"/>
  <c r="AB15" i="30"/>
  <c r="AB17" i="30"/>
  <c r="AB18" i="30"/>
  <c r="AB19" i="30"/>
  <c r="AB20" i="30"/>
  <c r="AB22" i="30"/>
  <c r="AB24" i="30"/>
  <c r="AB28" i="30"/>
  <c r="AB30" i="30"/>
  <c r="AB32" i="30"/>
  <c r="AM1" i="28"/>
  <c r="AM2" i="28"/>
  <c r="AM3" i="28"/>
  <c r="AM5" i="28"/>
  <c r="AM8" i="28"/>
  <c r="AM11" i="28"/>
  <c r="AM13" i="28"/>
  <c r="AM20" i="28"/>
  <c r="AM23" i="28"/>
  <c r="AM24" i="28"/>
  <c r="AM32" i="28"/>
  <c r="AM34" i="28"/>
  <c r="AM42" i="28"/>
  <c r="AM44" i="28"/>
  <c r="AM45" i="28"/>
  <c r="AM60" i="28"/>
  <c r="AM63" i="28"/>
  <c r="AM65" i="28"/>
  <c r="AM67" i="28"/>
  <c r="AM74" i="28"/>
  <c r="AM80" i="28"/>
  <c r="AM83" i="28"/>
  <c r="AM84" i="28"/>
  <c r="AM86" i="28"/>
  <c r="AM89" i="28"/>
  <c r="AM91" i="28"/>
  <c r="AM93" i="28"/>
  <c r="AM95" i="28"/>
  <c r="AM96" i="28"/>
  <c r="AM97" i="28"/>
  <c r="AM102" i="28"/>
  <c r="AM109" i="28"/>
  <c r="AM111" i="28"/>
  <c r="AH27" i="25"/>
  <c r="AI27" i="25"/>
  <c r="AJ27" i="25"/>
  <c r="AK27" i="25"/>
  <c r="AL27" i="25"/>
  <c r="AG27" i="25"/>
  <c r="AD26" i="25"/>
  <c r="AE26" i="25"/>
  <c r="AF26" i="25"/>
  <c r="AG26" i="25"/>
  <c r="AH26" i="25"/>
  <c r="AI26" i="25"/>
  <c r="AJ26" i="25"/>
  <c r="AK26" i="25"/>
  <c r="AL26" i="25"/>
  <c r="AG89" i="25"/>
  <c r="AH89" i="25"/>
  <c r="AI89" i="25"/>
  <c r="AJ89" i="25"/>
  <c r="AK89" i="25"/>
  <c r="AL89" i="25"/>
  <c r="AG90" i="25"/>
  <c r="AH90" i="25"/>
  <c r="AI90" i="25"/>
  <c r="AJ90" i="25"/>
  <c r="AK90" i="25"/>
  <c r="AL90" i="25"/>
  <c r="AH1" i="25"/>
  <c r="AI1" i="25"/>
  <c r="AJ1" i="25"/>
  <c r="AK1" i="25"/>
  <c r="AL1" i="25"/>
  <c r="AH2" i="25"/>
  <c r="AI2" i="25"/>
  <c r="AJ2" i="25"/>
  <c r="AK2" i="25"/>
  <c r="AL2" i="25"/>
  <c r="AH3" i="25"/>
  <c r="AI3" i="25"/>
  <c r="AJ3" i="25"/>
  <c r="AK3" i="25"/>
  <c r="AL3" i="25"/>
  <c r="AH5" i="25"/>
  <c r="AI5" i="25"/>
  <c r="AJ5" i="25"/>
  <c r="AK5" i="25"/>
  <c r="AL5" i="25"/>
  <c r="AH8" i="25"/>
  <c r="AI8" i="25"/>
  <c r="AJ8" i="25"/>
  <c r="AK8" i="25"/>
  <c r="AL8" i="25"/>
  <c r="AH10" i="25"/>
  <c r="AI10" i="25"/>
  <c r="AJ10" i="25"/>
  <c r="AK10" i="25"/>
  <c r="AL10" i="25"/>
  <c r="AH12" i="25"/>
  <c r="AI12" i="25"/>
  <c r="AJ12" i="25"/>
  <c r="AK12" i="25"/>
  <c r="AL12" i="25"/>
  <c r="AH14" i="25"/>
  <c r="AI14" i="25"/>
  <c r="AJ14" i="25"/>
  <c r="AK14" i="25"/>
  <c r="AL14" i="25"/>
  <c r="AH16" i="25"/>
  <c r="AI16" i="25"/>
  <c r="AJ16" i="25"/>
  <c r="AK16" i="25"/>
  <c r="AL16" i="25"/>
  <c r="AH18" i="25"/>
  <c r="AI18" i="25"/>
  <c r="AJ18" i="25"/>
  <c r="AK18" i="25"/>
  <c r="AL18" i="25"/>
  <c r="AH19" i="25"/>
  <c r="AI19" i="25"/>
  <c r="AJ19" i="25"/>
  <c r="AK19" i="25"/>
  <c r="AL19" i="25"/>
  <c r="AH20" i="25"/>
  <c r="AI20" i="25"/>
  <c r="AJ20" i="25"/>
  <c r="AK20" i="25"/>
  <c r="AL20" i="25"/>
  <c r="AH22" i="25"/>
  <c r="AI22" i="25"/>
  <c r="AJ22" i="25"/>
  <c r="AK22" i="25"/>
  <c r="AL22" i="25"/>
  <c r="AH28" i="25"/>
  <c r="AI28" i="25"/>
  <c r="AJ28" i="25"/>
  <c r="AK28" i="25"/>
  <c r="AL28" i="25"/>
  <c r="AH30" i="25"/>
  <c r="AI30" i="25"/>
  <c r="AJ30" i="25"/>
  <c r="AK30" i="25"/>
  <c r="AL30" i="25"/>
  <c r="AH32" i="25"/>
  <c r="AI32" i="25"/>
  <c r="AJ32" i="25"/>
  <c r="AK32" i="25"/>
  <c r="AL32" i="25"/>
  <c r="AH33" i="25"/>
  <c r="AI33" i="25"/>
  <c r="AJ33" i="25"/>
  <c r="AK33" i="25"/>
  <c r="AL33" i="25"/>
  <c r="AH35" i="25"/>
  <c r="AI35" i="25"/>
  <c r="AJ35" i="25"/>
  <c r="AK35" i="25"/>
  <c r="AL35" i="25"/>
  <c r="AH37" i="25"/>
  <c r="AI37" i="25"/>
  <c r="AJ37" i="25"/>
  <c r="AK37" i="25"/>
  <c r="AL37" i="25"/>
  <c r="AH38" i="25"/>
  <c r="AI38" i="25"/>
  <c r="AJ38" i="25"/>
  <c r="AK38" i="25"/>
  <c r="AL38" i="25"/>
  <c r="AH39" i="25"/>
  <c r="AI39" i="25"/>
  <c r="AJ39" i="25"/>
  <c r="AK39" i="25"/>
  <c r="AL39" i="25"/>
  <c r="AH40" i="25"/>
  <c r="AI40" i="25"/>
  <c r="AJ40" i="25"/>
  <c r="AK40" i="25"/>
  <c r="AL40" i="25"/>
  <c r="AH41" i="25"/>
  <c r="AI41" i="25"/>
  <c r="AJ41" i="25"/>
  <c r="AK41" i="25"/>
  <c r="AL41" i="25"/>
  <c r="AH42" i="25"/>
  <c r="AI42" i="25"/>
  <c r="AJ42" i="25"/>
  <c r="AK42" i="25"/>
  <c r="AL42" i="25"/>
  <c r="AH44" i="25"/>
  <c r="AI44" i="25"/>
  <c r="AJ44" i="25"/>
  <c r="AK44" i="25"/>
  <c r="AL44" i="25"/>
  <c r="AH46" i="25"/>
  <c r="AI46" i="25"/>
  <c r="AJ46" i="25"/>
  <c r="AK46" i="25"/>
  <c r="AL46" i="25"/>
  <c r="AH48" i="25"/>
  <c r="AI48" i="25"/>
  <c r="AJ48" i="25"/>
  <c r="AK48" i="25"/>
  <c r="AL48" i="25"/>
  <c r="AH52" i="25"/>
  <c r="AI52" i="25"/>
  <c r="AJ52" i="25"/>
  <c r="AK52" i="25"/>
  <c r="AL52" i="25"/>
  <c r="AH54" i="25"/>
  <c r="AI54" i="25"/>
  <c r="AJ54" i="25"/>
  <c r="AK54" i="25"/>
  <c r="AL54" i="25"/>
  <c r="AH55" i="25"/>
  <c r="AI55" i="25"/>
  <c r="AJ55" i="25"/>
  <c r="AK55" i="25"/>
  <c r="AL55" i="25"/>
  <c r="AH56" i="25"/>
  <c r="AI56" i="25"/>
  <c r="AJ56" i="25"/>
  <c r="AK56" i="25"/>
  <c r="AL56" i="25"/>
  <c r="AH57" i="25"/>
  <c r="AI57" i="25"/>
  <c r="AJ57" i="25"/>
  <c r="AK57" i="25"/>
  <c r="AL57" i="25"/>
  <c r="AH58" i="25"/>
  <c r="AI58" i="25"/>
  <c r="AJ58" i="25"/>
  <c r="AK58" i="25"/>
  <c r="AL58" i="25"/>
  <c r="AH59" i="25"/>
  <c r="AI59" i="25"/>
  <c r="AJ59" i="25"/>
  <c r="AK59" i="25"/>
  <c r="AL59" i="25"/>
  <c r="AH66" i="25"/>
  <c r="AI66" i="25"/>
  <c r="AJ66" i="25"/>
  <c r="AK66" i="25"/>
  <c r="AL66" i="25"/>
  <c r="AH67" i="25"/>
  <c r="AI67" i="25"/>
  <c r="AJ67" i="25"/>
  <c r="AK67" i="25"/>
  <c r="AL67" i="25"/>
  <c r="AH68" i="25"/>
  <c r="AI68" i="25"/>
  <c r="AJ68" i="25"/>
  <c r="AK68" i="25"/>
  <c r="AL68" i="25"/>
  <c r="AH69" i="25"/>
  <c r="AI69" i="25"/>
  <c r="AJ69" i="25"/>
  <c r="AK69" i="25"/>
  <c r="AL69" i="25"/>
  <c r="AH70" i="25"/>
  <c r="AI70" i="25"/>
  <c r="AJ70" i="25"/>
  <c r="AK70" i="25"/>
  <c r="AL70" i="25"/>
  <c r="AH71" i="25"/>
  <c r="AI71" i="25"/>
  <c r="AJ71" i="25"/>
  <c r="AK71" i="25"/>
  <c r="AL71" i="25"/>
  <c r="AH72" i="25"/>
  <c r="AI72" i="25"/>
  <c r="AJ72" i="25"/>
  <c r="AK72" i="25"/>
  <c r="AL72" i="25"/>
  <c r="AH82" i="25"/>
  <c r="AI82" i="25"/>
  <c r="AJ82" i="25"/>
  <c r="AK82" i="25"/>
  <c r="AL82" i="25"/>
  <c r="AH86" i="25"/>
  <c r="AI86" i="25"/>
  <c r="AJ86" i="25"/>
  <c r="AK86" i="25"/>
  <c r="AL86" i="25"/>
  <c r="AH87" i="25"/>
  <c r="AI87" i="25"/>
  <c r="AJ87" i="25"/>
  <c r="AK87" i="25"/>
  <c r="AL87" i="25"/>
  <c r="AH88" i="25"/>
  <c r="AI88" i="25"/>
  <c r="AJ88" i="25"/>
  <c r="AK88" i="25"/>
  <c r="AL88" i="25"/>
  <c r="AH91" i="25"/>
  <c r="AI91" i="25"/>
  <c r="AJ91" i="25"/>
  <c r="AK91" i="25"/>
  <c r="AL91" i="25"/>
  <c r="AH92" i="25"/>
  <c r="AI92" i="25"/>
  <c r="AJ92" i="25"/>
  <c r="AK92" i="25"/>
  <c r="AL92" i="25"/>
  <c r="AH93" i="25"/>
  <c r="AI93" i="25"/>
  <c r="AJ93" i="25"/>
  <c r="AK93" i="25"/>
  <c r="AL93" i="25"/>
  <c r="AH94" i="25"/>
  <c r="AI94" i="25"/>
  <c r="AJ94" i="25"/>
  <c r="AK94" i="25"/>
  <c r="AL94" i="25"/>
  <c r="AH95" i="25"/>
  <c r="AI95" i="25"/>
  <c r="AJ95" i="25"/>
  <c r="AK95" i="25"/>
  <c r="AL95" i="25"/>
  <c r="AH96" i="25"/>
  <c r="AI96" i="25"/>
  <c r="AJ96" i="25"/>
  <c r="AK96" i="25"/>
  <c r="AL96" i="25"/>
  <c r="AH97" i="25"/>
  <c r="AI97" i="25"/>
  <c r="AJ97" i="25"/>
  <c r="AK97" i="25"/>
  <c r="AL97" i="25"/>
  <c r="AH98" i="25"/>
  <c r="AI98" i="25"/>
  <c r="AJ98" i="25"/>
  <c r="AK98" i="25"/>
  <c r="AL98" i="25"/>
  <c r="AH99" i="25"/>
  <c r="AI99" i="25"/>
  <c r="AJ99" i="25"/>
  <c r="AK99" i="25"/>
  <c r="AL99" i="25"/>
  <c r="J38" i="13"/>
  <c r="AG31" i="36"/>
  <c r="AG56" i="25" l="1"/>
  <c r="AG57" i="25"/>
  <c r="AG58" i="25"/>
  <c r="AG59" i="25"/>
  <c r="Z59" i="25"/>
  <c r="AA59" i="25"/>
  <c r="AB59" i="25"/>
  <c r="AC59" i="25"/>
  <c r="AD59" i="25"/>
  <c r="AE59" i="25"/>
  <c r="AF59" i="25"/>
  <c r="Z58" i="25"/>
  <c r="AA58" i="25"/>
  <c r="AB58" i="25"/>
  <c r="AC58" i="25"/>
  <c r="AD58" i="25"/>
  <c r="AE58" i="25"/>
  <c r="AF58" i="25"/>
  <c r="Z57" i="25"/>
  <c r="AA57" i="25"/>
  <c r="AB57" i="25"/>
  <c r="AC57" i="25"/>
  <c r="AD57" i="25"/>
  <c r="AE57" i="25"/>
  <c r="AF57" i="25"/>
  <c r="AD56" i="25"/>
  <c r="AE56" i="25"/>
  <c r="AF56" i="25"/>
  <c r="Z56" i="25"/>
  <c r="AA56" i="25"/>
  <c r="AB56" i="25"/>
  <c r="AC56" i="25"/>
  <c r="AD19" i="29" l="1"/>
  <c r="AE19" i="29"/>
  <c r="D70" i="35"/>
  <c r="E70" i="35"/>
  <c r="F70" i="35"/>
  <c r="G70" i="35"/>
  <c r="H70" i="35"/>
  <c r="I70" i="35"/>
  <c r="J70" i="35"/>
  <c r="K70" i="35"/>
  <c r="L70" i="35"/>
  <c r="M70" i="35"/>
  <c r="N70" i="35"/>
  <c r="O70" i="35"/>
  <c r="P70" i="35"/>
  <c r="Q70" i="35"/>
  <c r="R70" i="35"/>
  <c r="S70" i="35"/>
  <c r="T70" i="35"/>
  <c r="U70" i="35"/>
  <c r="V70" i="35"/>
  <c r="W70" i="35"/>
  <c r="X70" i="35"/>
  <c r="Y70" i="35"/>
  <c r="Z70" i="35"/>
  <c r="AA70" i="35"/>
  <c r="AB70" i="35"/>
  <c r="AC70" i="35"/>
  <c r="AD70" i="35"/>
  <c r="AE70" i="35"/>
  <c r="AF70" i="35"/>
  <c r="AG70" i="35"/>
  <c r="AH70" i="35"/>
  <c r="AI70" i="35"/>
  <c r="D71" i="35"/>
  <c r="E71" i="35"/>
  <c r="F71" i="35"/>
  <c r="G71" i="35"/>
  <c r="H71" i="35"/>
  <c r="I71" i="35"/>
  <c r="J71" i="35"/>
  <c r="K71" i="35"/>
  <c r="L71" i="35"/>
  <c r="M71" i="35"/>
  <c r="N71" i="35"/>
  <c r="O71" i="35"/>
  <c r="P71" i="35"/>
  <c r="Q71" i="35"/>
  <c r="R71" i="35"/>
  <c r="S71" i="35"/>
  <c r="T71" i="35"/>
  <c r="U71" i="35"/>
  <c r="V71" i="35"/>
  <c r="W71" i="35"/>
  <c r="X71" i="35"/>
  <c r="Y71" i="35"/>
  <c r="D72" i="35"/>
  <c r="E72" i="35"/>
  <c r="F72" i="35"/>
  <c r="G72" i="35"/>
  <c r="H72" i="35"/>
  <c r="I72" i="35"/>
  <c r="J72" i="35"/>
  <c r="K72" i="35"/>
  <c r="L72" i="35"/>
  <c r="M72" i="35"/>
  <c r="N72" i="35"/>
  <c r="O72" i="35"/>
  <c r="P72" i="35"/>
  <c r="Q72" i="35"/>
  <c r="R72" i="35"/>
  <c r="S72" i="35"/>
  <c r="T72" i="35"/>
  <c r="U72" i="35"/>
  <c r="V72" i="35"/>
  <c r="W72" i="35"/>
  <c r="X72" i="35"/>
  <c r="Y72" i="35"/>
  <c r="Z72" i="35"/>
  <c r="AA72" i="35"/>
  <c r="AB72" i="35"/>
  <c r="AC72" i="35"/>
  <c r="AD72" i="35"/>
  <c r="AE72" i="35"/>
  <c r="AF72" i="35"/>
  <c r="AG72" i="35"/>
  <c r="C72" i="35"/>
  <c r="C71" i="35"/>
  <c r="C70" i="35"/>
  <c r="AI3" i="35"/>
  <c r="AH3" i="35"/>
  <c r="D3" i="35"/>
  <c r="E3" i="35"/>
  <c r="F3" i="35"/>
  <c r="G3" i="35"/>
  <c r="H3" i="35"/>
  <c r="I3" i="35"/>
  <c r="J3" i="35"/>
  <c r="K3" i="35"/>
  <c r="L3" i="35"/>
  <c r="M3" i="35"/>
  <c r="N3" i="35"/>
  <c r="O3" i="35"/>
  <c r="P3" i="35"/>
  <c r="Q3" i="35"/>
  <c r="R3" i="35"/>
  <c r="S3" i="35"/>
  <c r="T3" i="35"/>
  <c r="U3" i="35"/>
  <c r="V3" i="35"/>
  <c r="W3" i="35"/>
  <c r="X3" i="35"/>
  <c r="Y3" i="35"/>
  <c r="Z3" i="35"/>
  <c r="AA3" i="35"/>
  <c r="AB3" i="35"/>
  <c r="AC3" i="35"/>
  <c r="AD3" i="35"/>
  <c r="AE3" i="35"/>
  <c r="AF3" i="35"/>
  <c r="AG3" i="35"/>
  <c r="AG4" i="35" s="1"/>
  <c r="C3" i="35"/>
  <c r="AG11" i="35"/>
  <c r="AB7" i="35"/>
  <c r="AC7" i="35"/>
  <c r="AD7" i="35"/>
  <c r="AE7" i="35"/>
  <c r="AD10" i="35" s="1"/>
  <c r="AF7" i="35"/>
  <c r="AG7" i="35"/>
  <c r="AH7" i="35"/>
  <c r="AI7" i="35"/>
  <c r="AI11" i="35" s="1"/>
  <c r="AA7" i="35"/>
  <c r="AG31" i="35"/>
  <c r="AG32" i="35"/>
  <c r="AT22" i="21"/>
  <c r="AU22" i="21"/>
  <c r="AT23" i="21"/>
  <c r="AU23" i="21"/>
  <c r="AT19" i="21"/>
  <c r="AU19" i="21"/>
  <c r="G39" i="17"/>
  <c r="H39" i="17"/>
  <c r="AF11" i="35" l="1"/>
  <c r="AG37" i="35"/>
  <c r="AG36" i="35"/>
  <c r="AD4" i="35"/>
  <c r="AF4" i="35"/>
  <c r="AE4" i="35"/>
  <c r="AG33" i="35"/>
  <c r="AE11" i="35" l="1"/>
  <c r="AF36" i="35"/>
  <c r="AF37" i="35"/>
  <c r="AD11" i="35" l="1"/>
  <c r="AE36" i="35"/>
  <c r="AE37" i="35"/>
  <c r="AC11" i="35" l="1"/>
  <c r="AD36" i="35"/>
  <c r="AD37" i="35"/>
  <c r="AB11" i="35" l="1"/>
  <c r="AC41" i="35"/>
  <c r="AC36" i="35"/>
  <c r="AC37" i="35"/>
  <c r="AA11" i="35" l="1"/>
  <c r="AB36" i="35"/>
  <c r="AB37" i="35"/>
  <c r="AB41" i="35"/>
  <c r="Z11" i="35" l="1"/>
  <c r="AA37" i="35"/>
  <c r="AA41" i="35"/>
  <c r="AA36" i="35"/>
  <c r="Z41" i="35" l="1"/>
  <c r="Z36" i="35"/>
  <c r="Z37" i="35"/>
  <c r="AH30" i="36" l="1"/>
  <c r="AI30" i="36"/>
  <c r="AJ30" i="36"/>
  <c r="AK30" i="36"/>
  <c r="AL30" i="36"/>
  <c r="AH31" i="36"/>
  <c r="AI31" i="36"/>
  <c r="AJ31" i="36"/>
  <c r="AJ32" i="36" s="1"/>
  <c r="AK31" i="36"/>
  <c r="AL31" i="36"/>
  <c r="AH34" i="36"/>
  <c r="AI34" i="36"/>
  <c r="AJ34" i="36"/>
  <c r="AK34" i="36"/>
  <c r="AL34" i="36"/>
  <c r="AH35" i="36"/>
  <c r="AI35" i="36"/>
  <c r="AJ35" i="36"/>
  <c r="AJ36" i="36" s="1"/>
  <c r="AK35" i="36"/>
  <c r="AL35" i="36"/>
  <c r="AG1" i="25"/>
  <c r="AG2" i="25"/>
  <c r="AG3" i="25"/>
  <c r="AG5" i="25"/>
  <c r="AG8" i="25"/>
  <c r="AG10" i="25"/>
  <c r="AG12" i="25"/>
  <c r="AG14" i="25"/>
  <c r="AG16" i="25"/>
  <c r="AG18" i="25"/>
  <c r="AG19" i="25"/>
  <c r="AG20" i="25"/>
  <c r="AG22" i="25"/>
  <c r="AG28" i="25"/>
  <c r="AG30" i="25"/>
  <c r="AG32" i="25"/>
  <c r="AG33" i="25"/>
  <c r="AG35" i="25"/>
  <c r="AG37" i="25"/>
  <c r="AG38" i="25"/>
  <c r="AG39" i="25"/>
  <c r="AG40" i="25"/>
  <c r="AG41" i="25"/>
  <c r="AG42" i="25"/>
  <c r="AG44" i="25"/>
  <c r="AG46" i="25"/>
  <c r="AG48" i="25"/>
  <c r="AG52" i="25"/>
  <c r="AG54" i="25"/>
  <c r="AG55" i="25"/>
  <c r="AG66" i="25"/>
  <c r="AG67" i="25"/>
  <c r="AG68" i="25"/>
  <c r="AG69" i="25"/>
  <c r="AG70" i="25"/>
  <c r="AG71" i="25"/>
  <c r="AG72" i="25"/>
  <c r="AG82" i="25"/>
  <c r="AH47" i="35" s="1"/>
  <c r="AH45" i="35" s="1"/>
  <c r="AG86" i="25"/>
  <c r="AG87" i="25"/>
  <c r="AG88" i="25"/>
  <c r="AG91" i="25"/>
  <c r="AG92" i="25"/>
  <c r="AG93" i="25"/>
  <c r="AG94" i="25"/>
  <c r="AG95" i="25"/>
  <c r="AG96" i="25"/>
  <c r="AG97" i="25"/>
  <c r="AG98" i="25"/>
  <c r="AG99" i="25"/>
  <c r="AH19" i="36" l="1"/>
  <c r="AH38" i="35"/>
  <c r="AH41" i="35" s="1"/>
  <c r="AH46" i="35" s="1"/>
  <c r="AH17" i="35"/>
  <c r="AH20" i="35" s="1"/>
  <c r="AH18" i="36"/>
  <c r="AI32" i="36"/>
  <c r="AI36" i="36"/>
  <c r="AK36" i="36"/>
  <c r="AL36" i="36"/>
  <c r="AH36" i="36"/>
  <c r="AL32" i="36"/>
  <c r="AK32" i="36"/>
  <c r="AH32" i="36"/>
  <c r="W3" i="30"/>
  <c r="X3" i="30"/>
  <c r="Y3" i="30"/>
  <c r="Z3" i="30"/>
  <c r="AA3" i="30"/>
  <c r="W5" i="30"/>
  <c r="X5" i="30"/>
  <c r="Y5" i="30"/>
  <c r="Z5" i="30"/>
  <c r="AA5" i="30"/>
  <c r="W7" i="30"/>
  <c r="X7" i="30"/>
  <c r="Y7" i="30"/>
  <c r="Z7" i="30"/>
  <c r="AA7" i="30"/>
  <c r="W9" i="30"/>
  <c r="X9" i="30"/>
  <c r="Y9" i="30"/>
  <c r="Z9" i="30"/>
  <c r="AA9" i="30"/>
  <c r="W15" i="30"/>
  <c r="X15" i="30"/>
  <c r="Y15" i="30"/>
  <c r="Z15" i="30"/>
  <c r="AA15" i="30"/>
  <c r="W17" i="30"/>
  <c r="X17" i="30"/>
  <c r="Y17" i="30"/>
  <c r="Z17" i="30"/>
  <c r="AA17" i="30"/>
  <c r="W18" i="30"/>
  <c r="X18" i="30"/>
  <c r="Y18" i="30"/>
  <c r="Z18" i="30"/>
  <c r="AA18" i="30"/>
  <c r="W19" i="30"/>
  <c r="X19" i="30"/>
  <c r="Y19" i="30"/>
  <c r="Z19" i="30"/>
  <c r="AA19" i="30"/>
  <c r="W20" i="30"/>
  <c r="X20" i="30"/>
  <c r="Y20" i="30"/>
  <c r="Z20" i="30"/>
  <c r="AA20" i="30"/>
  <c r="W22" i="30"/>
  <c r="X22" i="30"/>
  <c r="Y22" i="30"/>
  <c r="Z22" i="30"/>
  <c r="AA22" i="30"/>
  <c r="W24" i="30"/>
  <c r="X24" i="30"/>
  <c r="Y24" i="30"/>
  <c r="Z24" i="30"/>
  <c r="AA24" i="30"/>
  <c r="W28" i="30"/>
  <c r="X28" i="30"/>
  <c r="Y28" i="30"/>
  <c r="Z28" i="30"/>
  <c r="AA28" i="30"/>
  <c r="W30" i="30"/>
  <c r="X30" i="30"/>
  <c r="Y30" i="30"/>
  <c r="Z30" i="30"/>
  <c r="AA30" i="30"/>
  <c r="W32" i="30"/>
  <c r="X32" i="30"/>
  <c r="Y32" i="30"/>
  <c r="Z32" i="30"/>
  <c r="AA32" i="30"/>
  <c r="I22" i="18"/>
  <c r="N51" i="18"/>
  <c r="M51" i="18"/>
  <c r="L51" i="18"/>
  <c r="K51" i="18"/>
  <c r="J51" i="18"/>
  <c r="I51" i="18"/>
  <c r="AK1" i="29"/>
  <c r="AK2" i="29"/>
  <c r="AK3" i="29"/>
  <c r="AK5" i="29"/>
  <c r="AK6" i="29"/>
  <c r="AK7" i="29"/>
  <c r="AK8" i="29"/>
  <c r="AK12" i="29"/>
  <c r="AK13" i="29"/>
  <c r="AK15" i="29"/>
  <c r="AK19" i="29"/>
  <c r="AK20" i="29"/>
  <c r="AK21" i="29"/>
  <c r="AK22" i="29"/>
  <c r="AK23" i="29"/>
  <c r="AK24" i="29"/>
  <c r="AK31" i="29"/>
  <c r="AK34" i="29"/>
  <c r="AK35" i="29"/>
  <c r="AK36" i="29"/>
  <c r="AK38" i="29"/>
  <c r="AK40" i="29"/>
  <c r="AK42" i="29"/>
  <c r="AK44" i="29"/>
  <c r="AK46" i="29"/>
  <c r="AK48" i="29"/>
  <c r="AK50" i="29"/>
  <c r="AK52" i="29"/>
  <c r="AF5" i="29"/>
  <c r="AF6" i="29"/>
  <c r="AF7" i="29"/>
  <c r="AF8" i="29"/>
  <c r="AF12" i="29"/>
  <c r="AF13" i="29"/>
  <c r="AF15" i="29"/>
  <c r="AF19" i="29"/>
  <c r="AF20" i="29"/>
  <c r="AF21" i="29"/>
  <c r="AF22" i="29"/>
  <c r="AF23" i="29"/>
  <c r="AF24" i="29"/>
  <c r="AF25" i="29"/>
  <c r="AF31" i="29"/>
  <c r="AF34" i="29"/>
  <c r="AF35" i="29"/>
  <c r="AF36" i="29"/>
  <c r="AF38" i="29"/>
  <c r="AF40" i="29"/>
  <c r="AF42" i="29"/>
  <c r="AF44" i="29"/>
  <c r="AF46" i="29"/>
  <c r="AF48" i="29"/>
  <c r="AF50" i="29"/>
  <c r="AF52" i="29"/>
  <c r="AF3" i="29"/>
  <c r="AK73" i="29"/>
  <c r="AL43" i="36" s="1"/>
  <c r="AF73" i="29"/>
  <c r="AG43" i="36" s="1"/>
  <c r="N84" i="17"/>
  <c r="M84" i="17"/>
  <c r="L84" i="17"/>
  <c r="K84" i="17"/>
  <c r="J84" i="17"/>
  <c r="I84" i="17"/>
  <c r="H84" i="17"/>
  <c r="G84" i="17"/>
  <c r="D84" i="17"/>
  <c r="C84" i="17"/>
  <c r="B84" i="17"/>
  <c r="F70" i="17"/>
  <c r="E70" i="17"/>
  <c r="F59" i="17"/>
  <c r="F57" i="17" s="1"/>
  <c r="E59" i="17"/>
  <c r="D57" i="17"/>
  <c r="C57" i="17"/>
  <c r="B57" i="17"/>
  <c r="D49" i="17"/>
  <c r="C49" i="17"/>
  <c r="B49" i="17"/>
  <c r="H189" i="16"/>
  <c r="G184" i="16"/>
  <c r="F184" i="16"/>
  <c r="G178" i="16"/>
  <c r="F178" i="16"/>
  <c r="G172" i="16"/>
  <c r="F172" i="16"/>
  <c r="G154" i="16"/>
  <c r="F154" i="16"/>
  <c r="G141" i="16"/>
  <c r="F141" i="16"/>
  <c r="E138" i="16"/>
  <c r="D138" i="16"/>
  <c r="C138" i="16"/>
  <c r="G126" i="16"/>
  <c r="F126" i="16"/>
  <c r="G103" i="16"/>
  <c r="G189" i="16" s="1"/>
  <c r="F103" i="16"/>
  <c r="F189" i="16" s="1"/>
  <c r="E103" i="16"/>
  <c r="D103" i="16"/>
  <c r="C103" i="16"/>
  <c r="AJ288" i="6"/>
  <c r="AI288" i="6"/>
  <c r="AH288" i="6"/>
  <c r="AG288" i="6"/>
  <c r="AF288" i="6"/>
  <c r="AE288" i="6"/>
  <c r="AD288" i="6"/>
  <c r="AC288" i="6"/>
  <c r="AD286" i="6"/>
  <c r="AC286" i="6"/>
  <c r="AD285" i="6"/>
  <c r="AC285" i="6"/>
  <c r="AJ281" i="6"/>
  <c r="AI281" i="6"/>
  <c r="AH281" i="6"/>
  <c r="AG281" i="6"/>
  <c r="AF281" i="6"/>
  <c r="AE281" i="6"/>
  <c r="AD281" i="6"/>
  <c r="AC281" i="6"/>
  <c r="AD278" i="6"/>
  <c r="AC278" i="6"/>
  <c r="AH20" i="36" l="1"/>
  <c r="AH26" i="35"/>
  <c r="AH50" i="35" s="1"/>
  <c r="AH42" i="35"/>
  <c r="AH71" i="35"/>
  <c r="F84" i="17"/>
  <c r="E57" i="17"/>
  <c r="E84" i="17"/>
  <c r="AD30" i="36"/>
  <c r="AE30" i="36"/>
  <c r="AF30" i="36"/>
  <c r="AG30" i="36"/>
  <c r="AD31" i="36"/>
  <c r="AE31" i="36"/>
  <c r="AF31" i="36"/>
  <c r="AD32" i="36"/>
  <c r="AE32" i="36"/>
  <c r="AD34" i="36"/>
  <c r="AE34" i="36"/>
  <c r="AF34" i="36"/>
  <c r="AG34" i="36"/>
  <c r="AD35" i="36"/>
  <c r="AE35" i="36"/>
  <c r="AF35" i="36"/>
  <c r="AG35" i="36"/>
  <c r="H22" i="18"/>
  <c r="AF32" i="36" l="1"/>
  <c r="AD36" i="36"/>
  <c r="AF36" i="36"/>
  <c r="AG36" i="36"/>
  <c r="AE36" i="36"/>
  <c r="AG32" i="36"/>
  <c r="AF18" i="25"/>
  <c r="AG111" i="28" l="1"/>
  <c r="AG109" i="28"/>
  <c r="AG102" i="28"/>
  <c r="AG97" i="28"/>
  <c r="AG96" i="28"/>
  <c r="AG95" i="28"/>
  <c r="AG93" i="28"/>
  <c r="AG91" i="28"/>
  <c r="AG89" i="28"/>
  <c r="AG86" i="28"/>
  <c r="AG84" i="28"/>
  <c r="AG83" i="28"/>
  <c r="AG80" i="28"/>
  <c r="AG74" i="28"/>
  <c r="AG67" i="28"/>
  <c r="AG65" i="28"/>
  <c r="AG63" i="28"/>
  <c r="AG60" i="28"/>
  <c r="AG45" i="28"/>
  <c r="AG44" i="28"/>
  <c r="AG42" i="28"/>
  <c r="AG34" i="28"/>
  <c r="AG32" i="28"/>
  <c r="AG24" i="28"/>
  <c r="AG23" i="28"/>
  <c r="AG20" i="28"/>
  <c r="AG13" i="28"/>
  <c r="AG11" i="28"/>
  <c r="AG8" i="28"/>
  <c r="AG5" i="28"/>
  <c r="AG26" i="36" s="1"/>
  <c r="AF5" i="25"/>
  <c r="AG17" i="35" l="1"/>
  <c r="AG20" i="35" s="1"/>
  <c r="AG44" i="36"/>
  <c r="AG45" i="36" s="1"/>
  <c r="AG18" i="36"/>
  <c r="AG27" i="36"/>
  <c r="AG28" i="36" s="1"/>
  <c r="AE3" i="29"/>
  <c r="AG3" i="29"/>
  <c r="U5" i="30"/>
  <c r="V5" i="30"/>
  <c r="U7" i="30"/>
  <c r="V7" i="30"/>
  <c r="U9" i="30"/>
  <c r="V9" i="30"/>
  <c r="U15" i="30"/>
  <c r="V15" i="30"/>
  <c r="U17" i="30"/>
  <c r="V17" i="30"/>
  <c r="U18" i="30"/>
  <c r="V18" i="30"/>
  <c r="U19" i="30"/>
  <c r="V19" i="30"/>
  <c r="U20" i="30"/>
  <c r="V20" i="30"/>
  <c r="U22" i="30"/>
  <c r="V22" i="30"/>
  <c r="U24" i="30"/>
  <c r="V24" i="30"/>
  <c r="U28" i="30"/>
  <c r="V28" i="30"/>
  <c r="U30" i="30"/>
  <c r="V30" i="30"/>
  <c r="U32" i="30"/>
  <c r="V32" i="30"/>
  <c r="I103" i="18"/>
  <c r="K103" i="18" s="1"/>
  <c r="L103" i="18" s="1"/>
  <c r="M103" i="18" s="1"/>
  <c r="N103" i="18" s="1"/>
  <c r="H66" i="18"/>
  <c r="H68" i="18"/>
  <c r="H73" i="18"/>
  <c r="H74" i="18" s="1"/>
  <c r="H90" i="18"/>
  <c r="H92" i="18"/>
  <c r="H97" i="18"/>
  <c r="H98" i="18" s="1"/>
  <c r="N73" i="18"/>
  <c r="N74" i="18" s="1"/>
  <c r="M73" i="18"/>
  <c r="M74" i="18" s="1"/>
  <c r="L73" i="18"/>
  <c r="L74" i="18" s="1"/>
  <c r="K73" i="18"/>
  <c r="K74" i="18" s="1"/>
  <c r="I73" i="18"/>
  <c r="I74" i="18" s="1"/>
  <c r="M68" i="18"/>
  <c r="L68" i="18"/>
  <c r="K68" i="18"/>
  <c r="I68" i="18"/>
  <c r="N66" i="18"/>
  <c r="M66" i="18"/>
  <c r="L66" i="18"/>
  <c r="K66" i="18"/>
  <c r="I66" i="18"/>
  <c r="M129" i="17"/>
  <c r="L129" i="17"/>
  <c r="K129" i="17"/>
  <c r="J129" i="17"/>
  <c r="I129" i="17"/>
  <c r="G129" i="17"/>
  <c r="D129" i="17"/>
  <c r="C129" i="17"/>
  <c r="B129" i="17"/>
  <c r="H112" i="17"/>
  <c r="H129" i="17" s="1"/>
  <c r="F112" i="17"/>
  <c r="E112" i="17"/>
  <c r="H101" i="17"/>
  <c r="H99" i="17" s="1"/>
  <c r="F101" i="17"/>
  <c r="E101" i="17"/>
  <c r="D99" i="17"/>
  <c r="C99" i="17"/>
  <c r="B99" i="17"/>
  <c r="D91" i="17"/>
  <c r="C91" i="17"/>
  <c r="B91" i="17"/>
  <c r="AL1" i="28"/>
  <c r="AL2" i="28"/>
  <c r="AH3" i="28"/>
  <c r="AI3" i="28"/>
  <c r="AJ3" i="28"/>
  <c r="AK3" i="28"/>
  <c r="AL3" i="28"/>
  <c r="AL5" i="28"/>
  <c r="AL26" i="36" s="1"/>
  <c r="AL8" i="28"/>
  <c r="AL11" i="28"/>
  <c r="AL13" i="28"/>
  <c r="AL20" i="28"/>
  <c r="AL23" i="28"/>
  <c r="AL24" i="28"/>
  <c r="AL32" i="28"/>
  <c r="AL34" i="28"/>
  <c r="AL42" i="28"/>
  <c r="AL44" i="28"/>
  <c r="AL45" i="28"/>
  <c r="AL60" i="28"/>
  <c r="AL63" i="28"/>
  <c r="AL65" i="28"/>
  <c r="AL67" i="28"/>
  <c r="AL74" i="28"/>
  <c r="AL80" i="28"/>
  <c r="AL83" i="28"/>
  <c r="AL84" i="28"/>
  <c r="AL86" i="28"/>
  <c r="AL89" i="28"/>
  <c r="AL91" i="28"/>
  <c r="AL93" i="28"/>
  <c r="AL95" i="28"/>
  <c r="AL96" i="28"/>
  <c r="AL97" i="28"/>
  <c r="AL102" i="28"/>
  <c r="AL109" i="28"/>
  <c r="AL111" i="28"/>
  <c r="AF5" i="28"/>
  <c r="AF26" i="36" s="1"/>
  <c r="AH5" i="28"/>
  <c r="AI5" i="28"/>
  <c r="AI26" i="36" s="1"/>
  <c r="AJ5" i="28"/>
  <c r="AJ26" i="36" s="1"/>
  <c r="AK5" i="28"/>
  <c r="AK26" i="36" s="1"/>
  <c r="AF8" i="28"/>
  <c r="AH8" i="28"/>
  <c r="AI8" i="28"/>
  <c r="AJ8" i="28"/>
  <c r="AK8" i="28"/>
  <c r="AF11" i="28"/>
  <c r="AH11" i="28"/>
  <c r="AI11" i="28"/>
  <c r="AJ11" i="28"/>
  <c r="AK11" i="28"/>
  <c r="AF13" i="28"/>
  <c r="AH13" i="28"/>
  <c r="AI13" i="28"/>
  <c r="AJ13" i="28"/>
  <c r="AK13" i="28"/>
  <c r="AF20" i="28"/>
  <c r="AH20" i="28"/>
  <c r="AI20" i="28"/>
  <c r="AJ20" i="28"/>
  <c r="AK20" i="28"/>
  <c r="AF23" i="28"/>
  <c r="AH23" i="28"/>
  <c r="AI23" i="28"/>
  <c r="AJ23" i="28"/>
  <c r="AK23" i="28"/>
  <c r="AF24" i="28"/>
  <c r="AH24" i="28"/>
  <c r="AI24" i="28"/>
  <c r="AJ24" i="28"/>
  <c r="AK24" i="28"/>
  <c r="AF32" i="28"/>
  <c r="AH32" i="28"/>
  <c r="AI32" i="28"/>
  <c r="AJ32" i="28"/>
  <c r="AK32" i="28"/>
  <c r="AF34" i="28"/>
  <c r="AH34" i="28"/>
  <c r="AI34" i="28"/>
  <c r="AJ34" i="28"/>
  <c r="AK34" i="28"/>
  <c r="AF42" i="28"/>
  <c r="AH42" i="28"/>
  <c r="AI42" i="28"/>
  <c r="AJ42" i="28"/>
  <c r="AK42" i="28"/>
  <c r="AF44" i="28"/>
  <c r="AH44" i="28"/>
  <c r="AI44" i="28"/>
  <c r="AJ44" i="28"/>
  <c r="AK44" i="28"/>
  <c r="AF45" i="28"/>
  <c r="AH45" i="28"/>
  <c r="AI45" i="28"/>
  <c r="AJ45" i="28"/>
  <c r="AK45" i="28"/>
  <c r="AF60" i="28"/>
  <c r="AH60" i="28"/>
  <c r="AI60" i="28"/>
  <c r="AJ60" i="28"/>
  <c r="AK60" i="28"/>
  <c r="AF63" i="28"/>
  <c r="AH63" i="28"/>
  <c r="AI63" i="28"/>
  <c r="AJ63" i="28"/>
  <c r="AK63" i="28"/>
  <c r="AF65" i="28"/>
  <c r="AH65" i="28"/>
  <c r="AI65" i="28"/>
  <c r="AJ65" i="28"/>
  <c r="AK65" i="28"/>
  <c r="AF67" i="28"/>
  <c r="AH67" i="28"/>
  <c r="AI67" i="28"/>
  <c r="AJ67" i="28"/>
  <c r="AK67" i="28"/>
  <c r="AF74" i="28"/>
  <c r="AH74" i="28"/>
  <c r="AI74" i="28"/>
  <c r="AJ74" i="28"/>
  <c r="AK74" i="28"/>
  <c r="AF80" i="28"/>
  <c r="AH80" i="28"/>
  <c r="AI80" i="28"/>
  <c r="AJ80" i="28"/>
  <c r="AK80" i="28"/>
  <c r="AF83" i="28"/>
  <c r="AH83" i="28"/>
  <c r="AI83" i="28"/>
  <c r="AJ83" i="28"/>
  <c r="AK83" i="28"/>
  <c r="AF84" i="28"/>
  <c r="AH84" i="28"/>
  <c r="AI84" i="28"/>
  <c r="AJ84" i="28"/>
  <c r="AK84" i="28"/>
  <c r="AF86" i="28"/>
  <c r="AH86" i="28"/>
  <c r="AI86" i="28"/>
  <c r="AJ86" i="28"/>
  <c r="AK86" i="28"/>
  <c r="AF89" i="28"/>
  <c r="AH89" i="28"/>
  <c r="AI89" i="28"/>
  <c r="AJ89" i="28"/>
  <c r="AK89" i="28"/>
  <c r="AF91" i="28"/>
  <c r="AH91" i="28"/>
  <c r="AI91" i="28"/>
  <c r="AJ91" i="28"/>
  <c r="AK91" i="28"/>
  <c r="AF93" i="28"/>
  <c r="AH93" i="28"/>
  <c r="AI93" i="28"/>
  <c r="AJ93" i="28"/>
  <c r="AK93" i="28"/>
  <c r="AF95" i="28"/>
  <c r="AH95" i="28"/>
  <c r="AI95" i="28"/>
  <c r="AJ95" i="28"/>
  <c r="AK95" i="28"/>
  <c r="AF96" i="28"/>
  <c r="AH96" i="28"/>
  <c r="AI96" i="28"/>
  <c r="AJ96" i="28"/>
  <c r="AK96" i="28"/>
  <c r="AF97" i="28"/>
  <c r="AH97" i="28"/>
  <c r="AI97" i="28"/>
  <c r="AJ97" i="28"/>
  <c r="AK97" i="28"/>
  <c r="AF102" i="28"/>
  <c r="AH102" i="28"/>
  <c r="AI102" i="28"/>
  <c r="AJ102" i="28"/>
  <c r="AK102" i="28"/>
  <c r="AF109" i="28"/>
  <c r="AH109" i="28"/>
  <c r="AI109" i="28"/>
  <c r="AJ109" i="28"/>
  <c r="AK109" i="28"/>
  <c r="AF111" i="28"/>
  <c r="AH111" i="28"/>
  <c r="AI111" i="28"/>
  <c r="AJ111" i="28"/>
  <c r="AK111" i="28"/>
  <c r="AF3" i="28"/>
  <c r="AF2" i="28"/>
  <c r="AJ27" i="36" l="1"/>
  <c r="AJ28" i="36" s="1"/>
  <c r="AH26" i="36"/>
  <c r="AH44" i="36"/>
  <c r="AL27" i="36"/>
  <c r="AL28" i="36" s="1"/>
  <c r="AI27" i="36"/>
  <c r="AI28" i="36" s="1"/>
  <c r="AH27" i="36"/>
  <c r="AH28" i="36" s="1"/>
  <c r="AK27" i="36"/>
  <c r="AK28" i="36" s="1"/>
  <c r="AG42" i="35"/>
  <c r="AG71" i="35"/>
  <c r="AG26" i="35"/>
  <c r="AG50" i="35" s="1"/>
  <c r="AF27" i="36"/>
  <c r="AF28" i="36" s="1"/>
  <c r="E99" i="17"/>
  <c r="E129" i="17"/>
  <c r="F129" i="17"/>
  <c r="F99" i="17"/>
  <c r="AE5" i="25" l="1"/>
  <c r="AE8" i="25"/>
  <c r="AF8" i="25"/>
  <c r="AI19" i="36"/>
  <c r="AE10" i="25"/>
  <c r="AF10" i="25"/>
  <c r="AE12" i="25"/>
  <c r="AF12" i="25"/>
  <c r="AE14" i="25"/>
  <c r="AF14" i="25"/>
  <c r="AE16" i="25"/>
  <c r="AF16" i="25"/>
  <c r="AE18" i="25"/>
  <c r="AE19" i="25"/>
  <c r="AF19" i="25"/>
  <c r="AE20" i="25"/>
  <c r="AF20" i="25"/>
  <c r="AE22" i="25"/>
  <c r="AF22" i="25"/>
  <c r="AE28" i="25"/>
  <c r="AF28" i="25"/>
  <c r="AE30" i="25"/>
  <c r="AF30" i="25"/>
  <c r="AE32" i="25"/>
  <c r="AF32" i="25"/>
  <c r="AE33" i="25"/>
  <c r="AF33" i="25"/>
  <c r="AE35" i="25"/>
  <c r="AF35" i="25"/>
  <c r="AE37" i="25"/>
  <c r="AF37" i="25"/>
  <c r="AE38" i="25"/>
  <c r="AF38" i="25"/>
  <c r="AE39" i="25"/>
  <c r="AF39" i="25"/>
  <c r="AE40" i="25"/>
  <c r="AF40" i="25"/>
  <c r="AE41" i="25"/>
  <c r="AF41" i="25"/>
  <c r="AE42" i="25"/>
  <c r="AF42" i="25"/>
  <c r="AE44" i="25"/>
  <c r="AF44" i="25"/>
  <c r="AE46" i="25"/>
  <c r="AF46" i="25"/>
  <c r="AE48" i="25"/>
  <c r="AF48" i="25"/>
  <c r="AE52" i="25"/>
  <c r="AF52" i="25"/>
  <c r="AE54" i="25"/>
  <c r="AF54" i="25"/>
  <c r="AE55" i="25"/>
  <c r="AF55" i="25"/>
  <c r="AE66" i="25"/>
  <c r="AF66" i="25"/>
  <c r="AE67" i="25"/>
  <c r="AF67" i="25"/>
  <c r="AE68" i="25"/>
  <c r="AF68" i="25"/>
  <c r="AE69" i="25"/>
  <c r="AF69" i="25"/>
  <c r="AE70" i="25"/>
  <c r="AF70" i="25"/>
  <c r="AE71" i="25"/>
  <c r="AF71" i="25"/>
  <c r="AE72" i="25"/>
  <c r="AF72" i="25"/>
  <c r="AE82" i="25"/>
  <c r="AF47" i="35" s="1"/>
  <c r="AF45" i="35" s="1"/>
  <c r="AF82" i="25"/>
  <c r="AI47" i="35"/>
  <c r="AI45" i="35" s="1"/>
  <c r="AE86" i="25"/>
  <c r="AF86" i="25"/>
  <c r="AE87" i="25"/>
  <c r="AF87" i="25"/>
  <c r="AE88" i="25"/>
  <c r="AF88" i="25"/>
  <c r="AE89" i="25"/>
  <c r="AF89" i="25"/>
  <c r="AE90" i="25"/>
  <c r="AF90" i="25"/>
  <c r="AE91" i="25"/>
  <c r="AF91" i="25"/>
  <c r="AE92" i="25"/>
  <c r="AF92" i="25"/>
  <c r="AE93" i="25"/>
  <c r="AF93" i="25"/>
  <c r="AE94" i="25"/>
  <c r="AF94" i="25"/>
  <c r="AE95" i="25"/>
  <c r="AF95" i="25"/>
  <c r="AE96" i="25"/>
  <c r="AF96" i="25"/>
  <c r="AE97" i="25"/>
  <c r="AF97" i="25"/>
  <c r="AE98" i="25"/>
  <c r="AF98" i="25"/>
  <c r="AE99" i="25"/>
  <c r="AF99" i="25"/>
  <c r="AD89" i="25"/>
  <c r="AD90" i="25"/>
  <c r="AD91" i="25"/>
  <c r="AD92" i="25"/>
  <c r="AD93" i="25"/>
  <c r="AD94" i="25"/>
  <c r="AD95" i="25"/>
  <c r="AD96" i="25"/>
  <c r="AD97" i="25"/>
  <c r="AD98" i="25"/>
  <c r="AD99" i="25"/>
  <c r="AL19" i="36" l="1"/>
  <c r="AG47" i="35"/>
  <c r="AG45" i="35" s="1"/>
  <c r="AG38" i="35"/>
  <c r="AG41" i="35" s="1"/>
  <c r="AG46" i="35" s="1"/>
  <c r="AK19" i="36"/>
  <c r="AJ19" i="36"/>
  <c r="AF17" i="35"/>
  <c r="AF20" i="35" s="1"/>
  <c r="AF38" i="35"/>
  <c r="AF41" i="35" s="1"/>
  <c r="AF46" i="35" s="1"/>
  <c r="AF44" i="36"/>
  <c r="AJ18" i="36"/>
  <c r="AJ20" i="36" s="1"/>
  <c r="AJ44" i="36"/>
  <c r="AI38" i="35"/>
  <c r="AI41" i="35" s="1"/>
  <c r="AI46" i="35" s="1"/>
  <c r="AI17" i="35"/>
  <c r="AI20" i="35" s="1"/>
  <c r="AI18" i="36"/>
  <c r="AI20" i="36" s="1"/>
  <c r="AI44" i="36"/>
  <c r="AK18" i="36"/>
  <c r="AK44" i="36"/>
  <c r="AL44" i="36"/>
  <c r="AL45" i="36" s="1"/>
  <c r="AL18" i="36"/>
  <c r="AG19" i="36"/>
  <c r="AG20" i="36" s="1"/>
  <c r="AF18" i="36"/>
  <c r="AF19" i="36"/>
  <c r="AD88" i="25"/>
  <c r="AL20" i="36" l="1"/>
  <c r="AK20" i="36"/>
  <c r="AF42" i="35"/>
  <c r="AF71" i="35"/>
  <c r="AF26" i="35"/>
  <c r="AF50" i="35" s="1"/>
  <c r="AI42" i="35"/>
  <c r="AI71" i="35"/>
  <c r="AI26" i="35"/>
  <c r="AI50" i="35" s="1"/>
  <c r="AF20" i="36"/>
  <c r="AD87" i="25"/>
  <c r="H228" i="13" l="1"/>
  <c r="H230" i="13"/>
  <c r="H235" i="13"/>
  <c r="G245" i="13"/>
  <c r="H246" i="13"/>
  <c r="H255" i="13"/>
  <c r="H259" i="13"/>
  <c r="H274" i="13"/>
  <c r="H278" i="13"/>
  <c r="H281" i="13"/>
  <c r="H313" i="13"/>
  <c r="H324" i="13"/>
  <c r="C40" i="16"/>
  <c r="D40" i="16"/>
  <c r="E40" i="16"/>
  <c r="N282" i="16"/>
  <c r="M282" i="16"/>
  <c r="L282" i="16"/>
  <c r="K282" i="16"/>
  <c r="J282" i="16"/>
  <c r="I123" i="22"/>
  <c r="I119" i="22"/>
  <c r="I116" i="22"/>
  <c r="I108" i="22"/>
  <c r="I101" i="22"/>
  <c r="I100" i="22" s="1"/>
  <c r="I98" i="22" l="1"/>
  <c r="H245" i="13"/>
  <c r="H227" i="13"/>
  <c r="H273" i="13"/>
  <c r="H309" i="13"/>
  <c r="H225" i="13" l="1"/>
  <c r="AC46" i="25"/>
  <c r="AD46" i="25"/>
  <c r="AB46" i="25"/>
  <c r="AC44" i="25"/>
  <c r="AD44" i="25"/>
  <c r="AB44" i="25"/>
  <c r="AC33" i="25"/>
  <c r="AD33" i="25"/>
  <c r="H344" i="13"/>
  <c r="AC72" i="25" l="1"/>
  <c r="AD72" i="25"/>
  <c r="Y71" i="25"/>
  <c r="Z71" i="25"/>
  <c r="AA71" i="25"/>
  <c r="AB71" i="25"/>
  <c r="AC71" i="25"/>
  <c r="AD71" i="25"/>
  <c r="AE1" i="25"/>
  <c r="AE2" i="25"/>
  <c r="AE3" i="25"/>
  <c r="AJ1" i="29" l="1"/>
  <c r="AJ2" i="29"/>
  <c r="AJ3" i="29"/>
  <c r="AJ5" i="29"/>
  <c r="AJ6" i="29"/>
  <c r="AJ7" i="29"/>
  <c r="AJ8" i="29"/>
  <c r="AJ12" i="29"/>
  <c r="AJ13" i="29"/>
  <c r="AJ15" i="29"/>
  <c r="AJ19" i="29"/>
  <c r="AJ20" i="29"/>
  <c r="AJ21" i="29"/>
  <c r="AJ22" i="29"/>
  <c r="AJ23" i="29"/>
  <c r="AJ24" i="29"/>
  <c r="AJ31" i="29"/>
  <c r="AJ34" i="29"/>
  <c r="AJ35" i="29"/>
  <c r="AJ36" i="29"/>
  <c r="AJ38" i="29"/>
  <c r="AJ40" i="29"/>
  <c r="AJ42" i="29"/>
  <c r="AJ44" i="29"/>
  <c r="AJ46" i="29"/>
  <c r="AJ48" i="29"/>
  <c r="AJ50" i="29"/>
  <c r="AJ52" i="29"/>
  <c r="AK1" i="28" l="1"/>
  <c r="AK2" i="28"/>
  <c r="N97" i="18" l="1"/>
  <c r="N98" i="18" s="1"/>
  <c r="M97" i="18"/>
  <c r="M98" i="18" s="1"/>
  <c r="L97" i="18"/>
  <c r="L98" i="18" s="1"/>
  <c r="K97" i="18"/>
  <c r="K98" i="18" s="1"/>
  <c r="I97" i="18"/>
  <c r="I98" i="18" s="1"/>
  <c r="M92" i="18"/>
  <c r="L92" i="18"/>
  <c r="K92" i="18"/>
  <c r="I92" i="18"/>
  <c r="N90" i="18"/>
  <c r="M90" i="18"/>
  <c r="L90" i="18"/>
  <c r="K90" i="18"/>
  <c r="I90" i="18"/>
  <c r="AJ73" i="29"/>
  <c r="AK43" i="36" s="1"/>
  <c r="AK45" i="36" s="1"/>
  <c r="L158" i="17" l="1"/>
  <c r="K158" i="17"/>
  <c r="J158" i="17"/>
  <c r="I158" i="17"/>
  <c r="H158" i="17"/>
  <c r="L148" i="17"/>
  <c r="K148" i="17"/>
  <c r="J148" i="17"/>
  <c r="I148" i="17"/>
  <c r="H148" i="17"/>
  <c r="I175" i="17" l="1"/>
  <c r="H175" i="17"/>
  <c r="J146" i="17"/>
  <c r="K175" i="17"/>
  <c r="I146" i="17"/>
  <c r="H146" i="17"/>
  <c r="L175" i="17"/>
  <c r="J175" i="17"/>
  <c r="K146" i="17"/>
  <c r="L146" i="17"/>
  <c r="H92" i="16"/>
  <c r="K373" i="16" l="1"/>
  <c r="J373" i="16"/>
  <c r="I373" i="16"/>
  <c r="M367" i="16"/>
  <c r="L367" i="16"/>
  <c r="K367" i="16"/>
  <c r="J367" i="16"/>
  <c r="I367" i="16"/>
  <c r="M361" i="16"/>
  <c r="K361" i="16"/>
  <c r="J361" i="16"/>
  <c r="M343" i="16"/>
  <c r="L343" i="16"/>
  <c r="K343" i="16"/>
  <c r="J343" i="16"/>
  <c r="I343" i="16"/>
  <c r="M330" i="16"/>
  <c r="L330" i="16"/>
  <c r="K330" i="16"/>
  <c r="I330" i="16"/>
  <c r="M315" i="16"/>
  <c r="K292" i="16"/>
  <c r="M174" i="22"/>
  <c r="I174" i="22"/>
  <c r="M170" i="22"/>
  <c r="L170" i="22"/>
  <c r="K170" i="22"/>
  <c r="J170" i="22"/>
  <c r="I170" i="22"/>
  <c r="M167" i="22"/>
  <c r="L167" i="22"/>
  <c r="K167" i="22"/>
  <c r="J167" i="22"/>
  <c r="I167" i="22"/>
  <c r="M163" i="22"/>
  <c r="L163" i="22"/>
  <c r="K163" i="22"/>
  <c r="J163" i="22"/>
  <c r="I163" i="22"/>
  <c r="M159" i="22"/>
  <c r="L159" i="22"/>
  <c r="K159" i="22"/>
  <c r="J159" i="22"/>
  <c r="I159" i="22"/>
  <c r="M151" i="22"/>
  <c r="L151" i="22"/>
  <c r="K151" i="22"/>
  <c r="J151" i="22"/>
  <c r="I151" i="22"/>
  <c r="G363" i="13"/>
  <c r="K149" i="22" l="1"/>
  <c r="J149" i="22"/>
  <c r="I149" i="22"/>
  <c r="L149" i="22"/>
  <c r="M378" i="16"/>
  <c r="H7" i="22" l="1"/>
  <c r="H15" i="22"/>
  <c r="AE2" i="28"/>
  <c r="T2" i="30"/>
  <c r="AD2" i="29"/>
  <c r="AD3" i="29"/>
  <c r="AD23" i="21" l="1"/>
  <c r="AE22" i="21"/>
  <c r="AF22" i="21"/>
  <c r="AG22" i="21"/>
  <c r="AH22" i="21"/>
  <c r="AI22" i="21"/>
  <c r="AJ22" i="21"/>
  <c r="AK22" i="21"/>
  <c r="AL22" i="21"/>
  <c r="AM22" i="21"/>
  <c r="AN22" i="21"/>
  <c r="AO22" i="21"/>
  <c r="AP22" i="21"/>
  <c r="AQ22" i="21"/>
  <c r="AR22" i="21"/>
  <c r="AS22" i="21"/>
  <c r="AD22" i="21"/>
  <c r="AC22" i="21" s="1"/>
  <c r="AE19" i="21"/>
  <c r="AF19" i="21"/>
  <c r="AG19" i="21"/>
  <c r="AH19" i="21"/>
  <c r="AI19" i="21"/>
  <c r="AJ19" i="21"/>
  <c r="AK19" i="21"/>
  <c r="AL19" i="21"/>
  <c r="AM19" i="21"/>
  <c r="AN19" i="21"/>
  <c r="AO19" i="21"/>
  <c r="AP19" i="21"/>
  <c r="AQ19" i="21"/>
  <c r="AR19" i="21"/>
  <c r="AS19" i="21"/>
  <c r="AD19" i="21"/>
  <c r="AC19" i="21" s="1"/>
  <c r="V142" i="6"/>
  <c r="W142" i="6"/>
  <c r="X142" i="6"/>
  <c r="Y142" i="6"/>
  <c r="Z142" i="6"/>
  <c r="AA142" i="6"/>
  <c r="AB142" i="6"/>
  <c r="U142" i="6"/>
  <c r="T140" i="6"/>
  <c r="U140" i="6"/>
  <c r="V140" i="6"/>
  <c r="W140" i="6"/>
  <c r="X140" i="6"/>
  <c r="Y140" i="6"/>
  <c r="AB140" i="6"/>
  <c r="AA140" i="6"/>
  <c r="V135" i="6"/>
  <c r="AF23" i="21" s="1"/>
  <c r="W135" i="6"/>
  <c r="AG23" i="21" s="1"/>
  <c r="X135" i="6"/>
  <c r="AH23" i="21" s="1"/>
  <c r="Y135" i="6"/>
  <c r="AI23" i="21" s="1"/>
  <c r="Z135" i="6"/>
  <c r="AJ23" i="21" s="1"/>
  <c r="AA135" i="6"/>
  <c r="AK23" i="21" s="1"/>
  <c r="AB135" i="6"/>
  <c r="AL23" i="21" s="1"/>
  <c r="AM23" i="21"/>
  <c r="AN23" i="21"/>
  <c r="AO23" i="21"/>
  <c r="AP23" i="21"/>
  <c r="AQ23" i="21"/>
  <c r="AR23" i="21"/>
  <c r="AS23" i="21"/>
  <c r="U135" i="6"/>
  <c r="AE23" i="21" s="1"/>
  <c r="V132" i="6"/>
  <c r="W132" i="6"/>
  <c r="X132" i="6"/>
  <c r="Y132" i="6"/>
  <c r="Z132" i="6"/>
  <c r="AA132" i="6"/>
  <c r="AB132" i="6"/>
  <c r="U132" i="6"/>
  <c r="V139" i="6"/>
  <c r="W139" i="6"/>
  <c r="X139" i="6"/>
  <c r="Y139" i="6"/>
  <c r="Z139" i="6"/>
  <c r="AA139" i="6"/>
  <c r="AB139" i="6"/>
  <c r="U139" i="6"/>
  <c r="T3" i="30"/>
  <c r="U3" i="30"/>
  <c r="V3" i="30"/>
  <c r="E21" i="18"/>
  <c r="F20" i="18"/>
  <c r="F21" i="18" s="1"/>
  <c r="F15" i="18"/>
  <c r="AA31" i="36"/>
  <c r="AB31" i="36"/>
  <c r="Z31" i="36"/>
  <c r="AI1" i="29"/>
  <c r="AI2" i="29"/>
  <c r="AI3" i="29"/>
  <c r="AI5" i="29"/>
  <c r="AI6" i="29"/>
  <c r="AI7" i="29"/>
  <c r="AI8" i="29"/>
  <c r="AI15" i="29"/>
  <c r="AI19" i="29"/>
  <c r="AI20" i="29"/>
  <c r="AI21" i="29"/>
  <c r="AI22" i="29"/>
  <c r="AI23" i="29"/>
  <c r="AI24" i="29"/>
  <c r="AI34" i="29"/>
  <c r="AI35" i="29"/>
  <c r="AI36" i="29"/>
  <c r="AI38" i="29"/>
  <c r="AI40" i="29"/>
  <c r="AI42" i="29"/>
  <c r="AI44" i="29"/>
  <c r="AI46" i="29"/>
  <c r="AI48" i="29"/>
  <c r="AI50" i="29"/>
  <c r="AI52" i="29"/>
  <c r="AH2" i="29"/>
  <c r="AH3" i="29"/>
  <c r="AH1" i="29"/>
  <c r="F26" i="17"/>
  <c r="E26" i="17"/>
  <c r="F15" i="17"/>
  <c r="AI13" i="29"/>
  <c r="E15" i="17"/>
  <c r="D13" i="17"/>
  <c r="AJ1" i="28"/>
  <c r="AJ2" i="28"/>
  <c r="AI2" i="28"/>
  <c r="AI1" i="28"/>
  <c r="G87" i="16"/>
  <c r="AD111" i="28" s="1"/>
  <c r="AE111" i="28"/>
  <c r="G81" i="16"/>
  <c r="AD109" i="28" s="1"/>
  <c r="AE109" i="28"/>
  <c r="G75" i="16"/>
  <c r="G56" i="16"/>
  <c r="G43" i="16"/>
  <c r="G28" i="16"/>
  <c r="F87" i="16"/>
  <c r="AC111" i="28" s="1"/>
  <c r="F81" i="16"/>
  <c r="AC109" i="28" s="1"/>
  <c r="F75" i="16"/>
  <c r="F56" i="16"/>
  <c r="F43" i="16"/>
  <c r="F28" i="16"/>
  <c r="F5" i="16"/>
  <c r="G5" i="16"/>
  <c r="H30" i="22"/>
  <c r="G30" i="22"/>
  <c r="F30" i="22"/>
  <c r="G26" i="22"/>
  <c r="H26" i="22"/>
  <c r="F26" i="22"/>
  <c r="H23" i="22"/>
  <c r="G19" i="22"/>
  <c r="F19" i="22"/>
  <c r="G7" i="22"/>
  <c r="F15" i="22"/>
  <c r="G15" i="22"/>
  <c r="H5" i="22" l="1"/>
  <c r="G5" i="22"/>
  <c r="E39" i="17"/>
  <c r="AC31" i="36"/>
  <c r="F39" i="17"/>
  <c r="G20" i="18"/>
  <c r="F13" i="17"/>
  <c r="AI73" i="29"/>
  <c r="AJ43" i="36" s="1"/>
  <c r="AJ45" i="36" s="1"/>
  <c r="AI31" i="29"/>
  <c r="AI12" i="29"/>
  <c r="E13" i="17"/>
  <c r="G92" i="16"/>
  <c r="F92" i="16"/>
  <c r="AD5" i="25"/>
  <c r="AE44" i="36" s="1"/>
  <c r="AD8" i="25"/>
  <c r="AD10" i="25"/>
  <c r="AD12" i="25"/>
  <c r="AD14" i="25"/>
  <c r="AD16" i="25"/>
  <c r="AD18" i="25"/>
  <c r="AD19" i="25"/>
  <c r="AD20" i="25"/>
  <c r="AD22" i="25"/>
  <c r="AD28" i="25"/>
  <c r="AD30" i="25"/>
  <c r="AD32" i="25"/>
  <c r="AD35" i="25"/>
  <c r="AD37" i="25"/>
  <c r="AD38" i="25"/>
  <c r="AD39" i="25"/>
  <c r="AD40" i="25"/>
  <c r="AD41" i="25"/>
  <c r="AD42" i="25"/>
  <c r="AD48" i="25"/>
  <c r="AD52" i="25"/>
  <c r="AD54" i="25"/>
  <c r="AD55" i="25"/>
  <c r="AD66" i="25"/>
  <c r="AD67" i="25"/>
  <c r="AD68" i="25"/>
  <c r="AD69" i="25"/>
  <c r="AD70" i="25"/>
  <c r="AD82" i="25"/>
  <c r="AE47" i="35" s="1"/>
  <c r="AE45" i="35" s="1"/>
  <c r="AD86" i="25"/>
  <c r="AC86" i="25"/>
  <c r="AC87" i="25"/>
  <c r="AC88" i="25"/>
  <c r="AC89" i="25"/>
  <c r="AC90" i="25"/>
  <c r="AC91" i="25"/>
  <c r="AC92" i="25"/>
  <c r="AC93" i="25"/>
  <c r="AC94" i="25"/>
  <c r="AC95" i="25"/>
  <c r="AC96" i="25"/>
  <c r="AC97" i="25"/>
  <c r="AC98" i="25"/>
  <c r="AC99" i="25"/>
  <c r="AC82" i="25"/>
  <c r="AC66" i="25"/>
  <c r="AC67" i="25"/>
  <c r="AC68" i="25"/>
  <c r="AC69" i="25"/>
  <c r="AC70" i="25"/>
  <c r="AC54" i="25"/>
  <c r="AC55" i="25"/>
  <c r="AC52" i="25"/>
  <c r="AF1" i="25"/>
  <c r="AF2" i="25"/>
  <c r="AF3" i="25"/>
  <c r="AD3" i="25"/>
  <c r="AD1" i="25"/>
  <c r="AC5" i="25"/>
  <c r="AD18" i="36" s="1"/>
  <c r="AC8" i="25"/>
  <c r="AD19" i="36" s="1"/>
  <c r="AC10" i="25"/>
  <c r="AC12" i="25"/>
  <c r="AC14" i="25"/>
  <c r="AC16" i="25"/>
  <c r="AC18" i="25"/>
  <c r="AC19" i="25"/>
  <c r="AC20" i="25"/>
  <c r="AC22" i="25"/>
  <c r="AC26" i="25"/>
  <c r="AC28" i="25"/>
  <c r="AC30" i="25"/>
  <c r="AC32" i="25"/>
  <c r="AC35" i="25"/>
  <c r="AC37" i="25"/>
  <c r="AC38" i="25"/>
  <c r="AC39" i="25"/>
  <c r="AC40" i="25"/>
  <c r="AC41" i="25"/>
  <c r="AC42" i="25"/>
  <c r="AC48" i="25"/>
  <c r="AB35" i="25"/>
  <c r="AE19" i="36" l="1"/>
  <c r="AD20" i="36"/>
  <c r="AE18" i="36"/>
  <c r="AE38" i="35"/>
  <c r="AE41" i="35" s="1"/>
  <c r="AE17" i="35"/>
  <c r="AE20" i="35" s="1"/>
  <c r="AE26" i="35" l="1"/>
  <c r="AE71" i="35"/>
  <c r="AE20" i="36"/>
  <c r="AE42" i="35"/>
  <c r="AC35" i="36" l="1"/>
  <c r="G117" i="18"/>
  <c r="E181" i="17"/>
  <c r="Z38" i="35"/>
  <c r="AB9" i="35"/>
  <c r="AA38" i="35"/>
  <c r="AB38" i="35"/>
  <c r="AC38" i="35"/>
  <c r="Y5" i="25"/>
  <c r="Z17" i="35" s="1"/>
  <c r="Z20" i="35" s="1"/>
  <c r="Z71" i="35" s="1"/>
  <c r="Z5" i="25"/>
  <c r="AA17" i="35" s="1"/>
  <c r="AA20" i="35" s="1"/>
  <c r="AA71" i="35" s="1"/>
  <c r="AA5" i="25"/>
  <c r="AB17" i="35" s="1"/>
  <c r="AB20" i="35" s="1"/>
  <c r="AB71" i="35" s="1"/>
  <c r="Y82" i="25"/>
  <c r="Z47" i="35" s="1"/>
  <c r="Z45" i="35" s="1"/>
  <c r="Z82" i="25"/>
  <c r="AA47" i="35" s="1"/>
  <c r="AA45" i="35" s="1"/>
  <c r="AA82" i="25"/>
  <c r="AB47" i="35" s="1"/>
  <c r="AB45" i="35" s="1"/>
  <c r="AB82" i="25"/>
  <c r="AC47" i="35" s="1"/>
  <c r="AC45" i="35" s="1"/>
  <c r="Z102" i="28"/>
  <c r="Z37" i="36" s="1"/>
  <c r="AA102" i="28"/>
  <c r="AB102" i="28"/>
  <c r="AB37" i="36" s="1"/>
  <c r="AC102" i="28"/>
  <c r="AC32" i="35" s="1"/>
  <c r="Z5" i="28"/>
  <c r="Z31" i="35" s="1"/>
  <c r="AA5" i="28"/>
  <c r="AB5" i="28"/>
  <c r="AB31" i="35" s="1"/>
  <c r="AC5" i="28"/>
  <c r="AC31" i="35" s="1"/>
  <c r="AC51" i="35" s="1"/>
  <c r="N123" i="18"/>
  <c r="M123" i="18"/>
  <c r="L123" i="18"/>
  <c r="K123" i="18"/>
  <c r="I123" i="18"/>
  <c r="Z38" i="29"/>
  <c r="AA38" i="29"/>
  <c r="AB38" i="29"/>
  <c r="AC38" i="29"/>
  <c r="AD38" i="29"/>
  <c r="AE38" i="29"/>
  <c r="AG38" i="29"/>
  <c r="AH38" i="29"/>
  <c r="Y38" i="29"/>
  <c r="K217" i="17"/>
  <c r="AD17" i="35"/>
  <c r="AD20" i="35" s="1"/>
  <c r="AD71" i="35" s="1"/>
  <c r="AD73" i="29"/>
  <c r="AE43" i="36" s="1"/>
  <c r="AE45" i="36" s="1"/>
  <c r="AB73" i="29"/>
  <c r="AC43" i="36" s="1"/>
  <c r="AC73" i="29"/>
  <c r="AD43" i="36" s="1"/>
  <c r="AE73" i="29"/>
  <c r="AF43" i="36" s="1"/>
  <c r="AF45" i="36" s="1"/>
  <c r="AG73" i="29"/>
  <c r="AH43" i="36" s="1"/>
  <c r="AH45" i="36" s="1"/>
  <c r="AH73" i="29"/>
  <c r="AI43" i="36" s="1"/>
  <c r="AI45" i="36" s="1"/>
  <c r="AA9" i="36"/>
  <c r="AB9" i="36"/>
  <c r="AC9" i="36"/>
  <c r="Z9" i="36"/>
  <c r="AA4" i="36"/>
  <c r="AB4" i="36"/>
  <c r="AC4" i="36"/>
  <c r="Z4" i="36"/>
  <c r="AC34" i="36"/>
  <c r="AB35" i="36"/>
  <c r="D5" i="16"/>
  <c r="AA34" i="36" s="1"/>
  <c r="AA35" i="36"/>
  <c r="Z35" i="36"/>
  <c r="Z22" i="36"/>
  <c r="Z23" i="36"/>
  <c r="Z14" i="36"/>
  <c r="AA23" i="36"/>
  <c r="AB23" i="36"/>
  <c r="D22" i="36"/>
  <c r="E22" i="36"/>
  <c r="F22" i="36"/>
  <c r="G22" i="36"/>
  <c r="H22" i="36"/>
  <c r="I22" i="36"/>
  <c r="J22" i="36"/>
  <c r="K22" i="36"/>
  <c r="K23" i="36"/>
  <c r="L22" i="36"/>
  <c r="M22" i="36"/>
  <c r="N22" i="36"/>
  <c r="O22" i="36"/>
  <c r="P22" i="36"/>
  <c r="Q22" i="36"/>
  <c r="R22" i="36"/>
  <c r="S22" i="36"/>
  <c r="S23" i="36"/>
  <c r="T22" i="36"/>
  <c r="U22" i="36"/>
  <c r="U23" i="36"/>
  <c r="V22" i="36"/>
  <c r="W22" i="36"/>
  <c r="X22" i="36"/>
  <c r="Y22" i="36"/>
  <c r="AA22" i="36"/>
  <c r="AB22" i="36"/>
  <c r="AC22" i="36"/>
  <c r="D23" i="36"/>
  <c r="D24" i="36" s="1"/>
  <c r="E23" i="36"/>
  <c r="E24" i="36" s="1"/>
  <c r="F23" i="36"/>
  <c r="G23" i="36"/>
  <c r="G24" i="36" s="1"/>
  <c r="H23" i="36"/>
  <c r="H24" i="36" s="1"/>
  <c r="I23" i="36"/>
  <c r="I24" i="36" s="1"/>
  <c r="J23" i="36"/>
  <c r="L23" i="36"/>
  <c r="M23" i="36"/>
  <c r="N23" i="36"/>
  <c r="O23" i="36"/>
  <c r="P23" i="36"/>
  <c r="Q23" i="36"/>
  <c r="R23" i="36"/>
  <c r="T23" i="36"/>
  <c r="V23" i="36"/>
  <c r="W23" i="36"/>
  <c r="X23" i="36"/>
  <c r="Y23" i="36"/>
  <c r="AA30" i="36"/>
  <c r="AB30" i="36"/>
  <c r="AC30" i="36"/>
  <c r="E39" i="36"/>
  <c r="E40" i="36"/>
  <c r="F39" i="36"/>
  <c r="G39" i="36"/>
  <c r="H39" i="36"/>
  <c r="I39" i="36"/>
  <c r="J39" i="36"/>
  <c r="J40" i="36"/>
  <c r="K39" i="36"/>
  <c r="K40" i="36"/>
  <c r="L39" i="36"/>
  <c r="M39" i="36"/>
  <c r="M40" i="36"/>
  <c r="N39" i="36"/>
  <c r="O39" i="36"/>
  <c r="P39" i="36"/>
  <c r="Q39" i="36"/>
  <c r="Q40" i="36"/>
  <c r="R39" i="36"/>
  <c r="R40" i="36"/>
  <c r="S39" i="36"/>
  <c r="S40" i="36"/>
  <c r="T39" i="36"/>
  <c r="U39" i="36"/>
  <c r="U40" i="36"/>
  <c r="V39" i="36"/>
  <c r="W39" i="36"/>
  <c r="X39" i="36"/>
  <c r="Y39" i="36"/>
  <c r="Y40" i="36"/>
  <c r="Z39" i="36"/>
  <c r="Z40" i="36"/>
  <c r="AA39" i="36"/>
  <c r="AA40" i="36"/>
  <c r="F40" i="36"/>
  <c r="F41" i="36" s="1"/>
  <c r="G40" i="36"/>
  <c r="G41" i="36" s="1"/>
  <c r="H40" i="36"/>
  <c r="I40" i="36"/>
  <c r="L40" i="36"/>
  <c r="N40" i="36"/>
  <c r="O40" i="36"/>
  <c r="P40" i="36"/>
  <c r="T40" i="36"/>
  <c r="T41" i="36" s="1"/>
  <c r="V40" i="36"/>
  <c r="W40" i="36"/>
  <c r="X40" i="36"/>
  <c r="AB40" i="36"/>
  <c r="AC40" i="36"/>
  <c r="Z30" i="36"/>
  <c r="D39" i="36"/>
  <c r="D40" i="36"/>
  <c r="D14" i="36"/>
  <c r="E14" i="36"/>
  <c r="F14" i="36"/>
  <c r="F15" i="36"/>
  <c r="G14" i="36"/>
  <c r="H14" i="36"/>
  <c r="H15" i="36"/>
  <c r="I14" i="36"/>
  <c r="J14" i="36"/>
  <c r="J15" i="36"/>
  <c r="K14" i="36"/>
  <c r="L14" i="36"/>
  <c r="M14" i="36"/>
  <c r="N14" i="36"/>
  <c r="N15" i="36"/>
  <c r="O14" i="36"/>
  <c r="P14" i="36"/>
  <c r="Q14" i="36"/>
  <c r="R14" i="36"/>
  <c r="R15" i="36"/>
  <c r="S14" i="36"/>
  <c r="T14" i="36"/>
  <c r="U14" i="36"/>
  <c r="V14" i="36"/>
  <c r="W14" i="36"/>
  <c r="X14" i="36"/>
  <c r="X15" i="36"/>
  <c r="Y14" i="36"/>
  <c r="AA14" i="36"/>
  <c r="AB14" i="36"/>
  <c r="AC14" i="36"/>
  <c r="D15" i="36"/>
  <c r="E15" i="36"/>
  <c r="G15" i="36"/>
  <c r="I15" i="36"/>
  <c r="K15" i="36"/>
  <c r="L15" i="36"/>
  <c r="M15" i="36"/>
  <c r="O15" i="36"/>
  <c r="Q15" i="36"/>
  <c r="S15" i="36"/>
  <c r="T15" i="36"/>
  <c r="U15" i="36"/>
  <c r="V15" i="36"/>
  <c r="W15" i="36"/>
  <c r="Y15" i="36"/>
  <c r="Z15" i="36"/>
  <c r="AA15" i="36"/>
  <c r="AB15" i="36"/>
  <c r="AC15" i="36"/>
  <c r="C23" i="36"/>
  <c r="C22" i="36"/>
  <c r="C15" i="36"/>
  <c r="C14" i="36"/>
  <c r="D2" i="36"/>
  <c r="E2" i="36" s="1"/>
  <c r="F2" i="36" s="1"/>
  <c r="G2" i="36" s="1"/>
  <c r="H2" i="36" s="1"/>
  <c r="I2" i="36" s="1"/>
  <c r="J2" i="36" s="1"/>
  <c r="K2" i="36" s="1"/>
  <c r="L2" i="36" s="1"/>
  <c r="M2" i="36" s="1"/>
  <c r="N2" i="36" s="1"/>
  <c r="O2" i="36" s="1"/>
  <c r="P2" i="36" s="1"/>
  <c r="Q2" i="36" s="1"/>
  <c r="R2" i="36" s="1"/>
  <c r="S2" i="36" s="1"/>
  <c r="T2" i="36" s="1"/>
  <c r="U2" i="36" s="1"/>
  <c r="V2" i="36" s="1"/>
  <c r="W2" i="36" s="1"/>
  <c r="X2" i="36" s="1"/>
  <c r="Y2" i="36" s="1"/>
  <c r="Z2" i="36" s="1"/>
  <c r="AA2" i="36" s="1"/>
  <c r="AB2" i="36" s="1"/>
  <c r="AC2" i="36" s="1"/>
  <c r="AD2" i="36" s="1"/>
  <c r="AE2" i="36" s="1"/>
  <c r="AF2" i="36" s="1"/>
  <c r="E5" i="16"/>
  <c r="AB8" i="28" s="1"/>
  <c r="AB32" i="28"/>
  <c r="AB86" i="28"/>
  <c r="AC9" i="28"/>
  <c r="AC23" i="36" s="1"/>
  <c r="C5" i="16"/>
  <c r="Z8" i="28" s="1"/>
  <c r="Z32" i="28"/>
  <c r="Z86" i="28"/>
  <c r="AD5" i="28"/>
  <c r="AD26" i="36" s="1"/>
  <c r="AE5" i="28"/>
  <c r="D38" i="35"/>
  <c r="D31" i="35"/>
  <c r="E38" i="35"/>
  <c r="E31" i="35"/>
  <c r="F38" i="35"/>
  <c r="F31" i="35"/>
  <c r="G38" i="35"/>
  <c r="G31" i="35"/>
  <c r="G32" i="35"/>
  <c r="H38" i="35"/>
  <c r="H31" i="35"/>
  <c r="I38" i="35"/>
  <c r="I31" i="35"/>
  <c r="J38" i="35"/>
  <c r="J31" i="35"/>
  <c r="K38" i="35"/>
  <c r="K31" i="35"/>
  <c r="K32" i="35"/>
  <c r="L38" i="35"/>
  <c r="L31" i="35"/>
  <c r="M38" i="35"/>
  <c r="M31" i="35"/>
  <c r="N38" i="35"/>
  <c r="N31" i="35"/>
  <c r="O38" i="35"/>
  <c r="O31" i="35"/>
  <c r="O32" i="35"/>
  <c r="P31" i="35"/>
  <c r="Q38" i="35"/>
  <c r="Q31" i="35"/>
  <c r="R38" i="35"/>
  <c r="R31" i="35"/>
  <c r="S38" i="35"/>
  <c r="S31" i="35"/>
  <c r="T38" i="35"/>
  <c r="T31" i="35"/>
  <c r="U38" i="35"/>
  <c r="U31" i="35"/>
  <c r="V38" i="35"/>
  <c r="V31" i="35"/>
  <c r="W38" i="35"/>
  <c r="W31" i="35"/>
  <c r="X38" i="35"/>
  <c r="X31" i="35"/>
  <c r="X32" i="35"/>
  <c r="Y38" i="35"/>
  <c r="Y31" i="35"/>
  <c r="C38" i="35"/>
  <c r="C31" i="35"/>
  <c r="AC13" i="28"/>
  <c r="AC20" i="28"/>
  <c r="AC23" i="28"/>
  <c r="AC24" i="28"/>
  <c r="AC11" i="28"/>
  <c r="AC22" i="28"/>
  <c r="AC30" i="28"/>
  <c r="Z13" i="28"/>
  <c r="Z20" i="28"/>
  <c r="Z23" i="28"/>
  <c r="Z24" i="28"/>
  <c r="Z29" i="28"/>
  <c r="AA30" i="28"/>
  <c r="O83" i="25"/>
  <c r="P15" i="36" s="1"/>
  <c r="Y80" i="25"/>
  <c r="Z80" i="25"/>
  <c r="AA80" i="25"/>
  <c r="AB80" i="25"/>
  <c r="W80" i="25"/>
  <c r="X80" i="25"/>
  <c r="R80" i="25"/>
  <c r="S80" i="25"/>
  <c r="T80" i="25"/>
  <c r="U80" i="25"/>
  <c r="V80" i="25"/>
  <c r="Q80" i="25"/>
  <c r="O80" i="25"/>
  <c r="P80" i="25"/>
  <c r="N80" i="25"/>
  <c r="M80" i="25"/>
  <c r="L80" i="25"/>
  <c r="K80" i="25"/>
  <c r="J80" i="25"/>
  <c r="AC5" i="29"/>
  <c r="AD5" i="29"/>
  <c r="AE5" i="29"/>
  <c r="AG5" i="29"/>
  <c r="AH5" i="29"/>
  <c r="AB12" i="29"/>
  <c r="AD13" i="29"/>
  <c r="AE13" i="29"/>
  <c r="AG13" i="29"/>
  <c r="AH13" i="29"/>
  <c r="AC13" i="29"/>
  <c r="AD12" i="29"/>
  <c r="AE12" i="29"/>
  <c r="AG12" i="29"/>
  <c r="AH12" i="29"/>
  <c r="AC12" i="29"/>
  <c r="AF32" i="35"/>
  <c r="AH32" i="35"/>
  <c r="AI32" i="35"/>
  <c r="AA32" i="28"/>
  <c r="AA86" i="28"/>
  <c r="AC8" i="28"/>
  <c r="AC32" i="28"/>
  <c r="AC65" i="28"/>
  <c r="AC86" i="28"/>
  <c r="AD8" i="28"/>
  <c r="AD32" i="28"/>
  <c r="AD65" i="28"/>
  <c r="AD86" i="28"/>
  <c r="AD102" i="28"/>
  <c r="AD32" i="35" s="1"/>
  <c r="AE8" i="28"/>
  <c r="AE32" i="28"/>
  <c r="AE65" i="28"/>
  <c r="AE86" i="28"/>
  <c r="AE102" i="28"/>
  <c r="AE32" i="35" s="1"/>
  <c r="D47" i="35"/>
  <c r="Z7" i="35"/>
  <c r="Y11" i="35" s="1"/>
  <c r="Y7" i="35"/>
  <c r="X7" i="35"/>
  <c r="W7" i="35"/>
  <c r="V7" i="35"/>
  <c r="U7" i="35"/>
  <c r="T7" i="35"/>
  <c r="S7" i="35"/>
  <c r="R7" i="35"/>
  <c r="Q7" i="35"/>
  <c r="P7" i="35"/>
  <c r="O7" i="35"/>
  <c r="N7" i="35"/>
  <c r="M7" i="35"/>
  <c r="M8" i="35" s="1"/>
  <c r="L7" i="35"/>
  <c r="K8" i="35" s="1"/>
  <c r="K7" i="35"/>
  <c r="J7" i="35"/>
  <c r="I7" i="35"/>
  <c r="H7" i="35"/>
  <c r="G7" i="35"/>
  <c r="F7" i="35"/>
  <c r="E7" i="35"/>
  <c r="D7" i="35"/>
  <c r="D4" i="35"/>
  <c r="E47" i="35"/>
  <c r="F47" i="35"/>
  <c r="G47" i="35"/>
  <c r="H47" i="35"/>
  <c r="I47" i="35"/>
  <c r="J47" i="35"/>
  <c r="K47" i="35"/>
  <c r="L47" i="35"/>
  <c r="M47" i="35"/>
  <c r="N47" i="35"/>
  <c r="O47" i="35"/>
  <c r="Q47" i="35"/>
  <c r="R47" i="35"/>
  <c r="S47" i="35"/>
  <c r="T47" i="35"/>
  <c r="U47" i="35"/>
  <c r="V47" i="35"/>
  <c r="W47" i="35"/>
  <c r="X47" i="35"/>
  <c r="Y47" i="35"/>
  <c r="AD47" i="35"/>
  <c r="AD45" i="35" s="1"/>
  <c r="C47" i="35"/>
  <c r="AC14" i="35"/>
  <c r="AB14" i="35"/>
  <c r="AA14" i="35"/>
  <c r="Z14" i="35"/>
  <c r="Y14" i="35"/>
  <c r="X14" i="35"/>
  <c r="W14" i="35"/>
  <c r="V14" i="35"/>
  <c r="V23" i="35" s="1"/>
  <c r="U14" i="35"/>
  <c r="T14" i="35"/>
  <c r="S14" i="35"/>
  <c r="R14" i="35"/>
  <c r="Q14" i="35"/>
  <c r="P14" i="35"/>
  <c r="O14" i="35"/>
  <c r="O23" i="35" s="1"/>
  <c r="N14" i="35"/>
  <c r="M14" i="35"/>
  <c r="L14" i="35"/>
  <c r="K14" i="35"/>
  <c r="K23" i="35" s="1"/>
  <c r="J14" i="35"/>
  <c r="I14" i="35"/>
  <c r="H14" i="35"/>
  <c r="G14" i="35"/>
  <c r="G23" i="35" s="1"/>
  <c r="F14" i="35"/>
  <c r="E14" i="35"/>
  <c r="D14" i="35"/>
  <c r="C14" i="35"/>
  <c r="D49" i="35"/>
  <c r="E49" i="35" s="1"/>
  <c r="F49" i="35" s="1"/>
  <c r="G49" i="35" s="1"/>
  <c r="H49" i="35" s="1"/>
  <c r="I49" i="35" s="1"/>
  <c r="J49" i="35" s="1"/>
  <c r="K49" i="35" s="1"/>
  <c r="L49" i="35" s="1"/>
  <c r="M49" i="35" s="1"/>
  <c r="N49" i="35" s="1"/>
  <c r="O49" i="35" s="1"/>
  <c r="P49" i="35" s="1"/>
  <c r="Q49" i="35" s="1"/>
  <c r="R49" i="35" s="1"/>
  <c r="S49" i="35" s="1"/>
  <c r="T49" i="35" s="1"/>
  <c r="U49" i="35" s="1"/>
  <c r="V49" i="35" s="1"/>
  <c r="W49" i="35" s="1"/>
  <c r="X49" i="35" s="1"/>
  <c r="Y49" i="35" s="1"/>
  <c r="Z49" i="35" s="1"/>
  <c r="AA49" i="35" s="1"/>
  <c r="AB49" i="35" s="1"/>
  <c r="AC49" i="35" s="1"/>
  <c r="AD49" i="35" s="1"/>
  <c r="AE49" i="35" s="1"/>
  <c r="AF49" i="35" s="1"/>
  <c r="AG49" i="35" s="1"/>
  <c r="AH49" i="35" s="1"/>
  <c r="AI49" i="35" s="1"/>
  <c r="D17" i="35"/>
  <c r="E17" i="35"/>
  <c r="F17" i="35"/>
  <c r="G17" i="35"/>
  <c r="H17" i="35"/>
  <c r="I17" i="35"/>
  <c r="J17" i="35"/>
  <c r="K17" i="35"/>
  <c r="L17" i="35"/>
  <c r="M17" i="35"/>
  <c r="N17" i="35"/>
  <c r="O17" i="35"/>
  <c r="P17" i="35"/>
  <c r="Q17" i="35"/>
  <c r="R17" i="35"/>
  <c r="S17" i="35"/>
  <c r="T17" i="35"/>
  <c r="U17" i="35"/>
  <c r="V17" i="35"/>
  <c r="W17" i="35"/>
  <c r="X17" i="35"/>
  <c r="Y17" i="35"/>
  <c r="C17" i="35"/>
  <c r="D40" i="35"/>
  <c r="E40" i="35" s="1"/>
  <c r="F40" i="35" s="1"/>
  <c r="G40" i="35" s="1"/>
  <c r="H40" i="35" s="1"/>
  <c r="I40" i="35" s="1"/>
  <c r="J40" i="35" s="1"/>
  <c r="K40" i="35" s="1"/>
  <c r="L40" i="35" s="1"/>
  <c r="M40" i="35" s="1"/>
  <c r="N40" i="35" s="1"/>
  <c r="O40" i="35" s="1"/>
  <c r="P40" i="35" s="1"/>
  <c r="Q40" i="35" s="1"/>
  <c r="R40" i="35" s="1"/>
  <c r="S40" i="35" s="1"/>
  <c r="T40" i="35" s="1"/>
  <c r="U40" i="35" s="1"/>
  <c r="V40" i="35" s="1"/>
  <c r="W40" i="35" s="1"/>
  <c r="X40" i="35" s="1"/>
  <c r="Y40" i="35" s="1"/>
  <c r="Z40" i="35" s="1"/>
  <c r="AA40" i="35" s="1"/>
  <c r="AB40" i="35" s="1"/>
  <c r="AC40" i="35" s="1"/>
  <c r="AD40" i="35" s="1"/>
  <c r="AE40" i="35" s="1"/>
  <c r="AF40" i="35" s="1"/>
  <c r="AG40" i="35" s="1"/>
  <c r="AH40" i="35" s="1"/>
  <c r="AI40" i="35" s="1"/>
  <c r="D44" i="35"/>
  <c r="E44" i="35" s="1"/>
  <c r="F44" i="35" s="1"/>
  <c r="G44" i="35" s="1"/>
  <c r="H44" i="35" s="1"/>
  <c r="I44" i="35" s="1"/>
  <c r="J44" i="35" s="1"/>
  <c r="K44" i="35" s="1"/>
  <c r="L44" i="35" s="1"/>
  <c r="M44" i="35" s="1"/>
  <c r="N44" i="35" s="1"/>
  <c r="O44" i="35" s="1"/>
  <c r="P44" i="35" s="1"/>
  <c r="Q44" i="35" s="1"/>
  <c r="R44" i="35" s="1"/>
  <c r="S44" i="35" s="1"/>
  <c r="T44" i="35" s="1"/>
  <c r="U44" i="35" s="1"/>
  <c r="V44" i="35" s="1"/>
  <c r="W44" i="35" s="1"/>
  <c r="X44" i="35" s="1"/>
  <c r="Y44" i="35" s="1"/>
  <c r="Z44" i="35" s="1"/>
  <c r="AA44" i="35" s="1"/>
  <c r="AB44" i="35" s="1"/>
  <c r="AC44" i="35" s="1"/>
  <c r="AD44" i="35" s="1"/>
  <c r="AE44" i="35" s="1"/>
  <c r="AF44" i="35" s="1"/>
  <c r="AG44" i="35" s="1"/>
  <c r="AH44" i="35" s="1"/>
  <c r="AI44" i="35" s="1"/>
  <c r="D32" i="35"/>
  <c r="E32" i="35"/>
  <c r="F32" i="35"/>
  <c r="F33" i="35" s="1"/>
  <c r="H32" i="35"/>
  <c r="I32" i="35"/>
  <c r="J32" i="35"/>
  <c r="L32" i="35"/>
  <c r="M32" i="35"/>
  <c r="N32" i="35"/>
  <c r="P32" i="35"/>
  <c r="Q32" i="35"/>
  <c r="Q33" i="35" s="1"/>
  <c r="R32" i="35"/>
  <c r="S32" i="35"/>
  <c r="T32" i="35"/>
  <c r="U32" i="35"/>
  <c r="V32" i="35"/>
  <c r="W32" i="35"/>
  <c r="Y32" i="35"/>
  <c r="C32" i="35"/>
  <c r="D35" i="35"/>
  <c r="E35" i="35" s="1"/>
  <c r="F35" i="35" s="1"/>
  <c r="G35" i="35" s="1"/>
  <c r="H35" i="35" s="1"/>
  <c r="I35" i="35" s="1"/>
  <c r="J35" i="35" s="1"/>
  <c r="K35" i="35" s="1"/>
  <c r="L35" i="35" s="1"/>
  <c r="M35" i="35" s="1"/>
  <c r="N35" i="35" s="1"/>
  <c r="O35" i="35" s="1"/>
  <c r="P35" i="35" s="1"/>
  <c r="Q35" i="35" s="1"/>
  <c r="R35" i="35" s="1"/>
  <c r="S35" i="35" s="1"/>
  <c r="T35" i="35" s="1"/>
  <c r="U35" i="35" s="1"/>
  <c r="V35" i="35" s="1"/>
  <c r="W35" i="35" s="1"/>
  <c r="X35" i="35" s="1"/>
  <c r="Y35" i="35" s="1"/>
  <c r="Z35" i="35" s="1"/>
  <c r="AA35" i="35" s="1"/>
  <c r="AB35" i="35" s="1"/>
  <c r="AC35" i="35" s="1"/>
  <c r="AD35" i="35" s="1"/>
  <c r="AE35" i="35" s="1"/>
  <c r="AF35" i="35" s="1"/>
  <c r="AG35" i="35" s="1"/>
  <c r="AH35" i="35" s="1"/>
  <c r="AI35" i="35" s="1"/>
  <c r="H142" i="28"/>
  <c r="H143" i="28" s="1"/>
  <c r="G142" i="28"/>
  <c r="G143" i="28" s="1"/>
  <c r="F142" i="28"/>
  <c r="F143" i="28" s="1"/>
  <c r="E142" i="28"/>
  <c r="E143" i="28" s="1"/>
  <c r="D142" i="28"/>
  <c r="D143" i="28" s="1"/>
  <c r="C143" i="28"/>
  <c r="I122" i="28"/>
  <c r="K122" i="28"/>
  <c r="L122" i="28"/>
  <c r="C12" i="35"/>
  <c r="D12" i="35"/>
  <c r="E12" i="35"/>
  <c r="F12" i="35"/>
  <c r="G12" i="35"/>
  <c r="H12" i="35"/>
  <c r="I12" i="35"/>
  <c r="J12" i="35"/>
  <c r="K12" i="35"/>
  <c r="L12" i="35"/>
  <c r="M12" i="35"/>
  <c r="N12" i="35"/>
  <c r="O12" i="35"/>
  <c r="P12" i="35"/>
  <c r="Q12" i="35"/>
  <c r="R12" i="35"/>
  <c r="S12" i="35"/>
  <c r="T12" i="35"/>
  <c r="U12" i="35"/>
  <c r="V12" i="35"/>
  <c r="W12" i="35"/>
  <c r="X12" i="35"/>
  <c r="Y12" i="35"/>
  <c r="Z12" i="35"/>
  <c r="AA12" i="35"/>
  <c r="AB12" i="35"/>
  <c r="AC12" i="35"/>
  <c r="AC13" i="35" s="1"/>
  <c r="D28" i="35"/>
  <c r="E28" i="35" s="1"/>
  <c r="F28" i="35" s="1"/>
  <c r="G28" i="35" s="1"/>
  <c r="H28" i="35" s="1"/>
  <c r="I28" i="35" s="1"/>
  <c r="J28" i="35" s="1"/>
  <c r="K28" i="35" s="1"/>
  <c r="L28" i="35" s="1"/>
  <c r="M28" i="35" s="1"/>
  <c r="N28" i="35" s="1"/>
  <c r="O28" i="35" s="1"/>
  <c r="P28" i="35" s="1"/>
  <c r="Q28" i="35" s="1"/>
  <c r="R28" i="35" s="1"/>
  <c r="S28" i="35" s="1"/>
  <c r="T28" i="35" s="1"/>
  <c r="U28" i="35" s="1"/>
  <c r="V28" i="35" s="1"/>
  <c r="W28" i="35" s="1"/>
  <c r="X28" i="35" s="1"/>
  <c r="Y28" i="35" s="1"/>
  <c r="Z28" i="35" s="1"/>
  <c r="AA28" i="35" s="1"/>
  <c r="AB28" i="35" s="1"/>
  <c r="AC28" i="35" s="1"/>
  <c r="AD28" i="35" s="1"/>
  <c r="AE28" i="35" s="1"/>
  <c r="AF28" i="35" s="1"/>
  <c r="AG28" i="35" s="1"/>
  <c r="AH28" i="35" s="1"/>
  <c r="AI28" i="35" s="1"/>
  <c r="AD12" i="35"/>
  <c r="D19" i="35"/>
  <c r="E19" i="35" s="1"/>
  <c r="F19" i="35" s="1"/>
  <c r="G19" i="35" s="1"/>
  <c r="H19" i="35" s="1"/>
  <c r="I19" i="35" s="1"/>
  <c r="J19" i="35" s="1"/>
  <c r="K19" i="35" s="1"/>
  <c r="L19" i="35" s="1"/>
  <c r="M19" i="35" s="1"/>
  <c r="N19" i="35" s="1"/>
  <c r="O19" i="35" s="1"/>
  <c r="P19" i="35" s="1"/>
  <c r="Q19" i="35" s="1"/>
  <c r="R19" i="35" s="1"/>
  <c r="S19" i="35" s="1"/>
  <c r="T19" i="35" s="1"/>
  <c r="U19" i="35" s="1"/>
  <c r="V19" i="35" s="1"/>
  <c r="W19" i="35" s="1"/>
  <c r="X19" i="35" s="1"/>
  <c r="Y19" i="35" s="1"/>
  <c r="Z19" i="35" s="1"/>
  <c r="AA19" i="35" s="1"/>
  <c r="AB19" i="35" s="1"/>
  <c r="AC19" i="35" s="1"/>
  <c r="AD19" i="35" s="1"/>
  <c r="AE19" i="35" s="1"/>
  <c r="AF19" i="35" s="1"/>
  <c r="AG19" i="35" s="1"/>
  <c r="AH19" i="35" s="1"/>
  <c r="AI19" i="35" s="1"/>
  <c r="D16" i="35"/>
  <c r="E16" i="35" s="1"/>
  <c r="F16" i="35" s="1"/>
  <c r="G16" i="35" s="1"/>
  <c r="H16" i="35" s="1"/>
  <c r="I16" i="35" s="1"/>
  <c r="J16" i="35" s="1"/>
  <c r="K16" i="35" s="1"/>
  <c r="L16" i="35" s="1"/>
  <c r="M16" i="35" s="1"/>
  <c r="N16" i="35" s="1"/>
  <c r="O16" i="35" s="1"/>
  <c r="P16" i="35" s="1"/>
  <c r="Q16" i="35" s="1"/>
  <c r="R16" i="35" s="1"/>
  <c r="S16" i="35" s="1"/>
  <c r="T16" i="35" s="1"/>
  <c r="U16" i="35" s="1"/>
  <c r="V16" i="35" s="1"/>
  <c r="W16" i="35" s="1"/>
  <c r="X16" i="35" s="1"/>
  <c r="Y16" i="35" s="1"/>
  <c r="Z16" i="35" s="1"/>
  <c r="AA16" i="35" s="1"/>
  <c r="AB16" i="35" s="1"/>
  <c r="AC16" i="35" s="1"/>
  <c r="AD16" i="35" s="1"/>
  <c r="AE16" i="35" s="1"/>
  <c r="AF16" i="35" s="1"/>
  <c r="AG16" i="35" s="1"/>
  <c r="AH16" i="35" s="1"/>
  <c r="AI16" i="35" s="1"/>
  <c r="D25" i="35"/>
  <c r="E25" i="35" s="1"/>
  <c r="F25" i="35" s="1"/>
  <c r="G25" i="35" s="1"/>
  <c r="H25" i="35" s="1"/>
  <c r="I25" i="35" s="1"/>
  <c r="J25" i="35" s="1"/>
  <c r="K25" i="35" s="1"/>
  <c r="L25" i="35" s="1"/>
  <c r="M25" i="35" s="1"/>
  <c r="N25" i="35" s="1"/>
  <c r="O25" i="35" s="1"/>
  <c r="P25" i="35" s="1"/>
  <c r="Q25" i="35" s="1"/>
  <c r="R25" i="35" s="1"/>
  <c r="S25" i="35" s="1"/>
  <c r="T25" i="35" s="1"/>
  <c r="U25" i="35" s="1"/>
  <c r="V25" i="35" s="1"/>
  <c r="W25" i="35" s="1"/>
  <c r="X25" i="35" s="1"/>
  <c r="Y25" i="35" s="1"/>
  <c r="Z25" i="35" s="1"/>
  <c r="AA25" i="35" s="1"/>
  <c r="AB25" i="35" s="1"/>
  <c r="AC25" i="35" s="1"/>
  <c r="AD25" i="35" s="1"/>
  <c r="AE25" i="35" s="1"/>
  <c r="AF25" i="35" s="1"/>
  <c r="AG25" i="35" s="1"/>
  <c r="AH25" i="35" s="1"/>
  <c r="AI25" i="35" s="1"/>
  <c r="D22" i="35"/>
  <c r="E22" i="35" s="1"/>
  <c r="F22" i="35" s="1"/>
  <c r="G22" i="35" s="1"/>
  <c r="H22" i="35" s="1"/>
  <c r="I22" i="35" s="1"/>
  <c r="J22" i="35" s="1"/>
  <c r="K22" i="35" s="1"/>
  <c r="L22" i="35" s="1"/>
  <c r="M22" i="35" s="1"/>
  <c r="N22" i="35" s="1"/>
  <c r="O22" i="35" s="1"/>
  <c r="P22" i="35" s="1"/>
  <c r="Q22" i="35" s="1"/>
  <c r="R22" i="35" s="1"/>
  <c r="S22" i="35" s="1"/>
  <c r="T22" i="35" s="1"/>
  <c r="U22" i="35" s="1"/>
  <c r="V22" i="35" s="1"/>
  <c r="W22" i="35" s="1"/>
  <c r="X22" i="35" s="1"/>
  <c r="Y22" i="35" s="1"/>
  <c r="Z22" i="35" s="1"/>
  <c r="AA22" i="35" s="1"/>
  <c r="AB22" i="35" s="1"/>
  <c r="AC22" i="35" s="1"/>
  <c r="AD22" i="35" s="1"/>
  <c r="AE22" i="35" s="1"/>
  <c r="AF22" i="35" s="1"/>
  <c r="AG22" i="35" s="1"/>
  <c r="AH22" i="35" s="1"/>
  <c r="AI22" i="35" s="1"/>
  <c r="D6" i="35"/>
  <c r="E6" i="35" s="1"/>
  <c r="F6" i="35" s="1"/>
  <c r="G6" i="35" s="1"/>
  <c r="H6" i="35" s="1"/>
  <c r="I6" i="35" s="1"/>
  <c r="J6" i="35" s="1"/>
  <c r="K6" i="35" s="1"/>
  <c r="L6" i="35" s="1"/>
  <c r="M6" i="35" s="1"/>
  <c r="N6" i="35" s="1"/>
  <c r="O6" i="35" s="1"/>
  <c r="P6" i="35" s="1"/>
  <c r="Q6" i="35" s="1"/>
  <c r="R6" i="35" s="1"/>
  <c r="S6" i="35" s="1"/>
  <c r="T6" i="35" s="1"/>
  <c r="U6" i="35" s="1"/>
  <c r="V6" i="35" s="1"/>
  <c r="W6" i="35" s="1"/>
  <c r="X6" i="35" s="1"/>
  <c r="Y6" i="35" s="1"/>
  <c r="Z6" i="35" s="1"/>
  <c r="AA6" i="35" s="1"/>
  <c r="AB6" i="35" s="1"/>
  <c r="AC6" i="35" s="1"/>
  <c r="AD6" i="35" s="1"/>
  <c r="AE6" i="35" s="1"/>
  <c r="AF6" i="35" s="1"/>
  <c r="AG6" i="35" s="1"/>
  <c r="AH6" i="35" s="1"/>
  <c r="AI6" i="35" s="1"/>
  <c r="AD14" i="35"/>
  <c r="AE14" i="35"/>
  <c r="AF14" i="35"/>
  <c r="AG14" i="35"/>
  <c r="AH14" i="35"/>
  <c r="AI14" i="35"/>
  <c r="C7" i="35"/>
  <c r="D2" i="35"/>
  <c r="E2" i="35" s="1"/>
  <c r="F2" i="35" s="1"/>
  <c r="G2" i="35" s="1"/>
  <c r="H2" i="35" s="1"/>
  <c r="I2" i="35" s="1"/>
  <c r="J2" i="35" s="1"/>
  <c r="K2" i="35" s="1"/>
  <c r="L2" i="35" s="1"/>
  <c r="M2" i="35" s="1"/>
  <c r="N2" i="35" s="1"/>
  <c r="O2" i="35" s="1"/>
  <c r="P2" i="35" s="1"/>
  <c r="Q2" i="35" s="1"/>
  <c r="R2" i="35" s="1"/>
  <c r="S2" i="35" s="1"/>
  <c r="T2" i="35" s="1"/>
  <c r="U2" i="35" s="1"/>
  <c r="V2" i="35" s="1"/>
  <c r="W2" i="35" s="1"/>
  <c r="X2" i="35" s="1"/>
  <c r="Y2" i="35" s="1"/>
  <c r="Z2" i="35" s="1"/>
  <c r="AA2" i="35" s="1"/>
  <c r="AB2" i="35" s="1"/>
  <c r="AC2" i="35" s="1"/>
  <c r="AD2" i="35" s="1"/>
  <c r="AE2" i="35" s="1"/>
  <c r="AF2" i="35" s="1"/>
  <c r="AG2" i="35" s="1"/>
  <c r="AH2" i="35" s="1"/>
  <c r="AI2" i="35" s="1"/>
  <c r="B29" i="30"/>
  <c r="B33" i="30" s="1"/>
  <c r="C29" i="30"/>
  <c r="C33" i="30" s="1"/>
  <c r="D29" i="30"/>
  <c r="D33" i="30" s="1"/>
  <c r="E33" i="30"/>
  <c r="F33" i="30"/>
  <c r="G33" i="30"/>
  <c r="H33" i="30"/>
  <c r="I33" i="30"/>
  <c r="J33" i="30"/>
  <c r="K33" i="30"/>
  <c r="L33" i="30"/>
  <c r="M33" i="30"/>
  <c r="N33" i="30"/>
  <c r="G516" i="16"/>
  <c r="E516" i="16"/>
  <c r="D516" i="16"/>
  <c r="C516" i="16"/>
  <c r="G509" i="16"/>
  <c r="E503" i="16"/>
  <c r="D503" i="16"/>
  <c r="C503" i="16"/>
  <c r="R30" i="30"/>
  <c r="O30" i="30"/>
  <c r="P30" i="30"/>
  <c r="Q30" i="30"/>
  <c r="O32" i="30"/>
  <c r="P32" i="30"/>
  <c r="Q32" i="30"/>
  <c r="O28" i="30"/>
  <c r="P28" i="30"/>
  <c r="Q28" i="30"/>
  <c r="O24" i="30"/>
  <c r="P24" i="30"/>
  <c r="Q24" i="30"/>
  <c r="O22" i="30"/>
  <c r="P22" i="30"/>
  <c r="Q22" i="30"/>
  <c r="O19" i="30"/>
  <c r="P19" i="30"/>
  <c r="Q19" i="30"/>
  <c r="O20" i="30"/>
  <c r="P20" i="30"/>
  <c r="Q20" i="30"/>
  <c r="O15" i="30"/>
  <c r="P15" i="30"/>
  <c r="Q15" i="30"/>
  <c r="R17" i="30"/>
  <c r="R18" i="30"/>
  <c r="R19" i="30"/>
  <c r="R20" i="30"/>
  <c r="R22" i="30"/>
  <c r="R24" i="30"/>
  <c r="O9" i="30"/>
  <c r="P9" i="30"/>
  <c r="Q9" i="30"/>
  <c r="O7" i="30"/>
  <c r="P7" i="30"/>
  <c r="Q7" i="30"/>
  <c r="O5" i="30"/>
  <c r="P5" i="30"/>
  <c r="Q5" i="30"/>
  <c r="AC40" i="29"/>
  <c r="AD40" i="29"/>
  <c r="AE40" i="29"/>
  <c r="AG40" i="29"/>
  <c r="AH40" i="29"/>
  <c r="AC42" i="29"/>
  <c r="AD42" i="29"/>
  <c r="AE42" i="29"/>
  <c r="AG42" i="29"/>
  <c r="AH42" i="29"/>
  <c r="AC44" i="29"/>
  <c r="AD44" i="29"/>
  <c r="AE44" i="29"/>
  <c r="AG44" i="29"/>
  <c r="AH44" i="29"/>
  <c r="AC46" i="29"/>
  <c r="AD46" i="29"/>
  <c r="AE46" i="29"/>
  <c r="AG46" i="29"/>
  <c r="AH46" i="29"/>
  <c r="AC48" i="29"/>
  <c r="AD48" i="29"/>
  <c r="AE48" i="29"/>
  <c r="AG48" i="29"/>
  <c r="AH48" i="29"/>
  <c r="AC50" i="29"/>
  <c r="AD50" i="29"/>
  <c r="AE50" i="29"/>
  <c r="AG50" i="29"/>
  <c r="AH50" i="29"/>
  <c r="AC52" i="29"/>
  <c r="AD52" i="29"/>
  <c r="AE52" i="29"/>
  <c r="AG52" i="29"/>
  <c r="AH52" i="29"/>
  <c r="Y52" i="29"/>
  <c r="Z52" i="29"/>
  <c r="AA52" i="29"/>
  <c r="AB52" i="29"/>
  <c r="AB50" i="29"/>
  <c r="Y48" i="29"/>
  <c r="Z48" i="29"/>
  <c r="AA48" i="29"/>
  <c r="AB48" i="29"/>
  <c r="Y46" i="29"/>
  <c r="Z46" i="29"/>
  <c r="AA46" i="29"/>
  <c r="AB46" i="29"/>
  <c r="Y44" i="29"/>
  <c r="Z44" i="29"/>
  <c r="AA44" i="29"/>
  <c r="AB44" i="29"/>
  <c r="Y42" i="29"/>
  <c r="Z42" i="29"/>
  <c r="AA42" i="29"/>
  <c r="Y40" i="29"/>
  <c r="Z40" i="29"/>
  <c r="AA40" i="29"/>
  <c r="AB40" i="29"/>
  <c r="Y34" i="29"/>
  <c r="Z34" i="29"/>
  <c r="AA34" i="29"/>
  <c r="Y35" i="29"/>
  <c r="Z35" i="29"/>
  <c r="AA35" i="29"/>
  <c r="Y36" i="29"/>
  <c r="Z36" i="29"/>
  <c r="AA36" i="29"/>
  <c r="Y31" i="29"/>
  <c r="Z31" i="29"/>
  <c r="AA31" i="29"/>
  <c r="Y19" i="29"/>
  <c r="Z19" i="29"/>
  <c r="AA19" i="29"/>
  <c r="Y20" i="29"/>
  <c r="Z20" i="29"/>
  <c r="AA20" i="29"/>
  <c r="Y21" i="29"/>
  <c r="Z21" i="29"/>
  <c r="AA21" i="29"/>
  <c r="Y22" i="29"/>
  <c r="Z22" i="29"/>
  <c r="AA22" i="29"/>
  <c r="Y23" i="29"/>
  <c r="Z23" i="29"/>
  <c r="AA23" i="29"/>
  <c r="Y24" i="29"/>
  <c r="Z24" i="29"/>
  <c r="AA24" i="29"/>
  <c r="Y25" i="29"/>
  <c r="Z25" i="29"/>
  <c r="AA25" i="29"/>
  <c r="Y15" i="29"/>
  <c r="Z15" i="29"/>
  <c r="AA15" i="29"/>
  <c r="Y13" i="29"/>
  <c r="Z13" i="29"/>
  <c r="AA13" i="29"/>
  <c r="AB13" i="29"/>
  <c r="B13" i="17"/>
  <c r="Y12" i="29" s="1"/>
  <c r="C13" i="17"/>
  <c r="Z12" i="29" s="1"/>
  <c r="AA12" i="29"/>
  <c r="Y6" i="29"/>
  <c r="Z6" i="29"/>
  <c r="AA6" i="29"/>
  <c r="AD63" i="28"/>
  <c r="AE63" i="28"/>
  <c r="Z97" i="28"/>
  <c r="AA97" i="28"/>
  <c r="AB97" i="28"/>
  <c r="Z96" i="28"/>
  <c r="AA96" i="28"/>
  <c r="AB96" i="28"/>
  <c r="Z93" i="28"/>
  <c r="AA93" i="28"/>
  <c r="AB93" i="28"/>
  <c r="Z91" i="28"/>
  <c r="AA91" i="28"/>
  <c r="AB91" i="28"/>
  <c r="Z89" i="28"/>
  <c r="AA89" i="28"/>
  <c r="AB89" i="28"/>
  <c r="Z80" i="28"/>
  <c r="AA80" i="28"/>
  <c r="AB80" i="28"/>
  <c r="Z74" i="28"/>
  <c r="AA74" i="28"/>
  <c r="AB74" i="28"/>
  <c r="Z67" i="28"/>
  <c r="AA67" i="28"/>
  <c r="AB67" i="28"/>
  <c r="Z63" i="28"/>
  <c r="AA63" i="28"/>
  <c r="AB63" i="28"/>
  <c r="AC63" i="28"/>
  <c r="AB45" i="28"/>
  <c r="Z60" i="28"/>
  <c r="AA60" i="28"/>
  <c r="AB60" i="28"/>
  <c r="Z45" i="28"/>
  <c r="AA45" i="28"/>
  <c r="Z42" i="28"/>
  <c r="AA42" i="28"/>
  <c r="AB42" i="28"/>
  <c r="AA24" i="28"/>
  <c r="AB24" i="28"/>
  <c r="AA23" i="28"/>
  <c r="AB23" i="28"/>
  <c r="AA20" i="28"/>
  <c r="AB20" i="28"/>
  <c r="AA13" i="28"/>
  <c r="AB13" i="28"/>
  <c r="Z11" i="28"/>
  <c r="AA11" i="28"/>
  <c r="AB11" i="28"/>
  <c r="Y10" i="25"/>
  <c r="Z10" i="25"/>
  <c r="AA10" i="25"/>
  <c r="Z8" i="25"/>
  <c r="Z52" i="25"/>
  <c r="AA8" i="25"/>
  <c r="AB8" i="25"/>
  <c r="F1" i="6"/>
  <c r="E1" i="6" s="1"/>
  <c r="D1" i="6" s="1"/>
  <c r="C1" i="6" s="1"/>
  <c r="B1" i="6" s="1"/>
  <c r="B32" i="29"/>
  <c r="C32" i="29"/>
  <c r="D32" i="29"/>
  <c r="E32" i="29"/>
  <c r="F32" i="29"/>
  <c r="G32" i="29"/>
  <c r="H32" i="29"/>
  <c r="I32" i="29"/>
  <c r="J32" i="29"/>
  <c r="K32" i="29"/>
  <c r="K1" i="29"/>
  <c r="J1" i="29" s="1"/>
  <c r="I1" i="29" s="1"/>
  <c r="H1" i="29" s="1"/>
  <c r="G1" i="29" s="1"/>
  <c r="F1" i="29" s="1"/>
  <c r="E1" i="29" s="1"/>
  <c r="D1" i="29" s="1"/>
  <c r="C1" i="29" s="1"/>
  <c r="B1" i="29" s="1"/>
  <c r="J35" i="28"/>
  <c r="K35" i="28"/>
  <c r="L35" i="28"/>
  <c r="I35" i="28"/>
  <c r="L1" i="28"/>
  <c r="K1" i="28" s="1"/>
  <c r="J1" i="28" s="1"/>
  <c r="I1" i="28" s="1"/>
  <c r="H1" i="28" s="1"/>
  <c r="G1" i="28" s="1"/>
  <c r="F1" i="28" s="1"/>
  <c r="E1" i="28" s="1"/>
  <c r="D1" i="28" s="1"/>
  <c r="C1" i="28" s="1"/>
  <c r="K1" i="25"/>
  <c r="J1" i="25" s="1"/>
  <c r="I1" i="25" s="1"/>
  <c r="H1" i="25" s="1"/>
  <c r="G1" i="25" s="1"/>
  <c r="F1" i="25" s="1"/>
  <c r="E1" i="25" s="1"/>
  <c r="D1" i="25" s="1"/>
  <c r="C1" i="25" s="1"/>
  <c r="B1" i="25" s="1"/>
  <c r="S17" i="21"/>
  <c r="R17" i="21"/>
  <c r="T17" i="21"/>
  <c r="U17" i="21"/>
  <c r="V17" i="21"/>
  <c r="W17" i="21"/>
  <c r="X17" i="21"/>
  <c r="Y17" i="21"/>
  <c r="Z17" i="21"/>
  <c r="AA17" i="21"/>
  <c r="AB17" i="21"/>
  <c r="AC17" i="21"/>
  <c r="Q17" i="21"/>
  <c r="C39" i="17"/>
  <c r="Z73" i="29" s="1"/>
  <c r="AA43" i="36" s="1"/>
  <c r="D39" i="17"/>
  <c r="AA73" i="29" s="1"/>
  <c r="AB43" i="36" s="1"/>
  <c r="B39" i="17"/>
  <c r="Y73" i="29" s="1"/>
  <c r="Z43" i="36" s="1"/>
  <c r="AO1" i="21"/>
  <c r="AP1" i="21" s="1"/>
  <c r="AQ1" i="21" s="1"/>
  <c r="AR1" i="21" s="1"/>
  <c r="AA14" i="29"/>
  <c r="AA55" i="29" s="1"/>
  <c r="AB39" i="36" s="1"/>
  <c r="M54" i="28"/>
  <c r="N54" i="28"/>
  <c r="O54" i="28"/>
  <c r="P54" i="28"/>
  <c r="Q54" i="28"/>
  <c r="R54" i="28"/>
  <c r="S54" i="28"/>
  <c r="T54" i="28"/>
  <c r="S32" i="30"/>
  <c r="T32" i="30"/>
  <c r="S30" i="30"/>
  <c r="G21" i="18"/>
  <c r="T30" i="30" s="1"/>
  <c r="S18" i="30"/>
  <c r="T18" i="30"/>
  <c r="S28" i="30"/>
  <c r="T28" i="30"/>
  <c r="S24" i="30"/>
  <c r="T24" i="30"/>
  <c r="S22" i="30"/>
  <c r="T22" i="30"/>
  <c r="S19" i="30"/>
  <c r="T19" i="30"/>
  <c r="S17" i="30"/>
  <c r="T17" i="30"/>
  <c r="S20" i="30"/>
  <c r="T20" i="30"/>
  <c r="S15" i="30"/>
  <c r="T15" i="30"/>
  <c r="S9" i="30"/>
  <c r="T9" i="30"/>
  <c r="S7" i="30"/>
  <c r="T7" i="30"/>
  <c r="S5" i="30"/>
  <c r="T5" i="30"/>
  <c r="R32" i="30"/>
  <c r="R28" i="30"/>
  <c r="R15" i="30"/>
  <c r="R9" i="30"/>
  <c r="R7" i="30"/>
  <c r="R5" i="30"/>
  <c r="AB37" i="29"/>
  <c r="AB32" i="29" s="1"/>
  <c r="AB55" i="29" s="1"/>
  <c r="AC39" i="36" s="1"/>
  <c r="AB42" i="29"/>
  <c r="AH6" i="29"/>
  <c r="AH7" i="29"/>
  <c r="AH8" i="29"/>
  <c r="AH15" i="29"/>
  <c r="AH19" i="29"/>
  <c r="AH20" i="29"/>
  <c r="AH21" i="29"/>
  <c r="AH22" i="29"/>
  <c r="AH23" i="29"/>
  <c r="AH24" i="29"/>
  <c r="AH31" i="29"/>
  <c r="AH34" i="29"/>
  <c r="AH35" i="29"/>
  <c r="AH36" i="29"/>
  <c r="AC34" i="29"/>
  <c r="AD34" i="29"/>
  <c r="AE34" i="29"/>
  <c r="AG34" i="29"/>
  <c r="AC35" i="29"/>
  <c r="AD35" i="29"/>
  <c r="AE35" i="29"/>
  <c r="AG35" i="29"/>
  <c r="AC36" i="29"/>
  <c r="AD36" i="29"/>
  <c r="AE36" i="29"/>
  <c r="AG36" i="29"/>
  <c r="AB35" i="29"/>
  <c r="AB36" i="29"/>
  <c r="AB34" i="29"/>
  <c r="AC31" i="29"/>
  <c r="AD31" i="29"/>
  <c r="AE31" i="29"/>
  <c r="AG31" i="29"/>
  <c r="AB31" i="29"/>
  <c r="AG19" i="29"/>
  <c r="AG20" i="29"/>
  <c r="AG21" i="29"/>
  <c r="AG22" i="29"/>
  <c r="AG23" i="29"/>
  <c r="AG24" i="29"/>
  <c r="AG25" i="29"/>
  <c r="AC19" i="29"/>
  <c r="AC20" i="29"/>
  <c r="AD20" i="29"/>
  <c r="AE20" i="29"/>
  <c r="AC21" i="29"/>
  <c r="AD21" i="29"/>
  <c r="AE21" i="29"/>
  <c r="AC22" i="29"/>
  <c r="AD22" i="29"/>
  <c r="AE22" i="29"/>
  <c r="AC23" i="29"/>
  <c r="AD23" i="29"/>
  <c r="AE23" i="29"/>
  <c r="AC24" i="29"/>
  <c r="AD24" i="29"/>
  <c r="AE24" i="29"/>
  <c r="AC25" i="29"/>
  <c r="AD25" i="29"/>
  <c r="AE25" i="29"/>
  <c r="AB20" i="29"/>
  <c r="AB21" i="29"/>
  <c r="AB22" i="29"/>
  <c r="AB23" i="29"/>
  <c r="AB24" i="29"/>
  <c r="AB25" i="29"/>
  <c r="AB19" i="29"/>
  <c r="AC15" i="29"/>
  <c r="AD15" i="29"/>
  <c r="AE15" i="29"/>
  <c r="AG15" i="29"/>
  <c r="AB15" i="29"/>
  <c r="AC6" i="29"/>
  <c r="AD6" i="29"/>
  <c r="AE6" i="29"/>
  <c r="AG6" i="29"/>
  <c r="AC7" i="29"/>
  <c r="AD7" i="29"/>
  <c r="AE7" i="29"/>
  <c r="AG7" i="29"/>
  <c r="AC8" i="29"/>
  <c r="AD8" i="29"/>
  <c r="AE8" i="29"/>
  <c r="AG8" i="29"/>
  <c r="AB7" i="29"/>
  <c r="AB8" i="29"/>
  <c r="AB6" i="29"/>
  <c r="D5" i="17"/>
  <c r="AA5" i="29" s="1"/>
  <c r="C5" i="17"/>
  <c r="Z5" i="29" s="1"/>
  <c r="B5" i="17"/>
  <c r="Y5" i="29" s="1"/>
  <c r="AB48" i="25"/>
  <c r="AB41" i="25"/>
  <c r="AB42" i="25"/>
  <c r="AB40" i="25"/>
  <c r="AB38" i="25"/>
  <c r="AB39" i="25"/>
  <c r="AB37" i="25"/>
  <c r="AB33" i="25"/>
  <c r="AB32" i="25"/>
  <c r="AB30" i="25"/>
  <c r="AB28" i="25"/>
  <c r="AB26" i="25"/>
  <c r="AB22" i="25"/>
  <c r="AB20" i="25"/>
  <c r="AB19" i="25"/>
  <c r="AB18" i="25"/>
  <c r="AB16" i="25"/>
  <c r="AB14" i="25"/>
  <c r="AB12" i="25"/>
  <c r="AB10" i="25"/>
  <c r="AD95" i="28"/>
  <c r="AE95" i="28"/>
  <c r="AD96" i="28"/>
  <c r="AE96" i="28"/>
  <c r="AD97" i="28"/>
  <c r="AE97" i="28"/>
  <c r="AC97" i="28"/>
  <c r="AC96" i="28"/>
  <c r="AC95" i="28"/>
  <c r="AD93" i="28"/>
  <c r="AE93" i="28"/>
  <c r="AD91" i="28"/>
  <c r="AE91" i="28"/>
  <c r="AD89" i="28"/>
  <c r="AE89" i="28"/>
  <c r="AC93" i="28"/>
  <c r="AC91" i="28"/>
  <c r="AC89" i="28"/>
  <c r="AD84" i="28"/>
  <c r="AE84" i="28"/>
  <c r="AD83" i="28"/>
  <c r="AE83" i="28"/>
  <c r="AC83" i="28"/>
  <c r="AD80" i="28"/>
  <c r="AE80" i="28"/>
  <c r="AC80" i="28"/>
  <c r="AD74" i="28"/>
  <c r="AE74" i="28"/>
  <c r="AC74" i="28"/>
  <c r="AD67" i="28"/>
  <c r="AE67" i="28"/>
  <c r="AC67" i="28"/>
  <c r="AD60" i="28"/>
  <c r="AE60" i="28"/>
  <c r="AC60" i="28"/>
  <c r="AD45" i="28"/>
  <c r="AE45" i="28"/>
  <c r="AC45" i="28"/>
  <c r="AD42" i="28"/>
  <c r="AE42" i="28"/>
  <c r="AD44" i="28"/>
  <c r="AE44" i="28"/>
  <c r="AC44" i="28"/>
  <c r="AC42" i="28"/>
  <c r="AD34" i="28"/>
  <c r="AE34" i="28"/>
  <c r="AC34" i="28"/>
  <c r="AD24" i="28"/>
  <c r="AE24" i="28"/>
  <c r="AD23" i="28"/>
  <c r="AE23" i="28"/>
  <c r="AD20" i="28"/>
  <c r="AE20" i="28"/>
  <c r="AD13" i="28"/>
  <c r="AE13" i="28"/>
  <c r="AD11" i="28"/>
  <c r="AE11" i="28"/>
  <c r="AB66" i="25"/>
  <c r="AB67" i="25"/>
  <c r="AB68" i="25"/>
  <c r="AB69" i="25"/>
  <c r="AB70" i="25"/>
  <c r="AB55" i="25"/>
  <c r="AB54" i="25"/>
  <c r="AB52" i="25"/>
  <c r="AB87" i="25"/>
  <c r="AB88" i="25"/>
  <c r="AB89" i="25"/>
  <c r="AB90" i="25"/>
  <c r="AB91" i="25"/>
  <c r="AB92" i="25"/>
  <c r="AB93" i="25"/>
  <c r="AB94" i="25"/>
  <c r="AB95" i="25"/>
  <c r="AB96" i="25"/>
  <c r="AB97" i="25"/>
  <c r="AB98" i="25"/>
  <c r="AB99" i="25"/>
  <c r="AB86" i="25"/>
  <c r="Q132" i="6"/>
  <c r="P132" i="6"/>
  <c r="N132" i="6"/>
  <c r="M132" i="6"/>
  <c r="L132" i="6"/>
  <c r="K132" i="6"/>
  <c r="Q135" i="6"/>
  <c r="P135" i="6"/>
  <c r="O135" i="6"/>
  <c r="N135" i="6"/>
  <c r="M135" i="6"/>
  <c r="L135" i="6"/>
  <c r="K135" i="6"/>
  <c r="S133" i="6"/>
  <c r="R133" i="6"/>
  <c r="Q133" i="6"/>
  <c r="P133" i="6"/>
  <c r="O133" i="6"/>
  <c r="N133" i="6"/>
  <c r="M133" i="6"/>
  <c r="L133" i="6"/>
  <c r="K133" i="6"/>
  <c r="O33" i="30"/>
  <c r="R33" i="30"/>
  <c r="Q33" i="30"/>
  <c r="P33" i="30"/>
  <c r="U54" i="28"/>
  <c r="V54" i="28"/>
  <c r="V52" i="28" s="1"/>
  <c r="W54" i="28"/>
  <c r="W52" i="28" s="1"/>
  <c r="X54" i="28"/>
  <c r="X52" i="28" s="1"/>
  <c r="Z52" i="28"/>
  <c r="Y52" i="28"/>
  <c r="Y8" i="25"/>
  <c r="AB74" i="29"/>
  <c r="Y14" i="25"/>
  <c r="Z14" i="25"/>
  <c r="AA14" i="25"/>
  <c r="Y70" i="28"/>
  <c r="Y37" i="28"/>
  <c r="Y12" i="25"/>
  <c r="Z12" i="25"/>
  <c r="AA12" i="25"/>
  <c r="Y16" i="25"/>
  <c r="Z16" i="25"/>
  <c r="AA16" i="25"/>
  <c r="Y18" i="25"/>
  <c r="Z18" i="25"/>
  <c r="AA18" i="25"/>
  <c r="Y19" i="25"/>
  <c r="Z19" i="25"/>
  <c r="AA19" i="25"/>
  <c r="Y20" i="25"/>
  <c r="Z20" i="25"/>
  <c r="AA20" i="25"/>
  <c r="Y22" i="25"/>
  <c r="Z22" i="25"/>
  <c r="AA22" i="25"/>
  <c r="Y26" i="25"/>
  <c r="Z26" i="25"/>
  <c r="AA26" i="25"/>
  <c r="Y28" i="25"/>
  <c r="Z28" i="25"/>
  <c r="AA28" i="25"/>
  <c r="Y30" i="25"/>
  <c r="Z30" i="25"/>
  <c r="AA30" i="25"/>
  <c r="Y32" i="25"/>
  <c r="Z32" i="25"/>
  <c r="AA32" i="25"/>
  <c r="Y33" i="25"/>
  <c r="Z33" i="25"/>
  <c r="AA33" i="25"/>
  <c r="Y35" i="25"/>
  <c r="Z35" i="25"/>
  <c r="AA35" i="25"/>
  <c r="Y37" i="25"/>
  <c r="Z37" i="25"/>
  <c r="AA37" i="25"/>
  <c r="Y38" i="25"/>
  <c r="Z38" i="25"/>
  <c r="AA38" i="25"/>
  <c r="Y39" i="25"/>
  <c r="Z39" i="25"/>
  <c r="AA39" i="25"/>
  <c r="Y40" i="25"/>
  <c r="Z40" i="25"/>
  <c r="AA40" i="25"/>
  <c r="Y41" i="25"/>
  <c r="Z41" i="25"/>
  <c r="AA41" i="25"/>
  <c r="Y42" i="25"/>
  <c r="Z42" i="25"/>
  <c r="AA42" i="25"/>
  <c r="Y44" i="25"/>
  <c r="Z44" i="25"/>
  <c r="AA44" i="25"/>
  <c r="Y46" i="25"/>
  <c r="Z46" i="25"/>
  <c r="AA46" i="25"/>
  <c r="Y48" i="25"/>
  <c r="Z48" i="25"/>
  <c r="AA48" i="25"/>
  <c r="Y86" i="25"/>
  <c r="Z86" i="25"/>
  <c r="AA86" i="25"/>
  <c r="Y87" i="25"/>
  <c r="Z87" i="25"/>
  <c r="AA87" i="25"/>
  <c r="Y88" i="25"/>
  <c r="Z88" i="25"/>
  <c r="AA88" i="25"/>
  <c r="Y89" i="25"/>
  <c r="Z89" i="25"/>
  <c r="AA89" i="25"/>
  <c r="Y90" i="25"/>
  <c r="Z90" i="25"/>
  <c r="AA90" i="25"/>
  <c r="Y91" i="25"/>
  <c r="Z91" i="25"/>
  <c r="AA91" i="25"/>
  <c r="Y92" i="25"/>
  <c r="Z92" i="25"/>
  <c r="AA92" i="25"/>
  <c r="Y93" i="25"/>
  <c r="Z93" i="25"/>
  <c r="AA93" i="25"/>
  <c r="Y94" i="25"/>
  <c r="Z94" i="25"/>
  <c r="AA94" i="25"/>
  <c r="Y95" i="25"/>
  <c r="Z95" i="25"/>
  <c r="AA95" i="25"/>
  <c r="Y96" i="25"/>
  <c r="Z96" i="25"/>
  <c r="AA96" i="25"/>
  <c r="Y97" i="25"/>
  <c r="Z97" i="25"/>
  <c r="AA97" i="25"/>
  <c r="Y98" i="25"/>
  <c r="Z98" i="25"/>
  <c r="AA98" i="25"/>
  <c r="Y99" i="25"/>
  <c r="Z99" i="25"/>
  <c r="AA99" i="25"/>
  <c r="Y52" i="25"/>
  <c r="AA52" i="25"/>
  <c r="Y54" i="25"/>
  <c r="Z54" i="25"/>
  <c r="AA54" i="25"/>
  <c r="Y55" i="25"/>
  <c r="Z55" i="25"/>
  <c r="AA55" i="25"/>
  <c r="Y56" i="25"/>
  <c r="Y57" i="25"/>
  <c r="Y58" i="25"/>
  <c r="Y59" i="25"/>
  <c r="Y66" i="25"/>
  <c r="Z66" i="25"/>
  <c r="AA66" i="25"/>
  <c r="Y67" i="25"/>
  <c r="Z67" i="25"/>
  <c r="AA67" i="25"/>
  <c r="Y68" i="25"/>
  <c r="Z68" i="25"/>
  <c r="AA68" i="25"/>
  <c r="Y69" i="25"/>
  <c r="Z69" i="25"/>
  <c r="AA69" i="25"/>
  <c r="Y70" i="25"/>
  <c r="Z70" i="25"/>
  <c r="AA70" i="25"/>
  <c r="S1" i="25"/>
  <c r="T1" i="25" s="1"/>
  <c r="U1" i="25" s="1"/>
  <c r="J132" i="6"/>
  <c r="I132" i="6"/>
  <c r="H132" i="6"/>
  <c r="J135" i="6"/>
  <c r="I135" i="6"/>
  <c r="H135" i="6"/>
  <c r="J133" i="6"/>
  <c r="I133" i="6"/>
  <c r="H133" i="6"/>
  <c r="G133" i="6"/>
  <c r="V1" i="6"/>
  <c r="W1" i="6" s="1"/>
  <c r="X1" i="6" s="1"/>
  <c r="S1" i="6"/>
  <c r="T1" i="6" s="1"/>
  <c r="AB5" i="29"/>
  <c r="AB5" i="25"/>
  <c r="AC18" i="36" s="1"/>
  <c r="AB5" i="36" l="1"/>
  <c r="C23" i="35"/>
  <c r="X11" i="35"/>
  <c r="Y41" i="35"/>
  <c r="Y36" i="35"/>
  <c r="Y37" i="35"/>
  <c r="Y45" i="35"/>
  <c r="Y20" i="35"/>
  <c r="I33" i="35"/>
  <c r="AE27" i="36"/>
  <c r="Z10" i="36"/>
  <c r="Z11" i="36" s="1"/>
  <c r="Z12" i="36" s="1"/>
  <c r="AD27" i="36"/>
  <c r="AD28" i="36" s="1"/>
  <c r="AE26" i="36"/>
  <c r="S33" i="35"/>
  <c r="AA23" i="35"/>
  <c r="K33" i="35"/>
  <c r="T33" i="35"/>
  <c r="AD9" i="35"/>
  <c r="AE9" i="35" s="1"/>
  <c r="AC10" i="35"/>
  <c r="AB10" i="35" s="1"/>
  <c r="AA10" i="35" s="1"/>
  <c r="Z10" i="35" s="1"/>
  <c r="Y10" i="35" s="1"/>
  <c r="X10" i="35" s="1"/>
  <c r="W10" i="35" s="1"/>
  <c r="V10" i="35" s="1"/>
  <c r="U10" i="35" s="1"/>
  <c r="T10" i="35" s="1"/>
  <c r="S10" i="35" s="1"/>
  <c r="R10" i="35" s="1"/>
  <c r="Q10" i="35" s="1"/>
  <c r="P10" i="35" s="1"/>
  <c r="O10" i="35" s="1"/>
  <c r="N10" i="35" s="1"/>
  <c r="M10" i="35" s="1"/>
  <c r="L10" i="35" s="1"/>
  <c r="K10" i="35" s="1"/>
  <c r="J10" i="35" s="1"/>
  <c r="I10" i="35" s="1"/>
  <c r="H10" i="35" s="1"/>
  <c r="G10" i="35" s="1"/>
  <c r="F10" i="35" s="1"/>
  <c r="E10" i="35" s="1"/>
  <c r="D10" i="35" s="1"/>
  <c r="C10" i="35" s="1"/>
  <c r="P41" i="36"/>
  <c r="Y33" i="35"/>
  <c r="AE31" i="35"/>
  <c r="AE33" i="35" s="1"/>
  <c r="AI31" i="35"/>
  <c r="AI36" i="35" s="1"/>
  <c r="AA5" i="36"/>
  <c r="AA6" i="36" s="1"/>
  <c r="AA7" i="36" s="1"/>
  <c r="O33" i="35"/>
  <c r="F23" i="35"/>
  <c r="C33" i="35"/>
  <c r="J23" i="35"/>
  <c r="V33" i="35"/>
  <c r="N33" i="35"/>
  <c r="R33" i="35"/>
  <c r="X33" i="35"/>
  <c r="I23" i="35"/>
  <c r="E33" i="35"/>
  <c r="P33" i="35"/>
  <c r="L33" i="35"/>
  <c r="D33" i="35"/>
  <c r="T4" i="35"/>
  <c r="M33" i="35"/>
  <c r="J33" i="35"/>
  <c r="H33" i="35"/>
  <c r="AC4" i="35"/>
  <c r="AA9" i="35"/>
  <c r="S23" i="35"/>
  <c r="W23" i="35"/>
  <c r="M4" i="35"/>
  <c r="H4" i="35"/>
  <c r="N8" i="35"/>
  <c r="O8" i="35" s="1"/>
  <c r="P8" i="35" s="1"/>
  <c r="Q8" i="35" s="1"/>
  <c r="R8" i="35" s="1"/>
  <c r="S8" i="35" s="1"/>
  <c r="T8" i="35" s="1"/>
  <c r="U8" i="35" s="1"/>
  <c r="V8" i="35" s="1"/>
  <c r="W8" i="35" s="1"/>
  <c r="X8" i="35" s="1"/>
  <c r="Y8" i="35" s="1"/>
  <c r="Z8" i="35" s="1"/>
  <c r="AA8" i="35" s="1"/>
  <c r="AB8" i="35" s="1"/>
  <c r="AC8" i="35" s="1"/>
  <c r="AB4" i="35"/>
  <c r="P23" i="35"/>
  <c r="M23" i="35"/>
  <c r="L4" i="35"/>
  <c r="AB24" i="36"/>
  <c r="AA18" i="36"/>
  <c r="AA44" i="36"/>
  <c r="AA45" i="36" s="1"/>
  <c r="AC29" i="35"/>
  <c r="U23" i="35"/>
  <c r="AC23" i="35"/>
  <c r="AB13" i="35"/>
  <c r="AB29" i="35" s="1"/>
  <c r="E23" i="35"/>
  <c r="L23" i="35"/>
  <c r="R23" i="35"/>
  <c r="Z23" i="35"/>
  <c r="X23" i="35"/>
  <c r="V4" i="35"/>
  <c r="O4" i="35"/>
  <c r="J4" i="35"/>
  <c r="AA4" i="35"/>
  <c r="U4" i="35"/>
  <c r="P4" i="35"/>
  <c r="K4" i="35"/>
  <c r="G4" i="35"/>
  <c r="J8" i="35"/>
  <c r="I8" i="35" s="1"/>
  <c r="H8" i="35" s="1"/>
  <c r="G8" i="35" s="1"/>
  <c r="F8" i="35" s="1"/>
  <c r="E8" i="35" s="1"/>
  <c r="D8" i="35" s="1"/>
  <c r="C8" i="35" s="1"/>
  <c r="W4" i="35"/>
  <c r="N4" i="35"/>
  <c r="X4" i="35"/>
  <c r="E4" i="35"/>
  <c r="F4" i="35"/>
  <c r="T23" i="35"/>
  <c r="AB23" i="35"/>
  <c r="I4" i="35"/>
  <c r="H23" i="35"/>
  <c r="N23" i="35"/>
  <c r="S4" i="35"/>
  <c r="AD42" i="35"/>
  <c r="V16" i="36"/>
  <c r="X24" i="36"/>
  <c r="N24" i="36"/>
  <c r="S24" i="36"/>
  <c r="AC24" i="36"/>
  <c r="I41" i="36"/>
  <c r="M24" i="36"/>
  <c r="AC41" i="36"/>
  <c r="G16" i="36"/>
  <c r="O41" i="36"/>
  <c r="V24" i="36"/>
  <c r="AB41" i="36"/>
  <c r="Q24" i="36"/>
  <c r="Z41" i="36"/>
  <c r="R41" i="36"/>
  <c r="J41" i="36"/>
  <c r="Y24" i="36"/>
  <c r="F24" i="36"/>
  <c r="AA24" i="36"/>
  <c r="R24" i="36"/>
  <c r="K24" i="36"/>
  <c r="Z24" i="36"/>
  <c r="AA36" i="36"/>
  <c r="AB6" i="36"/>
  <c r="AB7" i="36" s="1"/>
  <c r="T24" i="36"/>
  <c r="O24" i="36"/>
  <c r="W16" i="36"/>
  <c r="C24" i="36"/>
  <c r="S16" i="36"/>
  <c r="Y41" i="36"/>
  <c r="Q41" i="36"/>
  <c r="E41" i="36"/>
  <c r="W24" i="36"/>
  <c r="X41" i="36"/>
  <c r="AC36" i="36"/>
  <c r="Z34" i="36"/>
  <c r="Z36" i="36" s="1"/>
  <c r="AB34" i="36"/>
  <c r="AB36" i="36" s="1"/>
  <c r="AB32" i="35"/>
  <c r="AB33" i="35" s="1"/>
  <c r="Z26" i="36"/>
  <c r="AA8" i="28"/>
  <c r="AA27" i="36" s="1"/>
  <c r="Z27" i="36"/>
  <c r="Z32" i="35"/>
  <c r="Z33" i="35" s="1"/>
  <c r="AC27" i="36"/>
  <c r="AC10" i="36"/>
  <c r="AC11" i="36" s="1"/>
  <c r="AC12" i="36" s="1"/>
  <c r="AB51" i="35"/>
  <c r="AB10" i="36"/>
  <c r="AB11" i="36" s="1"/>
  <c r="AB12" i="36" s="1"/>
  <c r="AB27" i="36"/>
  <c r="AB26" i="36"/>
  <c r="Z32" i="36"/>
  <c r="AC33" i="35"/>
  <c r="AH31" i="35"/>
  <c r="AH36" i="35" s="1"/>
  <c r="AC32" i="36"/>
  <c r="AA32" i="36"/>
  <c r="AB32" i="36"/>
  <c r="P16" i="36"/>
  <c r="D16" i="36"/>
  <c r="L16" i="36"/>
  <c r="N16" i="36"/>
  <c r="C16" i="36"/>
  <c r="AB16" i="36"/>
  <c r="M16" i="36"/>
  <c r="AC16" i="36"/>
  <c r="U16" i="36"/>
  <c r="P38" i="35"/>
  <c r="P47" i="35"/>
  <c r="Z16" i="36"/>
  <c r="O16" i="36"/>
  <c r="R16" i="36"/>
  <c r="S41" i="36"/>
  <c r="T16" i="36"/>
  <c r="K16" i="36"/>
  <c r="I16" i="36"/>
  <c r="AA19" i="36"/>
  <c r="X16" i="36"/>
  <c r="AC19" i="36"/>
  <c r="AC20" i="36" s="1"/>
  <c r="AA16" i="36"/>
  <c r="H16" i="36"/>
  <c r="W41" i="36"/>
  <c r="M41" i="36"/>
  <c r="H41" i="36"/>
  <c r="N41" i="36"/>
  <c r="F16" i="36"/>
  <c r="U41" i="36"/>
  <c r="K41" i="36"/>
  <c r="Y16" i="36"/>
  <c r="J16" i="36"/>
  <c r="AA41" i="36"/>
  <c r="V41" i="36"/>
  <c r="AD44" i="36"/>
  <c r="AD45" i="36" s="1"/>
  <c r="AD38" i="35"/>
  <c r="AD41" i="35" s="1"/>
  <c r="Z5" i="36"/>
  <c r="Z6" i="36" s="1"/>
  <c r="Z7" i="36" s="1"/>
  <c r="AB19" i="36"/>
  <c r="Z19" i="36"/>
  <c r="AB18" i="36"/>
  <c r="Z44" i="36"/>
  <c r="Z45" i="36" s="1"/>
  <c r="AB44" i="36"/>
  <c r="AB45" i="36" s="1"/>
  <c r="Z18" i="36"/>
  <c r="AC44" i="36"/>
  <c r="AC45" i="36" s="1"/>
  <c r="AC17" i="35"/>
  <c r="AC20" i="35" s="1"/>
  <c r="AC71" i="35" s="1"/>
  <c r="AC5" i="36"/>
  <c r="AC6" i="36" s="1"/>
  <c r="AC7" i="36" s="1"/>
  <c r="AF31" i="35"/>
  <c r="AC26" i="36"/>
  <c r="P24" i="36"/>
  <c r="Y4" i="35"/>
  <c r="Z4" i="35"/>
  <c r="D41" i="36"/>
  <c r="L24" i="36"/>
  <c r="Y23" i="35"/>
  <c r="Q4" i="35"/>
  <c r="Q23" i="35"/>
  <c r="R4" i="35"/>
  <c r="W33" i="35"/>
  <c r="U33" i="35"/>
  <c r="AA31" i="35"/>
  <c r="AA26" i="36"/>
  <c r="AA10" i="36"/>
  <c r="AA11" i="36" s="1"/>
  <c r="AA12" i="36" s="1"/>
  <c r="D23" i="35"/>
  <c r="G33" i="35"/>
  <c r="Q16" i="36"/>
  <c r="L41" i="36"/>
  <c r="J24" i="36"/>
  <c r="U24" i="36"/>
  <c r="AA32" i="35"/>
  <c r="AA37" i="36"/>
  <c r="AD31" i="35"/>
  <c r="E16" i="36"/>
  <c r="AI51" i="35" l="1"/>
  <c r="AI72" i="35"/>
  <c r="AH51" i="35"/>
  <c r="AH72" i="35"/>
  <c r="W11" i="35"/>
  <c r="X36" i="35"/>
  <c r="X37" i="35"/>
  <c r="X41" i="35"/>
  <c r="X45" i="35"/>
  <c r="X20" i="35"/>
  <c r="AI33" i="35"/>
  <c r="AI37" i="35" s="1"/>
  <c r="AH33" i="35"/>
  <c r="AH37" i="35" s="1"/>
  <c r="AA13" i="35"/>
  <c r="AA29" i="35" s="1"/>
  <c r="Z9" i="35"/>
  <c r="Z13" i="35" s="1"/>
  <c r="Z29" i="35" s="1"/>
  <c r="AE28" i="36"/>
  <c r="AB46" i="35"/>
  <c r="AB42" i="35"/>
  <c r="AA46" i="35"/>
  <c r="AC46" i="35"/>
  <c r="Z46" i="35"/>
  <c r="AD26" i="35"/>
  <c r="AD50" i="35" s="1"/>
  <c r="AA26" i="35"/>
  <c r="AA50" i="35" s="1"/>
  <c r="AC42" i="35"/>
  <c r="AD46" i="35"/>
  <c r="AF9" i="35"/>
  <c r="AG9" i="35" s="1"/>
  <c r="AA20" i="36"/>
  <c r="Z28" i="36"/>
  <c r="AC28" i="36"/>
  <c r="AA28" i="36"/>
  <c r="AB28" i="36"/>
  <c r="Z20" i="36"/>
  <c r="AB20" i="36"/>
  <c r="AD33" i="35"/>
  <c r="AD51" i="35"/>
  <c r="AF33" i="35"/>
  <c r="Z51" i="35"/>
  <c r="AA33" i="35"/>
  <c r="AA51" i="35"/>
  <c r="V11" i="35" l="1"/>
  <c r="W45" i="35"/>
  <c r="W20" i="35"/>
  <c r="W36" i="35"/>
  <c r="W37" i="35"/>
  <c r="W41" i="35"/>
  <c r="Y9" i="35"/>
  <c r="Y13" i="35" s="1"/>
  <c r="Y29" i="35" s="1"/>
  <c r="AH9" i="35"/>
  <c r="AG51" i="35"/>
  <c r="AF51" i="35"/>
  <c r="AB26" i="35"/>
  <c r="AB50" i="35" s="1"/>
  <c r="AA42" i="35"/>
  <c r="AE46" i="35"/>
  <c r="AE50" i="35"/>
  <c r="AE51" i="35"/>
  <c r="AC26" i="35"/>
  <c r="AC50" i="35" s="1"/>
  <c r="Z42" i="35"/>
  <c r="Z26" i="35"/>
  <c r="Z50" i="35" s="1"/>
  <c r="Y46" i="35"/>
  <c r="Y51" i="35"/>
  <c r="U11" i="35" l="1"/>
  <c r="V45" i="35"/>
  <c r="V41" i="35"/>
  <c r="V36" i="35"/>
  <c r="V37" i="35"/>
  <c r="V20" i="35"/>
  <c r="X9" i="35"/>
  <c r="W9" i="35" s="1"/>
  <c r="AI9" i="35"/>
  <c r="X46" i="35"/>
  <c r="X51" i="35"/>
  <c r="Y26" i="35"/>
  <c r="Y50" i="35" s="1"/>
  <c r="Y42" i="35"/>
  <c r="X13" i="35" l="1"/>
  <c r="X29" i="35" s="1"/>
  <c r="T11" i="35"/>
  <c r="U41" i="35"/>
  <c r="U36" i="35"/>
  <c r="U37" i="35"/>
  <c r="U45" i="35"/>
  <c r="U20" i="35"/>
  <c r="X42" i="35"/>
  <c r="X26" i="35"/>
  <c r="X50" i="35" s="1"/>
  <c r="W51" i="35"/>
  <c r="V9" i="35"/>
  <c r="W13" i="35"/>
  <c r="W29" i="35" s="1"/>
  <c r="W46" i="35"/>
  <c r="S11" i="35" l="1"/>
  <c r="T36" i="35"/>
  <c r="T37" i="35"/>
  <c r="T45" i="35"/>
  <c r="T20" i="35"/>
  <c r="T41" i="35"/>
  <c r="W26" i="35"/>
  <c r="W50" i="35" s="1"/>
  <c r="W42" i="35"/>
  <c r="V51" i="35"/>
  <c r="V46" i="35"/>
  <c r="V13" i="35"/>
  <c r="V29" i="35" s="1"/>
  <c r="U9" i="35"/>
  <c r="R11" i="35" l="1"/>
  <c r="S45" i="35"/>
  <c r="S20" i="35"/>
  <c r="S36" i="35"/>
  <c r="S41" i="35"/>
  <c r="S37" i="35"/>
  <c r="T9" i="35"/>
  <c r="U13" i="35"/>
  <c r="U29" i="35" s="1"/>
  <c r="U51" i="35"/>
  <c r="U46" i="35"/>
  <c r="V42" i="35"/>
  <c r="V26" i="35"/>
  <c r="V50" i="35" s="1"/>
  <c r="Q11" i="35" l="1"/>
  <c r="R41" i="35"/>
  <c r="R20" i="35"/>
  <c r="R36" i="35"/>
  <c r="R37" i="35"/>
  <c r="R45" i="35"/>
  <c r="U42" i="35"/>
  <c r="U26" i="35"/>
  <c r="U50" i="35" s="1"/>
  <c r="T51" i="35"/>
  <c r="S9" i="35"/>
  <c r="T46" i="35"/>
  <c r="T13" i="35"/>
  <c r="T29" i="35" s="1"/>
  <c r="P11" i="35" l="1"/>
  <c r="Q41" i="35"/>
  <c r="Q36" i="35"/>
  <c r="Q37" i="35"/>
  <c r="Q45" i="35"/>
  <c r="Q20" i="35"/>
  <c r="T42" i="35"/>
  <c r="T26" i="35"/>
  <c r="T50" i="35" s="1"/>
  <c r="S13" i="35"/>
  <c r="S29" i="35" s="1"/>
  <c r="R9" i="35"/>
  <c r="S51" i="35"/>
  <c r="S46" i="35"/>
  <c r="O11" i="35" l="1"/>
  <c r="P36" i="35"/>
  <c r="P37" i="35"/>
  <c r="P45" i="35"/>
  <c r="P20" i="35"/>
  <c r="P41" i="35"/>
  <c r="S26" i="35"/>
  <c r="S50" i="35" s="1"/>
  <c r="S42" i="35"/>
  <c r="Q9" i="35"/>
  <c r="R13" i="35"/>
  <c r="R29" i="35" s="1"/>
  <c r="R46" i="35"/>
  <c r="R51" i="35"/>
  <c r="N11" i="35" l="1"/>
  <c r="O45" i="35"/>
  <c r="O20" i="35"/>
  <c r="O37" i="35"/>
  <c r="O41" i="35"/>
  <c r="O36" i="35"/>
  <c r="Q13" i="35"/>
  <c r="Q29" i="35" s="1"/>
  <c r="Q51" i="35"/>
  <c r="P9" i="35"/>
  <c r="Q46" i="35"/>
  <c r="R26" i="35"/>
  <c r="R50" i="35" s="1"/>
  <c r="R42" i="35"/>
  <c r="M11" i="35" l="1"/>
  <c r="N41" i="35"/>
  <c r="N45" i="35"/>
  <c r="N36" i="35"/>
  <c r="N37" i="35"/>
  <c r="N20" i="35"/>
  <c r="Q26" i="35"/>
  <c r="Q50" i="35" s="1"/>
  <c r="Q42" i="35"/>
  <c r="P51" i="35"/>
  <c r="O9" i="35"/>
  <c r="P46" i="35"/>
  <c r="P13" i="35"/>
  <c r="P29" i="35" s="1"/>
  <c r="L11" i="35" l="1"/>
  <c r="M41" i="35"/>
  <c r="M36" i="35"/>
  <c r="M37" i="35"/>
  <c r="M45" i="35"/>
  <c r="M20" i="35"/>
  <c r="P26" i="35"/>
  <c r="P50" i="35" s="1"/>
  <c r="P42" i="35"/>
  <c r="O46" i="35"/>
  <c r="O13" i="35"/>
  <c r="O29" i="35" s="1"/>
  <c r="O51" i="35"/>
  <c r="N9" i="35"/>
  <c r="K11" i="35" l="1"/>
  <c r="L36" i="35"/>
  <c r="L37" i="35"/>
  <c r="L41" i="35"/>
  <c r="L45" i="35"/>
  <c r="L20" i="35"/>
  <c r="N13" i="35"/>
  <c r="N29" i="35" s="1"/>
  <c r="M9" i="35"/>
  <c r="N51" i="35"/>
  <c r="N46" i="35"/>
  <c r="O26" i="35"/>
  <c r="O50" i="35" s="1"/>
  <c r="O42" i="35"/>
  <c r="J11" i="35" l="1"/>
  <c r="K45" i="35"/>
  <c r="K20" i="35"/>
  <c r="K36" i="35"/>
  <c r="K37" i="35"/>
  <c r="K41" i="35"/>
  <c r="N26" i="35"/>
  <c r="N50" i="35" s="1"/>
  <c r="N42" i="35"/>
  <c r="M51" i="35"/>
  <c r="M13" i="35"/>
  <c r="M29" i="35" s="1"/>
  <c r="M46" i="35"/>
  <c r="L9" i="35"/>
  <c r="I11" i="35" l="1"/>
  <c r="J41" i="35"/>
  <c r="J20" i="35"/>
  <c r="J36" i="35"/>
  <c r="J37" i="35"/>
  <c r="J45" i="35"/>
  <c r="L51" i="35"/>
  <c r="K9" i="35"/>
  <c r="L46" i="35"/>
  <c r="L13" i="35"/>
  <c r="L29" i="35" s="1"/>
  <c r="M42" i="35"/>
  <c r="M26" i="35"/>
  <c r="M50" i="35" s="1"/>
  <c r="H11" i="35" l="1"/>
  <c r="I41" i="35"/>
  <c r="I36" i="35"/>
  <c r="I37" i="35"/>
  <c r="I45" i="35"/>
  <c r="I20" i="35"/>
  <c r="J9" i="35"/>
  <c r="K46" i="35"/>
  <c r="K51" i="35"/>
  <c r="K13" i="35"/>
  <c r="K29" i="35" s="1"/>
  <c r="L42" i="35"/>
  <c r="L26" i="35"/>
  <c r="L50" i="35" s="1"/>
  <c r="G11" i="35" l="1"/>
  <c r="H36" i="35"/>
  <c r="H37" i="35"/>
  <c r="H45" i="35"/>
  <c r="H20" i="35"/>
  <c r="H26" i="35" s="1"/>
  <c r="H41" i="35"/>
  <c r="K42" i="35"/>
  <c r="K26" i="35"/>
  <c r="K50" i="35" s="1"/>
  <c r="I9" i="35"/>
  <c r="J13" i="35"/>
  <c r="J29" i="35" s="1"/>
  <c r="J46" i="35"/>
  <c r="J51" i="35"/>
  <c r="F11" i="35" l="1"/>
  <c r="G45" i="35"/>
  <c r="G20" i="35"/>
  <c r="G41" i="35"/>
  <c r="G36" i="35"/>
  <c r="G37" i="35"/>
  <c r="J42" i="35"/>
  <c r="J26" i="35"/>
  <c r="J50" i="35" s="1"/>
  <c r="I46" i="35"/>
  <c r="H9" i="35"/>
  <c r="I13" i="35"/>
  <c r="I29" i="35" s="1"/>
  <c r="I51" i="35"/>
  <c r="E11" i="35" l="1"/>
  <c r="F41" i="35"/>
  <c r="F36" i="35"/>
  <c r="F37" i="35"/>
  <c r="F45" i="35"/>
  <c r="F20" i="35"/>
  <c r="I26" i="35"/>
  <c r="I50" i="35" s="1"/>
  <c r="I42" i="35"/>
  <c r="H46" i="35"/>
  <c r="G9" i="35"/>
  <c r="H51" i="35"/>
  <c r="H13" i="35"/>
  <c r="H29" i="35" s="1"/>
  <c r="D11" i="35" l="1"/>
  <c r="E41" i="35"/>
  <c r="E36" i="35"/>
  <c r="E37" i="35"/>
  <c r="E45" i="35"/>
  <c r="E20" i="35"/>
  <c r="H50" i="35"/>
  <c r="H42" i="35"/>
  <c r="G46" i="35"/>
  <c r="F9" i="35"/>
  <c r="G13" i="35"/>
  <c r="G29" i="35" s="1"/>
  <c r="G51" i="35"/>
  <c r="C11" i="35" l="1"/>
  <c r="D36" i="35"/>
  <c r="D37" i="35"/>
  <c r="D45" i="35"/>
  <c r="D20" i="35"/>
  <c r="D41" i="35"/>
  <c r="F46" i="35"/>
  <c r="F51" i="35"/>
  <c r="F13" i="35"/>
  <c r="F29" i="35" s="1"/>
  <c r="E9" i="35"/>
  <c r="G26" i="35"/>
  <c r="G50" i="35" s="1"/>
  <c r="G42" i="35"/>
  <c r="C37" i="35" l="1"/>
  <c r="C20" i="35"/>
  <c r="C41" i="35"/>
  <c r="C46" i="35" s="1"/>
  <c r="C36" i="35"/>
  <c r="C45" i="35"/>
  <c r="E51" i="35"/>
  <c r="E13" i="35"/>
  <c r="E29" i="35" s="1"/>
  <c r="E46" i="35"/>
  <c r="D9" i="35"/>
  <c r="F26" i="35"/>
  <c r="F50" i="35" s="1"/>
  <c r="F42" i="35"/>
  <c r="C26" i="35" l="1"/>
  <c r="C42" i="35"/>
  <c r="D51" i="35"/>
  <c r="C9" i="35"/>
  <c r="D13" i="35"/>
  <c r="D29" i="35" s="1"/>
  <c r="D46" i="35"/>
  <c r="E42" i="35"/>
  <c r="E26" i="35"/>
  <c r="E50" i="35" s="1"/>
  <c r="C13" i="35" l="1"/>
  <c r="C29" i="35" s="1"/>
  <c r="C51" i="35"/>
  <c r="D42" i="35"/>
  <c r="D26" i="35"/>
  <c r="D50" i="35" s="1"/>
  <c r="C50" i="35" l="1"/>
</calcChain>
</file>

<file path=xl/comments1.xml><?xml version="1.0" encoding="utf-8"?>
<comments xmlns="http://schemas.openxmlformats.org/spreadsheetml/2006/main">
  <authors>
    <author>Microsoft Office User</author>
  </authors>
  <commentList>
    <comment ref="B90" authorId="0" shapeId="0">
      <text>
        <r>
          <rPr>
            <b/>
            <sz val="10"/>
            <color indexed="81"/>
            <rFont val="Calibri"/>
            <family val="2"/>
          </rPr>
          <t>Microsoft Office User:</t>
        </r>
        <r>
          <rPr>
            <sz val="10"/>
            <color indexed="81"/>
            <rFont val="Calibri"/>
            <family val="2"/>
          </rPr>
          <t xml:space="preserve">
Further comments</t>
        </r>
      </text>
    </comment>
  </commentList>
</comments>
</file>

<file path=xl/comments10.xml><?xml version="1.0" encoding="utf-8"?>
<comments xmlns="http://schemas.openxmlformats.org/spreadsheetml/2006/main">
  <authors>
    <author>Jonathan</author>
  </authors>
  <commentList>
    <comment ref="A1" authorId="0" shapeId="0">
      <text>
        <r>
          <rPr>
            <b/>
            <sz val="9"/>
            <color indexed="81"/>
            <rFont val="Tahoma"/>
            <family val="2"/>
          </rPr>
          <t>Central government representing National, Provincial and Local Level Governments, Autonomous Bouganville Government and Commercial and Statutory Authorities.</t>
        </r>
        <r>
          <rPr>
            <sz val="9"/>
            <color indexed="81"/>
            <rFont val="Tahoma"/>
            <family val="2"/>
          </rPr>
          <t xml:space="preserve">
</t>
        </r>
      </text>
    </comment>
  </commentList>
</comments>
</file>

<file path=xl/comments2.xml><?xml version="1.0" encoding="utf-8"?>
<comments xmlns="http://schemas.openxmlformats.org/spreadsheetml/2006/main">
  <authors>
    <author>Rohan Fox</author>
  </authors>
  <commentList>
    <comment ref="A25" authorId="0" shapeId="0">
      <text>
        <r>
          <rPr>
            <b/>
            <sz val="9"/>
            <color rgb="FF000000"/>
            <rFont val="Calibri"/>
            <family val="2"/>
          </rPr>
          <t>Rohan Fox:</t>
        </r>
        <r>
          <rPr>
            <sz val="9"/>
            <color rgb="FF000000"/>
            <rFont val="Calibri"/>
            <family val="2"/>
          </rPr>
          <t xml:space="preserve">
</t>
        </r>
        <r>
          <rPr>
            <sz val="9"/>
            <color rgb="FF000000"/>
            <rFont val="Calibri"/>
            <family val="2"/>
          </rPr>
          <t xml:space="preserve">Notes:
</t>
        </r>
        <r>
          <rPr>
            <b/>
            <sz val="9"/>
            <color rgb="FF000000"/>
            <rFont val="Calibri"/>
            <family val="2"/>
          </rPr>
          <t>Base year: 1998</t>
        </r>
        <r>
          <rPr>
            <sz val="9"/>
            <color rgb="FF000000"/>
            <rFont val="Calibri"/>
            <family val="2"/>
          </rPr>
          <t xml:space="preserve">
</t>
        </r>
        <r>
          <rPr>
            <sz val="9"/>
            <color rgb="FF000000"/>
            <rFont val="Calibri"/>
            <family val="2"/>
          </rPr>
          <t xml:space="preserve">Source: National Statistical Office and MOF
</t>
        </r>
        <r>
          <rPr>
            <sz val="9"/>
            <color rgb="FF000000"/>
            <rFont val="Calibri"/>
            <family val="2"/>
          </rPr>
          <t xml:space="preserve">Latest actual data: 2013
</t>
        </r>
        <r>
          <rPr>
            <sz val="9"/>
            <color rgb="FF000000"/>
            <rFont val="Calibri"/>
            <family val="2"/>
          </rPr>
          <t xml:space="preserve">National accounts manual used: System of National Accounts (SNA) 1993
</t>
        </r>
        <r>
          <rPr>
            <sz val="9"/>
            <color rgb="FF000000"/>
            <rFont val="Calibri"/>
            <family val="2"/>
          </rPr>
          <t xml:space="preserve">GDP valuation: Market prices
</t>
        </r>
        <r>
          <rPr>
            <sz val="9"/>
            <color rgb="FF000000"/>
            <rFont val="Calibri"/>
            <family val="2"/>
          </rPr>
          <t xml:space="preserve">Start/end months of reporting year: January/December
</t>
        </r>
        <r>
          <rPr>
            <sz val="9"/>
            <color rgb="FF000000"/>
            <rFont val="Calibri"/>
            <family val="2"/>
          </rPr>
          <t xml:space="preserve">Chain-weighted: No
</t>
        </r>
        <r>
          <rPr>
            <sz val="9"/>
            <color rgb="FF000000"/>
            <rFont val="Calibri"/>
            <family val="2"/>
          </rPr>
          <t>Data last updated: 03/2016</t>
        </r>
      </text>
    </comment>
  </commentList>
</comments>
</file>

<file path=xl/comments3.xml><?xml version="1.0" encoding="utf-8"?>
<comments xmlns="http://schemas.openxmlformats.org/spreadsheetml/2006/main">
  <authors>
    <author>Rohan Fox</author>
    <author>Paul</author>
  </authors>
  <commentList>
    <comment ref="B3" authorId="0" shapeId="0">
      <text>
        <r>
          <rPr>
            <b/>
            <sz val="9"/>
            <color indexed="81"/>
            <rFont val="Calibri"/>
            <family val="2"/>
          </rPr>
          <t>Rohan Fox:</t>
        </r>
        <r>
          <rPr>
            <sz val="9"/>
            <color indexed="81"/>
            <rFont val="Calibri"/>
            <family val="2"/>
          </rPr>
          <t xml:space="preserve">
Data for 1989-2001 from BPNG QEB TABLE 9.8 &amp; 9.9 Expenditure on Gross Domestic Product 
https://www.bankpng.gov.pg/statistics/quarterly-economic-bulletin-statistical-tables/</t>
        </r>
      </text>
    </comment>
    <comment ref="K6" authorId="1" shapeId="0">
      <text>
        <r>
          <rPr>
            <b/>
            <sz val="9"/>
            <color indexed="81"/>
            <rFont val="Tahoma"/>
            <family val="2"/>
          </rPr>
          <t>Paul:</t>
        </r>
        <r>
          <rPr>
            <sz val="9"/>
            <color indexed="81"/>
            <rFont val="Tahoma"/>
            <family val="2"/>
          </rPr>
          <t xml:space="preserve">
Data fror 98 from 2000 budget vol 1</t>
        </r>
      </text>
    </comment>
    <comment ref="L6" authorId="1" shapeId="0">
      <text>
        <r>
          <rPr>
            <b/>
            <sz val="9"/>
            <color indexed="81"/>
            <rFont val="Tahoma"/>
            <family val="2"/>
          </rPr>
          <t>Paul:</t>
        </r>
        <r>
          <rPr>
            <sz val="9"/>
            <color indexed="81"/>
            <rFont val="Tahoma"/>
            <family val="2"/>
          </rPr>
          <t xml:space="preserve">
From 2001 budget</t>
        </r>
      </text>
    </comment>
    <comment ref="M6" authorId="1" shapeId="0">
      <text>
        <r>
          <rPr>
            <b/>
            <sz val="9"/>
            <color indexed="81"/>
            <rFont val="Tahoma"/>
            <family val="2"/>
          </rPr>
          <t>Paul:</t>
        </r>
        <r>
          <rPr>
            <sz val="9"/>
            <color indexed="81"/>
            <rFont val="Tahoma"/>
            <family val="2"/>
          </rPr>
          <t xml:space="preserve">
Data from 2002 budget but agriculture figures in 2002 much lower than series suggests</t>
        </r>
      </text>
    </comment>
    <comment ref="E18" authorId="1" shapeId="0">
      <text>
        <r>
          <rPr>
            <b/>
            <sz val="9"/>
            <color indexed="81"/>
            <rFont val="Tahoma"/>
            <family val="2"/>
          </rPr>
          <t>Paul:</t>
        </r>
        <r>
          <rPr>
            <sz val="9"/>
            <color indexed="81"/>
            <rFont val="Tahoma"/>
            <family val="2"/>
          </rPr>
          <t xml:space="preserve">
Includes oil and gas from 92</t>
        </r>
      </text>
    </comment>
    <comment ref="B149" authorId="0" shapeId="0">
      <text>
        <r>
          <rPr>
            <b/>
            <sz val="9"/>
            <color indexed="81"/>
            <rFont val="Calibri"/>
            <family val="2"/>
          </rPr>
          <t>Rohan Fox:</t>
        </r>
        <r>
          <rPr>
            <sz val="9"/>
            <color indexed="81"/>
            <rFont val="Calibri"/>
            <family val="2"/>
          </rPr>
          <t xml:space="preserve">
Data for 1989-2001 from BPNG QEB TABLE 9.8 &amp; 9.9 Expenditure on Gross Domestic Product 
https://www.bankpng.gov.pg/statistics/quarterly-economic-bulletin-statistical-tables/</t>
        </r>
      </text>
    </comment>
    <comment ref="K152" authorId="1" shapeId="0">
      <text>
        <r>
          <rPr>
            <b/>
            <sz val="9"/>
            <color indexed="81"/>
            <rFont val="Tahoma"/>
            <family val="2"/>
          </rPr>
          <t>Paul:</t>
        </r>
        <r>
          <rPr>
            <sz val="9"/>
            <color indexed="81"/>
            <rFont val="Tahoma"/>
            <family val="2"/>
          </rPr>
          <t xml:space="preserve">
Data fror 98 from 2000 budget vol 1</t>
        </r>
      </text>
    </comment>
    <comment ref="L152" authorId="1" shapeId="0">
      <text>
        <r>
          <rPr>
            <b/>
            <sz val="9"/>
            <color indexed="81"/>
            <rFont val="Tahoma"/>
            <family val="2"/>
          </rPr>
          <t>Paul:</t>
        </r>
        <r>
          <rPr>
            <sz val="9"/>
            <color indexed="81"/>
            <rFont val="Tahoma"/>
            <family val="2"/>
          </rPr>
          <t xml:space="preserve">
From 2001 budget</t>
        </r>
      </text>
    </comment>
    <comment ref="M152" authorId="1" shapeId="0">
      <text>
        <r>
          <rPr>
            <b/>
            <sz val="9"/>
            <color indexed="81"/>
            <rFont val="Tahoma"/>
            <family val="2"/>
          </rPr>
          <t>Paul:</t>
        </r>
        <r>
          <rPr>
            <sz val="9"/>
            <color indexed="81"/>
            <rFont val="Tahoma"/>
            <family val="2"/>
          </rPr>
          <t xml:space="preserve">
Data from 2002 budget but agriculture figures in 2002 much lower than series suggests</t>
        </r>
      </text>
    </comment>
    <comment ref="E164" authorId="1" shapeId="0">
      <text>
        <r>
          <rPr>
            <b/>
            <sz val="9"/>
            <color indexed="81"/>
            <rFont val="Tahoma"/>
            <family val="2"/>
          </rPr>
          <t>Paul:</t>
        </r>
        <r>
          <rPr>
            <sz val="9"/>
            <color indexed="81"/>
            <rFont val="Tahoma"/>
            <family val="2"/>
          </rPr>
          <t xml:space="preserve">
Includes oil and gas from 92</t>
        </r>
      </text>
    </comment>
  </commentList>
</comments>
</file>

<file path=xl/comments4.xml><?xml version="1.0" encoding="utf-8"?>
<comments xmlns="http://schemas.openxmlformats.org/spreadsheetml/2006/main">
  <authors>
    <author>Jonathan</author>
  </authors>
  <commentList>
    <comment ref="A5" authorId="0" shapeId="0">
      <text>
        <r>
          <rPr>
            <sz val="9"/>
            <color indexed="81"/>
            <rFont val="Tahoma"/>
            <family val="2"/>
          </rPr>
          <t>Under the GFS 2014 methodology, non-paybale infrastructure tax credits, revenue on asset sales and GST transfers to WPA and Trust Accounts will be excluded.</t>
        </r>
      </text>
    </comment>
    <comment ref="A31" authorId="0" shapeId="0">
      <text>
        <r>
          <rPr>
            <sz val="9"/>
            <color indexed="81"/>
            <rFont val="Tahoma"/>
            <family val="2"/>
          </rPr>
          <t>GST represents the total of collections by Provinces, PNG Ports and Refunds.</t>
        </r>
      </text>
    </comment>
    <comment ref="A117" authorId="0" shapeId="0">
      <text>
        <r>
          <rPr>
            <sz val="9"/>
            <color indexed="81"/>
            <rFont val="Tahoma"/>
            <family val="2"/>
          </rPr>
          <t>Under the GFS 2014 methodology, non-paybale infrastructure tax credits, revenue on asset sales and GST transfers to WPA and Trust Accounts will be excluded.</t>
        </r>
      </text>
    </comment>
    <comment ref="A142" authorId="0" shapeId="0">
      <text>
        <r>
          <rPr>
            <sz val="9"/>
            <color indexed="81"/>
            <rFont val="Tahoma"/>
            <family val="2"/>
          </rPr>
          <t>GST represents the total of collections by Provinces, PNG Ports and Refunds.</t>
        </r>
      </text>
    </comment>
    <comment ref="A223" authorId="0" shapeId="0">
      <text>
        <r>
          <rPr>
            <sz val="9"/>
            <color indexed="81"/>
            <rFont val="Tahoma"/>
            <family val="2"/>
          </rPr>
          <t>Under the GFS 2014 methodology, non-paybale infrastructure tax credits, revenue on asset sales and GST transfers to WPA and Trust Accounts will be excluded.</t>
        </r>
      </text>
    </comment>
    <comment ref="A248" authorId="0" shapeId="0">
      <text>
        <r>
          <rPr>
            <sz val="9"/>
            <color indexed="81"/>
            <rFont val="Tahoma"/>
            <family val="2"/>
          </rPr>
          <t>GST represents the total of collections by Provinces, PNG Ports and Refunds.</t>
        </r>
      </text>
    </comment>
    <comment ref="A343" authorId="0" shapeId="0">
      <text>
        <r>
          <rPr>
            <sz val="9"/>
            <color indexed="81"/>
            <rFont val="Tahoma"/>
            <family val="2"/>
          </rPr>
          <t>Under the GFS 2014 methodology, non-paybale infrastructure tax credits, revenue on asset sales and GST transfers to WPA and Trust Accounts will be excluded.</t>
        </r>
      </text>
    </comment>
    <comment ref="A365" authorId="0" shapeId="0">
      <text>
        <r>
          <rPr>
            <sz val="9"/>
            <color indexed="81"/>
            <rFont val="Tahoma"/>
            <family val="2"/>
          </rPr>
          <t>GST represents the total of collections by Provinces, PNG Ports and Refunds.</t>
        </r>
      </text>
    </comment>
    <comment ref="A426" authorId="0" shapeId="0">
      <text>
        <r>
          <rPr>
            <sz val="9"/>
            <color indexed="81"/>
            <rFont val="Tahoma"/>
            <family val="2"/>
          </rPr>
          <t>Under the GFS 2014 methodology, non-paybale infrastructure tax credits, revenue on asset sales and GST transfers to WPA and Trust Accounts will be excluded.</t>
        </r>
      </text>
    </comment>
    <comment ref="A448" authorId="0" shapeId="0">
      <text>
        <r>
          <rPr>
            <sz val="9"/>
            <color indexed="81"/>
            <rFont val="Tahoma"/>
            <family val="2"/>
          </rPr>
          <t>GST represents the total of collections by Provinces, PNG Ports and Refunds.</t>
        </r>
      </text>
    </comment>
    <comment ref="A517" authorId="0" shapeId="0">
      <text>
        <r>
          <rPr>
            <sz val="9"/>
            <color indexed="81"/>
            <rFont val="Tahoma"/>
            <family val="2"/>
          </rPr>
          <t>Under the GFS 2014 methodology, non-paybale infrastructure tax credits, revenue on asset sales and GST transfers to WPA and Trust Accounts will be excluded.</t>
        </r>
      </text>
    </comment>
    <comment ref="A541" authorId="0" shapeId="0">
      <text>
        <r>
          <rPr>
            <sz val="9"/>
            <color indexed="81"/>
            <rFont val="Tahoma"/>
            <family val="2"/>
          </rPr>
          <t>GST represents the total of collections by Provinces, PNG Ports and Refunds.</t>
        </r>
      </text>
    </comment>
  </commentList>
</comments>
</file>

<file path=xl/comments5.xml><?xml version="1.0" encoding="utf-8"?>
<comments xmlns="http://schemas.openxmlformats.org/spreadsheetml/2006/main">
  <authors>
    <author>Microsoft Office User</author>
  </authors>
  <commentList>
    <comment ref="C53" authorId="0" shapeId="0">
      <text>
        <r>
          <rPr>
            <b/>
            <sz val="10"/>
            <color indexed="81"/>
            <rFont val="Calibri"/>
            <family val="2"/>
          </rPr>
          <t>Rohan:</t>
        </r>
        <r>
          <rPr>
            <sz val="10"/>
            <color indexed="81"/>
            <rFont val="Calibri"/>
            <family val="2"/>
          </rPr>
          <t xml:space="preserve">
Does not quite add up</t>
        </r>
      </text>
    </comment>
    <comment ref="J80" authorId="0" shapeId="0">
      <text>
        <r>
          <rPr>
            <b/>
            <sz val="10"/>
            <color indexed="81"/>
            <rFont val="Calibri"/>
            <family val="2"/>
          </rPr>
          <t xml:space="preserve">Rohan: </t>
        </r>
        <r>
          <rPr>
            <sz val="10"/>
            <color indexed="81"/>
            <rFont val="Calibri"/>
            <family val="2"/>
          </rPr>
          <t xml:space="preserve">does not quite add up
</t>
        </r>
      </text>
    </comment>
  </commentList>
</comments>
</file>

<file path=xl/comments6.xml><?xml version="1.0" encoding="utf-8"?>
<comments xmlns="http://schemas.openxmlformats.org/spreadsheetml/2006/main">
  <authors>
    <author>Microsoft Office User</author>
  </authors>
  <commentList>
    <comment ref="Y6" authorId="0" shapeId="0">
      <text>
        <r>
          <rPr>
            <b/>
            <sz val="10"/>
            <color indexed="81"/>
            <rFont val="Calibri"/>
            <family val="2"/>
          </rPr>
          <t>Rohan:</t>
        </r>
        <r>
          <rPr>
            <sz val="10"/>
            <color indexed="81"/>
            <rFont val="Calibri"/>
            <family val="2"/>
          </rPr>
          <t xml:space="preserve">
Suggest using the figure 9370.6 for expenditure, see "Check" tab</t>
        </r>
      </text>
    </comment>
    <comment ref="AB6" authorId="0" shapeId="0">
      <text>
        <r>
          <rPr>
            <sz val="10"/>
            <color indexed="81"/>
            <rFont val="Calibri"/>
            <family val="2"/>
          </rPr>
          <t xml:space="preserve">Rohan: Total expenditure in 2014 &amp; 2015 are comparable to previous years, so have been kept blue
</t>
        </r>
      </text>
    </comment>
    <comment ref="B11" authorId="0" shapeId="0">
      <text>
        <r>
          <rPr>
            <b/>
            <sz val="10"/>
            <color indexed="81"/>
            <rFont val="Calibri"/>
            <family val="2"/>
          </rPr>
          <t xml:space="preserve">Rohan: </t>
        </r>
        <r>
          <rPr>
            <sz val="10"/>
            <color indexed="81"/>
            <rFont val="Calibri"/>
            <family val="2"/>
          </rPr>
          <t>Further detail about wage compensation can be found in the Exp (Tb9B) tab, e.g. Wages in cash versus in kind, and social contributions</t>
        </r>
      </text>
    </comment>
    <comment ref="B46" authorId="0" shapeId="0">
      <text>
        <r>
          <rPr>
            <sz val="10"/>
            <color indexed="81"/>
            <rFont val="Calibri"/>
            <family val="2"/>
          </rPr>
          <t xml:space="preserve">In 2014 &amp; 2015 all grants are aggregated in to this line item total "grants subsidies and transfers"
</t>
        </r>
      </text>
    </comment>
    <comment ref="AC113" authorId="0" shapeId="0">
      <text>
        <r>
          <rPr>
            <b/>
            <sz val="10"/>
            <color indexed="81"/>
            <rFont val="Calibri"/>
            <family val="2"/>
          </rPr>
          <t>Rohan:</t>
        </r>
        <r>
          <rPr>
            <sz val="10"/>
            <color indexed="81"/>
            <rFont val="Calibri"/>
            <family val="2"/>
          </rPr>
          <t xml:space="preserve">
From Table 10 2016 MYEFO</t>
        </r>
      </text>
    </comment>
    <comment ref="AD113" authorId="0" shapeId="0">
      <text>
        <r>
          <rPr>
            <b/>
            <sz val="10"/>
            <color indexed="81"/>
            <rFont val="Calibri"/>
            <family val="2"/>
          </rPr>
          <t>Microsoft Office User:</t>
        </r>
        <r>
          <rPr>
            <sz val="10"/>
            <color indexed="81"/>
            <rFont val="Calibri"/>
            <family val="2"/>
          </rPr>
          <t xml:space="preserve">
From 2016 MYEFO Table 10</t>
        </r>
      </text>
    </comment>
    <comment ref="AE113" authorId="0" shapeId="0">
      <text>
        <r>
          <rPr>
            <b/>
            <sz val="10"/>
            <color indexed="81"/>
            <rFont val="Calibri"/>
            <family val="2"/>
          </rPr>
          <t>Rohan:</t>
        </r>
        <r>
          <rPr>
            <sz val="10"/>
            <color indexed="81"/>
            <rFont val="Calibri"/>
            <family val="2"/>
          </rPr>
          <t xml:space="preserve">
From 2017 Budget Vol 3 Table 1
</t>
        </r>
      </text>
    </comment>
  </commentList>
</comments>
</file>

<file path=xl/comments7.xml><?xml version="1.0" encoding="utf-8"?>
<comments xmlns="http://schemas.openxmlformats.org/spreadsheetml/2006/main">
  <authors>
    <author>Jonathan</author>
    <author>Microsoft Office User</author>
  </authors>
  <commentList>
    <comment ref="A2" authorId="0" shapeId="0">
      <text>
        <r>
          <rPr>
            <b/>
            <sz val="9"/>
            <color indexed="81"/>
            <rFont val="Tahoma"/>
            <family val="2"/>
          </rPr>
          <t>Central government representing National, Provincial and Local Level Governments, Autonomous Bouganville Government and Commercial and Statutory Authorities</t>
        </r>
      </text>
    </comment>
    <comment ref="A39" authorId="1" shapeId="0">
      <text>
        <r>
          <rPr>
            <b/>
            <sz val="10"/>
            <color indexed="81"/>
            <rFont val="Calibri"/>
            <family val="2"/>
          </rPr>
          <t xml:space="preserve">Rohan:
</t>
        </r>
        <r>
          <rPr>
            <sz val="10"/>
            <color indexed="81"/>
            <rFont val="Calibri"/>
            <family val="2"/>
          </rPr>
          <t xml:space="preserve">From Table 10 (II)
</t>
        </r>
      </text>
    </comment>
    <comment ref="A46" authorId="0" shapeId="0">
      <text>
        <r>
          <rPr>
            <b/>
            <sz val="9"/>
            <color indexed="81"/>
            <rFont val="Tahoma"/>
            <family val="2"/>
          </rPr>
          <t>Central government representing National, Provincial and Local Level Governments, Autonomous Bouganville Government and Commercial and Statutory Authorities</t>
        </r>
      </text>
    </comment>
    <comment ref="A84" authorId="1" shapeId="0">
      <text>
        <r>
          <rPr>
            <b/>
            <sz val="10"/>
            <color indexed="81"/>
            <rFont val="Calibri"/>
            <family val="2"/>
          </rPr>
          <t xml:space="preserve">Rohan:
</t>
        </r>
        <r>
          <rPr>
            <sz val="10"/>
            <color indexed="81"/>
            <rFont val="Calibri"/>
            <family val="2"/>
          </rPr>
          <t xml:space="preserve">From Table 10 (II)
</t>
        </r>
      </text>
    </comment>
    <comment ref="A88" authorId="0" shapeId="0">
      <text>
        <r>
          <rPr>
            <b/>
            <sz val="9"/>
            <color indexed="81"/>
            <rFont val="Tahoma"/>
            <family val="2"/>
          </rPr>
          <t>Central government representing National, Provincial and Local Level Governments, Autonomous Bouganville Government and Commercial and Statutory Authorities</t>
        </r>
      </text>
    </comment>
    <comment ref="A129" authorId="1" shapeId="0">
      <text>
        <r>
          <rPr>
            <b/>
            <sz val="10"/>
            <color indexed="81"/>
            <rFont val="Calibri"/>
            <family val="2"/>
          </rPr>
          <t xml:space="preserve">Rohan:
</t>
        </r>
        <r>
          <rPr>
            <sz val="10"/>
            <color indexed="81"/>
            <rFont val="Calibri"/>
            <family val="2"/>
          </rPr>
          <t xml:space="preserve">From Table 10 (II)
</t>
        </r>
      </text>
    </comment>
    <comment ref="A135" authorId="0" shapeId="0">
      <text>
        <r>
          <rPr>
            <b/>
            <sz val="9"/>
            <color indexed="81"/>
            <rFont val="Tahoma"/>
            <family val="2"/>
          </rPr>
          <t>Central government representing National, Provincial and Local Level Governments, Autonomous Bouganville Government and Commercial and Statutory Authorities</t>
        </r>
      </text>
    </comment>
    <comment ref="A175" authorId="1" shapeId="0">
      <text>
        <r>
          <rPr>
            <b/>
            <sz val="10"/>
            <color indexed="81"/>
            <rFont val="Calibri"/>
            <family val="2"/>
          </rPr>
          <t xml:space="preserve">Rohan:
</t>
        </r>
        <r>
          <rPr>
            <sz val="10"/>
            <color indexed="81"/>
            <rFont val="Calibri"/>
            <family val="2"/>
          </rPr>
          <t xml:space="preserve">From Table 10 (II)
</t>
        </r>
      </text>
    </comment>
    <comment ref="A179" authorId="0" shapeId="0">
      <text>
        <r>
          <rPr>
            <b/>
            <sz val="9"/>
            <color indexed="81"/>
            <rFont val="Tahoma"/>
            <family val="2"/>
          </rPr>
          <t>Central government representing National, Provincial and Local Level Governments, Autonomous Bouganville Government and Commercial and Statutory Authorities</t>
        </r>
      </text>
    </comment>
    <comment ref="A218" authorId="1" shapeId="0">
      <text>
        <r>
          <rPr>
            <b/>
            <sz val="10"/>
            <color indexed="81"/>
            <rFont val="Calibri"/>
            <family val="2"/>
          </rPr>
          <t xml:space="preserve">Rohan:
</t>
        </r>
        <r>
          <rPr>
            <sz val="10"/>
            <color indexed="81"/>
            <rFont val="Calibri"/>
            <family val="2"/>
          </rPr>
          <t xml:space="preserve">From Table 10 (II)
</t>
        </r>
      </text>
    </comment>
    <comment ref="A223" authorId="0" shapeId="0">
      <text>
        <r>
          <rPr>
            <b/>
            <sz val="9"/>
            <color indexed="81"/>
            <rFont val="Tahoma"/>
            <family val="2"/>
          </rPr>
          <t>Central government representing National, Provincial and Local Level Governments, Autonomous Bouganville Government and Commercial and Statutory Authorities</t>
        </r>
      </text>
    </comment>
  </commentList>
</comments>
</file>

<file path=xl/comments8.xml><?xml version="1.0" encoding="utf-8"?>
<comments xmlns="http://schemas.openxmlformats.org/spreadsheetml/2006/main">
  <authors>
    <author>Rohan Fox</author>
    <author>Jonathan</author>
    <author>Jonathan Pryke</author>
  </authors>
  <commentList>
    <comment ref="A1" authorId="0" shapeId="0">
      <text>
        <r>
          <rPr>
            <b/>
            <sz val="9"/>
            <color indexed="81"/>
            <rFont val="Calibri"/>
            <family val="2"/>
          </rPr>
          <t>Rohan Fox:</t>
        </r>
        <r>
          <rPr>
            <sz val="9"/>
            <color indexed="81"/>
            <rFont val="Calibri"/>
            <family val="2"/>
          </rPr>
          <t xml:space="preserve">
In the GFS1986 format, finance data was reported as "net" data, whereas GFS2014 involves disaggregating data. This may make comparisons more difficult.</t>
        </r>
      </text>
    </comment>
    <comment ref="A2" authorId="1" shapeId="0">
      <text>
        <r>
          <rPr>
            <sz val="9"/>
            <color indexed="81"/>
            <rFont val="Calibri"/>
            <family val="2"/>
          </rPr>
          <t>Central government representing National, Provincial and Local Level Governments, Autonomous Bouganville Government and Commercial and Statutory Authorities</t>
        </r>
      </text>
    </comment>
    <comment ref="A19" authorId="0" shapeId="0">
      <text>
        <r>
          <rPr>
            <b/>
            <sz val="9"/>
            <color indexed="81"/>
            <rFont val="Calibri"/>
            <family val="2"/>
          </rPr>
          <t>Rohan Fox:</t>
        </r>
        <r>
          <rPr>
            <sz val="9"/>
            <color indexed="81"/>
            <rFont val="Calibri"/>
            <family val="2"/>
          </rPr>
          <t xml:space="preserve">
</t>
        </r>
      </text>
    </comment>
    <comment ref="A22" authorId="0" shapeId="0">
      <text>
        <r>
          <rPr>
            <b/>
            <sz val="9"/>
            <color indexed="81"/>
            <rFont val="Calibri"/>
            <family val="2"/>
          </rPr>
          <t>Rohan Fox:</t>
        </r>
        <r>
          <rPr>
            <sz val="9"/>
            <color indexed="81"/>
            <rFont val="Calibri"/>
            <family val="2"/>
          </rPr>
          <t xml:space="preserve">
Treasury bonds equal "New instruments" minus "Amortisation"</t>
        </r>
      </text>
    </comment>
    <comment ref="AA77" authorId="2" shapeId="0">
      <text>
        <r>
          <rPr>
            <b/>
            <sz val="9"/>
            <color indexed="81"/>
            <rFont val="Tahoma"/>
            <family val="2"/>
          </rPr>
          <t>Jonathan Pryke:</t>
        </r>
        <r>
          <rPr>
            <sz val="9"/>
            <color indexed="81"/>
            <rFont val="Tahoma"/>
            <family val="2"/>
          </rPr>
          <t xml:space="preserve">
This is the number from the pdf. Domestic and international financing don't add to this though. (e.g. see cell Q82)</t>
        </r>
      </text>
    </comment>
  </commentList>
</comments>
</file>

<file path=xl/comments9.xml><?xml version="1.0" encoding="utf-8"?>
<comments xmlns="http://schemas.openxmlformats.org/spreadsheetml/2006/main">
  <authors>
    <author>Jonathan</author>
    <author>Rohan Fox</author>
    <author>Microsoft Office User</author>
  </authors>
  <commentList>
    <comment ref="A1" authorId="0" shapeId="0">
      <text>
        <r>
          <rPr>
            <b/>
            <sz val="9"/>
            <color indexed="81"/>
            <rFont val="Tahoma"/>
            <family val="2"/>
          </rPr>
          <t>Central government representing National, Provincial and Local Level Governments, Autonomous Bouganville Government and Commercial and Statutory Authorities.</t>
        </r>
        <r>
          <rPr>
            <sz val="9"/>
            <color indexed="81"/>
            <rFont val="Tahoma"/>
            <family val="2"/>
          </rPr>
          <t xml:space="preserve">
</t>
        </r>
      </text>
    </comment>
    <comment ref="E21" authorId="1" shapeId="0">
      <text>
        <r>
          <rPr>
            <b/>
            <sz val="9"/>
            <color indexed="81"/>
            <rFont val="Tahoma"/>
            <family val="2"/>
          </rPr>
          <t>Rohan Fox:</t>
        </r>
        <r>
          <rPr>
            <sz val="9"/>
            <color indexed="81"/>
            <rFont val="Tahoma"/>
            <family val="2"/>
          </rPr>
          <t xml:space="preserve">
see ** note below</t>
        </r>
      </text>
    </comment>
    <comment ref="A22" authorId="2" shapeId="0">
      <text>
        <r>
          <rPr>
            <b/>
            <sz val="10"/>
            <color indexed="81"/>
            <rFont val="Calibri"/>
            <family val="2"/>
          </rPr>
          <t>Microsoft Office User:</t>
        </r>
        <r>
          <rPr>
            <sz val="10"/>
            <color indexed="81"/>
            <rFont val="Calibri"/>
            <family val="2"/>
          </rPr>
          <t xml:space="preserve">
2012-2015 data are "old" GDP calculations, 2016-2021 data are "new" Treasury GDP projections
</t>
        </r>
      </text>
    </comment>
    <comment ref="E22" authorId="1" shapeId="0">
      <text>
        <r>
          <rPr>
            <b/>
            <sz val="9"/>
            <color indexed="81"/>
            <rFont val="Tahoma"/>
            <family val="2"/>
          </rPr>
          <t>Rohan Fox:</t>
        </r>
        <r>
          <rPr>
            <sz val="9"/>
            <color indexed="81"/>
            <rFont val="Tahoma"/>
            <family val="2"/>
          </rPr>
          <t xml:space="preserve">
see ** note below</t>
        </r>
      </text>
    </comment>
    <comment ref="A30" authorId="0" shapeId="0">
      <text>
        <r>
          <rPr>
            <b/>
            <sz val="9"/>
            <color indexed="81"/>
            <rFont val="Tahoma"/>
            <family val="2"/>
          </rPr>
          <t>Central government representing National, Provincial and Local Level Governments, Autonomous Bouganville Government and Commercial and Statutory Authorities.</t>
        </r>
        <r>
          <rPr>
            <sz val="9"/>
            <color indexed="81"/>
            <rFont val="Tahoma"/>
            <family val="2"/>
          </rPr>
          <t xml:space="preserve">
</t>
        </r>
      </text>
    </comment>
    <comment ref="E50" authorId="1" shapeId="0">
      <text>
        <r>
          <rPr>
            <b/>
            <sz val="9"/>
            <color indexed="81"/>
            <rFont val="Tahoma"/>
            <family val="2"/>
          </rPr>
          <t>Rohan Fox:</t>
        </r>
        <r>
          <rPr>
            <sz val="9"/>
            <color indexed="81"/>
            <rFont val="Tahoma"/>
            <family val="2"/>
          </rPr>
          <t xml:space="preserve">
see ** note below</t>
        </r>
      </text>
    </comment>
    <comment ref="A51" authorId="2" shapeId="0">
      <text>
        <r>
          <rPr>
            <b/>
            <sz val="10"/>
            <color indexed="81"/>
            <rFont val="Calibri"/>
            <family val="2"/>
          </rPr>
          <t>Microsoft Office User:</t>
        </r>
        <r>
          <rPr>
            <sz val="10"/>
            <color indexed="81"/>
            <rFont val="Calibri"/>
            <family val="2"/>
          </rPr>
          <t xml:space="preserve">
2012-2015 data are "old" GDP calculations, 2016-2021 data are "new" Treasury GDP projections
</t>
        </r>
      </text>
    </comment>
    <comment ref="E51" authorId="1" shapeId="0">
      <text>
        <r>
          <rPr>
            <b/>
            <sz val="9"/>
            <color indexed="81"/>
            <rFont val="Tahoma"/>
            <family val="2"/>
          </rPr>
          <t>Rohan Fox:</t>
        </r>
        <r>
          <rPr>
            <sz val="9"/>
            <color indexed="81"/>
            <rFont val="Tahoma"/>
            <family val="2"/>
          </rPr>
          <t xml:space="preserve">
see ** note below</t>
        </r>
      </text>
    </comment>
    <comment ref="A54" authorId="0" shapeId="0">
      <text>
        <r>
          <rPr>
            <b/>
            <sz val="9"/>
            <color indexed="81"/>
            <rFont val="Tahoma"/>
            <family val="2"/>
          </rPr>
          <t>Central government representing National, Provincial and Local Level Governments, Autonomous Bouganville Government and Commercial and Statutory Authorities.</t>
        </r>
        <r>
          <rPr>
            <sz val="9"/>
            <color indexed="81"/>
            <rFont val="Tahoma"/>
            <family val="2"/>
          </rPr>
          <t xml:space="preserve">
</t>
        </r>
      </text>
    </comment>
    <comment ref="E74" authorId="1" shapeId="0">
      <text>
        <r>
          <rPr>
            <b/>
            <sz val="9"/>
            <color indexed="81"/>
            <rFont val="Tahoma"/>
            <family val="2"/>
          </rPr>
          <t>Rohan Fox:</t>
        </r>
        <r>
          <rPr>
            <sz val="9"/>
            <color indexed="81"/>
            <rFont val="Tahoma"/>
            <family val="2"/>
          </rPr>
          <t xml:space="preserve">
see ** note below</t>
        </r>
      </text>
    </comment>
    <comment ref="A75" authorId="2" shapeId="0">
      <text>
        <r>
          <rPr>
            <b/>
            <sz val="10"/>
            <color indexed="81"/>
            <rFont val="Calibri"/>
            <family val="2"/>
          </rPr>
          <t>Microsoft Office User:</t>
        </r>
        <r>
          <rPr>
            <sz val="10"/>
            <color indexed="81"/>
            <rFont val="Calibri"/>
            <family val="2"/>
          </rPr>
          <t xml:space="preserve">
2012-2015 data are "old" GDP calculations, 2016-2021 data are "new" Treasury GDP projections
</t>
        </r>
      </text>
    </comment>
    <comment ref="E75" authorId="1" shapeId="0">
      <text>
        <r>
          <rPr>
            <b/>
            <sz val="9"/>
            <color indexed="81"/>
            <rFont val="Tahoma"/>
            <family val="2"/>
          </rPr>
          <t>Rohan Fox:</t>
        </r>
        <r>
          <rPr>
            <sz val="9"/>
            <color indexed="81"/>
            <rFont val="Tahoma"/>
            <family val="2"/>
          </rPr>
          <t xml:space="preserve">
see ** note below</t>
        </r>
      </text>
    </comment>
    <comment ref="A78" authorId="0" shapeId="0">
      <text>
        <r>
          <rPr>
            <b/>
            <sz val="9"/>
            <color indexed="81"/>
            <rFont val="Tahoma"/>
            <family val="2"/>
          </rPr>
          <t>Central government representing National, Provincial and Local Level Governments, Autonomous Bouganville Government and Commercial and Statutory Authorities.</t>
        </r>
        <r>
          <rPr>
            <sz val="9"/>
            <color indexed="81"/>
            <rFont val="Tahoma"/>
            <family val="2"/>
          </rPr>
          <t xml:space="preserve">
</t>
        </r>
      </text>
    </comment>
    <comment ref="A99" authorId="2" shapeId="0">
      <text>
        <r>
          <rPr>
            <b/>
            <sz val="10"/>
            <color indexed="81"/>
            <rFont val="Calibri"/>
            <family val="2"/>
          </rPr>
          <t>Microsoft Office User:</t>
        </r>
        <r>
          <rPr>
            <sz val="10"/>
            <color indexed="81"/>
            <rFont val="Calibri"/>
            <family val="2"/>
          </rPr>
          <t xml:space="preserve">
2012-2015 data are "old" GDP calculations, 2016-2021 data are "new" Treasury GDP projections
</t>
        </r>
      </text>
    </comment>
    <comment ref="A103" authorId="0" shapeId="0">
      <text>
        <r>
          <rPr>
            <b/>
            <sz val="9"/>
            <color indexed="81"/>
            <rFont val="Tahoma"/>
            <family val="2"/>
          </rPr>
          <t>Central government representing National, Provincial and Local Level Governments, Autonomous Bouganville Government and Commercial and Statutory Authorities.</t>
        </r>
        <r>
          <rPr>
            <sz val="9"/>
            <color indexed="81"/>
            <rFont val="Tahoma"/>
            <family val="2"/>
          </rPr>
          <t xml:space="preserve">
</t>
        </r>
      </text>
    </comment>
    <comment ref="A124" authorId="2" shapeId="0">
      <text>
        <r>
          <rPr>
            <b/>
            <sz val="10"/>
            <color indexed="81"/>
            <rFont val="Calibri"/>
            <family val="2"/>
          </rPr>
          <t>Microsoft Office User:</t>
        </r>
        <r>
          <rPr>
            <sz val="10"/>
            <color indexed="81"/>
            <rFont val="Calibri"/>
            <family val="2"/>
          </rPr>
          <t xml:space="preserve">
2012-2015 data are "old" GDP calculations, 2016-2021 data are "new" Treasury GDP projections
</t>
        </r>
      </text>
    </comment>
    <comment ref="A129" authorId="0" shapeId="0">
      <text>
        <r>
          <rPr>
            <b/>
            <sz val="9"/>
            <color indexed="81"/>
            <rFont val="Tahoma"/>
            <family val="2"/>
          </rPr>
          <t>Central government representing National, Provincial and Local Level Governments, Autonomous Bouganville Government and Commercial and Statutory Authorities.</t>
        </r>
        <r>
          <rPr>
            <sz val="9"/>
            <color indexed="81"/>
            <rFont val="Tahoma"/>
            <family val="2"/>
          </rPr>
          <t xml:space="preserve">
</t>
        </r>
      </text>
    </comment>
    <comment ref="A151" authorId="0" shapeId="0">
      <text>
        <r>
          <rPr>
            <b/>
            <sz val="9"/>
            <color indexed="81"/>
            <rFont val="Tahoma"/>
            <family val="2"/>
          </rPr>
          <t>Total nominal GDP by economic activity, Actual: National Statistics Office and Projections: Treasury Department.</t>
        </r>
      </text>
    </comment>
  </commentList>
</comments>
</file>

<file path=xl/sharedStrings.xml><?xml version="1.0" encoding="utf-8"?>
<sst xmlns="http://schemas.openxmlformats.org/spreadsheetml/2006/main" count="4798" uniqueCount="902">
  <si>
    <t>LEGEND, SOURCES AND NOTES</t>
  </si>
  <si>
    <t>This budget database was last updated on:</t>
  </si>
  <si>
    <t>by (database coordinator):</t>
  </si>
  <si>
    <t>email:</t>
  </si>
  <si>
    <t>rohan.fox@anu.edu.au</t>
  </si>
  <si>
    <t>Welcome to the PNG budget information database</t>
  </si>
  <si>
    <t>This database is designed for use by any member of the public, researcher or government official.</t>
  </si>
  <si>
    <t>Notes and how to read this database:</t>
  </si>
  <si>
    <t>Change in accounting systems</t>
  </si>
  <si>
    <t>In 2016 the government of PNG updated its use of accounting standards from the old Government Finance Statistics (GFS) GFS1986 to GFS2014</t>
  </si>
  <si>
    <t>Notes on simplification</t>
  </si>
  <si>
    <t>Acronyms:</t>
  </si>
  <si>
    <t>FBO</t>
  </si>
  <si>
    <t>Final Budget Outcome</t>
  </si>
  <si>
    <t>Colour coding system</t>
  </si>
  <si>
    <t>Background colour:</t>
  </si>
  <si>
    <t>The background colour indicates whether the column data is projected or final data.</t>
  </si>
  <si>
    <t>White</t>
  </si>
  <si>
    <t>Final or "Actual" outcome</t>
  </si>
  <si>
    <t>Dark grey</t>
  </si>
  <si>
    <t>Text formatting</t>
  </si>
  <si>
    <t>Bold</t>
  </si>
  <si>
    <t>Figures in bold indicate a summary item that is a sum of the non-bolded items below it </t>
  </si>
  <si>
    <t>Italic</t>
  </si>
  <si>
    <t>Indicates that the figure is a subset of the non-bolded item above it</t>
  </si>
  <si>
    <t>Blue</t>
  </si>
  <si>
    <t>Used in the "compare" tabs to indicate data compiled using the old GFS1986 accounting standard</t>
  </si>
  <si>
    <t>Table of Contents</t>
  </si>
  <si>
    <t>Tab 1</t>
  </si>
  <si>
    <t>Legend &amp; sources</t>
  </si>
  <si>
    <t>Tab 2</t>
  </si>
  <si>
    <t>Popn, Inflation, GDP, Trade</t>
  </si>
  <si>
    <t>Tab 3</t>
  </si>
  <si>
    <t>GDP (Tb1)</t>
  </si>
  <si>
    <t>Tab 4</t>
  </si>
  <si>
    <t>Tab 5</t>
  </si>
  <si>
    <t>Rev compare</t>
  </si>
  <si>
    <t>Comparison of revenue pre-2016 budget (GFS1986) and post-2016 Budget (GFS2014)</t>
  </si>
  <si>
    <t>Tab 6</t>
  </si>
  <si>
    <t>Tab 7</t>
  </si>
  <si>
    <t>Tab 8</t>
  </si>
  <si>
    <t>Exp compare</t>
  </si>
  <si>
    <t>Comparison of expenditure pre-2016 budget (GFS1986) and post-2016 Budget (GFS2014)</t>
  </si>
  <si>
    <t>Tab 9</t>
  </si>
  <si>
    <t>Tab 10</t>
  </si>
  <si>
    <t>Fin compare</t>
  </si>
  <si>
    <t>Comparison of financial position pre-2016 budget (GFS1986) and post-2016 Budget (GFS2014)</t>
  </si>
  <si>
    <t>Tab 11</t>
  </si>
  <si>
    <t>Tab 12</t>
  </si>
  <si>
    <t>Debt compare</t>
  </si>
  <si>
    <t>Comparison of government debt pre-2016 budget (GFS1986) and post-2016 Budget (GFS2014)</t>
  </si>
  <si>
    <t>Tab 13</t>
  </si>
  <si>
    <t>Price assumptions (Tb13)</t>
  </si>
  <si>
    <t>Special thanks to the following contributors -----------</t>
  </si>
  <si>
    <t>Jonathan Wilson</t>
  </si>
  <si>
    <t>Jonathan Pryke</t>
  </si>
  <si>
    <t>Paul Flanagan</t>
  </si>
  <si>
    <t>Stephen Howes</t>
  </si>
  <si>
    <t>Subject description</t>
  </si>
  <si>
    <t>Subject notes</t>
  </si>
  <si>
    <t>Population</t>
  </si>
  <si>
    <t>`</t>
  </si>
  <si>
    <t>Inflation</t>
  </si>
  <si>
    <t>Inflation, average consumer prices</t>
  </si>
  <si>
    <t>Annual % change</t>
  </si>
  <si>
    <t>GDP</t>
  </si>
  <si>
    <t>Kina millions</t>
  </si>
  <si>
    <t>Source: Table 1, Vol 1 of PNG government budgets 1994-2017</t>
  </si>
  <si>
    <t>GDP, constant prices ("Real" GDP)</t>
  </si>
  <si>
    <t>(Real) GDP growth</t>
  </si>
  <si>
    <t>Trade</t>
  </si>
  <si>
    <t>Current account balance</t>
  </si>
  <si>
    <t>U.S. dollars, billions</t>
  </si>
  <si>
    <t>% of GDP</t>
  </si>
  <si>
    <t>Volume of imports of goods and services</t>
  </si>
  <si>
    <t>Volume of Imports of goods</t>
  </si>
  <si>
    <t>Volume of exports of goods and services</t>
  </si>
  <si>
    <t>Volume of exports of goods</t>
  </si>
  <si>
    <t>*Grey background indicates projected data</t>
  </si>
  <si>
    <t>TABLE 1: GROSS DOMESTIC PRODUCT BY</t>
  </si>
  <si>
    <t>ECONOMIC ACTIVITY AT CURRENT PRICES</t>
  </si>
  <si>
    <t>ACTUAL</t>
  </si>
  <si>
    <t>PROJECTION</t>
  </si>
  <si>
    <t>BPNG</t>
  </si>
  <si>
    <t>2016 Budget</t>
  </si>
  <si>
    <t>2017 Budget</t>
  </si>
  <si>
    <t>BY SECTOR</t>
  </si>
  <si>
    <t>Agriculture, Forestry and Fishing</t>
  </si>
  <si>
    <t>deflator</t>
  </si>
  <si>
    <t>rate of real growth</t>
  </si>
  <si>
    <t>Oil and Gas Extraction</t>
  </si>
  <si>
    <t>Mining and Quarrying</t>
  </si>
  <si>
    <t>Manufacturing</t>
  </si>
  <si>
    <t>Electricity, gas and water</t>
  </si>
  <si>
    <t>Construction</t>
  </si>
  <si>
    <t>Wholesale and retail trade</t>
  </si>
  <si>
    <t>Transport, storage and communication</t>
  </si>
  <si>
    <t>Finance, real estate and business services</t>
  </si>
  <si>
    <t>Community, social and personal services</t>
  </si>
  <si>
    <t xml:space="preserve">TOTAL GDP </t>
  </si>
  <si>
    <t>rate of real growth (%)</t>
  </si>
  <si>
    <t>rate of nominal growth (%)</t>
  </si>
  <si>
    <t>Total non-mining GDP</t>
  </si>
  <si>
    <t>real</t>
  </si>
  <si>
    <t>Table 8: CENTRAL GOVERNMENT REVENUE</t>
  </si>
  <si>
    <t>ECONOMIC CLASSIFICATION</t>
  </si>
  <si>
    <t>(Kina Million)</t>
  </si>
  <si>
    <t>TOTAL REVENUE (Incl. grants)</t>
  </si>
  <si>
    <t>TAXES</t>
  </si>
  <si>
    <t>Taxes on Income, Profits and Capital Gains</t>
  </si>
  <si>
    <t>Payable by individuals</t>
  </si>
  <si>
    <t xml:space="preserve">        Personal Income Tax</t>
  </si>
  <si>
    <t>Payable by corporations and other enterprises</t>
  </si>
  <si>
    <t xml:space="preserve">        Company Tax</t>
  </si>
  <si>
    <t xml:space="preserve">        Mining and Petroleum Taxes</t>
  </si>
  <si>
    <t xml:space="preserve">        Royalties Tax</t>
  </si>
  <si>
    <t xml:space="preserve">        Management Tax</t>
  </si>
  <si>
    <t>Other taxes on income, profits and capital gains</t>
  </si>
  <si>
    <t xml:space="preserve">        Dividend Withholding Tax Mining</t>
  </si>
  <si>
    <t>-</t>
  </si>
  <si>
    <t xml:space="preserve">        Dividend Withholding Tax Non Mining</t>
  </si>
  <si>
    <t xml:space="preserve">        Interest Withholding Tax</t>
  </si>
  <si>
    <t xml:space="preserve">        Sundry IRC Taxes &amp; Income</t>
  </si>
  <si>
    <t>Taxes on Payroll and Workforce</t>
  </si>
  <si>
    <t>Taxes on Goods and Services</t>
  </si>
  <si>
    <t>General taxes on goods and services</t>
  </si>
  <si>
    <t xml:space="preserve">        GST</t>
  </si>
  <si>
    <t>Taxes on financial and capital transactions</t>
  </si>
  <si>
    <t xml:space="preserve">        Stamp Duties</t>
  </si>
  <si>
    <t>Excise</t>
  </si>
  <si>
    <t xml:space="preserve">        Excise Duty</t>
  </si>
  <si>
    <t xml:space="preserve">        Import Excise</t>
  </si>
  <si>
    <t>Taxes on specific services</t>
  </si>
  <si>
    <t xml:space="preserve">        Bookmakers' Turnover Tax</t>
  </si>
  <si>
    <t xml:space="preserve">        Gaming Machine Turnover Tax</t>
  </si>
  <si>
    <t xml:space="preserve">        Departure Tax</t>
  </si>
  <si>
    <t>Taxes on use of goods and on permission to use goods or perform activities</t>
  </si>
  <si>
    <t xml:space="preserve">        Motor vehicles taxes</t>
  </si>
  <si>
    <t xml:space="preserve">        Other taxes on use of goods and on permission to use goods or perform activities</t>
  </si>
  <si>
    <t>Other taxes on goods and services</t>
  </si>
  <si>
    <t xml:space="preserve">        Sundry Taxes (Customs)</t>
  </si>
  <si>
    <t>Taxes on International Trade and Transactions</t>
  </si>
  <si>
    <t>Customs and other import duties</t>
  </si>
  <si>
    <t xml:space="preserve">        Import Duty</t>
  </si>
  <si>
    <t xml:space="preserve">        Other Import Taxes</t>
  </si>
  <si>
    <t>Taxes on exports</t>
  </si>
  <si>
    <t xml:space="preserve">        Export Tax</t>
  </si>
  <si>
    <t>Other taxes</t>
  </si>
  <si>
    <t xml:space="preserve">        Payable solely by business</t>
  </si>
  <si>
    <t xml:space="preserve">        Payable by other than business or unidentifiable</t>
  </si>
  <si>
    <t xml:space="preserve">    </t>
  </si>
  <si>
    <t>GRANTS</t>
  </si>
  <si>
    <t>From Foreign Governments</t>
  </si>
  <si>
    <t>From International Organizations</t>
  </si>
  <si>
    <t>From Other General Government Units</t>
  </si>
  <si>
    <t>OTHER REVENUE</t>
  </si>
  <si>
    <t>Property Income</t>
  </si>
  <si>
    <t>Interest</t>
  </si>
  <si>
    <t>Dividends</t>
  </si>
  <si>
    <t xml:space="preserve">        Mining Petroleum and Gas Dividends</t>
  </si>
  <si>
    <t xml:space="preserve">        Dividends from Statutory Authorites</t>
  </si>
  <si>
    <t xml:space="preserve">        Shares in Private Enterprise</t>
  </si>
  <si>
    <t xml:space="preserve">        Dividends from State Owned Enterprises</t>
  </si>
  <si>
    <t xml:space="preserve">        Other Dividends</t>
  </si>
  <si>
    <t>Rent</t>
  </si>
  <si>
    <t>Sales of goods and services</t>
  </si>
  <si>
    <t xml:space="preserve">        Administrative fees</t>
  </si>
  <si>
    <t xml:space="preserve">        Incidental sales by nonmarket establishments</t>
  </si>
  <si>
    <t>Fines, penalties, and forfeits</t>
  </si>
  <si>
    <t>Transfers not elsewhere classified</t>
  </si>
  <si>
    <t>REVENUE COMPARISONS</t>
  </si>
  <si>
    <t>BY ECONOMIC CLASSIFICATION</t>
  </si>
  <si>
    <t xml:space="preserve">ACTUAL </t>
  </si>
  <si>
    <t>(Kina million)</t>
  </si>
  <si>
    <t>TOTAL REVENUE AND GRANTS (GFS1986)</t>
  </si>
  <si>
    <t>Personal Income Tax</t>
  </si>
  <si>
    <t>Mining and Petroleum Taxes</t>
  </si>
  <si>
    <t>Royalties Tax</t>
  </si>
  <si>
    <t>Mining Levy</t>
  </si>
  <si>
    <t>Management Tax</t>
  </si>
  <si>
    <t>Dividend Withholding Tax Mining</t>
  </si>
  <si>
    <t>Dividend Withholding Tax Non Mining</t>
  </si>
  <si>
    <t>Dividend Withholding Tax</t>
  </si>
  <si>
    <t>Interest Withholding Tax</t>
  </si>
  <si>
    <t>Gaming Tax</t>
  </si>
  <si>
    <t>Other: Direct</t>
  </si>
  <si>
    <t>Sundry IRC Taxes &amp; Income</t>
  </si>
  <si>
    <t xml:space="preserve"> </t>
  </si>
  <si>
    <t>GST</t>
  </si>
  <si>
    <t>Stamp Duties</t>
  </si>
  <si>
    <t>Excise Duty</t>
  </si>
  <si>
    <t>Import Excise</t>
  </si>
  <si>
    <t>Excise Duty on Imports</t>
  </si>
  <si>
    <t>Gaming Machine Turnover Tax</t>
  </si>
  <si>
    <t>Departure Tax</t>
  </si>
  <si>
    <t>Motor vehicles taxes</t>
  </si>
  <si>
    <t>Other taxes on use of goods and on permission to use goods or perform activities</t>
  </si>
  <si>
    <t>Import Duty</t>
  </si>
  <si>
    <t>Other Import Taxes</t>
  </si>
  <si>
    <t>Other Indirect</t>
  </si>
  <si>
    <t>Export Tax</t>
  </si>
  <si>
    <t>Export Duty</t>
  </si>
  <si>
    <t xml:space="preserve">     </t>
  </si>
  <si>
    <t>Budgetary Support</t>
  </si>
  <si>
    <t>Project Support Grants</t>
  </si>
  <si>
    <t>Property income</t>
  </si>
  <si>
    <t>Interest and fees from lending</t>
  </si>
  <si>
    <t>Other non-tax revenue</t>
  </si>
  <si>
    <t>Asset sales</t>
  </si>
  <si>
    <t>Injections from trust accounts</t>
  </si>
  <si>
    <t>TOTAL REVENUE</t>
  </si>
  <si>
    <t>Gross borrowing</t>
  </si>
  <si>
    <t xml:space="preserve">TABLE 9A: BUDGETARY GOVERNMENT EXPENDITURE </t>
  </si>
  <si>
    <t>TOTAL EXPENDITURE</t>
  </si>
  <si>
    <t>Compensation of Employees</t>
  </si>
  <si>
    <t>Wages and Salaries</t>
  </si>
  <si>
    <t>Wages and salaries in cash</t>
  </si>
  <si>
    <t>Wages and salaries in kind</t>
  </si>
  <si>
    <t>Employers' social contributions</t>
  </si>
  <si>
    <t>Use of goods and services</t>
  </si>
  <si>
    <t>Interest [GFS]</t>
  </si>
  <si>
    <t>Interest to Non residents</t>
  </si>
  <si>
    <t>Interest to residents other than general governments</t>
  </si>
  <si>
    <t>Grants</t>
  </si>
  <si>
    <t>Grants to other general governments current*</t>
  </si>
  <si>
    <t>Grants to other general governments capital</t>
  </si>
  <si>
    <t>Social Benefits</t>
  </si>
  <si>
    <t>Social assistance benefits in cash</t>
  </si>
  <si>
    <t>Other expenses</t>
  </si>
  <si>
    <t>Other expense - Current transfers not elsewhere classified</t>
  </si>
  <si>
    <t>Other expense - Capital transfers not elsewhere classified</t>
  </si>
  <si>
    <t>Premiums, fees, and claims related to no life insurance and standardized guarantee schemes</t>
  </si>
  <si>
    <t>Net Aquisition Nonfinancial assets</t>
  </si>
  <si>
    <t>NFA:Fixed assets</t>
  </si>
  <si>
    <t>NFA:Buildings and structures</t>
  </si>
  <si>
    <t>NFA:Dwellings</t>
  </si>
  <si>
    <t>NFA:Buildings other than dwellings</t>
  </si>
  <si>
    <t>NFA:Other structures</t>
  </si>
  <si>
    <t>NFA:Transport equipment</t>
  </si>
  <si>
    <t>NFA:Machinery &amp; equipment other than transport equipment</t>
  </si>
  <si>
    <t>NFA:Information, computer, &amp; telecommunications equipment</t>
  </si>
  <si>
    <t>NFA:Land</t>
  </si>
  <si>
    <t>NFA:Intangible nonproduced assets</t>
  </si>
  <si>
    <t>Out of scope for GFS coding purposes</t>
  </si>
  <si>
    <t>TABLE 9B: BUDGETARY GOVERNMENT EXPENDITURE</t>
  </si>
  <si>
    <t xml:space="preserve">National Departments </t>
  </si>
  <si>
    <t xml:space="preserve">Compensation of Employees </t>
  </si>
  <si>
    <t xml:space="preserve">        Wages and salaries [GFS] </t>
  </si>
  <si>
    <t xml:space="preserve">        Wages and salaries in cash</t>
  </si>
  <si>
    <t xml:space="preserve">        Wages and salaries in kind</t>
  </si>
  <si>
    <t xml:space="preserve">        Employers' social contributions </t>
  </si>
  <si>
    <t xml:space="preserve">Use of goods and services </t>
  </si>
  <si>
    <t xml:space="preserve">Grants </t>
  </si>
  <si>
    <t>Social benefits</t>
  </si>
  <si>
    <t xml:space="preserve">Other expenses </t>
  </si>
  <si>
    <t xml:space="preserve">Net Aquisition Nonfinancial assets </t>
  </si>
  <si>
    <t xml:space="preserve">        Aquisition of Fixed assets (Buildings and Structures) </t>
  </si>
  <si>
    <t xml:space="preserve">        NFA: Buildings other than dwellings</t>
  </si>
  <si>
    <t xml:space="preserve">        NFA: Dwellings</t>
  </si>
  <si>
    <t xml:space="preserve">        NFA: Fixed assets</t>
  </si>
  <si>
    <t xml:space="preserve">        NFA: Information, computer &amp; telecommunications equipment</t>
  </si>
  <si>
    <t xml:space="preserve">        NFA: Intangible nonproduced assets</t>
  </si>
  <si>
    <t xml:space="preserve">        NFA: Land</t>
  </si>
  <si>
    <t xml:space="preserve">        NFA: Machinery &amp; equipment other than transport equipment</t>
  </si>
  <si>
    <t xml:space="preserve">        NFA: Other structures</t>
  </si>
  <si>
    <t xml:space="preserve">        NFA: Transport equipment</t>
  </si>
  <si>
    <t>OEFCIVOA: Other accounts receivable</t>
  </si>
  <si>
    <t>Out of scope for GFS recording purposes</t>
  </si>
  <si>
    <t xml:space="preserve">Provincial Governments </t>
  </si>
  <si>
    <t xml:space="preserve">        Grants to other general governments capital</t>
  </si>
  <si>
    <t xml:space="preserve">        Grants to other general governments current</t>
  </si>
  <si>
    <t xml:space="preserve">Autonomous Bougainville Government </t>
  </si>
  <si>
    <t xml:space="preserve">        Grants to other general government capital </t>
  </si>
  <si>
    <t xml:space="preserve">Commercial &amp; Statutory Authorities </t>
  </si>
  <si>
    <t xml:space="preserve">Debt Servicing Costs </t>
  </si>
  <si>
    <t xml:space="preserve">Interest [GFS] </t>
  </si>
  <si>
    <t xml:space="preserve">        To residents other than general government [GFS]       </t>
  </si>
  <si>
    <t xml:space="preserve">Concessional Loans </t>
  </si>
  <si>
    <t xml:space="preserve">From Foreign Governments </t>
  </si>
  <si>
    <t xml:space="preserve">From International Organizations </t>
  </si>
  <si>
    <t xml:space="preserve">From Other General Government Units </t>
  </si>
  <si>
    <t>EXPENDITURE COMPARISONS</t>
  </si>
  <si>
    <t>NATIONAL DEPARTMENTS</t>
  </si>
  <si>
    <t>Personal Emoluments</t>
  </si>
  <si>
    <t>Goods and Services</t>
  </si>
  <si>
    <t xml:space="preserve">        General Goods and Services</t>
  </si>
  <si>
    <t xml:space="preserve">        Education Subsidies</t>
  </si>
  <si>
    <t xml:space="preserve">        Pre-March 2003 Arrears Payments</t>
  </si>
  <si>
    <t xml:space="preserve">        Structural Adjustment Payments</t>
  </si>
  <si>
    <t xml:space="preserve">        Court Orders</t>
  </si>
  <si>
    <t>Grants Subsidies and Transfers</t>
  </si>
  <si>
    <t>Acquisition of Existing Assets</t>
  </si>
  <si>
    <t>Capital Formation</t>
  </si>
  <si>
    <t>Write Offs and Depreciation/Other</t>
  </si>
  <si>
    <t>Aquisition of Fixed assets (Buildings and Structures)</t>
  </si>
  <si>
    <t>Utilities, Rentals and Property Costs</t>
  </si>
  <si>
    <t>PROVINCIAL GOVERNMENTS</t>
  </si>
  <si>
    <t xml:space="preserve">        Teachers Salaries</t>
  </si>
  <si>
    <t xml:space="preserve">        Staffing Grants</t>
  </si>
  <si>
    <t xml:space="preserve">                Teachers Leave Fares</t>
  </si>
  <si>
    <t xml:space="preserve">                Public Servant Salaries</t>
  </si>
  <si>
    <t xml:space="preserve">                Public Servant Leave Fares</t>
  </si>
  <si>
    <t xml:space="preserve">                Village Courts Allowances</t>
  </si>
  <si>
    <t>Goods and Other Services</t>
  </si>
  <si>
    <t>Education Subsidies / Function Grant</t>
  </si>
  <si>
    <t>Derivation/Agriculture Function Grant</t>
  </si>
  <si>
    <t>Administration / Block Grants</t>
  </si>
  <si>
    <t>Other Service Delivery Function Grant</t>
  </si>
  <si>
    <t>Health Function Grant</t>
  </si>
  <si>
    <t>Conditional Grants</t>
  </si>
  <si>
    <t xml:space="preserve">        Provincial Infr / Transp Maint Grant</t>
  </si>
  <si>
    <t xml:space="preserve">        LLG Grant</t>
  </si>
  <si>
    <t xml:space="preserve">                Local &amp; Village Services / Rural LLG</t>
  </si>
  <si>
    <t xml:space="preserve">                Town and Urban Services/Urban LLG Grant</t>
  </si>
  <si>
    <t xml:space="preserve">                Village Court Function Grant</t>
  </si>
  <si>
    <t>Utilities, rentals and property costs</t>
  </si>
  <si>
    <t>AUTONOMOUS BOUGAINVILLE GOVERNMENT</t>
  </si>
  <si>
    <t>Recurrent Grant</t>
  </si>
  <si>
    <t>Goods &amp; Services</t>
  </si>
  <si>
    <t>Others</t>
  </si>
  <si>
    <t>COMMERCIAL &amp; STATUTORY AUTHORITIES</t>
  </si>
  <si>
    <t>Acquisition of existing assets</t>
  </si>
  <si>
    <t>INTEREST/DEBT SERVICING COSTS</t>
  </si>
  <si>
    <t>INTEREST PAYMENTS</t>
  </si>
  <si>
    <t>Domestic</t>
  </si>
  <si>
    <t>External</t>
  </si>
  <si>
    <t>TABLE 10: TRANSACTIONS IN ASSETS AND</t>
  </si>
  <si>
    <t>LIABILITIES FOR CENTRAL GOVERNMENT</t>
  </si>
  <si>
    <t>(Kina million, unless otherwise stated)</t>
  </si>
  <si>
    <t>NET ACQUISITION OF FINANCIAL ASSETS</t>
  </si>
  <si>
    <t>Currency and deposits</t>
  </si>
  <si>
    <t>Other accounts receivable</t>
  </si>
  <si>
    <t>NET INCURRENCE OF LIABILITIES</t>
  </si>
  <si>
    <t>Debt securities</t>
  </si>
  <si>
    <t xml:space="preserve">        New instruments</t>
  </si>
  <si>
    <t xml:space="preserve">        Amortisation</t>
  </si>
  <si>
    <t xml:space="preserve">        Treasury Bills</t>
  </si>
  <si>
    <t xml:space="preserve">        Treasury Bonds</t>
  </si>
  <si>
    <t>Other accounts payable</t>
  </si>
  <si>
    <t>Loans</t>
  </si>
  <si>
    <t xml:space="preserve">        New borrowing</t>
  </si>
  <si>
    <t>Net Domestic Financing</t>
  </si>
  <si>
    <t>Net domestic market borrowing</t>
  </si>
  <si>
    <t>New Borrowing</t>
  </si>
  <si>
    <t>Less Amortisation</t>
  </si>
  <si>
    <t>-4622 0</t>
  </si>
  <si>
    <t>Treasury Bills</t>
  </si>
  <si>
    <t>Treasury Bonds</t>
  </si>
  <si>
    <t>Investment financing</t>
  </si>
  <si>
    <t>Other domestic financing</t>
  </si>
  <si>
    <t>Net External Financing</t>
  </si>
  <si>
    <t>Net Financing</t>
  </si>
  <si>
    <t xml:space="preserve">  Domestic</t>
  </si>
  <si>
    <t xml:space="preserve">  External</t>
  </si>
  <si>
    <t xml:space="preserve">    Concessional</t>
  </si>
  <si>
    <t xml:space="preserve">    Commercial</t>
  </si>
  <si>
    <t xml:space="preserve">    Extraordinary</t>
  </si>
  <si>
    <t xml:space="preserve">Gross amortisation </t>
  </si>
  <si>
    <t xml:space="preserve">Total revenue and grants </t>
  </si>
  <si>
    <t>Total expenditure and net lending</t>
  </si>
  <si>
    <t xml:space="preserve">  % of GDP</t>
  </si>
  <si>
    <t>Total Financing Requirement</t>
  </si>
  <si>
    <t>Note: 2005 includes the issuance of K457 million in Inscribed stocks to replace Treasury bills.</t>
  </si>
  <si>
    <t>(a) In 2004 the Government provided a Bond issue of KG3 million to the POSF in consideration of the obligation owed by the Government for accumulated superannuation contribution to the POSF scheme.</t>
  </si>
  <si>
    <t>TABLE 12: STOCKS IN CENTRAL GOVERNMENT DEBT</t>
  </si>
  <si>
    <t>(Kina, Million, unless otherwise stated)</t>
  </si>
  <si>
    <t>Treasury Bonds/Inscribed Stock</t>
  </si>
  <si>
    <t xml:space="preserve">        Concessional financing</t>
  </si>
  <si>
    <t xml:space="preserve">        Commercial financing</t>
  </si>
  <si>
    <t xml:space="preserve">        Extraordinary financing/Securities</t>
  </si>
  <si>
    <t xml:space="preserve">        Concessional financing/International Agencies</t>
  </si>
  <si>
    <t xml:space="preserve">        Commercial financing/Commercial loans</t>
  </si>
  <si>
    <t xml:space="preserve">        Extraordinary financing</t>
  </si>
  <si>
    <t>Total Central Government Debt</t>
  </si>
  <si>
    <t>Total debt as percentage of GDP</t>
  </si>
  <si>
    <t>Gross Domestic Product</t>
  </si>
  <si>
    <t>Inscribed Stock</t>
  </si>
  <si>
    <t>Other Domestic debt</t>
  </si>
  <si>
    <t>Domestic debt as % GDP</t>
  </si>
  <si>
    <t>International Agencies</t>
  </si>
  <si>
    <t>Commercial Loans</t>
  </si>
  <si>
    <t>Extraordinary financing</t>
  </si>
  <si>
    <t>Other Loans</t>
  </si>
  <si>
    <t>External debt as % GDP</t>
  </si>
  <si>
    <t>Total Public Debt Outstanding</t>
  </si>
  <si>
    <t>UNDERLYING THE BUDGET</t>
  </si>
  <si>
    <t>Total Real GDP (%)</t>
  </si>
  <si>
    <t>Non-mining Real GDP (%)</t>
  </si>
  <si>
    <t>Average on Average (%)</t>
  </si>
  <si>
    <t>Dec on Dec (%)</t>
  </si>
  <si>
    <t>Exchange rate</t>
  </si>
  <si>
    <t>Real Exchance Rate Index (2007 =100)</t>
  </si>
  <si>
    <t>Interest rate</t>
  </si>
  <si>
    <t>Kina Rate Facility (KFR)</t>
  </si>
  <si>
    <t>Inscribed Stock (3 year yield)</t>
  </si>
  <si>
    <t>Mineral Prices</t>
  </si>
  <si>
    <t>Gold (US$/ton)</t>
  </si>
  <si>
    <t>Copper (US$/ton)</t>
  </si>
  <si>
    <t>Oil (Kutubu crude: US$/barrel)</t>
  </si>
  <si>
    <t>LNG (US$ per thousand Cubic feet)</t>
  </si>
  <si>
    <t>Condensate (US$/barrel)</t>
  </si>
  <si>
    <t>Nickel (US$/tonne)</t>
  </si>
  <si>
    <t>Cobalt (US$/tonne)</t>
  </si>
  <si>
    <t>Black</t>
  </si>
  <si>
    <t>Version (most recent data source)</t>
  </si>
  <si>
    <t>It compiles data from PNG Treasury, BPNG, IMF and the World Bank to create a single, comparative spreadsheet where line items in budgets can be compared across time.</t>
  </si>
  <si>
    <t>1995 Budget</t>
  </si>
  <si>
    <t>1996 Budget</t>
  </si>
  <si>
    <t>1999 Budget</t>
  </si>
  <si>
    <t xml:space="preserve">       District Support Grants</t>
  </si>
  <si>
    <t xml:space="preserve">       Other</t>
  </si>
  <si>
    <t>MRSF net drawdown</t>
  </si>
  <si>
    <t>Temporary advance</t>
  </si>
  <si>
    <t xml:space="preserve">                New instruments</t>
  </si>
  <si>
    <t xml:space="preserve">                Amortisation</t>
  </si>
  <si>
    <t xml:space="preserve">        Extraordinary financiing</t>
  </si>
  <si>
    <t xml:space="preserve">                New borrowing</t>
  </si>
  <si>
    <t xml:space="preserve">                New Borrowing</t>
  </si>
  <si>
    <t xml:space="preserve">                Less Amortisation</t>
  </si>
  <si>
    <t xml:space="preserve">        Commercial fundraising</t>
  </si>
  <si>
    <t xml:space="preserve">        External extraordinary financing</t>
  </si>
  <si>
    <t xml:space="preserve">               New instruments</t>
  </si>
  <si>
    <t xml:space="preserve">               Amortisation</t>
  </si>
  <si>
    <t>1998 Budget</t>
  </si>
  <si>
    <t>We have found that the changes were not major, making most comparisons over time reasonable</t>
  </si>
  <si>
    <t>If there are any errors/typos in found in the database, do please notify the database coordinator</t>
  </si>
  <si>
    <t>The 2016 budget was the first to implement these changes, and the statistics from the final budget outcomes since 2012 were updated to the new GFS2014 format</t>
  </si>
  <si>
    <t>Indicates data compiled using GFS 2014 accounting standard</t>
  </si>
  <si>
    <t>This database takes information from seven budget tables, which are presented in the same format as in the budget, and are separated in the tabs below</t>
  </si>
  <si>
    <t>Table 1 Nominal &amp; real GDP and contribution by sector</t>
  </si>
  <si>
    <t>Table 8 Revenue classified by taxes, grants and other income</t>
  </si>
  <si>
    <t>Table 9A Expenditure</t>
  </si>
  <si>
    <t>Table 9B Expenditure disaggregated at national and sub-national level</t>
  </si>
  <si>
    <t>Table 10 Financial position</t>
  </si>
  <si>
    <t>Table 12 Government debt</t>
  </si>
  <si>
    <t>Table 13 Other major assumptions underlying the budget</t>
  </si>
  <si>
    <t>The format is the same as found in the PNG national government budgets</t>
  </si>
  <si>
    <t>Similarly, some line items have not been included if they duplicate exactly the summary line item above them</t>
  </si>
  <si>
    <t xml:space="preserve">        Current</t>
  </si>
  <si>
    <t xml:space="preserve">                Cash</t>
  </si>
  <si>
    <t xml:space="preserve">                In-Kind</t>
  </si>
  <si>
    <t xml:space="preserve">        Capital</t>
  </si>
  <si>
    <t xml:space="preserve">        Current </t>
  </si>
  <si>
    <t xml:space="preserve">                In-Kind </t>
  </si>
  <si>
    <t xml:space="preserve">                Cash </t>
  </si>
  <si>
    <t xml:space="preserve">        Capital </t>
  </si>
  <si>
    <t xml:space="preserve">    Taxes on International Trade and Transactions</t>
  </si>
  <si>
    <t xml:space="preserve">        Salaries/Wages (Group Tax)</t>
  </si>
  <si>
    <t xml:space="preserve">        Individual Income Tax (Assessed)</t>
  </si>
  <si>
    <t>Wages and salaries [GFS]</t>
  </si>
  <si>
    <t>Actual social contributions</t>
  </si>
  <si>
    <t>Grants to other general government units</t>
  </si>
  <si>
    <t>Other expense - Premiums</t>
  </si>
  <si>
    <t xml:space="preserve">Wages and salaries [GFS] </t>
  </si>
  <si>
    <t xml:space="preserve">Employers' social contributions </t>
  </si>
  <si>
    <t xml:space="preserve">Aquisition of Fixed assets (Buildings and Structures) </t>
  </si>
  <si>
    <t xml:space="preserve"> Compensation of Employees </t>
  </si>
  <si>
    <t xml:space="preserve"> Wages and salaries [GFS] </t>
  </si>
  <si>
    <t xml:space="preserve"> Employers' social contributions </t>
  </si>
  <si>
    <t xml:space="preserve"> Use of goods and services </t>
  </si>
  <si>
    <t xml:space="preserve"> Grants </t>
  </si>
  <si>
    <t xml:space="preserve"> Grants to other general governments current* </t>
  </si>
  <si>
    <t xml:space="preserve"> Grants to other general governments capital </t>
  </si>
  <si>
    <t xml:space="preserve"> Net Aquisition Nonfinancial assets </t>
  </si>
  <si>
    <t xml:space="preserve"> Aquisition of Fixed assets (Buildings and Structures) </t>
  </si>
  <si>
    <t xml:space="preserve"> Grants to other general governments current </t>
  </si>
  <si>
    <t xml:space="preserve"> Other expenses </t>
  </si>
  <si>
    <t>Wages and salaries</t>
  </si>
  <si>
    <t>Grants to other general government current</t>
  </si>
  <si>
    <r>
      <t xml:space="preserve">        </t>
    </r>
    <r>
      <rPr>
        <i/>
        <sz val="10"/>
        <rFont val="Helvetica Neue"/>
        <family val="2"/>
      </rPr>
      <t xml:space="preserve">To nonresidents [GFS] </t>
    </r>
  </si>
  <si>
    <t>2016 Budget Projections</t>
  </si>
  <si>
    <t>2016 Budget projections</t>
  </si>
  <si>
    <t>Net acquisition of financial assets</t>
  </si>
  <si>
    <t xml:space="preserve">    Currency and deposits</t>
  </si>
  <si>
    <t xml:space="preserve">    Other accounts receivable</t>
  </si>
  <si>
    <t xml:space="preserve">    Monetary gold and special drawing rights (SDR's)</t>
  </si>
  <si>
    <t xml:space="preserve">    Loans</t>
  </si>
  <si>
    <t xml:space="preserve">    Insurance, pension, and standardized guarantee schemes</t>
  </si>
  <si>
    <t xml:space="preserve">    Financial derivatives and employee stock options</t>
  </si>
  <si>
    <t>Net incurrence of liabilities</t>
  </si>
  <si>
    <t xml:space="preserve">    Debt securities</t>
  </si>
  <si>
    <t xml:space="preserve">    Other accounts payable</t>
  </si>
  <si>
    <t xml:space="preserve">      Concessional financing</t>
  </si>
  <si>
    <t xml:space="preserve">      Commercial fundraising</t>
  </si>
  <si>
    <t xml:space="preserve">      Extraordinary financiing</t>
  </si>
  <si>
    <t>1997 Budget</t>
  </si>
  <si>
    <t>Notes:</t>
  </si>
  <si>
    <t>GDP calculations</t>
  </si>
  <si>
    <t>According to 2016 IMF Article IV, the difference in "new" and "old" GDP figures is a result of new data sources, including using the Household Income and Expenditure (HIES) survey to extrapolate the value of the informal sector</t>
  </si>
  <si>
    <t>nominal</t>
  </si>
  <si>
    <t>Previous budget projection comparisons</t>
  </si>
  <si>
    <t>Total GDP*</t>
  </si>
  <si>
    <t>nominal (a)</t>
  </si>
  <si>
    <t>Deflator</t>
  </si>
  <si>
    <t>real (b)</t>
  </si>
  <si>
    <t>rate of nominal growth</t>
  </si>
  <si>
    <t>2015 Budget projections</t>
  </si>
  <si>
    <t>2014 Budget projections</t>
  </si>
  <si>
    <t>(2013-2018)</t>
  </si>
  <si>
    <r>
      <t xml:space="preserve">    </t>
    </r>
    <r>
      <rPr>
        <sz val="10"/>
        <color theme="6" tint="-0.499984740745262"/>
        <rFont val="Helvetica Neue"/>
        <family val="2"/>
      </rPr>
      <t>Loans</t>
    </r>
  </si>
  <si>
    <t>Used for previous budget projection comparisons</t>
  </si>
  <si>
    <t>Data from the IMF has been included for inflation and trade, as their dataset went back the furthest to 1980</t>
  </si>
  <si>
    <t>Fiscal data using the new format goes back to 2012. This can be found in the "Rev (Tb8)", "Exp (Tb9A)" "Exp(Tb9b)", "Fin (Tb10)" and "Debt (Tb12)" tabs.</t>
  </si>
  <si>
    <t>In these "compare"  tabs data using GFS1986 is indicated in blue, while GFS2014 is indicated by black</t>
  </si>
  <si>
    <t>Longer time series can be found in those table which have the suffix "compare" in the tab title.</t>
  </si>
  <si>
    <t>Sources</t>
  </si>
  <si>
    <t>Updates</t>
  </si>
  <si>
    <t>The budget database will be updated twice a year to reflect new data when the FBO and new budget are released. It will also be updated as required if any errors are spotted or more historical data becomes available.</t>
  </si>
  <si>
    <t>All the data is from PNG budgets, except for the "Popn, Inflation, GDP, Trade" tab which draws broader economic data from a range of sources, as indicated.</t>
  </si>
  <si>
    <t>Budgeted/projected outcome based on the most recent budget (including revised estimates), or on whatever data sorce is used.</t>
  </si>
  <si>
    <t>(2016-2020)</t>
  </si>
  <si>
    <t>(2015-2019)</t>
  </si>
  <si>
    <t>Due to the change in accounting systems, only data from the 2016 budget is comparable and cand be used in this way, except for Tb1 where GDP projections are shown back to the 2014 budget.</t>
  </si>
  <si>
    <t>As the database is updated, the number of previous budget comparisons possible will grow.</t>
  </si>
  <si>
    <t>Nominal GDP (new)</t>
  </si>
  <si>
    <t xml:space="preserve">Nominal GDP (old) </t>
  </si>
  <si>
    <t>The old and new GDP series is shown in the Popn, Inflation, GDP and GDP (Tb1) tab</t>
  </si>
  <si>
    <t>In recent years, PNG GDP has been calculated by Treasury. This is referred to as the old GDP series.</t>
  </si>
  <si>
    <t>A new GDP series (2006-2013) has been calculated by NSO, and new GDP projections (2016-2021) based on this new series (which shows much higher GDP) have been calculated by PNG Treasury</t>
  </si>
  <si>
    <t>1998 Kina millions</t>
  </si>
  <si>
    <t>Comments</t>
  </si>
  <si>
    <t>(Note: if you are looking at a note in one of the far left columns and cannot see the note, try scrolling the data as far as possible to the left. You should be able to see it)</t>
  </si>
  <si>
    <t>Comments and notes on particular data are available by hovering the mouse over cells that have a little red tab in the top right corner</t>
  </si>
  <si>
    <t>Real government revenue per capita</t>
  </si>
  <si>
    <t>GDP (old)</t>
  </si>
  <si>
    <t>Deflator base year 1998</t>
  </si>
  <si>
    <t>Deflator base year 2015</t>
  </si>
  <si>
    <t>GoPNG Funded Projects</t>
  </si>
  <si>
    <t>Donor funded project grants</t>
  </si>
  <si>
    <t>TOTAL EXPENDITURE AND NET LENDING</t>
  </si>
  <si>
    <t>Teaching</t>
  </si>
  <si>
    <t>Misc - Non-Dept</t>
  </si>
  <si>
    <t>Development Budget</t>
  </si>
  <si>
    <t>Construction and Maintenance</t>
  </si>
  <si>
    <t xml:space="preserve">        Design and Construction</t>
  </si>
  <si>
    <t xml:space="preserve">        Maintenance Works</t>
  </si>
  <si>
    <t xml:space="preserve">        Minor Power Houses</t>
  </si>
  <si>
    <t>Fixed commitments</t>
  </si>
  <si>
    <t xml:space="preserve">        National Departments</t>
  </si>
  <si>
    <t xml:space="preserve">        Provinces</t>
  </si>
  <si>
    <t xml:space="preserve">        Statutory Institutions</t>
  </si>
  <si>
    <t xml:space="preserve">        Domestic Funds</t>
  </si>
  <si>
    <t xml:space="preserve">        Infrastructure Tax Credits</t>
  </si>
  <si>
    <t xml:space="preserve">        Concessional Loans</t>
  </si>
  <si>
    <t xml:space="preserve">        Commerical Loans</t>
  </si>
  <si>
    <t>Total expenditure &amp; net lending</t>
  </si>
  <si>
    <t>Revenue</t>
  </si>
  <si>
    <t>Andrew Anton Mako</t>
  </si>
  <si>
    <t>Expenditure minus interest</t>
  </si>
  <si>
    <t>Population growth rate</t>
  </si>
  <si>
    <t>Real GDP base year 2015</t>
  </si>
  <si>
    <t>Real GDP base year 1998</t>
  </si>
  <si>
    <t>Real GDP per capita 1998 prices</t>
  </si>
  <si>
    <t>Real GDP per capita 2015 prices</t>
  </si>
  <si>
    <t>Real expenditure minus interest</t>
  </si>
  <si>
    <t>Net Lending to CSA's</t>
  </si>
  <si>
    <t>Additional Investment/Priority Expenditure</t>
  </si>
  <si>
    <t xml:space="preserve">        Staffing Grant </t>
  </si>
  <si>
    <t xml:space="preserve">        Teachers Leave Fares</t>
  </si>
  <si>
    <t xml:space="preserve">        Public Servant Salaries</t>
  </si>
  <si>
    <t xml:space="preserve">        Public Servant Leave Fares</t>
  </si>
  <si>
    <t>All the best and happy researching</t>
  </si>
  <si>
    <t>GRAPHS</t>
  </si>
  <si>
    <t>Real revenue (excl. grants) per capita</t>
  </si>
  <si>
    <t>Real expenditure</t>
  </si>
  <si>
    <t>Referencing</t>
  </si>
  <si>
    <t>You will be able to tell the most recent source of data through its addition to the title of the database, for example, currently the title is PNG Budget Database (2017 Budget)</t>
  </si>
  <si>
    <t>ANALYSIS</t>
  </si>
  <si>
    <t>Tab 14</t>
  </si>
  <si>
    <t>Analysis</t>
  </si>
  <si>
    <t>https://devpolicy.crawford.anu.edu.au/png-project/png-budget-database</t>
  </si>
  <si>
    <t>Difference</t>
  </si>
  <si>
    <t>LNG Equity Purchase</t>
  </si>
  <si>
    <t>TRANSFERS TO PROVINCES AND L/LEVEL GOVTS</t>
  </si>
  <si>
    <t>Reappropriations/(Savings) from Trust Accounts</t>
  </si>
  <si>
    <t>2013 Budget</t>
  </si>
  <si>
    <t>Win Nicholas</t>
  </si>
  <si>
    <t>This sheet shows how data from various sheets can be combined to do analysis.</t>
  </si>
  <si>
    <t>ASSET AND LIABILITY COMPARISONS</t>
  </si>
  <si>
    <t>Deficit (-)/ Surplus (+)</t>
  </si>
  <si>
    <t>TOTAL REVENUE AND GRANTS (GFS2014)</t>
  </si>
  <si>
    <t xml:space="preserve">        Dividends</t>
  </si>
  <si>
    <t xml:space="preserve">                Mining Petroleum and Gas Dividends</t>
  </si>
  <si>
    <t xml:space="preserve">        Mining and Petroleum Dividends</t>
  </si>
  <si>
    <t>NON TAX REVENUE</t>
  </si>
  <si>
    <t>AIA</t>
  </si>
  <si>
    <t xml:space="preserve">        Other</t>
  </si>
  <si>
    <t xml:space="preserve">        MRSF/SWF transfer (Other)</t>
  </si>
  <si>
    <t>Company Tax</t>
  </si>
  <si>
    <t>Bookmakers Turnover Tax</t>
  </si>
  <si>
    <t>Infrastructure Tax Credit</t>
  </si>
  <si>
    <r>
      <t>2016 Budget</t>
    </r>
    <r>
      <rPr>
        <sz val="10"/>
        <color rgb="FF3366FF"/>
        <rFont val="Helvetica Neue"/>
        <family val="2"/>
      </rPr>
      <t>/ 2013 FBO</t>
    </r>
  </si>
  <si>
    <r>
      <rPr>
        <sz val="10"/>
        <color theme="1"/>
        <rFont val="Helvetica Neue"/>
        <family val="2"/>
      </rPr>
      <t>2016 Budget</t>
    </r>
    <r>
      <rPr>
        <sz val="10"/>
        <color rgb="FF3366FF"/>
        <rFont val="Helvetica Neue"/>
        <family val="2"/>
      </rPr>
      <t>/ 2013 FBO</t>
    </r>
  </si>
  <si>
    <r>
      <rPr>
        <sz val="10"/>
        <color theme="1"/>
        <rFont val="Helvetica Neue"/>
        <family val="2"/>
      </rPr>
      <t>2016 Budget</t>
    </r>
    <r>
      <rPr>
        <sz val="10"/>
        <color rgb="FF3366FF"/>
        <rFont val="Helvetica Neue"/>
        <family val="2"/>
      </rPr>
      <t>/ 2015 FBO</t>
    </r>
  </si>
  <si>
    <t xml:space="preserve">        Police goods and service grants</t>
  </si>
  <si>
    <t xml:space="preserve">        Recurrent Goods and Services</t>
  </si>
  <si>
    <t xml:space="preserve">        National Function and power grants</t>
  </si>
  <si>
    <t xml:space="preserve">        Others</t>
  </si>
  <si>
    <t>2012  Budget</t>
  </si>
  <si>
    <t>Light Green</t>
  </si>
  <si>
    <t>Dark Green</t>
  </si>
  <si>
    <r>
      <rPr>
        <sz val="10"/>
        <color theme="1"/>
        <rFont val="Helvetica Neue"/>
        <family val="2"/>
      </rPr>
      <t>2016 Budget</t>
    </r>
    <r>
      <rPr>
        <sz val="10"/>
        <color rgb="FF00B050"/>
        <rFont val="Helvetica Neue"/>
        <family val="2"/>
      </rPr>
      <t>/ 2015 FBO</t>
    </r>
  </si>
  <si>
    <t>NET ASSETS MINUS NET LIABILITIES/DEFICIT)</t>
  </si>
  <si>
    <t>Total revenue and grants (old)</t>
  </si>
  <si>
    <t>Total revenue and grants (by addition)</t>
  </si>
  <si>
    <t>Total revenue and grants (new)</t>
  </si>
  <si>
    <t>DEVELOPMENT BUDGET (PIP)</t>
  </si>
  <si>
    <t>Total expenditure and net lending (exp compare) (old)</t>
  </si>
  <si>
    <t>Surplus/(Deficit) (Fin compare) (old)</t>
  </si>
  <si>
    <t>Revenue minus Expenditure (rev &amp; exp compare) (old)</t>
  </si>
  <si>
    <t>Revenue minus Expenditure (rev &amp; exp compare) (new)</t>
  </si>
  <si>
    <t>Direct investment in Provinces, Districts and LLG's</t>
  </si>
  <si>
    <t xml:space="preserve">        Direct investment in provinces</t>
  </si>
  <si>
    <t xml:space="preserve">        Direct investment in districts</t>
  </si>
  <si>
    <t xml:space="preserve">        Direct investment in LLG's</t>
  </si>
  <si>
    <t>Direct investment in key priorities (Alotau accord &amp; others)</t>
  </si>
  <si>
    <t>Direct investment in other activities (Infrastructure)</t>
  </si>
  <si>
    <t>Total revenue and grants</t>
  </si>
  <si>
    <t>DEVELOPMENT BUDGET (PIP) (from various sources)</t>
  </si>
  <si>
    <t xml:space="preserve">2013 Budget </t>
  </si>
  <si>
    <t>Revenue (old)</t>
  </si>
  <si>
    <t>Revenue (new)</t>
  </si>
  <si>
    <t>Expenditure (old)</t>
  </si>
  <si>
    <t>Expenditure (new)</t>
  </si>
  <si>
    <t>Difference between old and new</t>
  </si>
  <si>
    <t>COMPARISONS &amp; CHECKS</t>
  </si>
  <si>
    <t>National departments (by addition) (new)</t>
  </si>
  <si>
    <t>Development spending can, however, still be found in the budget and is reported in this version up to 2017.</t>
  </si>
  <si>
    <t xml:space="preserve">In 2014, GoPNG stopped budgeting using the recurrent/development divide. </t>
  </si>
  <si>
    <t>Although there is still a development budget (Vol III), the split between development and recurrent spending has not been used since then in reporting expenditure.</t>
  </si>
  <si>
    <t>Indicates expenditure data relating to 2014 and 2015 is in GFS1986 format, but is no longer split by recurrent and development expenditure categories, so is not comparable to previous data</t>
  </si>
  <si>
    <t xml:space="preserve">There are also some discrepancies sometimes between totals and the sum or their components and totals as presented at different points in the budget. </t>
  </si>
  <si>
    <t xml:space="preserve">There are some differences (which can be seen on the "Check” tab, but overall these are not so large that the longer time series cannot be used. </t>
  </si>
  <si>
    <t>Again, these tend to be fairly small and can be seen on the “Check” tab where they are explained to the extent possible.</t>
  </si>
  <si>
    <r>
      <t xml:space="preserve">For those who want to use the database in their work. Please acknowledge the database as the </t>
    </r>
    <r>
      <rPr>
        <i/>
        <sz val="11"/>
        <color theme="1"/>
        <rFont val="Helvetica Neue"/>
        <family val="2"/>
      </rPr>
      <t>Devpolicy PNG Budget Database</t>
    </r>
    <r>
      <rPr>
        <sz val="11"/>
        <color theme="1"/>
        <rFont val="Helvetica Neue"/>
        <family val="2"/>
      </rPr>
      <t>, with the date accessed and URL below.</t>
    </r>
  </si>
  <si>
    <t>Suggestions for comparisons</t>
  </si>
  <si>
    <t>Difference as % of old total</t>
  </si>
  <si>
    <t>a.</t>
  </si>
  <si>
    <t>b.</t>
  </si>
  <si>
    <t>Net lending (+) / Net borrowing (-)</t>
  </si>
  <si>
    <t>For ease of reading, some line items from the original budgets have not been included if they contain no data.</t>
  </si>
  <si>
    <t>"Fin (Tb10)" data comes from Table 10(I) of the budget, except for "Net lending/borrowing" which comes from Table 10(2).</t>
  </si>
  <si>
    <t>Tab 15</t>
  </si>
  <si>
    <t>Check</t>
  </si>
  <si>
    <t>Provides some examples of graphs and analysis using budget data</t>
  </si>
  <si>
    <t>Compares old and new data (i.e. GFS1986 and GFS2014), as well as aggregates and summed components.</t>
  </si>
  <si>
    <t>National department expenditure(GFS2014) includes interest for the years 2012 to 2014, but not afterwards, suggest removing interest from 2012-2014 national dept figures if comparing across time</t>
  </si>
  <si>
    <t>In 2011, using GFS1986, there is a difference between the deficit and revenue minus expenditure; suggest using figure for total expenditure used in the deficit calculation (i.e. total expenditure = 9370.6 (p.19 of 2013 Budget)).</t>
  </si>
  <si>
    <t>Total expenditure (exp compare) (old) (by addition)</t>
  </si>
  <si>
    <t>We also gratefully acknowledge funding from the Australian Aid Program in support of the ANU-UPNG Partnership</t>
  </si>
  <si>
    <t>2017 Budget projections</t>
  </si>
  <si>
    <t>2016 FBO</t>
  </si>
  <si>
    <t>2017 Budget Projections</t>
  </si>
  <si>
    <r>
      <t xml:space="preserve">        </t>
    </r>
    <r>
      <rPr>
        <i/>
        <sz val="10"/>
        <color theme="6" tint="-0.499984740745262"/>
        <rFont val="Helvetica Neue"/>
        <family val="2"/>
      </rPr>
      <t xml:space="preserve">To nonresidents [GFS] </t>
    </r>
  </si>
  <si>
    <r>
      <rPr>
        <sz val="10"/>
        <color theme="1"/>
        <rFont val="Helvetica Neue"/>
        <family val="2"/>
      </rPr>
      <t>2016 FBO</t>
    </r>
    <r>
      <rPr>
        <sz val="10"/>
        <color rgb="FF3366FF"/>
        <rFont val="Helvetica Neue"/>
        <family val="2"/>
      </rPr>
      <t>/ 2015 FBO</t>
    </r>
  </si>
  <si>
    <t>ESTIMATE</t>
  </si>
  <si>
    <t>GFS1986 Accounting used prior to 2012</t>
  </si>
  <si>
    <t>GFS2014 accounting systems used post-2012</t>
  </si>
  <si>
    <t>Orange</t>
  </si>
  <si>
    <t>Used to indicate revenue data in 2015 that has been adjusted to reflect the use of gross GST (full details explained at the bottom of the Rev (Tb8) tab)</t>
  </si>
  <si>
    <t>CHANGES</t>
  </si>
  <si>
    <t>Replaced 2016 figures and updated 2015 figures with 2016 FBO data</t>
  </si>
  <si>
    <t>In analysis tab, clarified which are 1986 and which are 2014 GFS.</t>
  </si>
  <si>
    <t>In analysis tab, switched to 2014 GFS numbers in 2012</t>
  </si>
  <si>
    <t>This sheet tracks the changes that have been made in this database compared with previous databases</t>
  </si>
  <si>
    <t>Added a red background and note in the Rev tabs to indicate where we think the numbers report "net" GST, and should instead report "gross" GST</t>
  </si>
  <si>
    <t>Water supply &amp; waste management</t>
  </si>
  <si>
    <t>Electricity, gas and air conditioning</t>
  </si>
  <si>
    <t>Replaced 2015-2021 estimates with 2018 Budget data 2015-2022</t>
  </si>
  <si>
    <t xml:space="preserve">        Payroll commission</t>
  </si>
  <si>
    <t xml:space="preserve">        State services and statutory authority</t>
  </si>
  <si>
    <t xml:space="preserve">        SWF</t>
  </si>
  <si>
    <t>2018 Budget</t>
  </si>
  <si>
    <t>Withdrawals from income of quasi-corporations</t>
  </si>
  <si>
    <t>Added in "withdrawals from income of quasi-corporations" in revenue tabs as per 2018 Budget</t>
  </si>
  <si>
    <t>2018  Budget</t>
  </si>
  <si>
    <t>Removed "premiums and fees" from expenses tabs as it has been removed from 2018 Budget and contained no historical data</t>
  </si>
  <si>
    <t>Added in "current expense - transfers not elsewhere classified" to "Net acquisition nonfinancial assets" as per 2018 Budget expenditure tabs</t>
  </si>
  <si>
    <t>Use of Goods and Services includes operational costs of capital projects</t>
  </si>
  <si>
    <t>Interest expense excludes K63.2 million for fees captured under Use of Goods and Services</t>
  </si>
  <si>
    <t>Grants are inclusive of some portion of capital projects</t>
  </si>
  <si>
    <t>Net acquisition of non-financial assets as per GFS classification excludes operational component of capital projects. These are captured under use of Goods and Services and Grants</t>
  </si>
  <si>
    <t>2018 Budget*</t>
  </si>
  <si>
    <t>*data for 2017 in the 2018 Budget comes from the 2017 Supplementary Budget</t>
  </si>
  <si>
    <t>Removed "Concessional loans" and "Grants" section of Exp Tb9B and replaced with "Donor Support Grants" and "Loan Drawdowns" as per 2018 Budget (and removed items contained no historical data)</t>
  </si>
  <si>
    <t>Removed red background and note in Rev tabs as 2018 Budget data no longer contains suspected error with regard to "net" and "gross" GST</t>
  </si>
  <si>
    <t>Removed "Grants from other general government units" from Revenue tabs as this has been moved to "SWF" in "Transfers not elsewhere classified", and contained no historical data</t>
  </si>
  <si>
    <t>Removed "Other taxes" from Revenue tabs as it has been removed from 2018 Budget and contained no historical data</t>
  </si>
  <si>
    <t>Removed "Other dividends" from revenue tabs as it has been removed from 2018 Budget and contained no historical data</t>
  </si>
  <si>
    <t>Donor Support Grants</t>
  </si>
  <si>
    <t>Loan Drawdowns</t>
  </si>
  <si>
    <t>Net Acquisition Nonfinancial assets</t>
  </si>
  <si>
    <t>Added note in to Rev Tb8 tab to discuss the 2015 revenue figures</t>
  </si>
  <si>
    <r>
      <rPr>
        <sz val="10"/>
        <color theme="1"/>
        <rFont val="Helvetica Neue"/>
        <family val="2"/>
      </rPr>
      <t>2018 Budget</t>
    </r>
    <r>
      <rPr>
        <sz val="10"/>
        <color rgb="FF3366FF"/>
        <rFont val="Helvetica Neue"/>
        <family val="2"/>
      </rPr>
      <t>/ 2015 FBO</t>
    </r>
  </si>
  <si>
    <r>
      <rPr>
        <sz val="10"/>
        <color theme="1"/>
        <rFont val="Helvetica Neue"/>
        <family val="2"/>
      </rPr>
      <t>2018 Budget</t>
    </r>
    <r>
      <rPr>
        <sz val="10"/>
        <color rgb="FF00B050"/>
        <rFont val="Helvetica Neue"/>
        <family val="2"/>
      </rPr>
      <t>/ 2015 FBO</t>
    </r>
  </si>
  <si>
    <t>Added in sovereign bond to Fin Tb 10 (taken from Table 32), as this contributes to the referenced deficit figure in the 2018 Budget</t>
  </si>
  <si>
    <t>Sovereign bond</t>
  </si>
  <si>
    <t>Changed table numbers as per the 2018 Budget</t>
  </si>
  <si>
    <t>TABLE 9: MAJOR ASSUMPTIONS</t>
  </si>
  <si>
    <t>Accommodation and food services</t>
  </si>
  <si>
    <t>Information and communication</t>
  </si>
  <si>
    <t>Added in new GDP sectors as per 2018 Budget</t>
  </si>
  <si>
    <t>Added in dotted line in-between 2001-2002 and 2006-2007 to indicate different sources of data in GDP tab (BPNG 1989-2001, Treasury docs 2002 onwards), and then added sectors from 2007 onwards</t>
  </si>
  <si>
    <t>Real estate activities</t>
  </si>
  <si>
    <t>Professional and scientific</t>
  </si>
  <si>
    <t>Administrative and support services</t>
  </si>
  <si>
    <t>Public administration and defence</t>
  </si>
  <si>
    <t>Education</t>
  </si>
  <si>
    <t>Health and social work activities</t>
  </si>
  <si>
    <t>Other service activities</t>
  </si>
  <si>
    <t>Removed (hidden) all indented items in Exp table 9B - except for where it identifies interest to non-residents versus residents, as this has not be used in any past analysis, seems extraneous</t>
  </si>
  <si>
    <t>Removed (hidden) all double-indented items in Fin table 10 - as this information has not been used in any past analysis, seems extraneous</t>
  </si>
  <si>
    <t>TABLE 15: STOCKS IN CENTRAL GOVERNMENT DEBT</t>
  </si>
  <si>
    <t>TABLE 14: TRANSACTIONS IN ASSETS AND</t>
  </si>
  <si>
    <t>TABLE 13B: BUDGETARY GOVERNMENT EXPENDITURE</t>
  </si>
  <si>
    <t xml:space="preserve">TABLE 13A: BUDGETARY GOVERNMENT EXPENDITURE </t>
  </si>
  <si>
    <t>Table 12: CENTRAL GOVERNMENT REVENUE</t>
  </si>
  <si>
    <t>Added a dotted line in-between 2014 and 2015 separating the GDP and debt/GDP ratios as new GDP figures have been used 2015 onwards, while old GDP has been used 2012-2014</t>
  </si>
  <si>
    <t>Added a note in the Debt tab to discuss the above</t>
  </si>
  <si>
    <t>Updated Popn, Inflation, GDP, Trade tab with data from 2018 Budget and international orgs as per 1 Dec 2018</t>
  </si>
  <si>
    <t>2013 Kina millions</t>
  </si>
  <si>
    <t>GDP, constant prices ("Real" GDP) (new)</t>
  </si>
  <si>
    <t>The base year for IMF real GDP calculations is 1998, the base year for NSO real GDP calculations is 2013</t>
  </si>
  <si>
    <t>Previous budget projections have been added below the current dataset to compare how projections have changed over time. This is not done for the "compare" tabs or for "Prices (Tb 9)".</t>
  </si>
  <si>
    <t>In the 2018 budget, all 2017 budget data came from the 2017 Supplementary Budget</t>
  </si>
  <si>
    <t>Added in note to the notes tab discussing the use of 2017 supplementary budget data for 2017 in the 2018 budget</t>
  </si>
  <si>
    <t>Removed lines from the notes tab saying that NSO has not released (new) real GDP figures</t>
  </si>
  <si>
    <t>Added in real GDP figures as per GDP Table 1 to Popn, Inflation etc tab</t>
  </si>
  <si>
    <t>Removed (hidden) sector-level GDP deflators, real GDP and growth rates from GDP tab, as this has not been used in any past analysis, seems extraneous</t>
  </si>
  <si>
    <t>From the 2018 budget</t>
  </si>
  <si>
    <t>In the 2018 budget, projected expenditure data in 2022 from table 13A (total expenditure=17137.2), differs slightly from data in table 13B (total expenditure=17082.1).</t>
  </si>
  <si>
    <t>We suggest using the figure from 13A as this coincides with the deficit projection for 2022</t>
  </si>
  <si>
    <t>The revised figures are referred to in the 2018 budget, but for the tables this database uses, supplementary data has been used</t>
  </si>
  <si>
    <t>For 2017 data, we suggest searching the 2018 budget for the revised 2017 figures</t>
  </si>
  <si>
    <t>In 2015 revenue minus expenditure data does not equal the deficit. Figures for revenue and expenditure in 2015 are largely the same as they were in the 2017 budget.</t>
  </si>
  <si>
    <t>Added in "notes from the 2018 budget" in the Notes tab</t>
  </si>
  <si>
    <t>National departments Tb13B (new)</t>
  </si>
  <si>
    <t>Total expenditure and net lending Tb13A (new) (by addition)</t>
  </si>
  <si>
    <t>Total expenditure and net lending Tb13A (new)</t>
  </si>
  <si>
    <t>Total expenditure Tb13B (new) (by addition)</t>
  </si>
  <si>
    <t>Total expenditure and net lending Tb13B (new)</t>
  </si>
  <si>
    <t>Rev (Tb12)</t>
  </si>
  <si>
    <t>Exp (Tb13A)</t>
  </si>
  <si>
    <t>Exp (Tb13B)</t>
  </si>
  <si>
    <t>Fin (Tb14)</t>
  </si>
  <si>
    <t>Debt (Tb15)</t>
  </si>
  <si>
    <t>From 2007 onwards data comes from the 2018 budget which uses NSO new GDP, and added sectors</t>
  </si>
  <si>
    <t xml:space="preserve">Vertical dotted lines indicate a change of data series. 1989-2001 data comes from BPNG documents, while 2002 onwards comes from Treasury documents. </t>
  </si>
  <si>
    <t>nominal (discontinued)</t>
  </si>
  <si>
    <t>2017 FBO</t>
  </si>
  <si>
    <t>Interest Payment</t>
  </si>
  <si>
    <t>Donor Grants</t>
  </si>
  <si>
    <t>Concessional Loan</t>
  </si>
  <si>
    <t>Premiums, fees and claims related to non-life insurance</t>
  </si>
  <si>
    <t>Replaced 2017 projections from 2018 Budget with 2017 FBO data</t>
  </si>
  <si>
    <t>Removed (hidden) indented items from "Grants" section of Rev (Tb12) - extraneous information</t>
  </si>
  <si>
    <t>Removed (hidden) indented items under "Transfers elsewhere classified" in the "Other revenue" section, as 2017 FBO has removed this info</t>
  </si>
  <si>
    <t>Removed (hidden) indented items from "Grants" section of Exp (Tb13A) - extraneous information</t>
  </si>
  <si>
    <t>Changed line item name from "Extraordinary financing" to "Others" under Loans section in Debt (Tb15) as name has changed in 2017 FBO</t>
  </si>
  <si>
    <t>Deflator base year 2017</t>
  </si>
  <si>
    <t>Real expenditure per capita</t>
  </si>
  <si>
    <t>2018 Budget projections</t>
  </si>
  <si>
    <t>2019 Budget</t>
  </si>
  <si>
    <t xml:space="preserve">        Land lease rental</t>
  </si>
  <si>
    <t xml:space="preserve">        License fees and royalty payments</t>
  </si>
  <si>
    <t>hidden - property income, MV taxes, sundry taxes</t>
  </si>
  <si>
    <t>2018 Budget Projections</t>
  </si>
  <si>
    <t>Replaced 2017-2022 estimates with 2019 Budget data 2017-2023</t>
  </si>
  <si>
    <t>Changed table numbers to coincide with 2019 Budget</t>
  </si>
  <si>
    <t>Maholopa Laveil</t>
  </si>
  <si>
    <t>2018 FBO</t>
  </si>
  <si>
    <t>In the 2018 FBO the data for the sovereign bond is now scheduled under the line item "extraordinary financing"</t>
  </si>
  <si>
    <t xml:space="preserve">        Other current transfers</t>
  </si>
  <si>
    <t>Added in data for 2018 from 2018 FBO</t>
  </si>
  <si>
    <t>Removed (hidden) indented items under "Rent" section of Rev (Tb12) - extraneous information</t>
  </si>
  <si>
    <t>Added in "Other current transfers" under "Transfers not elsewhere classified" section of Rev (Tb12)</t>
  </si>
  <si>
    <t>Light blue</t>
  </si>
  <si>
    <t>Data from the Final Budget Outcome documents, for comparison with budgeted data for the same year</t>
  </si>
  <si>
    <t xml:space="preserve">                Dividends from Statutory Authorites</t>
  </si>
  <si>
    <t xml:space="preserve">                Shares in Private Enterprise</t>
  </si>
  <si>
    <t xml:space="preserve">                Dividends from State Owned Enterprises</t>
  </si>
  <si>
    <t>Moved data from the 2018 budget to the main spreadsheet for direct comparison to the 2018 outcome</t>
  </si>
  <si>
    <t xml:space="preserve">        Non-Resident InsuersWithholding Tax</t>
  </si>
  <si>
    <t xml:space="preserve">        Tax Related Court Fines</t>
  </si>
  <si>
    <t xml:space="preserve">      Training Levy</t>
  </si>
  <si>
    <t xml:space="preserve">    Value Added Tax</t>
  </si>
  <si>
    <r>
      <t xml:space="preserve">        GST</t>
    </r>
    <r>
      <rPr>
        <i/>
        <vertAlign val="superscript"/>
        <sz val="9"/>
        <color theme="1"/>
        <rFont val="Helvetica Neue"/>
        <family val="2"/>
      </rPr>
      <t>2</t>
    </r>
  </si>
  <si>
    <t xml:space="preserve">        GST Collection at Provinces</t>
  </si>
  <si>
    <t xml:space="preserve">        GST Collection at Ports</t>
  </si>
  <si>
    <t xml:space="preserve">        GST Refunds</t>
  </si>
  <si>
    <t xml:space="preserve">        GST from IRC Trust</t>
  </si>
  <si>
    <t xml:space="preserve">    Taxes on financial and capital transactions</t>
  </si>
  <si>
    <t xml:space="preserve">  General taxes on goods and services</t>
  </si>
  <si>
    <t>Profits of fiscal monopolies</t>
  </si>
  <si>
    <t xml:space="preserve">    Motor Vehicle Registration</t>
  </si>
  <si>
    <t xml:space="preserve">  Motor Veihecle Taxes</t>
  </si>
  <si>
    <t xml:space="preserve">    Commercial Vehicle Licenses</t>
  </si>
  <si>
    <t xml:space="preserve">  Other taxes on use of goods and on permission to use good</t>
  </si>
  <si>
    <t xml:space="preserve">   Sundry Taxes (Customs)</t>
  </si>
  <si>
    <t xml:space="preserve">  Customs and other import duties</t>
  </si>
  <si>
    <t xml:space="preserve">         Sundry Tax Receipts (Import Duties)</t>
  </si>
  <si>
    <t xml:space="preserve">  Taxes on exports</t>
  </si>
  <si>
    <t xml:space="preserve">  From Foreign Governments</t>
  </si>
  <si>
    <t xml:space="preserve">      Cash</t>
  </si>
  <si>
    <t xml:space="preserve">      In-Kind</t>
  </si>
  <si>
    <t xml:space="preserve">     Cash</t>
  </si>
  <si>
    <t xml:space="preserve">     In-Kind</t>
  </si>
  <si>
    <t xml:space="preserve">  From International Organizations</t>
  </si>
  <si>
    <t xml:space="preserve">     Capital</t>
  </si>
  <si>
    <t xml:space="preserve">     Current</t>
  </si>
  <si>
    <t xml:space="preserve">       Cash</t>
  </si>
  <si>
    <t xml:space="preserve">       In-Kind</t>
  </si>
  <si>
    <r>
      <t xml:space="preserve"> </t>
    </r>
    <r>
      <rPr>
        <b/>
        <sz val="10"/>
        <color theme="1"/>
        <rFont val="Helvetica Neue"/>
        <family val="2"/>
      </rPr>
      <t xml:space="preserve">  Current</t>
    </r>
  </si>
  <si>
    <t xml:space="preserve">    Cash</t>
  </si>
  <si>
    <t xml:space="preserve">    In-Kind</t>
  </si>
  <si>
    <t xml:space="preserve">   Capital</t>
  </si>
  <si>
    <t xml:space="preserve">  Property Income </t>
  </si>
  <si>
    <t xml:space="preserve">    Interest</t>
  </si>
  <si>
    <t xml:space="preserve">    Dividends</t>
  </si>
  <si>
    <t xml:space="preserve">      Land Lease Rental</t>
  </si>
  <si>
    <t xml:space="preserve">     Petroleum Prospecting Licenses</t>
  </si>
  <si>
    <t xml:space="preserve"> Sales of goods and services</t>
  </si>
  <si>
    <t xml:space="preserve">     Rent</t>
  </si>
  <si>
    <t xml:space="preserve">      Incidental sales by nonmarket establishments</t>
  </si>
  <si>
    <t xml:space="preserve">          Payroll commission</t>
  </si>
  <si>
    <t xml:space="preserve">         State services and statutory authority</t>
  </si>
  <si>
    <t xml:space="preserve">   Premiums, fees and claims related to nonlife insurance and </t>
  </si>
  <si>
    <t xml:space="preserve">      Imputed sales of goods and services</t>
  </si>
  <si>
    <t xml:space="preserve">      Administrative fees</t>
  </si>
  <si>
    <r>
      <t xml:space="preserve">  </t>
    </r>
    <r>
      <rPr>
        <b/>
        <sz val="10"/>
        <color theme="1"/>
        <rFont val="Helvetica Neue"/>
        <family val="2"/>
      </rPr>
      <t>Fines, penalties, and forfeits</t>
    </r>
  </si>
  <si>
    <r>
      <t xml:space="preserve">      </t>
    </r>
    <r>
      <rPr>
        <b/>
        <sz val="10"/>
        <color theme="1"/>
        <rFont val="Helvetica Neue"/>
        <family val="2"/>
      </rPr>
      <t>Current tranfers not elsewhere classified</t>
    </r>
  </si>
  <si>
    <t xml:space="preserve"> Transfers not elsewhere classified</t>
  </si>
  <si>
    <t>2020 Budget</t>
  </si>
  <si>
    <t>2019 Budget projections</t>
  </si>
  <si>
    <r>
      <t xml:space="preserve">        GST</t>
    </r>
    <r>
      <rPr>
        <i/>
        <vertAlign val="superscript"/>
        <sz val="9"/>
        <color theme="6" tint="-0.499984740745262"/>
        <rFont val="Helvetica Neue"/>
        <family val="2"/>
      </rPr>
      <t>2</t>
    </r>
  </si>
  <si>
    <r>
      <t xml:space="preserve"> </t>
    </r>
    <r>
      <rPr>
        <b/>
        <sz val="10"/>
        <color theme="6" tint="-0.499984740745262"/>
        <rFont val="Helvetica Neue"/>
        <family val="2"/>
      </rPr>
      <t xml:space="preserve">  Current</t>
    </r>
  </si>
  <si>
    <r>
      <t xml:space="preserve">  </t>
    </r>
    <r>
      <rPr>
        <b/>
        <sz val="10"/>
        <color theme="6" tint="-0.499984740745262"/>
        <rFont val="Helvetica Neue"/>
        <family val="2"/>
      </rPr>
      <t>Fines, penalties, and forfeits</t>
    </r>
  </si>
  <si>
    <r>
      <t xml:space="preserve">      </t>
    </r>
    <r>
      <rPr>
        <b/>
        <sz val="10"/>
        <color theme="6" tint="-0.499984740745262"/>
        <rFont val="Helvetica Neue"/>
        <family val="2"/>
      </rPr>
      <t>Current tranfers not elsewhere classified</t>
    </r>
  </si>
  <si>
    <r>
      <t xml:space="preserve">        </t>
    </r>
    <r>
      <rPr>
        <b/>
        <sz val="10"/>
        <color theme="6" tint="-0.499984740745262"/>
        <rFont val="Helvetica Neue"/>
        <family val="2"/>
      </rPr>
      <t>Subsidies</t>
    </r>
  </si>
  <si>
    <r>
      <t xml:space="preserve">     </t>
    </r>
    <r>
      <rPr>
        <b/>
        <sz val="10"/>
        <color theme="6" tint="-0.499984740745262"/>
        <rFont val="Helvetica Neue"/>
        <family val="2"/>
      </rPr>
      <t>Capital tranfers not elsewhere classified</t>
    </r>
  </si>
  <si>
    <r>
      <t xml:space="preserve"> </t>
    </r>
    <r>
      <rPr>
        <sz val="10"/>
        <color theme="1"/>
        <rFont val="Helvetica Neue"/>
        <family val="2"/>
      </rPr>
      <t xml:space="preserve">  Current</t>
    </r>
  </si>
  <si>
    <t>2019 Budget Projections</t>
  </si>
  <si>
    <t>Source: IMF World Economic Outlook database (accessed 1 April 2020)</t>
  </si>
  <si>
    <t>Source: budget database Budget Table 1</t>
  </si>
  <si>
    <t>Added in data and projections from 2020 Budget</t>
  </si>
  <si>
    <t>Removed Withdrawals of income from quasi-corporations (Tb12) - no longer any data</t>
  </si>
  <si>
    <r>
      <t>Surplus/(Deficit) (Tb14) (new)</t>
    </r>
    <r>
      <rPr>
        <b/>
        <sz val="11"/>
        <color theme="1"/>
        <rFont val="Calibri"/>
        <family val="2"/>
        <scheme val="minor"/>
      </rPr>
      <t>*</t>
    </r>
  </si>
  <si>
    <t>2019 FBO</t>
  </si>
  <si>
    <t>Added in data for 2019 from 2019 FBO</t>
  </si>
  <si>
    <t>Note: the FBO does not have a new GDP table, as such "GDP (Tb1)" has not been adjusted</t>
  </si>
  <si>
    <t>2021 Budget</t>
  </si>
  <si>
    <t>Rohan Fox</t>
  </si>
  <si>
    <t>Changes</t>
  </si>
  <si>
    <t>Describes changes between this database and the previous one</t>
  </si>
  <si>
    <t>Tab 16</t>
  </si>
  <si>
    <t>Population, inflation, GDP and trade statistics from PNG Treasury, IMF, NSO, World Bank &amp; BPNG</t>
  </si>
  <si>
    <t>Notes on the database</t>
  </si>
  <si>
    <t>Jollanda Mathew</t>
  </si>
  <si>
    <t>Added in data from the 2021 Budget</t>
  </si>
  <si>
    <t>2020 Budget Projections</t>
  </si>
  <si>
    <t>2020 Budget projections</t>
  </si>
  <si>
    <t>Expenditure supported by donor grants</t>
  </si>
  <si>
    <t>Expenditure financed by concessional loans</t>
  </si>
  <si>
    <t>* Net Acquisition of  Non-Financial Assets, excludes  operational costs  like maintenance and repair of  fixed assets  which are included in the use of  goods  and services.</t>
  </si>
  <si>
    <t>*General government represents national and provincial governments, the Autonomous Bouganville government and commercial and statutory authorities.</t>
  </si>
  <si>
    <t>*Total nominal GDP by economic activity, Actual: National Statistics Office  and Projections: Treasury Department.</t>
  </si>
  <si>
    <t>*In the 2018 FBO the data for the sovereign bond is now scheduled under the line item "extraordinary financing"</t>
  </si>
  <si>
    <t>*Total government debt stock in the above table excludes arrears worth K2,623m in 2018, K1,982m in 2019 and K930m in 2020. Classification of arrears will be included in the next iteration of the statement</t>
  </si>
  <si>
    <t xml:space="preserve">         Payroll commission</t>
  </si>
  <si>
    <t xml:space="preserve">         SWF</t>
  </si>
  <si>
    <t xml:space="preserve">        Petroleum prospecting licenses</t>
  </si>
  <si>
    <t xml:space="preserve">        Non-Resident Insurers Withholding Tax</t>
  </si>
  <si>
    <t xml:space="preserve">        Motor Vehicle Registration</t>
  </si>
  <si>
    <t xml:space="preserve">        Commercial Vehicle Licenses</t>
  </si>
  <si>
    <t xml:space="preserve">        Coastal trading licenses</t>
  </si>
  <si>
    <t xml:space="preserve">        Inflammable liquid</t>
  </si>
  <si>
    <t xml:space="preserve">        Sundry Tax Receipts (Import Duties)</t>
  </si>
  <si>
    <t>From the 2021 budget</t>
  </si>
  <si>
    <t>This database uses 2019 FBO figures for 2019 as these are the most recent figures for this year.</t>
  </si>
  <si>
    <t>Source 2000-2013: NSO and BPNG (accessed 30 Jan 2017)</t>
  </si>
  <si>
    <t>Source 2014-2022: Treasury 2021 Budget Table 9</t>
  </si>
  <si>
    <t>Capital and financial account</t>
  </si>
  <si>
    <t>Current account balance (USD)</t>
  </si>
  <si>
    <t>Current account balance (% GDP)</t>
  </si>
  <si>
    <t>Source: Treasury 2021 Budget Table 6</t>
  </si>
  <si>
    <t>Added in data on Current account and Capital account balances from Table 6 to the Popn, Inflation, GDP, Trade tab</t>
  </si>
  <si>
    <t>Deflator base year 2020</t>
  </si>
  <si>
    <t>Real revenue (2020 prices)</t>
  </si>
  <si>
    <t>Real expenditure (2020 prices)</t>
  </si>
  <si>
    <t>Real revenue excl. Grants (2020 prices)</t>
  </si>
  <si>
    <t>Real grants per capita (2020 prices)</t>
  </si>
  <si>
    <t>Source:  World Bank Development Indicator (accessed 18 November 2020)</t>
  </si>
  <si>
    <t>Old population series</t>
  </si>
  <si>
    <t>Source:  World Bank Development Indicator (accessed 20 April 2020)</t>
  </si>
  <si>
    <t>World Bank population data has been significantly updated, both new and old series' are listed in the Popn, Inflation, GDP, Trade tab</t>
  </si>
  <si>
    <t>Real revenue</t>
  </si>
  <si>
    <t>The 2021 budget fixes a discrepancy from 2018 figures in the 2020 Budget in which the deficit figure as calculated by revenue minus expenditure was over 2 billion kina higher than the deficit figure in Table 14</t>
  </si>
  <si>
    <t xml:space="preserve">        Insurers' and Brokers' licenses</t>
  </si>
  <si>
    <t xml:space="preserve">        Motor Vehicle Trade Licenses</t>
  </si>
  <si>
    <t xml:space="preserve">        Trade licenses</t>
  </si>
  <si>
    <t>Tax related court fines</t>
  </si>
  <si>
    <t>Source: IMF World Economic Outlook database (accessed 3 June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</si>
</sst>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_(* #,##0.00_);_(* \(#,##0.00\);_(* &quot;-&quot;??_);_(@_)"/>
    <numFmt numFmtId="165" formatCode="_(* #,##0.0_);_(* \(#,##0.0\);_(* &quot;-&quot;??_);_(@_)"/>
    <numFmt numFmtId="166" formatCode="_(* #,##0_);_(* \(#,##0\);_(* &quot;-&quot;??_);_(@_)"/>
    <numFmt numFmtId="167" formatCode="0.0"/>
    <numFmt numFmtId="168" formatCode="0.0%"/>
    <numFmt numFmtId="169" formatCode="#,##0.0"/>
    <numFmt numFmtId="170" formatCode="#,##0.0_ ;[Red]\-#,##0.0\ "/>
    <numFmt numFmtId="171" formatCode="0.000"/>
    <numFmt numFmtId="172" formatCode="0.0000"/>
  </numFmts>
  <fonts count="110">
    <font>
      <sz val="11"/>
      <color theme="1"/>
      <name val="Calibri"/>
      <family val="2"/>
      <scheme val="minor"/>
    </font>
    <font>
      <sz val="11"/>
      <color theme="1"/>
      <name val="Calibri"/>
      <family val="2"/>
      <scheme val="minor"/>
    </font>
    <font>
      <b/>
      <sz val="10"/>
      <name val="Helvetica Neue"/>
      <family val="2"/>
    </font>
    <font>
      <b/>
      <sz val="10"/>
      <color rgb="FFFF0000"/>
      <name val="Helvetica Neue"/>
      <family val="2"/>
    </font>
    <font>
      <sz val="10"/>
      <name val="Helvetica Neue"/>
      <family val="2"/>
    </font>
    <font>
      <sz val="10"/>
      <color rgb="FFFF0000"/>
      <name val="Helvetica Neue"/>
      <family val="2"/>
    </font>
    <font>
      <b/>
      <u/>
      <sz val="10"/>
      <name val="Helvetica Neue"/>
      <family val="2"/>
    </font>
    <font>
      <b/>
      <sz val="10"/>
      <color rgb="FF000000"/>
      <name val="Helvetica Neue"/>
      <family val="2"/>
    </font>
    <font>
      <b/>
      <sz val="10"/>
      <color theme="1"/>
      <name val="Helvetica Neue"/>
      <family val="2"/>
    </font>
    <font>
      <sz val="10"/>
      <color theme="1"/>
      <name val="Helvetica Neue"/>
      <family val="2"/>
    </font>
    <font>
      <sz val="11"/>
      <name val="Calibri"/>
      <family val="2"/>
    </font>
    <font>
      <b/>
      <sz val="9"/>
      <color indexed="81"/>
      <name val="Tahoma"/>
      <family val="2"/>
    </font>
    <font>
      <sz val="9"/>
      <color indexed="81"/>
      <name val="Tahoma"/>
      <family val="2"/>
    </font>
    <font>
      <b/>
      <sz val="12"/>
      <name val="Helvetica Neue"/>
      <family val="2"/>
    </font>
    <font>
      <i/>
      <sz val="10"/>
      <color theme="1"/>
      <name val="Helvetica Neue"/>
      <family val="2"/>
    </font>
    <font>
      <b/>
      <sz val="10"/>
      <color theme="6" tint="-0.499984740745262"/>
      <name val="Helvetica Neue"/>
      <family val="2"/>
    </font>
    <font>
      <sz val="10"/>
      <color theme="6" tint="-0.499984740745262"/>
      <name val="Helvetica Neue"/>
      <family val="2"/>
    </font>
    <font>
      <sz val="10"/>
      <color theme="7" tint="-0.499984740745262"/>
      <name val="Helvetica Neue"/>
      <family val="2"/>
    </font>
    <font>
      <u/>
      <sz val="11"/>
      <color theme="10"/>
      <name val="Calibri"/>
      <family val="2"/>
      <scheme val="minor"/>
    </font>
    <font>
      <u/>
      <sz val="11"/>
      <color theme="11"/>
      <name val="Calibri"/>
      <family val="2"/>
      <scheme val="minor"/>
    </font>
    <font>
      <sz val="10"/>
      <color theme="3" tint="0.39997558519241921"/>
      <name val="Helvetica Neue"/>
      <family val="2"/>
    </font>
    <font>
      <i/>
      <sz val="10"/>
      <color rgb="FFFF0000"/>
      <name val="Helvetica Neue"/>
      <family val="2"/>
    </font>
    <font>
      <sz val="10"/>
      <color theme="5"/>
      <name val="Helvetica Neue"/>
      <family val="2"/>
    </font>
    <font>
      <sz val="9"/>
      <color indexed="81"/>
      <name val="Calibri"/>
      <family val="2"/>
    </font>
    <font>
      <b/>
      <sz val="9"/>
      <color indexed="81"/>
      <name val="Calibri"/>
      <family val="2"/>
    </font>
    <font>
      <sz val="10"/>
      <name val="Calibri"/>
      <family val="2"/>
      <scheme val="minor"/>
    </font>
    <font>
      <sz val="10"/>
      <color rgb="FF333333"/>
      <name val="Helvetica Neue"/>
      <family val="2"/>
    </font>
    <font>
      <sz val="10"/>
      <color rgb="FF0070C0"/>
      <name val="Helvetica Neue"/>
      <family val="2"/>
    </font>
    <font>
      <b/>
      <sz val="10"/>
      <color rgb="FF3366FF"/>
      <name val="Helvetica Neue"/>
      <family val="2"/>
    </font>
    <font>
      <sz val="10"/>
      <color rgb="FF3366FF"/>
      <name val="Helvetica Neue"/>
      <family val="2"/>
    </font>
    <font>
      <i/>
      <sz val="10"/>
      <color rgb="FF3366FF"/>
      <name val="Helvetica Neue"/>
      <family val="2"/>
    </font>
    <font>
      <i/>
      <sz val="9"/>
      <color rgb="FF3366FF"/>
      <name val="Helvetica Neue"/>
      <family val="2"/>
    </font>
    <font>
      <sz val="11"/>
      <color theme="1"/>
      <name val="Helvetica Neue"/>
      <family val="2"/>
    </font>
    <font>
      <b/>
      <sz val="11"/>
      <color rgb="FF3366FF"/>
      <name val="Helvetica Neue"/>
      <family val="2"/>
    </font>
    <font>
      <sz val="11"/>
      <color rgb="FFFF0000"/>
      <name val="Helvetica Neue"/>
      <family val="2"/>
    </font>
    <font>
      <b/>
      <sz val="12"/>
      <color theme="1"/>
      <name val="Helvetica Neue"/>
      <family val="2"/>
    </font>
    <font>
      <sz val="11"/>
      <name val="Helvetica Neue"/>
      <family val="2"/>
    </font>
    <font>
      <sz val="11"/>
      <color theme="3" tint="0.39997558519241921"/>
      <name val="Helvetica Neue"/>
      <family val="2"/>
    </font>
    <font>
      <sz val="11"/>
      <color theme="5"/>
      <name val="Helvetica Neue"/>
      <family val="2"/>
    </font>
    <font>
      <i/>
      <sz val="10"/>
      <color rgb="FF000000"/>
      <name val="Helvetica Neue"/>
      <family val="2"/>
    </font>
    <font>
      <sz val="10"/>
      <color rgb="FF000000"/>
      <name val="Helvetica Neue"/>
      <family val="2"/>
    </font>
    <font>
      <i/>
      <sz val="10"/>
      <name val="Helvetica Neue"/>
      <family val="2"/>
    </font>
    <font>
      <i/>
      <sz val="10"/>
      <color theme="6" tint="-0.499984740745262"/>
      <name val="Helvetica Neue"/>
      <family val="2"/>
    </font>
    <font>
      <i/>
      <sz val="11"/>
      <color theme="1"/>
      <name val="Helvetica Neue"/>
      <family val="2"/>
    </font>
    <font>
      <b/>
      <sz val="11"/>
      <color theme="1"/>
      <name val="Helvetica Neue"/>
      <family val="2"/>
    </font>
    <font>
      <b/>
      <sz val="16"/>
      <color theme="1"/>
      <name val="Helvetica Neue"/>
      <family val="2"/>
    </font>
    <font>
      <b/>
      <sz val="14"/>
      <color theme="1"/>
      <name val="Helvetica Neue"/>
      <family val="2"/>
    </font>
    <font>
      <u/>
      <sz val="11"/>
      <color theme="10"/>
      <name val="Helvetica Neue"/>
      <family val="2"/>
    </font>
    <font>
      <sz val="11"/>
      <color rgb="FF3366FF"/>
      <name val="Helvetica Neue"/>
      <family val="2"/>
    </font>
    <font>
      <sz val="18"/>
      <color theme="1"/>
      <name val="Helvetica Neue"/>
      <family val="2"/>
    </font>
    <font>
      <b/>
      <i/>
      <sz val="12"/>
      <color theme="1"/>
      <name val="Helvetica Neue"/>
      <family val="2"/>
    </font>
    <font>
      <i/>
      <sz val="14"/>
      <color theme="1"/>
      <name val="Helvetica Neue"/>
      <family val="2"/>
    </font>
    <font>
      <sz val="10"/>
      <color rgb="FF505050"/>
      <name val="Helvetica Neue"/>
      <family val="2"/>
    </font>
    <font>
      <b/>
      <sz val="11"/>
      <name val="Helvetica Neue"/>
      <family val="2"/>
    </font>
    <font>
      <i/>
      <sz val="9"/>
      <color theme="1"/>
      <name val="Helvetica Neue"/>
      <family val="2"/>
    </font>
    <font>
      <b/>
      <sz val="10"/>
      <color theme="0"/>
      <name val="Helvetica Neue"/>
      <family val="2"/>
    </font>
    <font>
      <sz val="10"/>
      <color theme="0"/>
      <name val="Helvetica Neue"/>
      <family val="2"/>
    </font>
    <font>
      <b/>
      <sz val="16"/>
      <color theme="6" tint="-0.499984740745262"/>
      <name val="Helvetica Neue"/>
      <family val="2"/>
    </font>
    <font>
      <sz val="10"/>
      <color theme="6" tint="-0.499984740745262"/>
      <name val="Calibri"/>
      <family val="2"/>
      <scheme val="minor"/>
    </font>
    <font>
      <sz val="12"/>
      <color theme="6" tint="-0.499984740745262"/>
      <name val="Calibri"/>
      <family val="2"/>
      <scheme val="minor"/>
    </font>
    <font>
      <b/>
      <u/>
      <sz val="10"/>
      <color theme="6" tint="-0.499984740745262"/>
      <name val="Helvetica Neue"/>
      <family val="2"/>
    </font>
    <font>
      <sz val="12"/>
      <color theme="6" tint="-0.499984740745262"/>
      <name val="Helvetica Neue"/>
      <family val="2"/>
    </font>
    <font>
      <b/>
      <sz val="11"/>
      <color theme="6" tint="-0.499984740745262"/>
      <name val="Calibri"/>
      <family val="2"/>
      <scheme val="minor"/>
    </font>
    <font>
      <sz val="11"/>
      <color theme="6" tint="-0.499984740745262"/>
      <name val="Calibri"/>
      <family val="2"/>
      <scheme val="minor"/>
    </font>
    <font>
      <sz val="11"/>
      <color theme="6" tint="-0.499984740745262"/>
      <name val="Helvetica Neue"/>
      <family val="2"/>
    </font>
    <font>
      <i/>
      <sz val="10"/>
      <color theme="1"/>
      <name val="Calibri"/>
      <family val="2"/>
      <scheme val="minor"/>
    </font>
    <font>
      <sz val="10"/>
      <color indexed="81"/>
      <name val="Calibri"/>
      <family val="2"/>
    </font>
    <font>
      <b/>
      <sz val="10"/>
      <color indexed="81"/>
      <name val="Calibri"/>
      <family val="2"/>
    </font>
    <font>
      <b/>
      <sz val="10"/>
      <color theme="3" tint="0.39997558519241921"/>
      <name val="Helvetica Neue"/>
      <family val="2"/>
    </font>
    <font>
      <b/>
      <sz val="11"/>
      <color theme="1"/>
      <name val="Calibri"/>
      <family val="2"/>
      <scheme val="minor"/>
    </font>
    <font>
      <sz val="14"/>
      <color theme="1"/>
      <name val="Calibri"/>
      <family val="2"/>
      <scheme val="minor"/>
    </font>
    <font>
      <b/>
      <sz val="12"/>
      <color theme="1"/>
      <name val="Calibri"/>
      <family val="2"/>
      <scheme val="minor"/>
    </font>
    <font>
      <b/>
      <sz val="10"/>
      <color rgb="FFC00000"/>
      <name val="Helvetica Neue"/>
      <family val="2"/>
    </font>
    <font>
      <b/>
      <sz val="10"/>
      <color theme="0" tint="-0.499984740745262"/>
      <name val="Helvetica Neue"/>
      <family val="2"/>
    </font>
    <font>
      <b/>
      <sz val="10"/>
      <color rgb="FF00B050"/>
      <name val="Helvetica Neue"/>
      <family val="2"/>
    </font>
    <font>
      <sz val="10"/>
      <color rgb="FF00B050"/>
      <name val="Helvetica Neue"/>
      <family val="2"/>
    </font>
    <font>
      <b/>
      <sz val="14"/>
      <color theme="1"/>
      <name val="Calibri"/>
      <family val="2"/>
      <scheme val="minor"/>
    </font>
    <font>
      <b/>
      <sz val="16"/>
      <color theme="1"/>
      <name val="Calibri"/>
      <family val="2"/>
      <scheme val="minor"/>
    </font>
    <font>
      <sz val="11"/>
      <color rgb="FF00B050"/>
      <name val="Helvetica Neue"/>
      <family val="2"/>
    </font>
    <font>
      <b/>
      <i/>
      <sz val="10"/>
      <color theme="6" tint="-0.499984740745262"/>
      <name val="Helvetica Neue"/>
      <family val="2"/>
    </font>
    <font>
      <b/>
      <sz val="11"/>
      <color theme="4" tint="-0.249977111117893"/>
      <name val="Calibri"/>
      <family val="2"/>
      <scheme val="minor"/>
    </font>
    <font>
      <sz val="11"/>
      <color theme="4" tint="-0.249977111117893"/>
      <name val="Calibri"/>
      <family val="2"/>
      <scheme val="minor"/>
    </font>
    <font>
      <b/>
      <i/>
      <sz val="10"/>
      <name val="Helvetica Neue"/>
      <family val="2"/>
    </font>
    <font>
      <sz val="11"/>
      <color theme="9"/>
      <name val="Helvetica Neue"/>
      <family val="2"/>
    </font>
    <font>
      <sz val="11"/>
      <color theme="1"/>
      <name val="Calibri"/>
      <family val="2"/>
    </font>
    <font>
      <sz val="9"/>
      <name val="Helvetica Neue"/>
      <family val="2"/>
    </font>
    <font>
      <sz val="8"/>
      <name val="Helvetica Neue"/>
      <family val="2"/>
    </font>
    <font>
      <sz val="9"/>
      <color theme="1"/>
      <name val="Helvetica Neue"/>
      <family val="2"/>
    </font>
    <font>
      <b/>
      <sz val="9"/>
      <color theme="6" tint="-0.499984740745262"/>
      <name val="Helvetica Neue"/>
      <family val="2"/>
    </font>
    <font>
      <sz val="10"/>
      <name val="Helvetica Neue"/>
      <family val="2"/>
    </font>
    <font>
      <b/>
      <sz val="10"/>
      <name val="Helvetica Neue"/>
      <family val="2"/>
    </font>
    <font>
      <b/>
      <sz val="12"/>
      <color theme="6" tint="-0.499984740745262"/>
      <name val="Helvetica Neue"/>
      <family val="2"/>
    </font>
    <font>
      <i/>
      <vertAlign val="superscript"/>
      <sz val="9"/>
      <color theme="1"/>
      <name val="Helvetica Neue"/>
      <family val="2"/>
    </font>
    <font>
      <b/>
      <i/>
      <sz val="10"/>
      <color theme="1"/>
      <name val="Helvetica Neue"/>
      <family val="2"/>
    </font>
    <font>
      <b/>
      <sz val="11"/>
      <color theme="6" tint="-0.499984740745262"/>
      <name val="Helvetica Neue"/>
      <family val="2"/>
    </font>
    <font>
      <sz val="9"/>
      <color theme="6" tint="-0.499984740745262"/>
      <name val="Helvetica Neue"/>
      <family val="2"/>
    </font>
    <font>
      <i/>
      <vertAlign val="superscript"/>
      <sz val="9"/>
      <color theme="6" tint="-0.499984740745262"/>
      <name val="Helvetica Neue"/>
      <family val="2"/>
    </font>
    <font>
      <sz val="16"/>
      <color theme="6" tint="-0.499984740745262"/>
      <name val="Helvetica Neue"/>
      <family val="2"/>
    </font>
    <font>
      <b/>
      <sz val="10"/>
      <color rgb="FF4F6228"/>
      <name val="Helvetica Neue"/>
      <family val="2"/>
    </font>
    <font>
      <b/>
      <sz val="9"/>
      <color rgb="FF000000"/>
      <name val="Calibri"/>
      <family val="2"/>
    </font>
    <font>
      <sz val="9"/>
      <color rgb="FF000000"/>
      <name val="Calibri"/>
      <family val="2"/>
    </font>
    <font>
      <sz val="11"/>
      <color theme="1"/>
      <name val="Helvetica Neue"/>
    </font>
    <font>
      <b/>
      <sz val="10"/>
      <color theme="1"/>
      <name val="Helvetica Neue"/>
    </font>
    <font>
      <b/>
      <sz val="10"/>
      <name val="Helvetica Neue"/>
    </font>
    <font>
      <sz val="10"/>
      <color theme="1"/>
      <name val="Helvetica Neue"/>
    </font>
    <font>
      <sz val="10"/>
      <name val="Helvetica Neue"/>
    </font>
    <font>
      <i/>
      <sz val="10"/>
      <color theme="1"/>
      <name val="Helvetica Neue"/>
    </font>
    <font>
      <b/>
      <sz val="11"/>
      <color theme="1"/>
      <name val="Helvetica Neue"/>
    </font>
    <font>
      <sz val="11"/>
      <color theme="1"/>
      <name val="Calibri"/>
      <family val="2"/>
      <scheme val="minor"/>
    </font>
    <font>
      <sz val="11"/>
      <color theme="5"/>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rgb="FF000000"/>
      </patternFill>
    </fill>
    <fill>
      <patternFill patternType="solid">
        <fgColor theme="4" tint="0.79998168889431442"/>
        <bgColor indexed="64"/>
      </patternFill>
    </fill>
    <fill>
      <patternFill patternType="solid">
        <fgColor theme="0"/>
        <bgColor rgb="FF000000"/>
      </patternFill>
    </fill>
    <fill>
      <patternFill patternType="solid">
        <fgColor rgb="FFD9D9D9"/>
        <bgColor rgb="FF000000"/>
      </patternFill>
    </fill>
  </fills>
  <borders count="30">
    <border>
      <left/>
      <right/>
      <top/>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style="double">
        <color auto="1"/>
      </bottom>
      <diagonal/>
    </border>
    <border>
      <left/>
      <right style="thin">
        <color auto="1"/>
      </right>
      <top style="thin">
        <color auto="1"/>
      </top>
      <bottom/>
      <diagonal/>
    </border>
    <border>
      <left style="thin">
        <color rgb="FFCDCDCD"/>
      </left>
      <right style="thin">
        <color rgb="FFCDCDCD"/>
      </right>
      <top style="thin">
        <color rgb="FFCDCDCD"/>
      </top>
      <bottom style="thin">
        <color rgb="FFCDCDCD"/>
      </bottom>
      <diagonal/>
    </border>
    <border>
      <left style="thin">
        <color rgb="FFCDCDCD"/>
      </left>
      <right style="thin">
        <color rgb="FFCDCDCD"/>
      </right>
      <top/>
      <bottom style="thin">
        <color rgb="FFCDCDCD"/>
      </bottom>
      <diagonal/>
    </border>
    <border>
      <left style="thin">
        <color rgb="FFCDCDCD"/>
      </left>
      <right style="thin">
        <color rgb="FFCDCDCD"/>
      </right>
      <top/>
      <bottom/>
      <diagonal/>
    </border>
    <border>
      <left style="thin">
        <color rgb="FFCDCDCD"/>
      </left>
      <right style="thin">
        <color rgb="FFCDCDCD"/>
      </right>
      <top/>
      <bottom style="thin">
        <color auto="1"/>
      </bottom>
      <diagonal/>
    </border>
    <border>
      <left style="thin">
        <color rgb="FFCDCDCD"/>
      </left>
      <right/>
      <top/>
      <bottom/>
      <diagonal/>
    </border>
    <border>
      <left style="thin">
        <color rgb="FFCDCDCD"/>
      </left>
      <right/>
      <top style="thin">
        <color auto="1"/>
      </top>
      <bottom style="thin">
        <color auto="1"/>
      </bottom>
      <diagonal/>
    </border>
    <border>
      <left/>
      <right/>
      <top style="thin">
        <color rgb="FFCDCDCD"/>
      </top>
      <bottom style="thin">
        <color rgb="FFCDCDCD"/>
      </bottom>
      <diagonal/>
    </border>
    <border>
      <left style="thin">
        <color rgb="FFCDCDCD"/>
      </left>
      <right/>
      <top style="thin">
        <color rgb="FFCDCDCD"/>
      </top>
      <bottom/>
      <diagonal/>
    </border>
    <border>
      <left style="thin">
        <color rgb="FFCDCDCD"/>
      </left>
      <right/>
      <top style="thin">
        <color auto="1"/>
      </top>
      <bottom style="double">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rgb="FFCDCDCD"/>
      </left>
      <right/>
      <top/>
      <bottom style="thin">
        <color auto="1"/>
      </bottom>
      <diagonal/>
    </border>
    <border>
      <left style="thin">
        <color auto="1"/>
      </left>
      <right/>
      <top style="thin">
        <color auto="1"/>
      </top>
      <bottom style="thin">
        <color auto="1"/>
      </bottom>
      <diagonal/>
    </border>
    <border>
      <left/>
      <right/>
      <top style="dotted">
        <color auto="1"/>
      </top>
      <bottom/>
      <diagonal/>
    </border>
    <border>
      <left/>
      <right style="double">
        <color theme="3" tint="0.39997558519241921"/>
      </right>
      <top/>
      <bottom/>
      <diagonal/>
    </border>
    <border>
      <left style="dashDotDot">
        <color auto="1"/>
      </left>
      <right/>
      <top/>
      <bottom style="thin">
        <color auto="1"/>
      </bottom>
      <diagonal/>
    </border>
    <border>
      <left style="dashDotDot">
        <color auto="1"/>
      </left>
      <right/>
      <top/>
      <bottom/>
      <diagonal/>
    </border>
    <border>
      <left style="dashDotDot">
        <color auto="1"/>
      </left>
      <right/>
      <top style="dotted">
        <color auto="1"/>
      </top>
      <bottom/>
      <diagonal/>
    </border>
    <border>
      <left style="dashDot">
        <color auto="1"/>
      </left>
      <right/>
      <top style="thin">
        <color auto="1"/>
      </top>
      <bottom style="thin">
        <color auto="1"/>
      </bottom>
      <diagonal/>
    </border>
    <border>
      <left style="dashDot">
        <color auto="1"/>
      </left>
      <right/>
      <top style="thin">
        <color auto="1"/>
      </top>
      <bottom/>
      <diagonal/>
    </border>
  </borders>
  <cellStyleXfs count="1603">
    <xf numFmtId="0" fontId="0" fillId="0" borderId="0"/>
    <xf numFmtId="164" fontId="1" fillId="0" borderId="0" applyFont="0" applyFill="0" applyBorder="0" applyAlignment="0" applyProtection="0"/>
    <xf numFmtId="9" fontId="1" fillId="0" borderId="0" applyFont="0" applyFill="0" applyBorder="0" applyAlignment="0" applyProtection="0"/>
    <xf numFmtId="0" fontId="10" fillId="0" borderId="0"/>
    <xf numFmtId="0" fontId="10" fillId="0" borderId="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08" fillId="0" borderId="0"/>
  </cellStyleXfs>
  <cellXfs count="1002">
    <xf numFmtId="0" fontId="0" fillId="0" borderId="0" xfId="0"/>
    <xf numFmtId="0" fontId="4" fillId="0" borderId="0" xfId="0" applyNumberFormat="1" applyFont="1" applyFill="1" applyBorder="1" applyAlignment="1">
      <alignment vertical="top"/>
    </xf>
    <xf numFmtId="0" fontId="2" fillId="0" borderId="0" xfId="0" applyNumberFormat="1" applyFont="1" applyFill="1" applyBorder="1" applyAlignment="1">
      <alignment horizontal="right" vertical="top"/>
    </xf>
    <xf numFmtId="0" fontId="9" fillId="0" borderId="0" xfId="0" applyFont="1"/>
    <xf numFmtId="0" fontId="8" fillId="0" borderId="1" xfId="0" applyFont="1" applyBorder="1"/>
    <xf numFmtId="0" fontId="8" fillId="0" borderId="0" xfId="0" applyFont="1" applyFill="1" applyBorder="1"/>
    <xf numFmtId="0" fontId="8" fillId="0" borderId="1" xfId="0" applyFont="1" applyFill="1" applyBorder="1"/>
    <xf numFmtId="0" fontId="8" fillId="0" borderId="0" xfId="0" applyFont="1" applyFill="1"/>
    <xf numFmtId="0" fontId="8" fillId="0" borderId="0" xfId="0" applyFont="1"/>
    <xf numFmtId="0" fontId="8" fillId="0" borderId="0" xfId="0" applyFont="1" applyBorder="1"/>
    <xf numFmtId="0" fontId="9" fillId="0" borderId="0" xfId="0" applyFont="1" applyBorder="1"/>
    <xf numFmtId="0" fontId="9" fillId="0" borderId="3" xfId="0" applyFont="1" applyBorder="1"/>
    <xf numFmtId="0" fontId="2" fillId="0" borderId="0" xfId="3" applyFont="1"/>
    <xf numFmtId="0" fontId="2" fillId="0" borderId="1" xfId="3" applyFont="1" applyBorder="1"/>
    <xf numFmtId="0" fontId="4" fillId="0" borderId="0" xfId="3" applyFont="1"/>
    <xf numFmtId="0" fontId="4" fillId="0" borderId="0" xfId="3" applyFont="1" applyBorder="1"/>
    <xf numFmtId="0" fontId="2" fillId="0" borderId="0" xfId="3" applyFont="1" applyBorder="1"/>
    <xf numFmtId="0" fontId="16" fillId="0" borderId="0" xfId="0" applyNumberFormat="1" applyFont="1" applyFill="1" applyBorder="1" applyAlignment="1">
      <alignment vertical="top"/>
    </xf>
    <xf numFmtId="0" fontId="9" fillId="0" borderId="0" xfId="0" applyFont="1" applyFill="1"/>
    <xf numFmtId="0" fontId="5" fillId="0" borderId="0" xfId="0" applyFont="1" applyFill="1" applyBorder="1"/>
    <xf numFmtId="0" fontId="9" fillId="0" borderId="0" xfId="0" applyFont="1" applyAlignment="1">
      <alignment wrapText="1"/>
    </xf>
    <xf numFmtId="0" fontId="16" fillId="0" borderId="0" xfId="0" applyFont="1"/>
    <xf numFmtId="0" fontId="16" fillId="0" borderId="0" xfId="3" applyFont="1"/>
    <xf numFmtId="0" fontId="9" fillId="0" borderId="0" xfId="0" applyFont="1" applyAlignment="1"/>
    <xf numFmtId="0" fontId="8" fillId="0" borderId="5" xfId="0" applyFont="1" applyBorder="1"/>
    <xf numFmtId="0" fontId="5" fillId="0" borderId="0" xfId="0" applyFont="1"/>
    <xf numFmtId="0" fontId="5" fillId="0" borderId="0" xfId="0" applyFont="1" applyFill="1"/>
    <xf numFmtId="0" fontId="9" fillId="0" borderId="3" xfId="0" applyFont="1" applyFill="1" applyBorder="1"/>
    <xf numFmtId="0" fontId="4" fillId="0" borderId="0" xfId="0" applyFont="1"/>
    <xf numFmtId="0" fontId="17" fillId="0" borderId="0" xfId="0" applyFont="1"/>
    <xf numFmtId="0" fontId="2" fillId="0" borderId="1" xfId="0" applyFont="1" applyBorder="1"/>
    <xf numFmtId="0" fontId="4" fillId="0" borderId="0" xfId="0" applyFont="1" applyBorder="1"/>
    <xf numFmtId="0" fontId="4" fillId="0" borderId="0" xfId="0" applyNumberFormat="1" applyFont="1" applyFill="1" applyBorder="1" applyAlignment="1">
      <alignment horizontal="right" vertical="top"/>
    </xf>
    <xf numFmtId="0" fontId="20" fillId="0" borderId="0" xfId="0" applyFont="1"/>
    <xf numFmtId="167" fontId="20" fillId="0" borderId="0" xfId="0" applyNumberFormat="1" applyFont="1" applyFill="1"/>
    <xf numFmtId="167" fontId="20" fillId="0" borderId="0" xfId="3" applyNumberFormat="1" applyFont="1"/>
    <xf numFmtId="0" fontId="5" fillId="0" borderId="0" xfId="0" applyNumberFormat="1" applyFont="1" applyFill="1" applyBorder="1" applyAlignment="1">
      <alignment horizontal="right" vertical="top"/>
    </xf>
    <xf numFmtId="0" fontId="3" fillId="0" borderId="1" xfId="0" applyFont="1" applyBorder="1"/>
    <xf numFmtId="0" fontId="4" fillId="0" borderId="1" xfId="3" applyFont="1" applyBorder="1"/>
    <xf numFmtId="0" fontId="9" fillId="0" borderId="1" xfId="0" applyFont="1" applyBorder="1"/>
    <xf numFmtId="0" fontId="4" fillId="0" borderId="0" xfId="3" applyFont="1" applyAlignment="1">
      <alignment horizontal="right"/>
    </xf>
    <xf numFmtId="0" fontId="4" fillId="0" borderId="5" xfId="3" applyFont="1" applyBorder="1"/>
    <xf numFmtId="0" fontId="9" fillId="0" borderId="5" xfId="0" applyFont="1" applyBorder="1" applyAlignment="1"/>
    <xf numFmtId="0" fontId="5" fillId="0" borderId="0" xfId="0" applyFont="1" applyAlignment="1">
      <alignment horizontal="right"/>
    </xf>
    <xf numFmtId="0" fontId="21" fillId="0" borderId="0" xfId="0" applyFont="1"/>
    <xf numFmtId="0" fontId="3" fillId="0" borderId="0" xfId="0" applyFont="1" applyBorder="1"/>
    <xf numFmtId="0" fontId="3" fillId="0" borderId="2" xfId="0" applyFont="1" applyBorder="1"/>
    <xf numFmtId="0" fontId="3" fillId="0" borderId="0" xfId="0" applyFont="1" applyFill="1" applyBorder="1"/>
    <xf numFmtId="0" fontId="3" fillId="0" borderId="3" xfId="0" applyFont="1" applyFill="1" applyBorder="1"/>
    <xf numFmtId="0" fontId="3" fillId="0" borderId="1" xfId="0" applyFont="1" applyFill="1" applyBorder="1"/>
    <xf numFmtId="0" fontId="21" fillId="0" borderId="0" xfId="0" applyFont="1" applyFill="1"/>
    <xf numFmtId="0" fontId="21" fillId="0" borderId="0" xfId="0" applyFont="1" applyFill="1" applyBorder="1"/>
    <xf numFmtId="0" fontId="3" fillId="0" borderId="2" xfId="0" applyFont="1" applyFill="1" applyBorder="1"/>
    <xf numFmtId="0" fontId="5" fillId="0" borderId="1" xfId="0" applyFont="1" applyBorder="1"/>
    <xf numFmtId="0" fontId="4" fillId="0" borderId="0" xfId="0" applyFont="1" applyFill="1" applyAlignment="1">
      <alignment horizontal="right"/>
    </xf>
    <xf numFmtId="0" fontId="5" fillId="0" borderId="0" xfId="3" applyFont="1" applyFill="1" applyAlignment="1">
      <alignment horizontal="right"/>
    </xf>
    <xf numFmtId="0" fontId="4" fillId="0" borderId="0" xfId="0" applyFont="1" applyAlignment="1">
      <alignment horizontal="right"/>
    </xf>
    <xf numFmtId="0" fontId="22" fillId="0" borderId="0" xfId="3" applyFont="1" applyFill="1"/>
    <xf numFmtId="0" fontId="22" fillId="0" borderId="0" xfId="3" applyFont="1"/>
    <xf numFmtId="167" fontId="22" fillId="0" borderId="0" xfId="3" applyNumberFormat="1" applyFont="1"/>
    <xf numFmtId="167" fontId="22" fillId="0" borderId="0" xfId="0" applyNumberFormat="1" applyFont="1" applyFill="1"/>
    <xf numFmtId="0" fontId="2" fillId="2" borderId="0" xfId="0" applyFont="1" applyFill="1" applyAlignment="1">
      <alignment horizontal="right" wrapText="1"/>
    </xf>
    <xf numFmtId="0" fontId="4" fillId="4" borderId="0" xfId="3" applyFont="1" applyFill="1" applyAlignment="1">
      <alignment horizontal="right"/>
    </xf>
    <xf numFmtId="0" fontId="2" fillId="4" borderId="0" xfId="0" applyFont="1" applyFill="1" applyAlignment="1">
      <alignment horizontal="right" wrapText="1"/>
    </xf>
    <xf numFmtId="0" fontId="4" fillId="2" borderId="0" xfId="0" applyFont="1" applyFill="1" applyAlignment="1">
      <alignment horizontal="right" wrapText="1"/>
    </xf>
    <xf numFmtId="0" fontId="4" fillId="4" borderId="0" xfId="0" applyFont="1" applyFill="1" applyAlignment="1">
      <alignment horizontal="right" wrapText="1"/>
    </xf>
    <xf numFmtId="0" fontId="4" fillId="4" borderId="0" xfId="0" applyFont="1" applyFill="1" applyAlignment="1">
      <alignment horizontal="right"/>
    </xf>
    <xf numFmtId="0" fontId="2" fillId="0" borderId="0" xfId="0" applyFont="1" applyBorder="1" applyAlignment="1">
      <alignment horizontal="right"/>
    </xf>
    <xf numFmtId="0" fontId="4" fillId="0" borderId="0" xfId="0" applyFont="1" applyFill="1" applyBorder="1" applyAlignment="1">
      <alignment horizontal="right"/>
    </xf>
    <xf numFmtId="2" fontId="4" fillId="0" borderId="0" xfId="0" applyNumberFormat="1" applyFont="1" applyFill="1" applyBorder="1" applyAlignment="1">
      <alignment horizontal="right" vertical="top"/>
    </xf>
    <xf numFmtId="0" fontId="9" fillId="4" borderId="0" xfId="0" applyFont="1" applyFill="1" applyAlignment="1">
      <alignment horizontal="right"/>
    </xf>
    <xf numFmtId="167" fontId="4" fillId="2" borderId="0" xfId="0" applyNumberFormat="1" applyFont="1" applyFill="1" applyAlignment="1">
      <alignment horizontal="right"/>
    </xf>
    <xf numFmtId="167" fontId="2" fillId="2" borderId="1" xfId="0" applyNumberFormat="1" applyFont="1" applyFill="1" applyBorder="1" applyAlignment="1">
      <alignment horizontal="right"/>
    </xf>
    <xf numFmtId="167" fontId="2" fillId="4" borderId="1" xfId="0" applyNumberFormat="1" applyFont="1" applyFill="1" applyBorder="1" applyAlignment="1">
      <alignment horizontal="right"/>
    </xf>
    <xf numFmtId="167" fontId="4" fillId="4" borderId="0" xfId="0" applyNumberFormat="1" applyFont="1" applyFill="1" applyBorder="1" applyAlignment="1">
      <alignment horizontal="right"/>
    </xf>
    <xf numFmtId="167" fontId="2" fillId="4" borderId="0" xfId="0" applyNumberFormat="1" applyFont="1" applyFill="1" applyBorder="1" applyAlignment="1">
      <alignment horizontal="right"/>
    </xf>
    <xf numFmtId="167" fontId="4" fillId="2" borderId="0" xfId="0" applyNumberFormat="1" applyFont="1" applyFill="1" applyBorder="1" applyAlignment="1">
      <alignment horizontal="right"/>
    </xf>
    <xf numFmtId="167" fontId="2" fillId="2" borderId="0" xfId="0" applyNumberFormat="1" applyFont="1" applyFill="1" applyBorder="1" applyAlignment="1">
      <alignment horizontal="right"/>
    </xf>
    <xf numFmtId="0" fontId="9" fillId="0" borderId="0" xfId="0" applyFont="1" applyAlignment="1">
      <alignment horizontal="right"/>
    </xf>
    <xf numFmtId="0" fontId="9" fillId="0" borderId="0" xfId="0" applyFont="1" applyFill="1" applyAlignment="1">
      <alignment horizontal="right"/>
    </xf>
    <xf numFmtId="0" fontId="20" fillId="0" borderId="0" xfId="0" applyFont="1" applyFill="1" applyAlignment="1">
      <alignment horizontal="right"/>
    </xf>
    <xf numFmtId="167" fontId="5" fillId="0" borderId="0" xfId="0" applyNumberFormat="1" applyFont="1" applyFill="1" applyBorder="1" applyAlignment="1">
      <alignment horizontal="right"/>
    </xf>
    <xf numFmtId="167" fontId="9" fillId="2" borderId="0" xfId="0" applyNumberFormat="1" applyFont="1" applyFill="1" applyAlignment="1">
      <alignment horizontal="right"/>
    </xf>
    <xf numFmtId="167" fontId="20" fillId="0" borderId="0" xfId="0" applyNumberFormat="1" applyFont="1" applyFill="1" applyAlignment="1">
      <alignment horizontal="right"/>
    </xf>
    <xf numFmtId="167" fontId="4" fillId="4" borderId="0" xfId="0" applyNumberFormat="1" applyFont="1" applyFill="1" applyAlignment="1">
      <alignment horizontal="right"/>
    </xf>
    <xf numFmtId="0" fontId="16" fillId="0" borderId="0" xfId="0" applyFont="1" applyFill="1" applyAlignment="1">
      <alignment horizontal="right"/>
    </xf>
    <xf numFmtId="0" fontId="4" fillId="0" borderId="0" xfId="3" applyFont="1" applyBorder="1" applyAlignment="1">
      <alignment horizontal="right"/>
    </xf>
    <xf numFmtId="0" fontId="4" fillId="2" borderId="0" xfId="3" applyFont="1" applyFill="1" applyAlignment="1">
      <alignment horizontal="right"/>
    </xf>
    <xf numFmtId="0" fontId="16" fillId="0" borderId="0" xfId="3" applyFont="1" applyFill="1" applyAlignment="1">
      <alignment horizontal="right"/>
    </xf>
    <xf numFmtId="0" fontId="20" fillId="0" borderId="0" xfId="3" applyFont="1" applyFill="1" applyAlignment="1">
      <alignment horizontal="right"/>
    </xf>
    <xf numFmtId="0" fontId="16" fillId="0" borderId="0" xfId="0" applyFont="1" applyAlignment="1">
      <alignment horizontal="right"/>
    </xf>
    <xf numFmtId="0" fontId="22" fillId="0" borderId="0" xfId="0" applyFont="1" applyAlignment="1">
      <alignment horizontal="right"/>
    </xf>
    <xf numFmtId="0" fontId="22" fillId="4" borderId="0" xfId="0" applyFont="1" applyFill="1" applyAlignment="1">
      <alignment horizontal="right"/>
    </xf>
    <xf numFmtId="0" fontId="9" fillId="0" borderId="0" xfId="0" applyFont="1" applyBorder="1" applyAlignment="1">
      <alignment horizontal="right"/>
    </xf>
    <xf numFmtId="167" fontId="4" fillId="4" borderId="0" xfId="0" applyNumberFormat="1" applyFont="1" applyFill="1" applyBorder="1" applyAlignment="1">
      <alignment horizontal="right" vertical="top"/>
    </xf>
    <xf numFmtId="167" fontId="4" fillId="4" borderId="0" xfId="0" quotePrefix="1" applyNumberFormat="1" applyFont="1" applyFill="1" applyAlignment="1">
      <alignment horizontal="right"/>
    </xf>
    <xf numFmtId="167" fontId="4" fillId="4" borderId="0" xfId="2" applyNumberFormat="1" applyFont="1" applyFill="1" applyBorder="1" applyAlignment="1">
      <alignment horizontal="right" vertical="top"/>
    </xf>
    <xf numFmtId="0" fontId="20" fillId="0" borderId="0" xfId="3" applyFont="1" applyAlignment="1">
      <alignment horizontal="right"/>
    </xf>
    <xf numFmtId="0" fontId="16" fillId="0" borderId="0" xfId="3" applyFont="1" applyAlignment="1">
      <alignment horizontal="right"/>
    </xf>
    <xf numFmtId="0" fontId="9" fillId="4" borderId="0" xfId="0" applyFont="1" applyFill="1"/>
    <xf numFmtId="0" fontId="2" fillId="4" borderId="1" xfId="3" applyFont="1" applyFill="1" applyBorder="1"/>
    <xf numFmtId="1" fontId="17" fillId="0" borderId="0" xfId="3" applyNumberFormat="1" applyFont="1" applyAlignment="1">
      <alignment horizontal="right"/>
    </xf>
    <xf numFmtId="1" fontId="16" fillId="0" borderId="0" xfId="3" applyNumberFormat="1" applyFont="1" applyAlignment="1">
      <alignment horizontal="right"/>
    </xf>
    <xf numFmtId="1" fontId="4" fillId="0" borderId="0" xfId="3" applyNumberFormat="1" applyFont="1" applyAlignment="1">
      <alignment horizontal="right"/>
    </xf>
    <xf numFmtId="0" fontId="17" fillId="0" borderId="0" xfId="0" applyFont="1" applyAlignment="1">
      <alignment horizontal="right"/>
    </xf>
    <xf numFmtId="167" fontId="16" fillId="0" borderId="0" xfId="0" applyNumberFormat="1" applyFont="1" applyFill="1" applyAlignment="1">
      <alignment horizontal="right"/>
    </xf>
    <xf numFmtId="167" fontId="16" fillId="0" borderId="0" xfId="3" applyNumberFormat="1" applyFont="1" applyAlignment="1">
      <alignment horizontal="right"/>
    </xf>
    <xf numFmtId="167" fontId="16" fillId="0" borderId="0" xfId="3" applyNumberFormat="1" applyFont="1" applyBorder="1" applyAlignment="1">
      <alignment horizontal="right"/>
    </xf>
    <xf numFmtId="0" fontId="28" fillId="0" borderId="10" xfId="0" applyNumberFormat="1" applyFont="1" applyFill="1" applyBorder="1" applyAlignment="1">
      <alignment horizontal="left" vertical="top" wrapText="1"/>
    </xf>
    <xf numFmtId="0" fontId="29" fillId="0" borderId="0" xfId="0" applyFont="1" applyFill="1" applyAlignment="1">
      <alignment horizontal="right"/>
    </xf>
    <xf numFmtId="0" fontId="31" fillId="0" borderId="9" xfId="0" applyNumberFormat="1" applyFont="1" applyFill="1" applyBorder="1" applyAlignment="1">
      <alignment horizontal="left" vertical="top" wrapText="1"/>
    </xf>
    <xf numFmtId="1" fontId="2" fillId="2" borderId="0" xfId="0" applyNumberFormat="1" applyFont="1" applyFill="1" applyAlignment="1">
      <alignment horizontal="right" wrapText="1"/>
    </xf>
    <xf numFmtId="1" fontId="2" fillId="4" borderId="0" xfId="0" applyNumberFormat="1" applyFont="1" applyFill="1" applyAlignment="1">
      <alignment horizontal="right" wrapText="1"/>
    </xf>
    <xf numFmtId="167" fontId="4" fillId="4" borderId="0" xfId="0" applyNumberFormat="1" applyFont="1" applyFill="1" applyBorder="1" applyAlignment="1">
      <alignment horizontal="right" wrapText="1"/>
    </xf>
    <xf numFmtId="167" fontId="9" fillId="4" borderId="0" xfId="0" applyNumberFormat="1" applyFont="1" applyFill="1" applyBorder="1" applyAlignment="1">
      <alignment horizontal="right"/>
    </xf>
    <xf numFmtId="167" fontId="8" fillId="4" borderId="1" xfId="0" applyNumberFormat="1" applyFont="1" applyFill="1" applyBorder="1" applyAlignment="1">
      <alignment horizontal="right"/>
    </xf>
    <xf numFmtId="167" fontId="9" fillId="4" borderId="0" xfId="0" applyNumberFormat="1" applyFont="1" applyFill="1" applyAlignment="1">
      <alignment horizontal="right"/>
    </xf>
    <xf numFmtId="0" fontId="4" fillId="2" borderId="0" xfId="0" applyFont="1" applyFill="1" applyAlignment="1">
      <alignment horizontal="right"/>
    </xf>
    <xf numFmtId="167" fontId="8" fillId="4" borderId="0" xfId="0" applyNumberFormat="1" applyFont="1" applyFill="1" applyBorder="1" applyAlignment="1">
      <alignment horizontal="right"/>
    </xf>
    <xf numFmtId="0" fontId="2" fillId="4" borderId="0" xfId="0" applyNumberFormat="1" applyFont="1" applyFill="1" applyBorder="1" applyAlignment="1">
      <alignment horizontal="right" vertical="top"/>
    </xf>
    <xf numFmtId="0" fontId="4" fillId="4" borderId="0" xfId="0" applyFont="1" applyFill="1" applyBorder="1" applyAlignment="1">
      <alignment horizontal="right"/>
    </xf>
    <xf numFmtId="0" fontId="4" fillId="4" borderId="0" xfId="0" applyNumberFormat="1" applyFont="1" applyFill="1" applyBorder="1" applyAlignment="1">
      <alignment horizontal="right" vertical="top"/>
    </xf>
    <xf numFmtId="167" fontId="4" fillId="2" borderId="0" xfId="0" applyNumberFormat="1" applyFont="1" applyFill="1" applyBorder="1" applyAlignment="1">
      <alignment horizontal="right" vertical="top"/>
    </xf>
    <xf numFmtId="167" fontId="26" fillId="4" borderId="0" xfId="0" applyNumberFormat="1" applyFont="1" applyFill="1" applyAlignment="1">
      <alignment horizontal="right"/>
    </xf>
    <xf numFmtId="167" fontId="2" fillId="2" borderId="1" xfId="3" applyNumberFormat="1" applyFont="1" applyFill="1" applyBorder="1" applyAlignment="1">
      <alignment horizontal="right"/>
    </xf>
    <xf numFmtId="167" fontId="2" fillId="4" borderId="1" xfId="3" applyNumberFormat="1" applyFont="1" applyFill="1" applyBorder="1" applyAlignment="1">
      <alignment horizontal="right"/>
    </xf>
    <xf numFmtId="167" fontId="4" fillId="2" borderId="0" xfId="3" applyNumberFormat="1" applyFont="1" applyFill="1" applyBorder="1" applyAlignment="1">
      <alignment horizontal="right"/>
    </xf>
    <xf numFmtId="167" fontId="4" fillId="4" borderId="0" xfId="3" applyNumberFormat="1" applyFont="1" applyFill="1" applyBorder="1" applyAlignment="1">
      <alignment horizontal="right"/>
    </xf>
    <xf numFmtId="167" fontId="4" fillId="2" borderId="0" xfId="3" quotePrefix="1" applyNumberFormat="1" applyFont="1" applyFill="1" applyBorder="1" applyAlignment="1">
      <alignment horizontal="right"/>
    </xf>
    <xf numFmtId="167" fontId="4" fillId="2" borderId="0" xfId="3" applyNumberFormat="1" applyFont="1" applyFill="1" applyAlignment="1">
      <alignment horizontal="right"/>
    </xf>
    <xf numFmtId="167" fontId="4" fillId="4" borderId="0" xfId="3" applyNumberFormat="1" applyFont="1" applyFill="1" applyAlignment="1">
      <alignment horizontal="right"/>
    </xf>
    <xf numFmtId="167" fontId="4" fillId="4" borderId="0" xfId="3" quotePrefix="1" applyNumberFormat="1" applyFont="1" applyFill="1" applyAlignment="1">
      <alignment horizontal="right"/>
    </xf>
    <xf numFmtId="0" fontId="9" fillId="0" borderId="0" xfId="0" applyFont="1" applyFill="1" applyBorder="1"/>
    <xf numFmtId="167" fontId="4" fillId="2" borderId="0" xfId="3" quotePrefix="1" applyNumberFormat="1" applyFont="1" applyFill="1" applyAlignment="1">
      <alignment horizontal="right"/>
    </xf>
    <xf numFmtId="167" fontId="4" fillId="4" borderId="0" xfId="3" quotePrefix="1" applyNumberFormat="1" applyFont="1" applyFill="1" applyBorder="1" applyAlignment="1">
      <alignment horizontal="right"/>
    </xf>
    <xf numFmtId="169" fontId="2" fillId="2" borderId="1" xfId="3" applyNumberFormat="1" applyFont="1" applyFill="1" applyBorder="1" applyAlignment="1">
      <alignment horizontal="right"/>
    </xf>
    <xf numFmtId="169" fontId="2" fillId="2" borderId="1" xfId="0" applyNumberFormat="1" applyFont="1" applyFill="1" applyBorder="1" applyAlignment="1">
      <alignment horizontal="right" wrapText="1"/>
    </xf>
    <xf numFmtId="169" fontId="2" fillId="4" borderId="1" xfId="0" applyNumberFormat="1" applyFont="1" applyFill="1" applyBorder="1" applyAlignment="1">
      <alignment horizontal="right" wrapText="1"/>
    </xf>
    <xf numFmtId="169" fontId="2" fillId="4" borderId="1" xfId="3" applyNumberFormat="1" applyFont="1" applyFill="1" applyBorder="1" applyAlignment="1">
      <alignment horizontal="right"/>
    </xf>
    <xf numFmtId="169" fontId="4" fillId="2" borderId="0" xfId="3" applyNumberFormat="1" applyFont="1" applyFill="1" applyAlignment="1">
      <alignment horizontal="right"/>
    </xf>
    <xf numFmtId="169" fontId="4" fillId="4" borderId="0" xfId="3" applyNumberFormat="1" applyFont="1" applyFill="1" applyAlignment="1">
      <alignment horizontal="right"/>
    </xf>
    <xf numFmtId="169" fontId="4" fillId="2" borderId="0" xfId="3" quotePrefix="1" applyNumberFormat="1" applyFont="1" applyFill="1" applyAlignment="1">
      <alignment horizontal="right"/>
    </xf>
    <xf numFmtId="169" fontId="4" fillId="4" borderId="0" xfId="3" quotePrefix="1" applyNumberFormat="1" applyFont="1" applyFill="1" applyAlignment="1">
      <alignment horizontal="right"/>
    </xf>
    <xf numFmtId="169" fontId="2" fillId="2" borderId="0" xfId="0" applyNumberFormat="1" applyFont="1" applyFill="1" applyBorder="1" applyAlignment="1">
      <alignment horizontal="right"/>
    </xf>
    <xf numFmtId="0" fontId="5" fillId="0" borderId="0" xfId="0" applyFont="1" applyBorder="1" applyAlignment="1">
      <alignment horizontal="right"/>
    </xf>
    <xf numFmtId="169" fontId="4" fillId="2" borderId="0" xfId="0" applyNumberFormat="1" applyFont="1" applyFill="1" applyAlignment="1">
      <alignment horizontal="right"/>
    </xf>
    <xf numFmtId="0" fontId="32" fillId="0" borderId="0" xfId="0" applyFont="1"/>
    <xf numFmtId="169" fontId="2" fillId="2" borderId="1" xfId="0" applyNumberFormat="1" applyFont="1" applyFill="1" applyBorder="1" applyAlignment="1">
      <alignment horizontal="right"/>
    </xf>
    <xf numFmtId="169" fontId="2" fillId="4" borderId="1" xfId="0" applyNumberFormat="1" applyFont="1" applyFill="1" applyBorder="1" applyAlignment="1">
      <alignment horizontal="right"/>
    </xf>
    <xf numFmtId="169" fontId="2" fillId="4" borderId="0" xfId="0" applyNumberFormat="1" applyFont="1" applyFill="1" applyBorder="1" applyAlignment="1">
      <alignment horizontal="right"/>
    </xf>
    <xf numFmtId="169" fontId="4" fillId="4" borderId="0" xfId="0" applyNumberFormat="1" applyFont="1" applyFill="1" applyBorder="1" applyAlignment="1">
      <alignment horizontal="right"/>
    </xf>
    <xf numFmtId="169" fontId="4" fillId="4" borderId="0" xfId="0" applyNumberFormat="1" applyFont="1" applyFill="1" applyAlignment="1">
      <alignment horizontal="right"/>
    </xf>
    <xf numFmtId="169" fontId="4" fillId="2" borderId="0" xfId="0" quotePrefix="1" applyNumberFormat="1" applyFont="1" applyFill="1" applyAlignment="1">
      <alignment horizontal="right"/>
    </xf>
    <xf numFmtId="169" fontId="4" fillId="4" borderId="0" xfId="0" quotePrefix="1" applyNumberFormat="1" applyFont="1" applyFill="1" applyAlignment="1">
      <alignment horizontal="right"/>
    </xf>
    <xf numFmtId="0" fontId="32" fillId="0" borderId="0" xfId="0" applyFont="1" applyAlignment="1">
      <alignment horizontal="left"/>
    </xf>
    <xf numFmtId="0" fontId="32" fillId="0" borderId="0" xfId="0" applyFont="1" applyBorder="1" applyAlignment="1">
      <alignment horizontal="left"/>
    </xf>
    <xf numFmtId="0" fontId="32" fillId="0" borderId="0" xfId="0" applyFont="1" applyBorder="1"/>
    <xf numFmtId="0" fontId="32" fillId="0" borderId="1" xfId="0" applyFont="1" applyBorder="1"/>
    <xf numFmtId="0" fontId="32" fillId="4" borderId="0" xfId="0" applyFont="1" applyFill="1"/>
    <xf numFmtId="0" fontId="32" fillId="0" borderId="15" xfId="0" applyFont="1" applyBorder="1"/>
    <xf numFmtId="0" fontId="32" fillId="0" borderId="7" xfId="0" applyFont="1" applyBorder="1"/>
    <xf numFmtId="0" fontId="33" fillId="0" borderId="0" xfId="0" applyNumberFormat="1" applyFont="1" applyFill="1" applyBorder="1" applyAlignment="1">
      <alignment horizontal="right" vertical="top" wrapText="1"/>
    </xf>
    <xf numFmtId="1" fontId="4" fillId="2" borderId="0" xfId="3" applyNumberFormat="1" applyFont="1" applyFill="1" applyAlignment="1">
      <alignment horizontal="right"/>
    </xf>
    <xf numFmtId="1" fontId="4" fillId="4" borderId="0" xfId="3" applyNumberFormat="1" applyFont="1" applyFill="1" applyAlignment="1">
      <alignment horizontal="right"/>
    </xf>
    <xf numFmtId="168" fontId="4" fillId="4" borderId="0" xfId="3" applyNumberFormat="1" applyFont="1" applyFill="1" applyAlignment="1">
      <alignment horizontal="right"/>
    </xf>
    <xf numFmtId="168" fontId="4" fillId="4" borderId="0" xfId="2" applyNumberFormat="1" applyFont="1" applyFill="1" applyAlignment="1">
      <alignment horizontal="right"/>
    </xf>
    <xf numFmtId="0" fontId="4" fillId="4" borderId="0" xfId="0" applyFont="1" applyFill="1" applyBorder="1" applyAlignment="1">
      <alignment horizontal="right" wrapText="1"/>
    </xf>
    <xf numFmtId="0" fontId="32" fillId="0" borderId="3" xfId="0" applyFont="1" applyBorder="1" applyAlignment="1">
      <alignment horizontal="left"/>
    </xf>
    <xf numFmtId="0" fontId="32" fillId="0" borderId="1" xfId="0" applyFont="1" applyBorder="1" applyAlignment="1">
      <alignment horizontal="left"/>
    </xf>
    <xf numFmtId="167" fontId="16" fillId="2" borderId="0" xfId="3" quotePrefix="1" applyNumberFormat="1" applyFont="1" applyFill="1" applyAlignment="1">
      <alignment horizontal="right"/>
    </xf>
    <xf numFmtId="168" fontId="4" fillId="2" borderId="0" xfId="2" applyNumberFormat="1" applyFont="1" applyFill="1" applyAlignment="1">
      <alignment horizontal="right"/>
    </xf>
    <xf numFmtId="0" fontId="32" fillId="0" borderId="0" xfId="0" applyFont="1" applyAlignment="1">
      <alignment horizontal="right"/>
    </xf>
    <xf numFmtId="0" fontId="32" fillId="0" borderId="0" xfId="0" applyFont="1" applyFill="1" applyAlignment="1">
      <alignment horizontal="right"/>
    </xf>
    <xf numFmtId="0" fontId="34" fillId="0" borderId="5" xfId="0" applyFont="1" applyBorder="1"/>
    <xf numFmtId="0" fontId="32" fillId="0" borderId="0" xfId="0" applyFont="1" applyBorder="1" applyAlignment="1">
      <alignment horizontal="right"/>
    </xf>
    <xf numFmtId="0" fontId="34" fillId="0" borderId="0" xfId="0" applyFont="1" applyBorder="1" applyAlignment="1">
      <alignment horizontal="right"/>
    </xf>
    <xf numFmtId="1" fontId="2" fillId="4" borderId="0" xfId="0" applyNumberFormat="1" applyFont="1" applyFill="1" applyBorder="1" applyAlignment="1">
      <alignment horizontal="right"/>
    </xf>
    <xf numFmtId="2" fontId="4" fillId="4" borderId="0" xfId="3" applyNumberFormat="1" applyFont="1" applyFill="1" applyAlignment="1">
      <alignment horizontal="right"/>
    </xf>
    <xf numFmtId="2" fontId="4" fillId="2" borderId="0" xfId="3" applyNumberFormat="1" applyFont="1" applyFill="1" applyAlignment="1">
      <alignment horizontal="right"/>
    </xf>
    <xf numFmtId="167" fontId="4" fillId="4" borderId="3" xfId="3" applyNumberFormat="1" applyFont="1" applyFill="1" applyBorder="1" applyAlignment="1">
      <alignment horizontal="right"/>
    </xf>
    <xf numFmtId="167" fontId="17" fillId="0" borderId="0" xfId="3" applyNumberFormat="1" applyFont="1" applyBorder="1" applyAlignment="1">
      <alignment horizontal="right"/>
    </xf>
    <xf numFmtId="167" fontId="16" fillId="0" borderId="0" xfId="0" applyNumberFormat="1" applyFont="1" applyFill="1" applyBorder="1" applyAlignment="1">
      <alignment horizontal="right"/>
    </xf>
    <xf numFmtId="0" fontId="16" fillId="0" borderId="0" xfId="3" applyFont="1" applyBorder="1" applyAlignment="1">
      <alignment horizontal="right"/>
    </xf>
    <xf numFmtId="0" fontId="28" fillId="4" borderId="1" xfId="3" applyFont="1" applyFill="1" applyBorder="1"/>
    <xf numFmtId="167" fontId="20" fillId="0" borderId="0" xfId="3" applyNumberFormat="1" applyFont="1" applyFill="1" applyBorder="1"/>
    <xf numFmtId="167" fontId="22" fillId="0" borderId="0" xfId="3" applyNumberFormat="1" applyFont="1" applyFill="1" applyBorder="1"/>
    <xf numFmtId="0" fontId="17" fillId="0" borderId="0" xfId="0" applyFont="1" applyFill="1" applyBorder="1"/>
    <xf numFmtId="167" fontId="20" fillId="0" borderId="0" xfId="0" applyNumberFormat="1" applyFont="1" applyFill="1" applyBorder="1"/>
    <xf numFmtId="167" fontId="22" fillId="0" borderId="0" xfId="0" applyNumberFormat="1" applyFont="1" applyFill="1" applyBorder="1"/>
    <xf numFmtId="167" fontId="37" fillId="0" borderId="0" xfId="0" applyNumberFormat="1" applyFont="1" applyFill="1" applyBorder="1"/>
    <xf numFmtId="167" fontId="38" fillId="0" borderId="0" xfId="0" applyNumberFormat="1" applyFont="1" applyFill="1" applyBorder="1"/>
    <xf numFmtId="0" fontId="4" fillId="0" borderId="0" xfId="0" applyFont="1" applyBorder="1" applyAlignment="1">
      <alignment horizontal="right"/>
    </xf>
    <xf numFmtId="0" fontId="17" fillId="0" borderId="0" xfId="0" applyFont="1" applyBorder="1" applyAlignment="1">
      <alignment horizontal="right"/>
    </xf>
    <xf numFmtId="0" fontId="16" fillId="0" borderId="0" xfId="0" applyFont="1" applyFill="1" applyBorder="1" applyAlignment="1">
      <alignment horizontal="right"/>
    </xf>
    <xf numFmtId="0" fontId="15" fillId="0" borderId="0" xfId="0" applyFont="1" applyBorder="1" applyAlignment="1">
      <alignment horizontal="right"/>
    </xf>
    <xf numFmtId="0" fontId="17" fillId="0" borderId="0" xfId="3" applyFont="1" applyBorder="1" applyAlignment="1">
      <alignment horizontal="right"/>
    </xf>
    <xf numFmtId="167" fontId="4" fillId="0" borderId="0" xfId="3" applyNumberFormat="1" applyFont="1" applyFill="1" applyBorder="1" applyAlignment="1">
      <alignment horizontal="right"/>
    </xf>
    <xf numFmtId="0" fontId="9" fillId="0" borderId="0" xfId="0" applyFont="1" applyFill="1" applyBorder="1" applyAlignment="1">
      <alignment horizontal="right" vertical="center"/>
    </xf>
    <xf numFmtId="0" fontId="9" fillId="0" borderId="0" xfId="0" applyFont="1" applyFill="1" applyBorder="1" applyAlignment="1">
      <alignment horizontal="right" vertical="center" wrapText="1"/>
    </xf>
    <xf numFmtId="167" fontId="4" fillId="0" borderId="0" xfId="3" applyNumberFormat="1" applyFont="1" applyBorder="1" applyAlignment="1">
      <alignment horizontal="right"/>
    </xf>
    <xf numFmtId="1" fontId="17" fillId="0" borderId="0" xfId="3" applyNumberFormat="1" applyFont="1" applyBorder="1" applyAlignment="1">
      <alignment horizontal="right"/>
    </xf>
    <xf numFmtId="1" fontId="16" fillId="0" borderId="0" xfId="3" applyNumberFormat="1" applyFont="1" applyBorder="1" applyAlignment="1">
      <alignment horizontal="right"/>
    </xf>
    <xf numFmtId="0" fontId="32" fillId="0" borderId="0" xfId="0" applyFont="1" applyFill="1" applyBorder="1"/>
    <xf numFmtId="0" fontId="15" fillId="0" borderId="0" xfId="0" applyFont="1" applyFill="1" applyBorder="1" applyAlignment="1">
      <alignment horizontal="right"/>
    </xf>
    <xf numFmtId="0" fontId="2" fillId="4" borderId="0" xfId="0" applyNumberFormat="1" applyFont="1" applyFill="1" applyBorder="1" applyAlignment="1">
      <alignment horizontal="right" vertical="top" wrapText="1"/>
    </xf>
    <xf numFmtId="0" fontId="4" fillId="4" borderId="0" xfId="0" applyNumberFormat="1" applyFont="1" applyFill="1" applyBorder="1" applyAlignment="1">
      <alignment horizontal="right" vertical="top" wrapText="1"/>
    </xf>
    <xf numFmtId="167" fontId="4" fillId="4" borderId="0" xfId="0" applyNumberFormat="1" applyFont="1" applyFill="1" applyBorder="1" applyAlignment="1">
      <alignment horizontal="right" vertical="top" wrapText="1"/>
    </xf>
    <xf numFmtId="167" fontId="4" fillId="4" borderId="0" xfId="1" applyNumberFormat="1" applyFont="1" applyFill="1" applyBorder="1" applyAlignment="1">
      <alignment horizontal="right" vertical="top" wrapText="1"/>
    </xf>
    <xf numFmtId="167" fontId="4" fillId="4" borderId="0" xfId="1" applyNumberFormat="1" applyFont="1" applyFill="1" applyBorder="1" applyAlignment="1">
      <alignment horizontal="right" vertical="top"/>
    </xf>
    <xf numFmtId="167" fontId="4" fillId="4" borderId="3" xfId="1" applyNumberFormat="1" applyFont="1" applyFill="1" applyBorder="1" applyAlignment="1">
      <alignment horizontal="right" vertical="top" wrapText="1"/>
    </xf>
    <xf numFmtId="167" fontId="4" fillId="4" borderId="3" xfId="1" applyNumberFormat="1" applyFont="1" applyFill="1" applyBorder="1" applyAlignment="1">
      <alignment horizontal="right" vertical="top"/>
    </xf>
    <xf numFmtId="0" fontId="13" fillId="4" borderId="0" xfId="0" applyNumberFormat="1" applyFont="1" applyFill="1" applyBorder="1" applyAlignment="1">
      <alignment vertical="center" wrapText="1"/>
    </xf>
    <xf numFmtId="0" fontId="13" fillId="4" borderId="0" xfId="0" applyFont="1" applyFill="1" applyBorder="1" applyAlignment="1">
      <alignment vertical="center" wrapText="1"/>
    </xf>
    <xf numFmtId="0" fontId="4" fillId="4" borderId="0" xfId="0" applyNumberFormat="1" applyFont="1" applyFill="1" applyBorder="1" applyAlignment="1">
      <alignment vertical="top"/>
    </xf>
    <xf numFmtId="0" fontId="6" fillId="4" borderId="0" xfId="0" applyNumberFormat="1" applyFont="1" applyFill="1" applyBorder="1" applyAlignment="1">
      <alignment vertical="top"/>
    </xf>
    <xf numFmtId="0" fontId="2" fillId="4" borderId="0" xfId="0" applyNumberFormat="1" applyFont="1" applyFill="1" applyBorder="1" applyAlignment="1">
      <alignment horizontal="left" vertical="top" wrapText="1"/>
    </xf>
    <xf numFmtId="0" fontId="4" fillId="4" borderId="0" xfId="0" applyNumberFormat="1" applyFont="1" applyFill="1" applyBorder="1" applyAlignment="1">
      <alignment horizontal="left" vertical="top" wrapText="1"/>
    </xf>
    <xf numFmtId="0" fontId="4" fillId="4" borderId="3" xfId="0" applyNumberFormat="1" applyFont="1" applyFill="1" applyBorder="1" applyAlignment="1">
      <alignment horizontal="left" vertical="top" wrapText="1"/>
    </xf>
    <xf numFmtId="167" fontId="4" fillId="2" borderId="1" xfId="0" applyNumberFormat="1" applyFont="1" applyFill="1" applyBorder="1" applyAlignment="1">
      <alignment horizontal="right"/>
    </xf>
    <xf numFmtId="0" fontId="35" fillId="4" borderId="0" xfId="0" applyFont="1" applyFill="1"/>
    <xf numFmtId="0" fontId="35" fillId="4" borderId="0" xfId="0" applyFont="1" applyFill="1" applyAlignment="1">
      <alignment vertical="center"/>
    </xf>
    <xf numFmtId="0" fontId="8" fillId="4" borderId="1" xfId="0" applyFont="1" applyFill="1" applyBorder="1"/>
    <xf numFmtId="0" fontId="7" fillId="4" borderId="1" xfId="0" applyNumberFormat="1" applyFont="1" applyFill="1" applyBorder="1" applyAlignment="1">
      <alignment horizontal="left" wrapText="1"/>
    </xf>
    <xf numFmtId="0" fontId="8" fillId="4" borderId="0" xfId="0" applyFont="1" applyFill="1"/>
    <xf numFmtId="0" fontId="13" fillId="4" borderId="5" xfId="3" applyFont="1" applyFill="1" applyBorder="1" applyAlignment="1"/>
    <xf numFmtId="1" fontId="28" fillId="4" borderId="0" xfId="0" applyNumberFormat="1" applyFont="1" applyFill="1" applyBorder="1" applyAlignment="1">
      <alignment horizontal="right" vertical="top" wrapText="1"/>
    </xf>
    <xf numFmtId="1" fontId="2" fillId="4" borderId="0" xfId="0" applyNumberFormat="1" applyFont="1" applyFill="1" applyBorder="1" applyAlignment="1">
      <alignment horizontal="right" wrapText="1"/>
    </xf>
    <xf numFmtId="0" fontId="29" fillId="4" borderId="0" xfId="0" applyFont="1" applyFill="1" applyAlignment="1">
      <alignment horizontal="right"/>
    </xf>
    <xf numFmtId="167" fontId="4" fillId="4" borderId="0" xfId="0" applyNumberFormat="1" applyFont="1" applyFill="1" applyAlignment="1">
      <alignment horizontal="right" wrapText="1"/>
    </xf>
    <xf numFmtId="0" fontId="4" fillId="4" borderId="5" xfId="3" applyFont="1" applyFill="1" applyBorder="1" applyAlignment="1">
      <alignment horizontal="left"/>
    </xf>
    <xf numFmtId="0" fontId="16" fillId="4" borderId="0" xfId="0" applyFont="1" applyFill="1" applyAlignment="1">
      <alignment horizontal="right"/>
    </xf>
    <xf numFmtId="0" fontId="16" fillId="4" borderId="2" xfId="0" applyFont="1" applyFill="1" applyBorder="1" applyAlignment="1">
      <alignment horizontal="right"/>
    </xf>
    <xf numFmtId="167" fontId="2" fillId="4" borderId="2" xfId="0" applyNumberFormat="1" applyFont="1" applyFill="1" applyBorder="1" applyAlignment="1">
      <alignment horizontal="right" wrapText="1"/>
    </xf>
    <xf numFmtId="0" fontId="28" fillId="4" borderId="4" xfId="0" applyNumberFormat="1" applyFont="1" applyFill="1" applyBorder="1" applyAlignment="1">
      <alignment horizontal="left" wrapText="1"/>
    </xf>
    <xf numFmtId="167" fontId="28" fillId="4" borderId="1" xfId="0" applyNumberFormat="1" applyFont="1" applyFill="1" applyBorder="1" applyAlignment="1">
      <alignment horizontal="right" vertical="top" wrapText="1"/>
    </xf>
    <xf numFmtId="167" fontId="16" fillId="4" borderId="0" xfId="0" applyNumberFormat="1" applyFont="1" applyFill="1" applyAlignment="1">
      <alignment horizontal="right"/>
    </xf>
    <xf numFmtId="167" fontId="5" fillId="4" borderId="0" xfId="0" applyNumberFormat="1" applyFont="1" applyFill="1" applyAlignment="1">
      <alignment horizontal="right"/>
    </xf>
    <xf numFmtId="0" fontId="8" fillId="4" borderId="4" xfId="0" applyFont="1" applyFill="1" applyBorder="1" applyAlignment="1"/>
    <xf numFmtId="167" fontId="16" fillId="4" borderId="1" xfId="0" applyNumberFormat="1" applyFont="1" applyFill="1" applyBorder="1" applyAlignment="1">
      <alignment horizontal="right"/>
    </xf>
    <xf numFmtId="0" fontId="28" fillId="4" borderId="6" xfId="0" applyFont="1" applyFill="1" applyBorder="1" applyAlignment="1"/>
    <xf numFmtId="167" fontId="28" fillId="4" borderId="3" xfId="0" applyNumberFormat="1" applyFont="1" applyFill="1" applyBorder="1" applyAlignment="1">
      <alignment horizontal="right" vertical="top" wrapText="1"/>
    </xf>
    <xf numFmtId="167" fontId="28" fillId="4" borderId="3" xfId="0" applyNumberFormat="1" applyFont="1" applyFill="1" applyBorder="1" applyAlignment="1">
      <alignment horizontal="right" vertical="top"/>
    </xf>
    <xf numFmtId="0" fontId="9" fillId="4" borderId="5" xfId="0" applyFont="1" applyFill="1" applyBorder="1" applyAlignment="1"/>
    <xf numFmtId="0" fontId="29" fillId="4" borderId="5" xfId="0" applyFont="1" applyFill="1" applyBorder="1" applyAlignment="1"/>
    <xf numFmtId="167" fontId="29" fillId="4" borderId="0" xfId="0" applyNumberFormat="1" applyFont="1" applyFill="1" applyBorder="1" applyAlignment="1">
      <alignment horizontal="right" vertical="top" wrapText="1"/>
    </xf>
    <xf numFmtId="167" fontId="29" fillId="4" borderId="0" xfId="0" applyNumberFormat="1" applyFont="1" applyFill="1" applyBorder="1" applyAlignment="1">
      <alignment horizontal="right" vertical="top"/>
    </xf>
    <xf numFmtId="167" fontId="29" fillId="4" borderId="0" xfId="0" applyNumberFormat="1" applyFont="1" applyFill="1" applyAlignment="1">
      <alignment horizontal="right"/>
    </xf>
    <xf numFmtId="0" fontId="4" fillId="4" borderId="5" xfId="0" applyFont="1" applyFill="1" applyBorder="1" applyAlignment="1"/>
    <xf numFmtId="0" fontId="4" fillId="4" borderId="5" xfId="0" applyNumberFormat="1" applyFont="1" applyFill="1" applyBorder="1" applyAlignment="1">
      <alignment horizontal="left" wrapText="1"/>
    </xf>
    <xf numFmtId="0" fontId="29" fillId="4" borderId="5" xfId="0" applyNumberFormat="1" applyFont="1" applyFill="1" applyBorder="1" applyAlignment="1">
      <alignment horizontal="left" wrapText="1"/>
    </xf>
    <xf numFmtId="167" fontId="29" fillId="4" borderId="0" xfId="0" applyNumberFormat="1" applyFont="1" applyFill="1" applyBorder="1" applyAlignment="1">
      <alignment horizontal="right"/>
    </xf>
    <xf numFmtId="167" fontId="29" fillId="4" borderId="0" xfId="0" quotePrefix="1" applyNumberFormat="1" applyFont="1" applyFill="1" applyAlignment="1">
      <alignment horizontal="right"/>
    </xf>
    <xf numFmtId="167" fontId="29" fillId="4" borderId="0" xfId="0" quotePrefix="1" applyNumberFormat="1" applyFont="1" applyFill="1" applyBorder="1" applyAlignment="1">
      <alignment horizontal="right"/>
    </xf>
    <xf numFmtId="0" fontId="27" fillId="4" borderId="0" xfId="0" applyFont="1" applyFill="1"/>
    <xf numFmtId="167" fontId="16" fillId="4" borderId="0" xfId="0" applyNumberFormat="1" applyFont="1" applyFill="1" applyBorder="1" applyAlignment="1">
      <alignment horizontal="right" vertical="top" wrapText="1"/>
    </xf>
    <xf numFmtId="167" fontId="15" fillId="4" borderId="1" xfId="0" applyNumberFormat="1" applyFont="1" applyFill="1" applyBorder="1" applyAlignment="1">
      <alignment horizontal="right"/>
    </xf>
    <xf numFmtId="0" fontId="28" fillId="4" borderId="6" xfId="0" applyNumberFormat="1" applyFont="1" applyFill="1" applyBorder="1" applyAlignment="1">
      <alignment horizontal="left" wrapText="1"/>
    </xf>
    <xf numFmtId="167" fontId="28" fillId="4" borderId="1" xfId="0" applyNumberFormat="1" applyFont="1" applyFill="1" applyBorder="1" applyAlignment="1">
      <alignment horizontal="right"/>
    </xf>
    <xf numFmtId="167" fontId="29" fillId="4" borderId="0" xfId="0" quotePrefix="1" applyNumberFormat="1" applyFont="1" applyFill="1" applyBorder="1" applyAlignment="1">
      <alignment horizontal="right" vertical="top" wrapText="1"/>
    </xf>
    <xf numFmtId="167" fontId="29" fillId="4" borderId="0" xfId="0" quotePrefix="1" applyNumberFormat="1" applyFont="1" applyFill="1" applyBorder="1" applyAlignment="1">
      <alignment horizontal="right" vertical="top"/>
    </xf>
    <xf numFmtId="167" fontId="20" fillId="4" borderId="0" xfId="0" applyNumberFormat="1" applyFont="1" applyFill="1" applyAlignment="1">
      <alignment horizontal="right"/>
    </xf>
    <xf numFmtId="167" fontId="28" fillId="4" borderId="1" xfId="0" applyNumberFormat="1" applyFont="1" applyFill="1" applyBorder="1" applyAlignment="1">
      <alignment horizontal="right" vertical="top"/>
    </xf>
    <xf numFmtId="167" fontId="28" fillId="4" borderId="0" xfId="0" applyNumberFormat="1" applyFont="1" applyFill="1" applyBorder="1" applyAlignment="1">
      <alignment horizontal="right" vertical="top"/>
    </xf>
    <xf numFmtId="167" fontId="28" fillId="4" borderId="0" xfId="0" applyNumberFormat="1" applyFont="1" applyFill="1" applyBorder="1" applyAlignment="1">
      <alignment horizontal="right" vertical="top" wrapText="1"/>
    </xf>
    <xf numFmtId="0" fontId="4" fillId="4" borderId="0" xfId="3" applyFont="1" applyFill="1"/>
    <xf numFmtId="0" fontId="13" fillId="4" borderId="0" xfId="3" applyFont="1" applyFill="1" applyAlignment="1">
      <alignment vertical="center"/>
    </xf>
    <xf numFmtId="0" fontId="4" fillId="4" borderId="0" xfId="3" applyFont="1" applyFill="1" applyAlignment="1">
      <alignment horizontal="left"/>
    </xf>
    <xf numFmtId="1" fontId="2" fillId="4" borderId="1" xfId="0" applyNumberFormat="1" applyFont="1" applyFill="1" applyBorder="1"/>
    <xf numFmtId="0" fontId="2" fillId="4" borderId="1" xfId="0" applyFont="1" applyFill="1" applyBorder="1"/>
    <xf numFmtId="1" fontId="4" fillId="4" borderId="0" xfId="0" applyNumberFormat="1" applyFont="1" applyFill="1" applyBorder="1"/>
    <xf numFmtId="0" fontId="4" fillId="4" borderId="0" xfId="0" applyFont="1" applyFill="1" applyBorder="1"/>
    <xf numFmtId="1" fontId="4" fillId="4" borderId="0" xfId="0" applyNumberFormat="1" applyFont="1" applyFill="1"/>
    <xf numFmtId="0" fontId="4" fillId="4" borderId="0" xfId="0" applyFont="1" applyFill="1"/>
    <xf numFmtId="167" fontId="4" fillId="2" borderId="1" xfId="3" applyNumberFormat="1" applyFont="1" applyFill="1" applyBorder="1" applyAlignment="1">
      <alignment horizontal="right"/>
    </xf>
    <xf numFmtId="1" fontId="4" fillId="4" borderId="1" xfId="3" applyNumberFormat="1" applyFont="1" applyFill="1" applyBorder="1"/>
    <xf numFmtId="0" fontId="9" fillId="4" borderId="0" xfId="0" applyFont="1" applyFill="1" applyBorder="1"/>
    <xf numFmtId="1" fontId="4" fillId="4" borderId="0" xfId="3" applyNumberFormat="1" applyFont="1" applyFill="1" applyBorder="1"/>
    <xf numFmtId="0" fontId="8" fillId="4" borderId="0" xfId="0" applyFont="1" applyFill="1" applyBorder="1"/>
    <xf numFmtId="0" fontId="4" fillId="4" borderId="0" xfId="3" applyFont="1" applyFill="1" applyBorder="1"/>
    <xf numFmtId="0" fontId="4" fillId="4" borderId="1" xfId="3" applyFont="1" applyFill="1" applyBorder="1"/>
    <xf numFmtId="0" fontId="13" fillId="4" borderId="5" xfId="3" applyFont="1" applyFill="1" applyBorder="1" applyAlignment="1">
      <alignment vertical="center"/>
    </xf>
    <xf numFmtId="0" fontId="28" fillId="4" borderId="0" xfId="3" applyFont="1" applyFill="1" applyAlignment="1">
      <alignment horizontal="right"/>
    </xf>
    <xf numFmtId="0" fontId="4" fillId="4" borderId="5" xfId="3" applyFont="1" applyFill="1" applyBorder="1"/>
    <xf numFmtId="0" fontId="5" fillId="4" borderId="0" xfId="3" applyFont="1" applyFill="1" applyAlignment="1">
      <alignment horizontal="right"/>
    </xf>
    <xf numFmtId="0" fontId="16" fillId="4" borderId="0" xfId="3" applyFont="1" applyFill="1" applyAlignment="1">
      <alignment horizontal="right"/>
    </xf>
    <xf numFmtId="0" fontId="20" fillId="4" borderId="0" xfId="0" applyFont="1" applyFill="1" applyAlignment="1">
      <alignment horizontal="right" wrapText="1"/>
    </xf>
    <xf numFmtId="0" fontId="2" fillId="4" borderId="4" xfId="3" applyFont="1" applyFill="1" applyBorder="1"/>
    <xf numFmtId="0" fontId="3" fillId="4" borderId="1" xfId="3" applyFont="1" applyFill="1" applyBorder="1" applyAlignment="1">
      <alignment horizontal="right"/>
    </xf>
    <xf numFmtId="0" fontId="2" fillId="4" borderId="5" xfId="3" applyFont="1" applyFill="1" applyBorder="1"/>
    <xf numFmtId="167" fontId="3" fillId="4" borderId="0" xfId="3" applyNumberFormat="1" applyFont="1" applyFill="1" applyAlignment="1">
      <alignment horizontal="right"/>
    </xf>
    <xf numFmtId="167" fontId="3" fillId="4" borderId="1" xfId="3" applyNumberFormat="1" applyFont="1" applyFill="1" applyBorder="1" applyAlignment="1">
      <alignment horizontal="right"/>
    </xf>
    <xf numFmtId="0" fontId="28" fillId="4" borderId="4" xfId="0" applyFont="1" applyFill="1" applyBorder="1"/>
    <xf numFmtId="169" fontId="28" fillId="4" borderId="1" xfId="0" applyNumberFormat="1" applyFont="1" applyFill="1" applyBorder="1" applyAlignment="1">
      <alignment horizontal="right"/>
    </xf>
    <xf numFmtId="167" fontId="3" fillId="4" borderId="0" xfId="3" applyNumberFormat="1" applyFont="1" applyFill="1" applyBorder="1" applyAlignment="1">
      <alignment horizontal="right"/>
    </xf>
    <xf numFmtId="169" fontId="2" fillId="4" borderId="0" xfId="3" applyNumberFormat="1" applyFont="1" applyFill="1" applyBorder="1" applyAlignment="1">
      <alignment horizontal="right"/>
    </xf>
    <xf numFmtId="169" fontId="4" fillId="4" borderId="0" xfId="3" applyNumberFormat="1" applyFont="1" applyFill="1" applyBorder="1" applyAlignment="1">
      <alignment horizontal="right"/>
    </xf>
    <xf numFmtId="167" fontId="5" fillId="4" borderId="0" xfId="3" applyNumberFormat="1" applyFont="1" applyFill="1" applyAlignment="1">
      <alignment horizontal="right"/>
    </xf>
    <xf numFmtId="0" fontId="5" fillId="4" borderId="0" xfId="0" applyFont="1" applyFill="1" applyAlignment="1">
      <alignment horizontal="right"/>
    </xf>
    <xf numFmtId="0" fontId="29" fillId="4" borderId="5" xfId="0" applyFont="1" applyFill="1" applyBorder="1"/>
    <xf numFmtId="169" fontId="29" fillId="4" borderId="0" xfId="0" applyNumberFormat="1" applyFont="1" applyFill="1" applyAlignment="1">
      <alignment horizontal="right"/>
    </xf>
    <xf numFmtId="0" fontId="21" fillId="4" borderId="0" xfId="0" applyFont="1" applyFill="1" applyAlignment="1">
      <alignment horizontal="right"/>
    </xf>
    <xf numFmtId="169" fontId="29" fillId="4" borderId="0" xfId="0" quotePrefix="1" applyNumberFormat="1" applyFont="1" applyFill="1" applyAlignment="1">
      <alignment horizontal="right"/>
    </xf>
    <xf numFmtId="167" fontId="5" fillId="4" borderId="0" xfId="3" applyNumberFormat="1" applyFont="1" applyFill="1" applyBorder="1" applyAlignment="1">
      <alignment horizontal="right"/>
    </xf>
    <xf numFmtId="169" fontId="4" fillId="4" borderId="0" xfId="3" quotePrefix="1" applyNumberFormat="1" applyFont="1" applyFill="1" applyBorder="1" applyAlignment="1">
      <alignment horizontal="right"/>
    </xf>
    <xf numFmtId="0" fontId="3" fillId="4" borderId="5" xfId="0" applyFont="1" applyFill="1" applyBorder="1"/>
    <xf numFmtId="167" fontId="3" fillId="4" borderId="0" xfId="0" applyNumberFormat="1" applyFont="1" applyFill="1" applyBorder="1" applyAlignment="1">
      <alignment horizontal="right"/>
    </xf>
    <xf numFmtId="169" fontId="16" fillId="4" borderId="0" xfId="3" applyNumberFormat="1" applyFont="1" applyFill="1" applyAlignment="1">
      <alignment horizontal="right"/>
    </xf>
    <xf numFmtId="169" fontId="20" fillId="4" borderId="0" xfId="3" applyNumberFormat="1" applyFont="1" applyFill="1" applyAlignment="1">
      <alignment horizontal="right"/>
    </xf>
    <xf numFmtId="0" fontId="5" fillId="4" borderId="1" xfId="0" applyFont="1" applyFill="1" applyBorder="1" applyAlignment="1">
      <alignment horizontal="right"/>
    </xf>
    <xf numFmtId="167" fontId="29" fillId="4" borderId="1" xfId="0" applyNumberFormat="1" applyFont="1" applyFill="1" applyBorder="1" applyAlignment="1">
      <alignment horizontal="right"/>
    </xf>
    <xf numFmtId="0" fontId="5" fillId="4" borderId="0" xfId="0" applyFont="1" applyFill="1" applyAlignment="1">
      <alignment horizontal="right" vertical="center" wrapText="1"/>
    </xf>
    <xf numFmtId="0" fontId="28" fillId="4" borderId="5" xfId="0" applyFont="1" applyFill="1" applyBorder="1"/>
    <xf numFmtId="167" fontId="4" fillId="2" borderId="0" xfId="0" applyNumberFormat="1" applyFont="1" applyFill="1" applyBorder="1" applyAlignment="1">
      <alignment horizontal="right" wrapText="1"/>
    </xf>
    <xf numFmtId="0" fontId="20" fillId="2" borderId="0" xfId="0" applyFont="1" applyFill="1"/>
    <xf numFmtId="169" fontId="4" fillId="2" borderId="0" xfId="3" applyNumberFormat="1" applyFont="1" applyFill="1"/>
    <xf numFmtId="169" fontId="20" fillId="2" borderId="1" xfId="0" applyNumberFormat="1" applyFont="1" applyFill="1" applyBorder="1" applyAlignment="1">
      <alignment vertical="center"/>
    </xf>
    <xf numFmtId="169" fontId="4" fillId="2" borderId="0" xfId="3" applyNumberFormat="1" applyFont="1" applyFill="1" applyBorder="1"/>
    <xf numFmtId="169" fontId="20" fillId="2" borderId="0" xfId="0" applyNumberFormat="1" applyFont="1" applyFill="1" applyAlignment="1">
      <alignment horizontal="left" vertical="center" wrapText="1" indent="1"/>
    </xf>
    <xf numFmtId="169" fontId="20" fillId="2" borderId="0" xfId="0" applyNumberFormat="1" applyFont="1" applyFill="1"/>
    <xf numFmtId="169" fontId="20" fillId="2" borderId="0" xfId="3" applyNumberFormat="1" applyFont="1" applyFill="1"/>
    <xf numFmtId="169" fontId="20" fillId="2" borderId="0" xfId="0" applyNumberFormat="1" applyFont="1" applyFill="1" applyAlignment="1">
      <alignment horizontal="right"/>
    </xf>
    <xf numFmtId="169" fontId="20" fillId="2" borderId="1" xfId="0" applyNumberFormat="1" applyFont="1" applyFill="1" applyBorder="1"/>
    <xf numFmtId="169" fontId="20" fillId="2" borderId="1" xfId="0" applyNumberFormat="1" applyFont="1" applyFill="1" applyBorder="1" applyAlignment="1">
      <alignment horizontal="right" vertical="center" wrapText="1"/>
    </xf>
    <xf numFmtId="169" fontId="4" fillId="2" borderId="0" xfId="0" applyNumberFormat="1" applyFont="1" applyFill="1" applyBorder="1"/>
    <xf numFmtId="0" fontId="20" fillId="2" borderId="1" xfId="0" applyFont="1" applyFill="1" applyBorder="1"/>
    <xf numFmtId="0" fontId="20" fillId="2" borderId="0" xfId="0" applyFont="1" applyFill="1" applyAlignment="1">
      <alignment vertical="center" wrapText="1"/>
    </xf>
    <xf numFmtId="0" fontId="9" fillId="2" borderId="0" xfId="0" applyFont="1" applyFill="1"/>
    <xf numFmtId="0" fontId="9" fillId="4" borderId="0" xfId="0" applyFont="1" applyFill="1" applyAlignment="1"/>
    <xf numFmtId="0" fontId="14" fillId="4" borderId="0" xfId="0" applyFont="1" applyFill="1"/>
    <xf numFmtId="0" fontId="35" fillId="4" borderId="0" xfId="0" applyFont="1" applyFill="1" applyAlignment="1">
      <alignment horizontal="left" vertical="center"/>
    </xf>
    <xf numFmtId="0" fontId="28" fillId="4" borderId="0" xfId="0" applyFont="1" applyFill="1" applyAlignment="1">
      <alignment horizontal="right"/>
    </xf>
    <xf numFmtId="0" fontId="8" fillId="4" borderId="0" xfId="0" applyFont="1" applyFill="1" applyAlignment="1">
      <alignment horizontal="left"/>
    </xf>
    <xf numFmtId="0" fontId="9" fillId="4" borderId="0" xfId="0" applyFont="1" applyFill="1" applyAlignment="1">
      <alignment horizontal="left"/>
    </xf>
    <xf numFmtId="0" fontId="8" fillId="4" borderId="1" xfId="0" applyFont="1" applyFill="1" applyBorder="1" applyAlignment="1">
      <alignment horizontal="right"/>
    </xf>
    <xf numFmtId="169" fontId="15" fillId="4" borderId="1" xfId="0" applyNumberFormat="1" applyFont="1" applyFill="1" applyBorder="1" applyAlignment="1">
      <alignment horizontal="right"/>
    </xf>
    <xf numFmtId="0" fontId="28" fillId="4" borderId="12" xfId="0" applyNumberFormat="1" applyFont="1" applyFill="1" applyBorder="1" applyAlignment="1">
      <alignment horizontal="left" vertical="top" wrapText="1"/>
    </xf>
    <xf numFmtId="0" fontId="29" fillId="4" borderId="13" xfId="0" applyNumberFormat="1" applyFont="1" applyFill="1" applyBorder="1" applyAlignment="1">
      <alignment horizontal="left" vertical="top" wrapText="1"/>
    </xf>
    <xf numFmtId="167" fontId="29" fillId="4" borderId="11" xfId="0" applyNumberFormat="1" applyFont="1" applyFill="1" applyBorder="1" applyAlignment="1">
      <alignment horizontal="right" vertical="top"/>
    </xf>
    <xf numFmtId="167" fontId="14" fillId="4" borderId="0" xfId="0" applyNumberFormat="1" applyFont="1" applyFill="1" applyBorder="1" applyAlignment="1">
      <alignment horizontal="right"/>
    </xf>
    <xf numFmtId="167" fontId="14" fillId="4" borderId="0" xfId="0" applyNumberFormat="1" applyFont="1" applyFill="1" applyAlignment="1">
      <alignment horizontal="right"/>
    </xf>
    <xf numFmtId="167" fontId="30" fillId="4" borderId="0" xfId="0" applyNumberFormat="1" applyFont="1" applyFill="1" applyBorder="1" applyAlignment="1">
      <alignment horizontal="right" vertical="top" wrapText="1"/>
    </xf>
    <xf numFmtId="167" fontId="27" fillId="4" borderId="0" xfId="0" applyNumberFormat="1" applyFont="1" applyFill="1" applyBorder="1" applyAlignment="1">
      <alignment horizontal="right"/>
    </xf>
    <xf numFmtId="0" fontId="28" fillId="4" borderId="14" xfId="0" applyNumberFormat="1" applyFont="1" applyFill="1" applyBorder="1" applyAlignment="1">
      <alignment horizontal="left" vertical="top" wrapText="1"/>
    </xf>
    <xf numFmtId="167" fontId="28" fillId="4" borderId="1" xfId="0" quotePrefix="1" applyNumberFormat="1" applyFont="1" applyFill="1" applyBorder="1" applyAlignment="1">
      <alignment horizontal="right" vertical="top"/>
    </xf>
    <xf numFmtId="167" fontId="16" fillId="4" borderId="0" xfId="0" applyNumberFormat="1" applyFont="1" applyFill="1" applyBorder="1" applyAlignment="1">
      <alignment horizontal="right"/>
    </xf>
    <xf numFmtId="0" fontId="28" fillId="4" borderId="13" xfId="0" applyNumberFormat="1" applyFont="1" applyFill="1" applyBorder="1" applyAlignment="1">
      <alignment horizontal="left" vertical="top" wrapText="1"/>
    </xf>
    <xf numFmtId="167" fontId="29" fillId="4" borderId="1" xfId="0" applyNumberFormat="1" applyFont="1" applyFill="1" applyBorder="1" applyAlignment="1">
      <alignment horizontal="right" vertical="top" wrapText="1"/>
    </xf>
    <xf numFmtId="167" fontId="29" fillId="4" borderId="1" xfId="0" applyNumberFormat="1" applyFont="1" applyFill="1" applyBorder="1" applyAlignment="1">
      <alignment horizontal="right" vertical="top"/>
    </xf>
    <xf numFmtId="167" fontId="33" fillId="4" borderId="0" xfId="0" applyNumberFormat="1" applyFont="1" applyFill="1" applyBorder="1" applyAlignment="1">
      <alignment horizontal="right" vertical="top" wrapText="1"/>
    </xf>
    <xf numFmtId="0" fontId="29" fillId="4" borderId="21" xfId="0" applyNumberFormat="1" applyFont="1" applyFill="1" applyBorder="1" applyAlignment="1">
      <alignment horizontal="left" vertical="top" wrapText="1"/>
    </xf>
    <xf numFmtId="168" fontId="29" fillId="4" borderId="0" xfId="2" applyNumberFormat="1" applyFont="1" applyFill="1" applyBorder="1" applyAlignment="1">
      <alignment horizontal="right" vertical="top" wrapText="1"/>
    </xf>
    <xf numFmtId="168" fontId="29" fillId="4" borderId="0" xfId="2" applyNumberFormat="1" applyFont="1" applyFill="1" applyBorder="1" applyAlignment="1">
      <alignment horizontal="right" vertical="top"/>
    </xf>
    <xf numFmtId="0" fontId="28" fillId="4" borderId="16" xfId="0" applyNumberFormat="1" applyFont="1" applyFill="1" applyBorder="1" applyAlignment="1">
      <alignment horizontal="left" vertical="top" wrapText="1"/>
    </xf>
    <xf numFmtId="0" fontId="29" fillId="4" borderId="17" xfId="0" applyNumberFormat="1" applyFont="1" applyFill="1" applyBorder="1" applyAlignment="1">
      <alignment horizontal="left" vertical="top" wrapText="1"/>
    </xf>
    <xf numFmtId="167" fontId="29" fillId="4" borderId="7" xfId="0" applyNumberFormat="1" applyFont="1" applyFill="1" applyBorder="1" applyAlignment="1">
      <alignment horizontal="right" vertical="top" wrapText="1"/>
    </xf>
    <xf numFmtId="168" fontId="29" fillId="4" borderId="7" xfId="2" applyNumberFormat="1" applyFont="1" applyFill="1" applyBorder="1" applyAlignment="1">
      <alignment horizontal="right" vertical="top" wrapText="1"/>
    </xf>
    <xf numFmtId="168" fontId="29" fillId="4" borderId="7" xfId="2" applyNumberFormat="1" applyFont="1" applyFill="1" applyBorder="1" applyAlignment="1">
      <alignment horizontal="right" vertical="top"/>
    </xf>
    <xf numFmtId="0" fontId="2" fillId="2" borderId="1" xfId="0" applyFont="1" applyFill="1" applyBorder="1" applyAlignment="1">
      <alignment horizontal="right"/>
    </xf>
    <xf numFmtId="0" fontId="32" fillId="2" borderId="1" xfId="0" applyFont="1" applyFill="1" applyBorder="1"/>
    <xf numFmtId="0" fontId="32" fillId="2" borderId="0" xfId="0" applyFont="1" applyFill="1"/>
    <xf numFmtId="0" fontId="16" fillId="2" borderId="0" xfId="0" applyFont="1" applyFill="1"/>
    <xf numFmtId="0" fontId="16" fillId="2" borderId="1" xfId="0" applyFont="1" applyFill="1" applyBorder="1"/>
    <xf numFmtId="167" fontId="2" fillId="2" borderId="1" xfId="0" applyNumberFormat="1" applyFont="1" applyFill="1" applyBorder="1" applyAlignment="1">
      <alignment horizontal="right" vertical="top"/>
    </xf>
    <xf numFmtId="0" fontId="2" fillId="4" borderId="0" xfId="3" applyFont="1" applyFill="1"/>
    <xf numFmtId="0" fontId="28" fillId="4" borderId="0" xfId="0" applyFont="1" applyFill="1" applyBorder="1" applyAlignment="1">
      <alignment horizontal="right"/>
    </xf>
    <xf numFmtId="0" fontId="2" fillId="4" borderId="0" xfId="3" applyFont="1" applyFill="1" applyBorder="1"/>
    <xf numFmtId="0" fontId="29" fillId="4" borderId="0" xfId="0" applyFont="1" applyFill="1" applyBorder="1" applyAlignment="1">
      <alignment horizontal="right" wrapText="1"/>
    </xf>
    <xf numFmtId="0" fontId="4" fillId="4" borderId="3" xfId="3" applyFont="1" applyFill="1" applyBorder="1" applyAlignment="1">
      <alignment horizontal="left"/>
    </xf>
    <xf numFmtId="0" fontId="29" fillId="4" borderId="3" xfId="0" applyFont="1" applyFill="1" applyBorder="1" applyAlignment="1">
      <alignment horizontal="right"/>
    </xf>
    <xf numFmtId="1" fontId="16" fillId="4" borderId="0" xfId="3" applyNumberFormat="1" applyFont="1" applyFill="1" applyAlignment="1">
      <alignment horizontal="right"/>
    </xf>
    <xf numFmtId="167" fontId="9" fillId="4" borderId="1" xfId="0" applyNumberFormat="1" applyFont="1" applyFill="1" applyBorder="1" applyAlignment="1">
      <alignment horizontal="right"/>
    </xf>
    <xf numFmtId="167" fontId="16" fillId="4" borderId="0" xfId="3" quotePrefix="1" applyNumberFormat="1" applyFont="1" applyFill="1" applyAlignment="1">
      <alignment horizontal="right"/>
    </xf>
    <xf numFmtId="167" fontId="16" fillId="4" borderId="0" xfId="3" applyNumberFormat="1" applyFont="1" applyFill="1" applyAlignment="1">
      <alignment horizontal="right"/>
    </xf>
    <xf numFmtId="167" fontId="29" fillId="4" borderId="0" xfId="3" quotePrefix="1" applyNumberFormat="1" applyFont="1" applyFill="1" applyAlignment="1">
      <alignment horizontal="right"/>
    </xf>
    <xf numFmtId="167" fontId="29" fillId="4" borderId="0" xfId="2" applyNumberFormat="1" applyFont="1" applyFill="1" applyBorder="1" applyAlignment="1">
      <alignment horizontal="right"/>
    </xf>
    <xf numFmtId="167" fontId="29" fillId="4" borderId="0" xfId="2" applyNumberFormat="1" applyFont="1" applyFill="1" applyAlignment="1">
      <alignment horizontal="right"/>
    </xf>
    <xf numFmtId="168" fontId="9" fillId="4" borderId="0" xfId="2" applyNumberFormat="1" applyFont="1" applyFill="1" applyAlignment="1">
      <alignment horizontal="right"/>
    </xf>
    <xf numFmtId="0" fontId="29" fillId="4" borderId="0" xfId="3" applyFont="1" applyFill="1"/>
    <xf numFmtId="168" fontId="29" fillId="4" borderId="0" xfId="2" applyNumberFormat="1" applyFont="1" applyFill="1" applyAlignment="1">
      <alignment horizontal="right"/>
    </xf>
    <xf numFmtId="0" fontId="9" fillId="2" borderId="1" xfId="0" applyFont="1" applyFill="1" applyBorder="1"/>
    <xf numFmtId="167" fontId="16" fillId="2" borderId="1" xfId="3" applyNumberFormat="1" applyFont="1" applyFill="1" applyBorder="1" applyAlignment="1">
      <alignment horizontal="right"/>
    </xf>
    <xf numFmtId="0" fontId="35" fillId="4" borderId="5" xfId="0" applyFont="1" applyFill="1" applyBorder="1" applyAlignment="1">
      <alignment vertical="center"/>
    </xf>
    <xf numFmtId="0" fontId="35" fillId="4" borderId="0" xfId="0" applyFont="1" applyFill="1" applyBorder="1" applyAlignment="1">
      <alignment vertical="center"/>
    </xf>
    <xf numFmtId="0" fontId="9" fillId="4" borderId="5" xfId="0" applyFont="1" applyFill="1" applyBorder="1"/>
    <xf numFmtId="0" fontId="8" fillId="4" borderId="5" xfId="0" applyFont="1" applyFill="1" applyBorder="1"/>
    <xf numFmtId="0" fontId="8" fillId="4" borderId="3" xfId="0" applyFont="1" applyFill="1" applyBorder="1"/>
    <xf numFmtId="0" fontId="29" fillId="4" borderId="0" xfId="0" applyNumberFormat="1" applyFont="1" applyFill="1" applyBorder="1" applyAlignment="1">
      <alignment horizontal="left" vertical="top" wrapText="1"/>
    </xf>
    <xf numFmtId="0" fontId="14" fillId="4" borderId="0" xfId="0" applyFont="1" applyFill="1" applyBorder="1"/>
    <xf numFmtId="0" fontId="30" fillId="4" borderId="0" xfId="0" applyNumberFormat="1" applyFont="1" applyFill="1" applyBorder="1" applyAlignment="1">
      <alignment horizontal="left" vertical="top" wrapText="1"/>
    </xf>
    <xf numFmtId="0" fontId="28" fillId="4" borderId="0" xfId="0" applyNumberFormat="1" applyFont="1" applyFill="1" applyBorder="1" applyAlignment="1">
      <alignment horizontal="left" vertical="top" wrapText="1"/>
    </xf>
    <xf numFmtId="167" fontId="2" fillId="2" borderId="1" xfId="0" quotePrefix="1" applyNumberFormat="1" applyFont="1" applyFill="1" applyBorder="1" applyAlignment="1">
      <alignment horizontal="right"/>
    </xf>
    <xf numFmtId="167" fontId="28" fillId="4" borderId="0" xfId="0" quotePrefix="1" applyNumberFormat="1" applyFont="1" applyFill="1" applyBorder="1" applyAlignment="1">
      <alignment horizontal="right" vertical="top"/>
    </xf>
    <xf numFmtId="0" fontId="14" fillId="4" borderId="5" xfId="0" applyFont="1" applyFill="1" applyBorder="1" applyAlignment="1"/>
    <xf numFmtId="1" fontId="4" fillId="4" borderId="1" xfId="3" applyNumberFormat="1" applyFont="1" applyFill="1" applyBorder="1" applyAlignment="1">
      <alignment horizontal="right"/>
    </xf>
    <xf numFmtId="1" fontId="4" fillId="4" borderId="0" xfId="3" applyNumberFormat="1" applyFont="1" applyFill="1" applyBorder="1" applyAlignment="1">
      <alignment horizontal="right"/>
    </xf>
    <xf numFmtId="0" fontId="5" fillId="4" borderId="1" xfId="0" applyFont="1" applyFill="1" applyBorder="1" applyAlignment="1">
      <alignment horizontal="right" vertical="center" wrapText="1"/>
    </xf>
    <xf numFmtId="0" fontId="5" fillId="4" borderId="0" xfId="0" applyFont="1" applyFill="1" applyBorder="1" applyAlignment="1">
      <alignment horizontal="right"/>
    </xf>
    <xf numFmtId="0" fontId="29" fillId="4" borderId="5" xfId="0" applyFont="1" applyFill="1" applyBorder="1" applyAlignment="1">
      <alignment horizontal="left"/>
    </xf>
    <xf numFmtId="0" fontId="4" fillId="4" borderId="5" xfId="3" applyFont="1" applyFill="1" applyBorder="1" applyAlignment="1"/>
    <xf numFmtId="0" fontId="30" fillId="4" borderId="5" xfId="0" applyFont="1" applyFill="1" applyBorder="1" applyAlignment="1">
      <alignment horizontal="left" indent="4"/>
    </xf>
    <xf numFmtId="0" fontId="30" fillId="4" borderId="5" xfId="0" applyFont="1" applyFill="1" applyBorder="1"/>
    <xf numFmtId="0" fontId="43" fillId="0" borderId="0" xfId="0" applyFont="1"/>
    <xf numFmtId="0" fontId="15" fillId="0" borderId="0" xfId="0" applyFont="1"/>
    <xf numFmtId="0" fontId="44" fillId="0" borderId="0" xfId="0" applyFont="1"/>
    <xf numFmtId="0" fontId="9" fillId="0" borderId="0" xfId="0" applyFont="1" applyBorder="1" applyAlignment="1">
      <alignment wrapText="1"/>
    </xf>
    <xf numFmtId="0" fontId="45" fillId="4" borderId="18" xfId="0" applyFont="1" applyFill="1" applyBorder="1"/>
    <xf numFmtId="0" fontId="32" fillId="4" borderId="2" xfId="0" applyFont="1" applyFill="1" applyBorder="1"/>
    <xf numFmtId="0" fontId="43" fillId="4" borderId="2" xfId="0" applyFont="1" applyFill="1" applyBorder="1"/>
    <xf numFmtId="0" fontId="43" fillId="4" borderId="2" xfId="0" applyFont="1" applyFill="1" applyBorder="1" applyAlignment="1">
      <alignment horizontal="right"/>
    </xf>
    <xf numFmtId="0" fontId="32" fillId="4" borderId="8" xfId="0" applyFont="1" applyFill="1" applyBorder="1"/>
    <xf numFmtId="0" fontId="46" fillId="4" borderId="19" xfId="0" applyFont="1" applyFill="1" applyBorder="1"/>
    <xf numFmtId="0" fontId="32" fillId="4" borderId="0" xfId="0" applyFont="1" applyFill="1" applyBorder="1"/>
    <xf numFmtId="0" fontId="43" fillId="4" borderId="0" xfId="0" applyFont="1" applyFill="1" applyBorder="1"/>
    <xf numFmtId="0" fontId="43" fillId="4" borderId="0" xfId="0" applyFont="1" applyFill="1" applyBorder="1" applyAlignment="1">
      <alignment horizontal="right"/>
    </xf>
    <xf numFmtId="0" fontId="43" fillId="4" borderId="5" xfId="0" applyFont="1" applyFill="1" applyBorder="1" applyAlignment="1">
      <alignment horizontal="right"/>
    </xf>
    <xf numFmtId="0" fontId="32" fillId="4" borderId="5" xfId="0" applyFont="1" applyFill="1" applyBorder="1"/>
    <xf numFmtId="0" fontId="43" fillId="4" borderId="20" xfId="0" applyFont="1" applyFill="1" applyBorder="1"/>
    <xf numFmtId="0" fontId="43" fillId="4" borderId="3" xfId="0" applyFont="1" applyFill="1" applyBorder="1"/>
    <xf numFmtId="0" fontId="43" fillId="4" borderId="3" xfId="0" applyFont="1" applyFill="1" applyBorder="1" applyAlignment="1">
      <alignment horizontal="right"/>
    </xf>
    <xf numFmtId="0" fontId="47" fillId="4" borderId="20" xfId="1463" applyFont="1" applyFill="1" applyBorder="1"/>
    <xf numFmtId="0" fontId="43" fillId="4" borderId="6" xfId="0" applyFont="1" applyFill="1" applyBorder="1"/>
    <xf numFmtId="0" fontId="43" fillId="4" borderId="0" xfId="0" applyFont="1" applyFill="1"/>
    <xf numFmtId="0" fontId="44" fillId="4" borderId="18" xfId="0" applyFont="1" applyFill="1" applyBorder="1"/>
    <xf numFmtId="0" fontId="32" fillId="4" borderId="19" xfId="0" applyFont="1" applyFill="1" applyBorder="1"/>
    <xf numFmtId="0" fontId="44" fillId="4" borderId="19" xfId="0" applyFont="1" applyFill="1" applyBorder="1"/>
    <xf numFmtId="0" fontId="32" fillId="4" borderId="20" xfId="0" applyFont="1" applyFill="1" applyBorder="1"/>
    <xf numFmtId="0" fontId="32" fillId="4" borderId="3" xfId="0" applyFont="1" applyFill="1" applyBorder="1"/>
    <xf numFmtId="0" fontId="32" fillId="4" borderId="6" xfId="0" applyFont="1" applyFill="1" applyBorder="1"/>
    <xf numFmtId="0" fontId="32" fillId="3" borderId="19" xfId="0" applyFont="1" applyFill="1" applyBorder="1"/>
    <xf numFmtId="0" fontId="43" fillId="4" borderId="19" xfId="0" applyFont="1" applyFill="1" applyBorder="1"/>
    <xf numFmtId="0" fontId="48" fillId="4" borderId="19" xfId="0" applyFont="1" applyFill="1" applyBorder="1"/>
    <xf numFmtId="0" fontId="49" fillId="4" borderId="19" xfId="0" applyFont="1" applyFill="1" applyBorder="1"/>
    <xf numFmtId="0" fontId="50" fillId="4" borderId="0" xfId="0" applyFont="1" applyFill="1" applyBorder="1"/>
    <xf numFmtId="0" fontId="51" fillId="4" borderId="0" xfId="0" applyFont="1" applyFill="1"/>
    <xf numFmtId="0" fontId="36" fillId="0" borderId="0" xfId="0" applyFont="1"/>
    <xf numFmtId="0" fontId="46" fillId="4" borderId="0" xfId="0" applyFont="1" applyFill="1"/>
    <xf numFmtId="3" fontId="9" fillId="4" borderId="0" xfId="0" applyNumberFormat="1" applyFont="1" applyFill="1" applyAlignment="1">
      <alignment horizontal="right" vertical="center" wrapText="1"/>
    </xf>
    <xf numFmtId="0" fontId="39" fillId="4" borderId="0" xfId="0" applyFont="1" applyFill="1"/>
    <xf numFmtId="0" fontId="4" fillId="4" borderId="0" xfId="3" applyFont="1" applyFill="1" applyAlignment="1">
      <alignment wrapText="1"/>
    </xf>
    <xf numFmtId="2" fontId="4" fillId="4" borderId="0" xfId="3" applyNumberFormat="1" applyFont="1" applyFill="1"/>
    <xf numFmtId="0" fontId="2" fillId="4" borderId="14" xfId="0" applyNumberFormat="1" applyFont="1" applyFill="1" applyBorder="1" applyAlignment="1">
      <alignment horizontal="left" vertical="top" wrapText="1"/>
    </xf>
    <xf numFmtId="167" fontId="2" fillId="4" borderId="1" xfId="0" applyNumberFormat="1" applyFont="1" applyFill="1" applyBorder="1" applyAlignment="1">
      <alignment horizontal="right" vertical="top" wrapText="1"/>
    </xf>
    <xf numFmtId="0" fontId="53" fillId="0" borderId="0" xfId="0" applyFont="1"/>
    <xf numFmtId="0" fontId="54" fillId="0" borderId="0" xfId="0" applyFont="1" applyFill="1" applyBorder="1"/>
    <xf numFmtId="3" fontId="9" fillId="2" borderId="0" xfId="0" applyNumberFormat="1" applyFont="1" applyFill="1" applyAlignment="1">
      <alignment horizontal="right" vertical="center" wrapText="1"/>
    </xf>
    <xf numFmtId="166" fontId="52" fillId="4" borderId="0" xfId="1" applyNumberFormat="1" applyFont="1" applyFill="1" applyAlignment="1">
      <alignment horizontal="right"/>
    </xf>
    <xf numFmtId="2" fontId="9" fillId="4" borderId="0" xfId="0" applyNumberFormat="1" applyFont="1" applyFill="1"/>
    <xf numFmtId="2" fontId="4" fillId="4" borderId="0" xfId="0" applyNumberFormat="1" applyFont="1" applyFill="1" applyAlignment="1">
      <alignment horizontal="right"/>
    </xf>
    <xf numFmtId="2" fontId="4" fillId="2" borderId="0" xfId="0" applyNumberFormat="1" applyFont="1" applyFill="1" applyAlignment="1">
      <alignment horizontal="right"/>
    </xf>
    <xf numFmtId="0" fontId="4" fillId="4" borderId="3" xfId="0" applyFont="1" applyFill="1" applyBorder="1"/>
    <xf numFmtId="171" fontId="4" fillId="4" borderId="3" xfId="0" applyNumberFormat="1" applyFont="1" applyFill="1" applyBorder="1" applyAlignment="1">
      <alignment horizontal="right"/>
    </xf>
    <xf numFmtId="2" fontId="9" fillId="2" borderId="0" xfId="0" applyNumberFormat="1" applyFont="1" applyFill="1"/>
    <xf numFmtId="166" fontId="52" fillId="2" borderId="0" xfId="1" applyNumberFormat="1" applyFont="1" applyFill="1" applyAlignment="1">
      <alignment horizontal="right"/>
    </xf>
    <xf numFmtId="0" fontId="4" fillId="4" borderId="0" xfId="3" applyFont="1" applyFill="1" applyBorder="1" applyAlignment="1">
      <alignment vertical="top" wrapText="1"/>
    </xf>
    <xf numFmtId="0" fontId="30" fillId="4" borderId="5" xfId="0" applyFont="1" applyFill="1" applyBorder="1" applyAlignment="1">
      <alignment horizontal="left"/>
    </xf>
    <xf numFmtId="0" fontId="40" fillId="4" borderId="0" xfId="0" applyNumberFormat="1" applyFont="1" applyFill="1" applyBorder="1" applyAlignment="1">
      <alignment horizontal="left" vertical="top" wrapText="1"/>
    </xf>
    <xf numFmtId="0" fontId="41" fillId="4" borderId="0" xfId="3" applyFont="1" applyFill="1"/>
    <xf numFmtId="15" fontId="43" fillId="4" borderId="18" xfId="0" applyNumberFormat="1" applyFont="1" applyFill="1" applyBorder="1" applyAlignment="1">
      <alignment horizontal="left"/>
    </xf>
    <xf numFmtId="0" fontId="2" fillId="4" borderId="8" xfId="3" applyFont="1" applyFill="1" applyBorder="1" applyAlignment="1">
      <alignment horizontal="left"/>
    </xf>
    <xf numFmtId="167" fontId="4" fillId="4" borderId="0" xfId="1" applyNumberFormat="1" applyFont="1" applyFill="1" applyBorder="1" applyAlignment="1">
      <alignment vertical="top"/>
    </xf>
    <xf numFmtId="2" fontId="4" fillId="4" borderId="0" xfId="0" applyNumberFormat="1" applyFont="1" applyFill="1" applyBorder="1" applyAlignment="1">
      <alignment horizontal="right"/>
    </xf>
    <xf numFmtId="2" fontId="4" fillId="4" borderId="0" xfId="0" applyNumberFormat="1" applyFont="1" applyFill="1" applyBorder="1" applyAlignment="1">
      <alignment horizontal="right" vertical="top"/>
    </xf>
    <xf numFmtId="1" fontId="2" fillId="4" borderId="0" xfId="0" applyNumberFormat="1" applyFont="1" applyFill="1" applyBorder="1" applyAlignment="1">
      <alignment horizontal="right" vertical="top"/>
    </xf>
    <xf numFmtId="0" fontId="34" fillId="4" borderId="19" xfId="0" applyFont="1" applyFill="1" applyBorder="1"/>
    <xf numFmtId="0" fontId="45" fillId="4" borderId="19" xfId="0" applyFont="1" applyFill="1" applyBorder="1"/>
    <xf numFmtId="167" fontId="28" fillId="4" borderId="22" xfId="0" applyNumberFormat="1" applyFont="1" applyFill="1" applyBorder="1" applyAlignment="1">
      <alignment horizontal="right"/>
    </xf>
    <xf numFmtId="0" fontId="5" fillId="0" borderId="0" xfId="0" applyFont="1" applyBorder="1"/>
    <xf numFmtId="0" fontId="21" fillId="0" borderId="0" xfId="0" applyFont="1" applyBorder="1"/>
    <xf numFmtId="0" fontId="28" fillId="0" borderId="0" xfId="0" applyNumberFormat="1" applyFont="1" applyFill="1" applyBorder="1" applyAlignment="1">
      <alignment horizontal="left" vertical="top" wrapText="1"/>
    </xf>
    <xf numFmtId="0" fontId="31" fillId="0" borderId="0" xfId="0" applyNumberFormat="1" applyFont="1" applyFill="1" applyBorder="1" applyAlignment="1">
      <alignment horizontal="left" vertical="top" wrapText="1"/>
    </xf>
    <xf numFmtId="0" fontId="36" fillId="4" borderId="0" xfId="0" applyFont="1" applyFill="1" applyBorder="1"/>
    <xf numFmtId="167" fontId="18" fillId="4" borderId="3" xfId="1463" applyNumberFormat="1" applyFill="1" applyBorder="1"/>
    <xf numFmtId="0" fontId="2" fillId="4" borderId="0" xfId="0" applyFont="1" applyFill="1" applyBorder="1" applyAlignment="1">
      <alignment horizontal="right"/>
    </xf>
    <xf numFmtId="167" fontId="4" fillId="4" borderId="1" xfId="0" applyNumberFormat="1" applyFont="1" applyFill="1" applyBorder="1" applyAlignment="1">
      <alignment horizontal="right"/>
    </xf>
    <xf numFmtId="0" fontId="4" fillId="0" borderId="0" xfId="0" applyFont="1" applyFill="1"/>
    <xf numFmtId="0" fontId="4" fillId="4" borderId="0" xfId="3" applyFont="1" applyFill="1" applyBorder="1" applyAlignment="1">
      <alignment horizontal="right"/>
    </xf>
    <xf numFmtId="0" fontId="2" fillId="4" borderId="0" xfId="0" applyFont="1" applyFill="1" applyBorder="1"/>
    <xf numFmtId="0" fontId="41" fillId="4" borderId="0" xfId="0" applyFont="1" applyFill="1" applyBorder="1"/>
    <xf numFmtId="0" fontId="4" fillId="0" borderId="0" xfId="3" applyFont="1" applyFill="1"/>
    <xf numFmtId="1" fontId="55" fillId="4" borderId="0" xfId="0" applyNumberFormat="1" applyFont="1" applyFill="1" applyAlignment="1">
      <alignment horizontal="right" wrapText="1"/>
    </xf>
    <xf numFmtId="167" fontId="56" fillId="4" borderId="0" xfId="0" applyNumberFormat="1" applyFont="1" applyFill="1" applyAlignment="1">
      <alignment horizontal="right" wrapText="1"/>
    </xf>
    <xf numFmtId="167" fontId="56" fillId="4" borderId="0" xfId="0" applyNumberFormat="1" applyFont="1" applyFill="1" applyAlignment="1">
      <alignment horizontal="right"/>
    </xf>
    <xf numFmtId="167" fontId="56" fillId="4" borderId="0" xfId="3" applyNumberFormat="1" applyFont="1" applyFill="1" applyAlignment="1">
      <alignment horizontal="right"/>
    </xf>
    <xf numFmtId="167" fontId="55" fillId="4" borderId="1" xfId="0" applyNumberFormat="1" applyFont="1" applyFill="1" applyBorder="1" applyAlignment="1">
      <alignment horizontal="right"/>
    </xf>
    <xf numFmtId="167" fontId="56" fillId="4" borderId="0" xfId="0" applyNumberFormat="1" applyFont="1" applyFill="1" applyBorder="1" applyAlignment="1">
      <alignment horizontal="right"/>
    </xf>
    <xf numFmtId="167" fontId="56" fillId="4" borderId="2" xfId="0" applyNumberFormat="1" applyFont="1" applyFill="1" applyBorder="1" applyAlignment="1">
      <alignment horizontal="right"/>
    </xf>
    <xf numFmtId="0" fontId="55" fillId="4" borderId="0" xfId="0" applyFont="1" applyFill="1" applyAlignment="1">
      <alignment horizontal="right" wrapText="1"/>
    </xf>
    <xf numFmtId="0" fontId="55" fillId="4" borderId="0" xfId="0" applyFont="1" applyFill="1" applyBorder="1" applyAlignment="1">
      <alignment horizontal="right" wrapText="1"/>
    </xf>
    <xf numFmtId="0" fontId="56" fillId="4" borderId="0" xfId="0" applyFont="1" applyFill="1" applyAlignment="1">
      <alignment horizontal="right" wrapText="1"/>
    </xf>
    <xf numFmtId="0" fontId="56" fillId="4" borderId="0" xfId="0" applyFont="1" applyFill="1" applyBorder="1" applyAlignment="1">
      <alignment horizontal="right" wrapText="1"/>
    </xf>
    <xf numFmtId="0" fontId="56" fillId="4" borderId="0" xfId="0" applyFont="1" applyFill="1" applyAlignment="1">
      <alignment horizontal="right"/>
    </xf>
    <xf numFmtId="0" fontId="56" fillId="4" borderId="0" xfId="0" applyFont="1" applyFill="1" applyBorder="1" applyAlignment="1">
      <alignment horizontal="right"/>
    </xf>
    <xf numFmtId="0" fontId="55" fillId="4" borderId="1" xfId="0" applyFont="1" applyFill="1" applyBorder="1" applyAlignment="1">
      <alignment horizontal="right"/>
    </xf>
    <xf numFmtId="0" fontId="55" fillId="4" borderId="1" xfId="0" applyNumberFormat="1" applyFont="1" applyFill="1" applyBorder="1" applyAlignment="1">
      <alignment horizontal="right" wrapText="1"/>
    </xf>
    <xf numFmtId="0" fontId="56" fillId="4" borderId="0" xfId="0" applyNumberFormat="1" applyFont="1" applyFill="1" applyBorder="1" applyAlignment="1">
      <alignment horizontal="right" vertical="top" wrapText="1"/>
    </xf>
    <xf numFmtId="0" fontId="56" fillId="4" borderId="3" xfId="0" applyFont="1" applyFill="1" applyBorder="1" applyAlignment="1">
      <alignment horizontal="right"/>
    </xf>
    <xf numFmtId="0" fontId="56" fillId="4" borderId="0" xfId="3" applyFont="1" applyFill="1" applyBorder="1" applyAlignment="1">
      <alignment horizontal="right"/>
    </xf>
    <xf numFmtId="0" fontId="56" fillId="4" borderId="0" xfId="3" applyFont="1" applyFill="1" applyAlignment="1">
      <alignment horizontal="right"/>
    </xf>
    <xf numFmtId="0" fontId="55" fillId="4" borderId="1" xfId="3" applyFont="1" applyFill="1" applyBorder="1" applyAlignment="1">
      <alignment horizontal="right"/>
    </xf>
    <xf numFmtId="0" fontId="56" fillId="4" borderId="0" xfId="3" quotePrefix="1" applyFont="1" applyFill="1" applyBorder="1" applyAlignment="1">
      <alignment horizontal="right"/>
    </xf>
    <xf numFmtId="0" fontId="22" fillId="0" borderId="0" xfId="0" applyFont="1" applyFill="1" applyAlignment="1">
      <alignment horizontal="right"/>
    </xf>
    <xf numFmtId="169" fontId="22" fillId="4" borderId="0" xfId="0" applyNumberFormat="1" applyFont="1" applyFill="1" applyAlignment="1">
      <alignment horizontal="right"/>
    </xf>
    <xf numFmtId="0" fontId="22" fillId="4" borderId="1" xfId="0" applyFont="1" applyFill="1" applyBorder="1" applyAlignment="1">
      <alignment horizontal="right"/>
    </xf>
    <xf numFmtId="0" fontId="16" fillId="4" borderId="0" xfId="3" applyFont="1" applyFill="1"/>
    <xf numFmtId="0" fontId="16" fillId="4" borderId="0" xfId="3" applyNumberFormat="1" applyFont="1" applyFill="1"/>
    <xf numFmtId="0" fontId="22" fillId="4" borderId="0" xfId="3" applyFont="1" applyFill="1"/>
    <xf numFmtId="0" fontId="16" fillId="4" borderId="1" xfId="3" applyFont="1" applyFill="1" applyBorder="1"/>
    <xf numFmtId="0" fontId="16" fillId="4" borderId="0" xfId="3" applyFont="1" applyFill="1" applyBorder="1"/>
    <xf numFmtId="0" fontId="44" fillId="0" borderId="0" xfId="0" applyFont="1" applyFill="1" applyBorder="1"/>
    <xf numFmtId="0" fontId="32" fillId="0" borderId="0" xfId="0" applyFont="1" applyAlignment="1">
      <alignment wrapText="1"/>
    </xf>
    <xf numFmtId="0" fontId="32" fillId="4" borderId="1" xfId="0" applyFont="1" applyFill="1" applyBorder="1"/>
    <xf numFmtId="0" fontId="25" fillId="4" borderId="0" xfId="0" applyNumberFormat="1" applyFont="1" applyFill="1" applyBorder="1" applyAlignment="1">
      <alignment horizontal="left" vertical="top" wrapText="1"/>
    </xf>
    <xf numFmtId="0" fontId="25" fillId="4" borderId="0" xfId="0" applyNumberFormat="1" applyFont="1" applyFill="1" applyBorder="1" applyAlignment="1">
      <alignment horizontal="right" vertical="top" wrapText="1"/>
    </xf>
    <xf numFmtId="165" fontId="25" fillId="4" borderId="0" xfId="1" applyNumberFormat="1" applyFont="1" applyFill="1" applyBorder="1" applyAlignment="1">
      <alignment horizontal="right" vertical="top"/>
    </xf>
    <xf numFmtId="2" fontId="25" fillId="4" borderId="0" xfId="1" applyNumberFormat="1" applyFont="1" applyFill="1" applyBorder="1" applyAlignment="1">
      <alignment horizontal="right" vertical="top"/>
    </xf>
    <xf numFmtId="0" fontId="16" fillId="4" borderId="0" xfId="0" applyNumberFormat="1" applyFont="1" applyFill="1" applyBorder="1" applyAlignment="1">
      <alignment vertical="top"/>
    </xf>
    <xf numFmtId="2" fontId="16" fillId="4" borderId="0" xfId="0" applyNumberFormat="1" applyFont="1" applyFill="1" applyBorder="1" applyAlignment="1">
      <alignment vertical="top"/>
    </xf>
    <xf numFmtId="0" fontId="6" fillId="4" borderId="23" xfId="0" applyNumberFormat="1" applyFont="1" applyFill="1" applyBorder="1" applyAlignment="1">
      <alignment vertical="center"/>
    </xf>
    <xf numFmtId="167" fontId="4" fillId="4" borderId="23" xfId="1" applyNumberFormat="1" applyFont="1" applyFill="1" applyBorder="1" applyAlignment="1">
      <alignment horizontal="right" vertical="top" wrapText="1"/>
    </xf>
    <xf numFmtId="167" fontId="4" fillId="4" borderId="23" xfId="1" applyNumberFormat="1" applyFont="1" applyFill="1" applyBorder="1" applyAlignment="1">
      <alignment horizontal="right" vertical="top"/>
    </xf>
    <xf numFmtId="167" fontId="4" fillId="4" borderId="23" xfId="0" applyNumberFormat="1" applyFont="1" applyFill="1" applyBorder="1" applyAlignment="1">
      <alignment horizontal="right" vertical="top"/>
    </xf>
    <xf numFmtId="0" fontId="16" fillId="2" borderId="0" xfId="0" applyNumberFormat="1" applyFont="1" applyFill="1" applyBorder="1" applyAlignment="1">
      <alignment vertical="top"/>
    </xf>
    <xf numFmtId="0" fontId="57" fillId="4" borderId="0" xfId="0" applyFont="1" applyFill="1"/>
    <xf numFmtId="0" fontId="58" fillId="4" borderId="0" xfId="0" applyNumberFormat="1" applyFont="1" applyFill="1" applyBorder="1" applyAlignment="1">
      <alignment horizontal="left" vertical="top" wrapText="1"/>
    </xf>
    <xf numFmtId="0" fontId="58" fillId="4" borderId="0" xfId="0" applyNumberFormat="1" applyFont="1" applyFill="1" applyBorder="1" applyAlignment="1">
      <alignment horizontal="right" vertical="top" wrapText="1"/>
    </xf>
    <xf numFmtId="168" fontId="58" fillId="4" borderId="0" xfId="0" applyNumberFormat="1" applyFont="1" applyFill="1" applyBorder="1" applyAlignment="1">
      <alignment horizontal="right" vertical="top"/>
    </xf>
    <xf numFmtId="0" fontId="59" fillId="4" borderId="0" xfId="0" applyNumberFormat="1" applyFont="1" applyFill="1" applyBorder="1" applyAlignment="1">
      <alignment horizontal="left" vertical="top" wrapText="1"/>
    </xf>
    <xf numFmtId="165" fontId="58" fillId="4" borderId="0" xfId="1" applyNumberFormat="1" applyFont="1" applyFill="1" applyBorder="1" applyAlignment="1">
      <alignment horizontal="right" vertical="top"/>
    </xf>
    <xf numFmtId="0" fontId="15" fillId="4" borderId="0" xfId="0" applyNumberFormat="1" applyFont="1" applyFill="1" applyBorder="1" applyAlignment="1">
      <alignment vertical="top" wrapText="1"/>
    </xf>
    <xf numFmtId="0" fontId="15" fillId="4" borderId="0" xfId="0" applyNumberFormat="1" applyFont="1" applyFill="1" applyBorder="1" applyAlignment="1">
      <alignment horizontal="left" vertical="top" wrapText="1"/>
    </xf>
    <xf numFmtId="0" fontId="16" fillId="4" borderId="0" xfId="0" applyNumberFormat="1" applyFont="1" applyFill="1" applyBorder="1" applyAlignment="1">
      <alignment horizontal="right" vertical="top" wrapText="1"/>
    </xf>
    <xf numFmtId="0" fontId="16" fillId="4" borderId="0" xfId="0" applyNumberFormat="1" applyFont="1" applyFill="1" applyBorder="1" applyAlignment="1">
      <alignment horizontal="right" vertical="top"/>
    </xf>
    <xf numFmtId="2" fontId="16" fillId="4" borderId="0" xfId="0" applyNumberFormat="1" applyFont="1" applyFill="1" applyBorder="1" applyAlignment="1">
      <alignment horizontal="right" vertical="top"/>
    </xf>
    <xf numFmtId="0" fontId="15" fillId="2" borderId="0" xfId="0" applyNumberFormat="1" applyFont="1" applyFill="1" applyBorder="1" applyAlignment="1">
      <alignment horizontal="right" vertical="top"/>
    </xf>
    <xf numFmtId="0" fontId="15" fillId="0" borderId="0" xfId="0" applyNumberFormat="1" applyFont="1" applyFill="1" applyBorder="1" applyAlignment="1">
      <alignment horizontal="right" vertical="top"/>
    </xf>
    <xf numFmtId="0" fontId="15" fillId="4" borderId="0" xfId="0" applyFont="1" applyFill="1" applyBorder="1" applyAlignment="1">
      <alignment vertical="top" wrapText="1"/>
    </xf>
    <xf numFmtId="164" fontId="16" fillId="4" borderId="0" xfId="0" applyNumberFormat="1" applyFont="1" applyFill="1" applyBorder="1" applyAlignment="1">
      <alignment horizontal="right" vertical="top"/>
    </xf>
    <xf numFmtId="167" fontId="16" fillId="2" borderId="0" xfId="0" applyNumberFormat="1" applyFont="1" applyFill="1" applyBorder="1" applyAlignment="1">
      <alignment horizontal="right"/>
    </xf>
    <xf numFmtId="167" fontId="16" fillId="4" borderId="0" xfId="0" applyNumberFormat="1" applyFont="1" applyFill="1" applyBorder="1" applyAlignment="1">
      <alignment horizontal="right" vertical="top"/>
    </xf>
    <xf numFmtId="167" fontId="16" fillId="2" borderId="0" xfId="0" applyNumberFormat="1" applyFont="1" applyFill="1" applyBorder="1" applyAlignment="1">
      <alignment horizontal="right" vertical="top"/>
    </xf>
    <xf numFmtId="0" fontId="16" fillId="0" borderId="0" xfId="0" applyNumberFormat="1" applyFont="1" applyFill="1" applyBorder="1" applyAlignment="1">
      <alignment horizontal="right" vertical="top"/>
    </xf>
    <xf numFmtId="43" fontId="16" fillId="4" borderId="0" xfId="0" applyNumberFormat="1" applyFont="1" applyFill="1" applyBorder="1" applyAlignment="1">
      <alignment horizontal="right" vertical="top"/>
    </xf>
    <xf numFmtId="167" fontId="16" fillId="2" borderId="0" xfId="1" applyNumberFormat="1" applyFont="1" applyFill="1" applyBorder="1" applyAlignment="1">
      <alignment vertical="top"/>
    </xf>
    <xf numFmtId="167" fontId="16" fillId="2" borderId="0" xfId="0" applyNumberFormat="1" applyFont="1" applyFill="1" applyBorder="1" applyAlignment="1">
      <alignment vertical="top"/>
    </xf>
    <xf numFmtId="0" fontId="16" fillId="4" borderId="0" xfId="0" applyNumberFormat="1" applyFont="1" applyFill="1" applyBorder="1" applyAlignment="1">
      <alignment horizontal="left" vertical="top" wrapText="1"/>
    </xf>
    <xf numFmtId="165" fontId="16" fillId="4" borderId="0" xfId="0" applyNumberFormat="1" applyFont="1" applyFill="1" applyBorder="1" applyAlignment="1">
      <alignment horizontal="right" vertical="top"/>
    </xf>
    <xf numFmtId="168" fontId="16" fillId="4" borderId="0" xfId="2" applyNumberFormat="1" applyFont="1" applyFill="1" applyBorder="1" applyAlignment="1">
      <alignment horizontal="right" vertical="top"/>
    </xf>
    <xf numFmtId="0" fontId="60" fillId="4" borderId="0" xfId="0" applyNumberFormat="1" applyFont="1" applyFill="1" applyBorder="1" applyAlignment="1">
      <alignment vertical="top"/>
    </xf>
    <xf numFmtId="0" fontId="16" fillId="4" borderId="3" xfId="0" applyNumberFormat="1" applyFont="1" applyFill="1" applyBorder="1" applyAlignment="1">
      <alignment horizontal="left" vertical="top" wrapText="1"/>
    </xf>
    <xf numFmtId="0" fontId="16" fillId="4" borderId="3" xfId="0" applyNumberFormat="1" applyFont="1" applyFill="1" applyBorder="1" applyAlignment="1">
      <alignment vertical="top"/>
    </xf>
    <xf numFmtId="0" fontId="16" fillId="4" borderId="3" xfId="0" applyNumberFormat="1" applyFont="1" applyFill="1" applyBorder="1" applyAlignment="1">
      <alignment horizontal="right" vertical="top"/>
    </xf>
    <xf numFmtId="2" fontId="16" fillId="4" borderId="3" xfId="0" applyNumberFormat="1" applyFont="1" applyFill="1" applyBorder="1" applyAlignment="1">
      <alignment horizontal="right" vertical="top"/>
    </xf>
    <xf numFmtId="0" fontId="16" fillId="2" borderId="3" xfId="0" applyNumberFormat="1" applyFont="1" applyFill="1" applyBorder="1" applyAlignment="1">
      <alignment horizontal="right" vertical="top"/>
    </xf>
    <xf numFmtId="2" fontId="16" fillId="2" borderId="0" xfId="0" applyNumberFormat="1" applyFont="1" applyFill="1" applyBorder="1" applyAlignment="1">
      <alignment horizontal="right" vertical="top"/>
    </xf>
    <xf numFmtId="0" fontId="16" fillId="2" borderId="0" xfId="0" applyNumberFormat="1" applyFont="1" applyFill="1" applyBorder="1" applyAlignment="1">
      <alignment horizontal="right" vertical="top"/>
    </xf>
    <xf numFmtId="0" fontId="61" fillId="4" borderId="0" xfId="0" applyNumberFormat="1" applyFont="1" applyFill="1" applyBorder="1" applyAlignment="1">
      <alignment vertical="top"/>
    </xf>
    <xf numFmtId="0" fontId="61" fillId="4" borderId="0" xfId="0" applyNumberFormat="1" applyFont="1" applyFill="1" applyBorder="1" applyAlignment="1">
      <alignment horizontal="right" vertical="top"/>
    </xf>
    <xf numFmtId="2" fontId="61" fillId="4" borderId="0" xfId="0" applyNumberFormat="1" applyFont="1" applyFill="1" applyBorder="1" applyAlignment="1">
      <alignment horizontal="right" vertical="top"/>
    </xf>
    <xf numFmtId="0" fontId="61" fillId="0" borderId="0" xfId="0" applyNumberFormat="1" applyFont="1" applyFill="1" applyBorder="1" applyAlignment="1">
      <alignment horizontal="right" vertical="top"/>
    </xf>
    <xf numFmtId="0" fontId="61" fillId="0" borderId="0" xfId="0" applyNumberFormat="1" applyFont="1" applyFill="1" applyBorder="1" applyAlignment="1">
      <alignment vertical="top"/>
    </xf>
    <xf numFmtId="0" fontId="16" fillId="0" borderId="3" xfId="0" applyNumberFormat="1" applyFont="1" applyFill="1" applyBorder="1" applyAlignment="1">
      <alignment horizontal="right" vertical="top"/>
    </xf>
    <xf numFmtId="167" fontId="16" fillId="2" borderId="3" xfId="0" applyNumberFormat="1" applyFont="1" applyFill="1" applyBorder="1" applyAlignment="1">
      <alignment vertical="top"/>
    </xf>
    <xf numFmtId="0" fontId="16" fillId="4" borderId="0" xfId="0" applyFont="1" applyFill="1" applyBorder="1" applyAlignment="1">
      <alignment horizontal="right"/>
    </xf>
    <xf numFmtId="0" fontId="15" fillId="4" borderId="0" xfId="0" applyFont="1" applyFill="1"/>
    <xf numFmtId="0" fontId="15" fillId="2" borderId="0" xfId="0" applyFont="1" applyFill="1" applyAlignment="1">
      <alignment horizontal="right" wrapText="1"/>
    </xf>
    <xf numFmtId="0" fontId="16" fillId="2" borderId="0" xfId="0" applyFont="1" applyFill="1" applyAlignment="1">
      <alignment horizontal="right" wrapText="1"/>
    </xf>
    <xf numFmtId="0" fontId="16" fillId="4" borderId="0" xfId="0" applyFont="1" applyFill="1"/>
    <xf numFmtId="0" fontId="16" fillId="2" borderId="0" xfId="0" applyFont="1" applyFill="1" applyAlignment="1">
      <alignment horizontal="right"/>
    </xf>
    <xf numFmtId="0" fontId="15" fillId="4" borderId="1" xfId="0" applyFont="1" applyFill="1" applyBorder="1"/>
    <xf numFmtId="167" fontId="15" fillId="2" borderId="1" xfId="0" applyNumberFormat="1" applyFont="1" applyFill="1" applyBorder="1" applyAlignment="1">
      <alignment horizontal="right"/>
    </xf>
    <xf numFmtId="167" fontId="16" fillId="2" borderId="0" xfId="0" applyNumberFormat="1" applyFont="1" applyFill="1" applyAlignment="1">
      <alignment horizontal="right"/>
    </xf>
    <xf numFmtId="0" fontId="15" fillId="4" borderId="1" xfId="0" applyNumberFormat="1" applyFont="1" applyFill="1" applyBorder="1" applyAlignment="1">
      <alignment horizontal="left" wrapText="1"/>
    </xf>
    <xf numFmtId="167" fontId="15" fillId="2" borderId="1" xfId="0" applyNumberFormat="1" applyFont="1" applyFill="1" applyBorder="1" applyAlignment="1">
      <alignment horizontal="right" wrapText="1"/>
    </xf>
    <xf numFmtId="167" fontId="16" fillId="2" borderId="0" xfId="0" applyNumberFormat="1" applyFont="1" applyFill="1" applyBorder="1" applyAlignment="1">
      <alignment horizontal="right" vertical="top" wrapText="1"/>
    </xf>
    <xf numFmtId="0" fontId="42" fillId="4" borderId="0" xfId="0" applyFont="1" applyFill="1"/>
    <xf numFmtId="167" fontId="16" fillId="2" borderId="0" xfId="0" quotePrefix="1" applyNumberFormat="1" applyFont="1" applyFill="1" applyAlignment="1">
      <alignment horizontal="right"/>
    </xf>
    <xf numFmtId="0" fontId="16" fillId="4" borderId="3" xfId="0" applyFont="1" applyFill="1" applyBorder="1"/>
    <xf numFmtId="167" fontId="16" fillId="2" borderId="3" xfId="0" applyNumberFormat="1" applyFont="1" applyFill="1" applyBorder="1" applyAlignment="1">
      <alignment horizontal="right"/>
    </xf>
    <xf numFmtId="0" fontId="57" fillId="4" borderId="0" xfId="3" applyFont="1" applyFill="1" applyBorder="1"/>
    <xf numFmtId="0" fontId="16" fillId="0" borderId="0" xfId="3" applyFont="1" applyBorder="1"/>
    <xf numFmtId="0" fontId="15" fillId="4" borderId="0" xfId="3" applyFont="1" applyFill="1"/>
    <xf numFmtId="1" fontId="15" fillId="2" borderId="0" xfId="0" applyNumberFormat="1" applyFont="1" applyFill="1" applyAlignment="1">
      <alignment horizontal="right" wrapText="1"/>
    </xf>
    <xf numFmtId="0" fontId="15" fillId="4" borderId="0" xfId="3" applyFont="1" applyFill="1" applyAlignment="1"/>
    <xf numFmtId="167" fontId="16" fillId="2" borderId="0" xfId="0" applyNumberFormat="1" applyFont="1" applyFill="1" applyAlignment="1">
      <alignment horizontal="right" wrapText="1"/>
    </xf>
    <xf numFmtId="0" fontId="16" fillId="4" borderId="0" xfId="3" applyFont="1" applyFill="1" applyAlignment="1">
      <alignment horizontal="left"/>
    </xf>
    <xf numFmtId="167" fontId="16" fillId="2" borderId="0" xfId="3" applyNumberFormat="1" applyFont="1" applyFill="1" applyAlignment="1">
      <alignment horizontal="right"/>
    </xf>
    <xf numFmtId="1" fontId="15" fillId="4" borderId="1" xfId="0" applyNumberFormat="1" applyFont="1" applyFill="1" applyBorder="1"/>
    <xf numFmtId="1" fontId="16" fillId="4" borderId="0" xfId="0" applyNumberFormat="1" applyFont="1" applyFill="1" applyBorder="1"/>
    <xf numFmtId="0" fontId="16" fillId="4" borderId="0" xfId="0" applyFont="1" applyFill="1" applyBorder="1"/>
    <xf numFmtId="1" fontId="16" fillId="4" borderId="0" xfId="0" applyNumberFormat="1" applyFont="1" applyFill="1"/>
    <xf numFmtId="0" fontId="16" fillId="4" borderId="0" xfId="0" applyFont="1" applyFill="1" applyAlignment="1"/>
    <xf numFmtId="0" fontId="57" fillId="4" borderId="0" xfId="0" applyFont="1" applyFill="1" applyBorder="1"/>
    <xf numFmtId="0" fontId="16" fillId="4" borderId="0" xfId="3" applyFont="1" applyFill="1" applyBorder="1" applyAlignment="1">
      <alignment horizontal="right"/>
    </xf>
    <xf numFmtId="0" fontId="16" fillId="2" borderId="0" xfId="3" applyFont="1" applyFill="1" applyAlignment="1">
      <alignment horizontal="right"/>
    </xf>
    <xf numFmtId="1" fontId="16" fillId="4" borderId="1" xfId="3" applyNumberFormat="1" applyFont="1" applyFill="1" applyBorder="1"/>
    <xf numFmtId="0" fontId="62" fillId="2" borderId="1" xfId="0" applyFont="1" applyFill="1" applyBorder="1" applyAlignment="1">
      <alignment horizontal="right"/>
    </xf>
    <xf numFmtId="0" fontId="15" fillId="2" borderId="1" xfId="3" applyFont="1" applyFill="1" applyBorder="1" applyAlignment="1">
      <alignment horizontal="right"/>
    </xf>
    <xf numFmtId="1" fontId="16" fillId="4" borderId="0" xfId="3" applyNumberFormat="1" applyFont="1" applyFill="1" applyBorder="1"/>
    <xf numFmtId="0" fontId="16" fillId="2" borderId="0" xfId="3" applyFont="1" applyFill="1" applyBorder="1" applyAlignment="1">
      <alignment horizontal="right"/>
    </xf>
    <xf numFmtId="0" fontId="63" fillId="2" borderId="0" xfId="0" applyFont="1" applyFill="1" applyBorder="1" applyAlignment="1">
      <alignment horizontal="right"/>
    </xf>
    <xf numFmtId="0" fontId="63" fillId="2" borderId="0" xfId="0" quotePrefix="1" applyFont="1" applyFill="1" applyBorder="1" applyAlignment="1">
      <alignment horizontal="right"/>
    </xf>
    <xf numFmtId="0" fontId="16" fillId="2" borderId="0" xfId="3" quotePrefix="1" applyFont="1" applyFill="1" applyBorder="1" applyAlignment="1">
      <alignment horizontal="right"/>
    </xf>
    <xf numFmtId="0" fontId="15" fillId="2" borderId="0" xfId="3" quotePrefix="1" applyFont="1" applyFill="1" applyBorder="1" applyAlignment="1">
      <alignment horizontal="right"/>
    </xf>
    <xf numFmtId="0" fontId="15" fillId="2" borderId="0" xfId="3" applyFont="1" applyFill="1" applyBorder="1" applyAlignment="1">
      <alignment horizontal="right"/>
    </xf>
    <xf numFmtId="0" fontId="15" fillId="4" borderId="1" xfId="3" applyFont="1" applyFill="1" applyBorder="1"/>
    <xf numFmtId="0" fontId="15" fillId="0" borderId="0" xfId="3" applyFont="1" applyAlignment="1">
      <alignment horizontal="right"/>
    </xf>
    <xf numFmtId="0" fontId="15" fillId="0" borderId="0" xfId="3" applyFont="1"/>
    <xf numFmtId="169" fontId="16" fillId="2" borderId="0" xfId="0" applyNumberFormat="1" applyFont="1" applyFill="1" applyAlignment="1">
      <alignment horizontal="right"/>
    </xf>
    <xf numFmtId="169" fontId="16" fillId="2" borderId="1" xfId="0" applyNumberFormat="1" applyFont="1" applyFill="1" applyBorder="1" applyAlignment="1">
      <alignment horizontal="right"/>
    </xf>
    <xf numFmtId="169" fontId="16" fillId="2" borderId="0" xfId="0" quotePrefix="1" applyNumberFormat="1" applyFont="1" applyFill="1" applyAlignment="1">
      <alignment horizontal="right"/>
    </xf>
    <xf numFmtId="170" fontId="16" fillId="2" borderId="1" xfId="0" applyNumberFormat="1" applyFont="1" applyFill="1" applyBorder="1" applyAlignment="1">
      <alignment horizontal="right"/>
    </xf>
    <xf numFmtId="0" fontId="15" fillId="4" borderId="0" xfId="0" applyFont="1" applyFill="1" applyBorder="1"/>
    <xf numFmtId="0" fontId="42" fillId="4" borderId="0" xfId="3" applyFont="1" applyFill="1"/>
    <xf numFmtId="0" fontId="15" fillId="2" borderId="0" xfId="0" applyFont="1" applyFill="1" applyAlignment="1">
      <alignment wrapText="1"/>
    </xf>
    <xf numFmtId="0" fontId="16" fillId="2" borderId="0" xfId="0" applyFont="1" applyFill="1" applyAlignment="1">
      <alignment wrapText="1"/>
    </xf>
    <xf numFmtId="0" fontId="16" fillId="2" borderId="0" xfId="3" applyFont="1" applyFill="1"/>
    <xf numFmtId="1" fontId="16" fillId="2" borderId="0" xfId="3" applyNumberFormat="1" applyFont="1" applyFill="1"/>
    <xf numFmtId="0" fontId="15" fillId="2" borderId="1" xfId="3" applyFont="1" applyFill="1" applyBorder="1"/>
    <xf numFmtId="0" fontId="15" fillId="2" borderId="0" xfId="3" applyFont="1" applyFill="1"/>
    <xf numFmtId="0" fontId="64" fillId="4" borderId="19" xfId="0" applyFont="1" applyFill="1" applyBorder="1"/>
    <xf numFmtId="0" fontId="65" fillId="0" borderId="0" xfId="0" applyFont="1"/>
    <xf numFmtId="1" fontId="15" fillId="4" borderId="0" xfId="0" applyNumberFormat="1" applyFont="1" applyFill="1" applyAlignment="1">
      <alignment horizontal="right" wrapText="1"/>
    </xf>
    <xf numFmtId="167" fontId="16" fillId="4" borderId="0" xfId="0" applyNumberFormat="1" applyFont="1" applyFill="1" applyAlignment="1">
      <alignment horizontal="right" wrapText="1"/>
    </xf>
    <xf numFmtId="0" fontId="15" fillId="4" borderId="0" xfId="0" applyFont="1" applyFill="1" applyAlignment="1">
      <alignment horizontal="right" wrapText="1"/>
    </xf>
    <xf numFmtId="0" fontId="16" fillId="4" borderId="0" xfId="0" applyFont="1" applyFill="1" applyAlignment="1">
      <alignment horizontal="right" wrapText="1"/>
    </xf>
    <xf numFmtId="167" fontId="15" fillId="4" borderId="1" xfId="0" applyNumberFormat="1" applyFont="1" applyFill="1" applyBorder="1" applyAlignment="1">
      <alignment horizontal="right" wrapText="1"/>
    </xf>
    <xf numFmtId="167" fontId="16" fillId="4" borderId="0" xfId="0" quotePrefix="1" applyNumberFormat="1" applyFont="1" applyFill="1" applyAlignment="1">
      <alignment horizontal="right"/>
    </xf>
    <xf numFmtId="167" fontId="16" fillId="4" borderId="3" xfId="0" applyNumberFormat="1" applyFont="1" applyFill="1" applyBorder="1" applyAlignment="1">
      <alignment horizontal="right"/>
    </xf>
    <xf numFmtId="0" fontId="62" fillId="4" borderId="1" xfId="0" applyFont="1" applyFill="1" applyBorder="1" applyAlignment="1">
      <alignment horizontal="right"/>
    </xf>
    <xf numFmtId="0" fontId="63" fillId="4" borderId="0" xfId="0" applyFont="1" applyFill="1" applyBorder="1" applyAlignment="1">
      <alignment horizontal="right"/>
    </xf>
    <xf numFmtId="0" fontId="63" fillId="4" borderId="0" xfId="0" quotePrefix="1" applyFont="1" applyFill="1" applyBorder="1" applyAlignment="1">
      <alignment horizontal="right"/>
    </xf>
    <xf numFmtId="0" fontId="15" fillId="4" borderId="1" xfId="3" applyFont="1" applyFill="1" applyBorder="1" applyAlignment="1">
      <alignment horizontal="right"/>
    </xf>
    <xf numFmtId="169" fontId="16" fillId="4" borderId="0" xfId="0" applyNumberFormat="1" applyFont="1" applyFill="1" applyAlignment="1">
      <alignment horizontal="right"/>
    </xf>
    <xf numFmtId="169" fontId="16" fillId="4" borderId="1" xfId="0" applyNumberFormat="1" applyFont="1" applyFill="1" applyBorder="1" applyAlignment="1">
      <alignment horizontal="right"/>
    </xf>
    <xf numFmtId="169" fontId="16" fillId="4" borderId="0" xfId="0" quotePrefix="1" applyNumberFormat="1" applyFont="1" applyFill="1" applyAlignment="1">
      <alignment horizontal="right"/>
    </xf>
    <xf numFmtId="170" fontId="16" fillId="4" borderId="1" xfId="0" applyNumberFormat="1" applyFont="1" applyFill="1" applyBorder="1" applyAlignment="1">
      <alignment horizontal="right"/>
    </xf>
    <xf numFmtId="0" fontId="15" fillId="4" borderId="0" xfId="0" applyNumberFormat="1" applyFont="1" applyFill="1" applyBorder="1" applyAlignment="1">
      <alignment horizontal="right" vertical="top"/>
    </xf>
    <xf numFmtId="167" fontId="16" fillId="4" borderId="0" xfId="2" applyNumberFormat="1" applyFont="1" applyFill="1" applyBorder="1" applyAlignment="1">
      <alignment horizontal="right" vertical="top"/>
    </xf>
    <xf numFmtId="167" fontId="16" fillId="4" borderId="0" xfId="1" applyNumberFormat="1" applyFont="1" applyFill="1" applyBorder="1" applyAlignment="1">
      <alignment vertical="top"/>
    </xf>
    <xf numFmtId="167" fontId="16" fillId="4" borderId="0" xfId="0" applyNumberFormat="1" applyFont="1" applyFill="1" applyBorder="1" applyAlignment="1">
      <alignment vertical="top"/>
    </xf>
    <xf numFmtId="167" fontId="16" fillId="4" borderId="3" xfId="0" applyNumberFormat="1" applyFont="1" applyFill="1" applyBorder="1" applyAlignment="1">
      <alignment vertical="top"/>
    </xf>
    <xf numFmtId="0" fontId="14" fillId="4" borderId="0" xfId="0" applyFont="1" applyFill="1" applyBorder="1" applyAlignment="1">
      <alignment wrapText="1"/>
    </xf>
    <xf numFmtId="0" fontId="15" fillId="4" borderId="0" xfId="0" applyFont="1" applyFill="1" applyAlignment="1">
      <alignment wrapText="1"/>
    </xf>
    <xf numFmtId="0" fontId="16" fillId="4" borderId="0" xfId="0" applyFont="1" applyFill="1" applyAlignment="1">
      <alignment wrapText="1"/>
    </xf>
    <xf numFmtId="1" fontId="16" fillId="4" borderId="0" xfId="3" applyNumberFormat="1" applyFont="1" applyFill="1"/>
    <xf numFmtId="0" fontId="32" fillId="4" borderId="0" xfId="0" applyFont="1" applyFill="1" applyAlignment="1">
      <alignment vertical="top"/>
    </xf>
    <xf numFmtId="165" fontId="9" fillId="4" borderId="0" xfId="1" applyNumberFormat="1" applyFont="1" applyFill="1"/>
    <xf numFmtId="165" fontId="9" fillId="2" borderId="0" xfId="1" applyNumberFormat="1" applyFont="1" applyFill="1"/>
    <xf numFmtId="165" fontId="4" fillId="4" borderId="0" xfId="1" applyNumberFormat="1" applyFont="1" applyFill="1" applyBorder="1" applyAlignment="1">
      <alignment horizontal="right" vertical="top"/>
    </xf>
    <xf numFmtId="165" fontId="26" fillId="4" borderId="0" xfId="1" applyNumberFormat="1" applyFont="1" applyFill="1" applyAlignment="1">
      <alignment horizontal="right"/>
    </xf>
    <xf numFmtId="165" fontId="26" fillId="2" borderId="0" xfId="1" applyNumberFormat="1" applyFont="1" applyFill="1" applyAlignment="1">
      <alignment horizontal="right"/>
    </xf>
    <xf numFmtId="3" fontId="0" fillId="0" borderId="0" xfId="0" applyNumberFormat="1"/>
    <xf numFmtId="168" fontId="0" fillId="0" borderId="0" xfId="2" applyNumberFormat="1" applyFont="1"/>
    <xf numFmtId="1" fontId="0" fillId="0" borderId="0" xfId="0" applyNumberFormat="1"/>
    <xf numFmtId="10" fontId="0" fillId="0" borderId="0" xfId="2" applyNumberFormat="1" applyFont="1"/>
    <xf numFmtId="164" fontId="0" fillId="0" borderId="0" xfId="1" applyFont="1"/>
    <xf numFmtId="0" fontId="3" fillId="4" borderId="1" xfId="0" applyFont="1" applyFill="1" applyBorder="1" applyAlignment="1">
      <alignment horizontal="right"/>
    </xf>
    <xf numFmtId="167" fontId="28" fillId="4" borderId="1" xfId="0" quotePrefix="1" applyNumberFormat="1" applyFont="1" applyFill="1" applyBorder="1" applyAlignment="1">
      <alignment horizontal="right"/>
    </xf>
    <xf numFmtId="169" fontId="28" fillId="4" borderId="1" xfId="0" quotePrefix="1" applyNumberFormat="1" applyFont="1" applyFill="1" applyBorder="1" applyAlignment="1">
      <alignment horizontal="right"/>
    </xf>
    <xf numFmtId="0" fontId="68" fillId="2" borderId="1" xfId="0" applyFont="1" applyFill="1" applyBorder="1"/>
    <xf numFmtId="0" fontId="20" fillId="0" borderId="0" xfId="0" applyFont="1" applyBorder="1"/>
    <xf numFmtId="0" fontId="69" fillId="0" borderId="0" xfId="0" applyFont="1"/>
    <xf numFmtId="0" fontId="28" fillId="4" borderId="0" xfId="0" applyFont="1" applyFill="1" applyBorder="1"/>
    <xf numFmtId="0" fontId="29" fillId="4" borderId="0" xfId="0" applyFont="1" applyFill="1" applyBorder="1"/>
    <xf numFmtId="0" fontId="2" fillId="4" borderId="0" xfId="3" applyFont="1" applyFill="1" applyAlignment="1">
      <alignment horizontal="right"/>
    </xf>
    <xf numFmtId="167" fontId="28" fillId="4" borderId="0" xfId="0" applyNumberFormat="1" applyFont="1" applyFill="1" applyAlignment="1">
      <alignment horizontal="right"/>
    </xf>
    <xf numFmtId="0" fontId="68" fillId="0" borderId="0" xfId="0" applyFont="1"/>
    <xf numFmtId="0" fontId="20" fillId="4" borderId="0" xfId="3" applyFont="1" applyFill="1" applyAlignment="1">
      <alignment horizontal="right"/>
    </xf>
    <xf numFmtId="167" fontId="28" fillId="4" borderId="0" xfId="0" applyNumberFormat="1" applyFont="1" applyFill="1" applyBorder="1"/>
    <xf numFmtId="0" fontId="32" fillId="4" borderId="0" xfId="0" applyFont="1" applyFill="1" applyBorder="1" applyAlignment="1">
      <alignment horizontal="left" vertical="center" wrapText="1"/>
    </xf>
    <xf numFmtId="0" fontId="32" fillId="4" borderId="5" xfId="0" applyFont="1" applyFill="1" applyBorder="1" applyAlignment="1">
      <alignment horizontal="left" vertical="center" wrapText="1"/>
    </xf>
    <xf numFmtId="0" fontId="2" fillId="4" borderId="1" xfId="3" applyFont="1" applyFill="1" applyBorder="1" applyAlignment="1">
      <alignment horizontal="right"/>
    </xf>
    <xf numFmtId="0" fontId="29" fillId="4" borderId="5" xfId="0" applyFont="1" applyFill="1" applyBorder="1" applyAlignment="1">
      <alignment horizontal="left" indent="1"/>
    </xf>
    <xf numFmtId="0" fontId="32" fillId="4" borderId="19" xfId="0" applyFont="1" applyFill="1" applyBorder="1" applyAlignment="1">
      <alignment horizontal="left" vertical="center"/>
    </xf>
    <xf numFmtId="0" fontId="0" fillId="6" borderId="0" xfId="0" applyFill="1"/>
    <xf numFmtId="0" fontId="70" fillId="6" borderId="0" xfId="0" applyFont="1" applyFill="1"/>
    <xf numFmtId="0" fontId="3" fillId="4" borderId="0" xfId="0" applyFont="1" applyFill="1" applyBorder="1" applyAlignment="1">
      <alignment horizontal="right"/>
    </xf>
    <xf numFmtId="167" fontId="28" fillId="4" borderId="0" xfId="0" applyNumberFormat="1" applyFont="1" applyFill="1" applyBorder="1" applyAlignment="1">
      <alignment horizontal="right"/>
    </xf>
    <xf numFmtId="167" fontId="28" fillId="4" borderId="0" xfId="0" quotePrefix="1" applyNumberFormat="1" applyFont="1" applyFill="1" applyBorder="1" applyAlignment="1">
      <alignment horizontal="right"/>
    </xf>
    <xf numFmtId="169" fontId="28" fillId="4" borderId="0" xfId="0" applyNumberFormat="1" applyFont="1" applyFill="1" applyBorder="1" applyAlignment="1">
      <alignment horizontal="right"/>
    </xf>
    <xf numFmtId="169" fontId="28" fillId="4" borderId="0" xfId="0" quotePrefix="1" applyNumberFormat="1" applyFont="1" applyFill="1" applyBorder="1" applyAlignment="1">
      <alignment horizontal="right"/>
    </xf>
    <xf numFmtId="0" fontId="68" fillId="2" borderId="0" xfId="0" applyFont="1" applyFill="1" applyBorder="1"/>
    <xf numFmtId="169" fontId="20" fillId="0" borderId="0" xfId="0" applyNumberFormat="1" applyFont="1"/>
    <xf numFmtId="0" fontId="29" fillId="4" borderId="0" xfId="0" applyFont="1" applyFill="1" applyAlignment="1">
      <alignment horizontal="right" wrapText="1"/>
    </xf>
    <xf numFmtId="167" fontId="28" fillId="4" borderId="3" xfId="0" applyNumberFormat="1" applyFont="1" applyFill="1" applyBorder="1" applyAlignment="1">
      <alignment horizontal="right"/>
    </xf>
    <xf numFmtId="169" fontId="5" fillId="4" borderId="0" xfId="0" applyNumberFormat="1" applyFont="1" applyFill="1" applyBorder="1" applyAlignment="1">
      <alignment horizontal="right"/>
    </xf>
    <xf numFmtId="167" fontId="2" fillId="4" borderId="1" xfId="0" applyNumberFormat="1" applyFont="1" applyFill="1" applyBorder="1" applyAlignment="1">
      <alignment horizontal="right" vertical="top"/>
    </xf>
    <xf numFmtId="167" fontId="72" fillId="4" borderId="1" xfId="0" applyNumberFormat="1" applyFont="1" applyFill="1" applyBorder="1" applyAlignment="1">
      <alignment horizontal="right" vertical="top" wrapText="1"/>
    </xf>
    <xf numFmtId="0" fontId="28" fillId="4" borderId="4" xfId="0" applyFont="1" applyFill="1" applyBorder="1" applyAlignment="1"/>
    <xf numFmtId="167" fontId="73" fillId="4" borderId="0" xfId="3" applyNumberFormat="1" applyFont="1" applyFill="1" applyAlignment="1">
      <alignment horizontal="right"/>
    </xf>
    <xf numFmtId="167" fontId="72" fillId="4" borderId="0" xfId="3" applyNumberFormat="1" applyFont="1" applyFill="1" applyAlignment="1">
      <alignment horizontal="right"/>
    </xf>
    <xf numFmtId="169" fontId="74" fillId="4" borderId="1" xfId="0" applyNumberFormat="1" applyFont="1" applyFill="1" applyBorder="1" applyAlignment="1">
      <alignment horizontal="right"/>
    </xf>
    <xf numFmtId="169" fontId="75" fillId="4" borderId="0" xfId="0" applyNumberFormat="1" applyFont="1" applyFill="1" applyAlignment="1">
      <alignment horizontal="right"/>
    </xf>
    <xf numFmtId="169" fontId="75" fillId="4" borderId="0" xfId="0" quotePrefix="1" applyNumberFormat="1" applyFont="1" applyFill="1" applyAlignment="1">
      <alignment horizontal="right"/>
    </xf>
    <xf numFmtId="167" fontId="74" fillId="4" borderId="1" xfId="0" applyNumberFormat="1" applyFont="1" applyFill="1" applyBorder="1" applyAlignment="1">
      <alignment horizontal="right"/>
    </xf>
    <xf numFmtId="169" fontId="9" fillId="4" borderId="0" xfId="0" applyNumberFormat="1" applyFont="1" applyFill="1" applyAlignment="1">
      <alignment horizontal="right"/>
    </xf>
    <xf numFmtId="169" fontId="9" fillId="2" borderId="0" xfId="0" applyNumberFormat="1" applyFont="1" applyFill="1"/>
    <xf numFmtId="0" fontId="0" fillId="0" borderId="0" xfId="0" applyNumberFormat="1"/>
    <xf numFmtId="167" fontId="0" fillId="0" borderId="0" xfId="0" applyNumberFormat="1"/>
    <xf numFmtId="0" fontId="2" fillId="4" borderId="1" xfId="0" applyNumberFormat="1" applyFont="1" applyFill="1" applyBorder="1"/>
    <xf numFmtId="0" fontId="9" fillId="4" borderId="1" xfId="0" applyFont="1" applyFill="1" applyBorder="1"/>
    <xf numFmtId="169" fontId="4" fillId="4" borderId="1" xfId="0" applyNumberFormat="1" applyFont="1" applyFill="1" applyBorder="1" applyAlignment="1">
      <alignment horizontal="right"/>
    </xf>
    <xf numFmtId="3" fontId="4" fillId="4" borderId="1" xfId="0" applyNumberFormat="1" applyFont="1" applyFill="1" applyBorder="1" applyAlignment="1">
      <alignment horizontal="right"/>
    </xf>
    <xf numFmtId="0" fontId="16" fillId="4" borderId="1" xfId="0" applyFont="1" applyFill="1" applyBorder="1" applyAlignment="1">
      <alignment horizontal="right"/>
    </xf>
    <xf numFmtId="167" fontId="16" fillId="2" borderId="1" xfId="0" applyNumberFormat="1" applyFont="1" applyFill="1" applyBorder="1" applyAlignment="1">
      <alignment horizontal="right"/>
    </xf>
    <xf numFmtId="167" fontId="74" fillId="4" borderId="0" xfId="0" applyNumberFormat="1" applyFont="1" applyFill="1" applyAlignment="1">
      <alignment horizontal="right"/>
    </xf>
    <xf numFmtId="0" fontId="71" fillId="0" borderId="0" xfId="0" applyFont="1"/>
    <xf numFmtId="0" fontId="77" fillId="0" borderId="0" xfId="0" applyFont="1"/>
    <xf numFmtId="0" fontId="76" fillId="6" borderId="0" xfId="0" applyFont="1" applyFill="1"/>
    <xf numFmtId="0" fontId="78" fillId="4" borderId="19" xfId="0" applyFont="1" applyFill="1" applyBorder="1"/>
    <xf numFmtId="0" fontId="28" fillId="4" borderId="3" xfId="0" applyFont="1" applyFill="1" applyBorder="1"/>
    <xf numFmtId="167" fontId="28" fillId="4" borderId="3" xfId="0" applyNumberFormat="1" applyFont="1" applyFill="1" applyBorder="1"/>
    <xf numFmtId="0" fontId="20" fillId="4" borderId="0" xfId="0" applyFont="1" applyFill="1"/>
    <xf numFmtId="0" fontId="53" fillId="4" borderId="1" xfId="0" applyFont="1" applyFill="1" applyBorder="1"/>
    <xf numFmtId="0" fontId="29" fillId="4" borderId="3" xfId="0" applyFont="1" applyFill="1" applyBorder="1" applyAlignment="1">
      <alignment horizontal="right" wrapText="1"/>
    </xf>
    <xf numFmtId="0" fontId="0" fillId="0" borderId="0" xfId="0" applyFont="1"/>
    <xf numFmtId="0" fontId="0" fillId="0" borderId="0" xfId="0" applyFill="1"/>
    <xf numFmtId="0" fontId="4" fillId="0" borderId="1" xfId="0" applyFont="1" applyBorder="1"/>
    <xf numFmtId="0" fontId="0" fillId="0" borderId="0" xfId="0" applyAlignment="1"/>
    <xf numFmtId="0" fontId="76" fillId="0" borderId="0" xfId="0" applyFont="1"/>
    <xf numFmtId="167" fontId="0" fillId="0" borderId="0" xfId="0" applyNumberFormat="1" applyFill="1"/>
    <xf numFmtId="0" fontId="0" fillId="0" borderId="0" xfId="0" applyNumberFormat="1" applyFill="1"/>
    <xf numFmtId="0" fontId="18" fillId="4" borderId="20" xfId="1463" applyFill="1" applyBorder="1"/>
    <xf numFmtId="167" fontId="15" fillId="2" borderId="1" xfId="0" applyNumberFormat="1" applyFont="1" applyFill="1" applyBorder="1" applyAlignment="1">
      <alignment horizontal="right" vertical="top"/>
    </xf>
    <xf numFmtId="167" fontId="16" fillId="2" borderId="2" xfId="0" applyNumberFormat="1" applyFont="1" applyFill="1" applyBorder="1" applyAlignment="1">
      <alignment horizontal="right"/>
    </xf>
    <xf numFmtId="167" fontId="16" fillId="2" borderId="0" xfId="0" quotePrefix="1" applyNumberFormat="1" applyFont="1" applyFill="1" applyBorder="1" applyAlignment="1">
      <alignment horizontal="right"/>
    </xf>
    <xf numFmtId="167" fontId="16" fillId="2" borderId="3" xfId="0" quotePrefix="1" applyNumberFormat="1" applyFont="1" applyFill="1" applyBorder="1" applyAlignment="1">
      <alignment horizontal="right"/>
    </xf>
    <xf numFmtId="167" fontId="15" fillId="2" borderId="3" xfId="0" quotePrefix="1" applyNumberFormat="1" applyFont="1" applyFill="1" applyBorder="1" applyAlignment="1">
      <alignment horizontal="right"/>
    </xf>
    <xf numFmtId="167" fontId="79" fillId="2" borderId="3" xfId="0" applyNumberFormat="1" applyFont="1" applyFill="1" applyBorder="1" applyAlignment="1">
      <alignment horizontal="right"/>
    </xf>
    <xf numFmtId="167" fontId="42" fillId="2" borderId="0" xfId="0" applyNumberFormat="1" applyFont="1" applyFill="1" applyAlignment="1">
      <alignment horizontal="right"/>
    </xf>
    <xf numFmtId="0" fontId="20" fillId="4" borderId="0" xfId="0" applyFont="1" applyFill="1" applyAlignment="1">
      <alignment horizontal="right"/>
    </xf>
    <xf numFmtId="0" fontId="20" fillId="0" borderId="0" xfId="0" applyFont="1" applyBorder="1" applyAlignment="1">
      <alignment horizontal="right"/>
    </xf>
    <xf numFmtId="0" fontId="20" fillId="0" borderId="0" xfId="0" applyFont="1" applyAlignment="1">
      <alignment horizontal="right"/>
    </xf>
    <xf numFmtId="169" fontId="15" fillId="2" borderId="1" xfId="0" applyNumberFormat="1" applyFont="1" applyFill="1" applyBorder="1" applyAlignment="1">
      <alignment horizontal="right"/>
    </xf>
    <xf numFmtId="169" fontId="16" fillId="2" borderId="0" xfId="0" applyNumberFormat="1" applyFont="1" applyFill="1" applyBorder="1" applyAlignment="1">
      <alignment horizontal="right"/>
    </xf>
    <xf numFmtId="0" fontId="42" fillId="4" borderId="0" xfId="0" applyFont="1" applyFill="1" applyBorder="1"/>
    <xf numFmtId="167" fontId="15" fillId="2" borderId="1" xfId="3" applyNumberFormat="1" applyFont="1" applyFill="1" applyBorder="1" applyAlignment="1">
      <alignment horizontal="right"/>
    </xf>
    <xf numFmtId="167" fontId="16" fillId="2" borderId="0" xfId="3" applyNumberFormat="1" applyFont="1" applyFill="1" applyBorder="1" applyAlignment="1">
      <alignment horizontal="right"/>
    </xf>
    <xf numFmtId="167" fontId="16" fillId="2" borderId="0" xfId="3" applyNumberFormat="1" applyFont="1" applyFill="1" applyBorder="1"/>
    <xf numFmtId="167" fontId="16" fillId="2" borderId="0" xfId="3" quotePrefix="1" applyNumberFormat="1" applyFont="1" applyFill="1" applyBorder="1" applyAlignment="1">
      <alignment horizontal="right"/>
    </xf>
    <xf numFmtId="167" fontId="15" fillId="2" borderId="0" xfId="3" applyNumberFormat="1" applyFont="1" applyFill="1" applyBorder="1" applyAlignment="1">
      <alignment horizontal="right"/>
    </xf>
    <xf numFmtId="169" fontId="20" fillId="4" borderId="1" xfId="0" applyNumberFormat="1" applyFont="1" applyFill="1" applyBorder="1"/>
    <xf numFmtId="169" fontId="4" fillId="4" borderId="0" xfId="3" applyNumberFormat="1" applyFont="1" applyFill="1"/>
    <xf numFmtId="169" fontId="20" fillId="4" borderId="1" xfId="0" applyNumberFormat="1" applyFont="1" applyFill="1" applyBorder="1" applyAlignment="1">
      <alignment vertical="center"/>
    </xf>
    <xf numFmtId="169" fontId="4" fillId="4" borderId="0" xfId="3" applyNumberFormat="1" applyFont="1" applyFill="1" applyBorder="1"/>
    <xf numFmtId="169" fontId="20" fillId="4" borderId="0" xfId="0" applyNumberFormat="1" applyFont="1" applyFill="1" applyAlignment="1">
      <alignment horizontal="left" vertical="center" wrapText="1" indent="1"/>
    </xf>
    <xf numFmtId="169" fontId="20" fillId="4" borderId="0" xfId="0" applyNumberFormat="1" applyFont="1" applyFill="1"/>
    <xf numFmtId="169" fontId="9" fillId="4" borderId="0" xfId="0" applyNumberFormat="1" applyFont="1" applyFill="1"/>
    <xf numFmtId="169" fontId="20" fillId="4" borderId="0" xfId="0" applyNumberFormat="1" applyFont="1" applyFill="1" applyAlignment="1">
      <alignment horizontal="right"/>
    </xf>
    <xf numFmtId="169" fontId="20" fillId="4" borderId="1" xfId="0" applyNumberFormat="1" applyFont="1" applyFill="1" applyBorder="1" applyAlignment="1">
      <alignment horizontal="right" vertical="center" wrapText="1"/>
    </xf>
    <xf numFmtId="169" fontId="4" fillId="4" borderId="0" xfId="0" applyNumberFormat="1" applyFont="1" applyFill="1" applyBorder="1"/>
    <xf numFmtId="169" fontId="20" fillId="4" borderId="0" xfId="3" applyNumberFormat="1" applyFont="1" applyFill="1"/>
    <xf numFmtId="0" fontId="20" fillId="4" borderId="1" xfId="0" applyFont="1" applyFill="1" applyBorder="1"/>
    <xf numFmtId="0" fontId="20" fillId="4" borderId="0" xfId="0" applyFont="1" applyFill="1" applyAlignment="1">
      <alignment vertical="center" wrapText="1"/>
    </xf>
    <xf numFmtId="0" fontId="68" fillId="4" borderId="1" xfId="0" applyFont="1" applyFill="1" applyBorder="1"/>
    <xf numFmtId="0" fontId="68" fillId="4" borderId="0" xfId="0" applyFont="1" applyFill="1" applyBorder="1"/>
    <xf numFmtId="169" fontId="15" fillId="2" borderId="0" xfId="0" applyNumberFormat="1" applyFont="1" applyFill="1" applyBorder="1" applyAlignment="1">
      <alignment horizontal="right"/>
    </xf>
    <xf numFmtId="0" fontId="16" fillId="4" borderId="1" xfId="0" applyFont="1" applyFill="1" applyBorder="1"/>
    <xf numFmtId="3" fontId="16" fillId="2" borderId="1" xfId="0" applyNumberFormat="1" applyFont="1" applyFill="1" applyBorder="1" applyAlignment="1">
      <alignment horizontal="right"/>
    </xf>
    <xf numFmtId="169" fontId="16" fillId="2" borderId="1" xfId="0" quotePrefix="1" applyNumberFormat="1" applyFont="1" applyFill="1" applyBorder="1" applyAlignment="1">
      <alignment horizontal="right"/>
    </xf>
    <xf numFmtId="169" fontId="16" fillId="5" borderId="0" xfId="0" applyNumberFormat="1" applyFont="1" applyFill="1" applyAlignment="1">
      <alignment horizontal="right"/>
    </xf>
    <xf numFmtId="0" fontId="16" fillId="2" borderId="0" xfId="0" quotePrefix="1" applyNumberFormat="1" applyFont="1" applyFill="1" applyAlignment="1">
      <alignment horizontal="right"/>
    </xf>
    <xf numFmtId="0" fontId="15" fillId="4" borderId="1" xfId="0" applyNumberFormat="1" applyFont="1" applyFill="1" applyBorder="1"/>
    <xf numFmtId="0" fontId="2" fillId="4" borderId="1" xfId="0" applyFont="1" applyFill="1" applyBorder="1" applyAlignment="1">
      <alignment horizontal="right"/>
    </xf>
    <xf numFmtId="167" fontId="4" fillId="4" borderId="7" xfId="0" applyNumberFormat="1" applyFont="1" applyFill="1" applyBorder="1" applyAlignment="1">
      <alignment horizontal="right" vertical="top"/>
    </xf>
    <xf numFmtId="1" fontId="16" fillId="2" borderId="0" xfId="3" applyNumberFormat="1" applyFont="1" applyFill="1" applyAlignment="1">
      <alignment horizontal="right"/>
    </xf>
    <xf numFmtId="169" fontId="15" fillId="2" borderId="1" xfId="3" applyNumberFormat="1" applyFont="1" applyFill="1" applyBorder="1" applyAlignment="1">
      <alignment horizontal="right"/>
    </xf>
    <xf numFmtId="169" fontId="16" fillId="2" borderId="0" xfId="3" applyNumberFormat="1" applyFont="1" applyFill="1" applyAlignment="1">
      <alignment horizontal="right"/>
    </xf>
    <xf numFmtId="169" fontId="16" fillId="2" borderId="0" xfId="3" quotePrefix="1" applyNumberFormat="1" applyFont="1" applyFill="1" applyAlignment="1">
      <alignment horizontal="right"/>
    </xf>
    <xf numFmtId="168" fontId="16" fillId="2" borderId="0" xfId="2" applyNumberFormat="1" applyFont="1" applyFill="1" applyAlignment="1">
      <alignment horizontal="right"/>
    </xf>
    <xf numFmtId="0" fontId="4" fillId="4" borderId="3" xfId="3" applyFont="1" applyFill="1" applyBorder="1" applyAlignment="1">
      <alignment horizontal="right"/>
    </xf>
    <xf numFmtId="167" fontId="4" fillId="4" borderId="1" xfId="3" applyNumberFormat="1" applyFont="1" applyFill="1" applyBorder="1" applyAlignment="1">
      <alignment horizontal="right"/>
    </xf>
    <xf numFmtId="167" fontId="4" fillId="4" borderId="0" xfId="2" applyNumberFormat="1" applyFont="1" applyFill="1" applyAlignment="1">
      <alignment horizontal="right"/>
    </xf>
    <xf numFmtId="167" fontId="20" fillId="4" borderId="1" xfId="3" applyNumberFormat="1" applyFont="1" applyFill="1" applyBorder="1" applyAlignment="1">
      <alignment horizontal="right"/>
    </xf>
    <xf numFmtId="0" fontId="0" fillId="0" borderId="24" xfId="0" applyBorder="1"/>
    <xf numFmtId="168" fontId="0" fillId="0" borderId="24" xfId="2" applyNumberFormat="1" applyFont="1" applyBorder="1"/>
    <xf numFmtId="10" fontId="0" fillId="0" borderId="24" xfId="2" applyNumberFormat="1" applyFont="1" applyBorder="1"/>
    <xf numFmtId="1" fontId="0" fillId="0" borderId="24" xfId="0" applyNumberFormat="1" applyBorder="1"/>
    <xf numFmtId="164" fontId="0" fillId="0" borderId="24" xfId="1" applyFont="1" applyBorder="1"/>
    <xf numFmtId="0" fontId="80" fillId="0" borderId="0" xfId="0" applyFont="1"/>
    <xf numFmtId="0" fontId="81" fillId="0" borderId="0" xfId="0" applyFont="1"/>
    <xf numFmtId="0" fontId="81" fillId="0" borderId="24" xfId="0" applyFont="1" applyBorder="1"/>
    <xf numFmtId="167" fontId="4" fillId="4" borderId="0" xfId="0" quotePrefix="1" applyNumberFormat="1" applyFont="1" applyFill="1" applyBorder="1" applyAlignment="1">
      <alignment horizontal="right"/>
    </xf>
    <xf numFmtId="167" fontId="2" fillId="4" borderId="2" xfId="0" applyNumberFormat="1" applyFont="1" applyFill="1" applyBorder="1" applyAlignment="1">
      <alignment horizontal="right"/>
    </xf>
    <xf numFmtId="0" fontId="83" fillId="4" borderId="19" xfId="0" applyFont="1" applyFill="1" applyBorder="1"/>
    <xf numFmtId="0" fontId="84" fillId="0" borderId="0" xfId="0" applyFont="1"/>
    <xf numFmtId="165" fontId="58" fillId="2" borderId="0" xfId="1" applyNumberFormat="1" applyFont="1" applyFill="1" applyBorder="1" applyAlignment="1">
      <alignment horizontal="right" vertical="top"/>
    </xf>
    <xf numFmtId="167" fontId="16" fillId="2" borderId="23" xfId="0" applyNumberFormat="1" applyFont="1" applyFill="1" applyBorder="1" applyAlignment="1">
      <alignment horizontal="right" vertical="top"/>
    </xf>
    <xf numFmtId="167" fontId="4" fillId="4" borderId="2" xfId="0" applyNumberFormat="1" applyFont="1" applyFill="1" applyBorder="1" applyAlignment="1">
      <alignment horizontal="right"/>
    </xf>
    <xf numFmtId="167" fontId="2" fillId="0" borderId="1" xfId="0" applyNumberFormat="1" applyFont="1" applyFill="1" applyBorder="1" applyAlignment="1">
      <alignment horizontal="right"/>
    </xf>
    <xf numFmtId="167" fontId="4" fillId="0" borderId="0" xfId="0" applyNumberFormat="1" applyFont="1" applyFill="1" applyBorder="1" applyAlignment="1">
      <alignment horizontal="right"/>
    </xf>
    <xf numFmtId="167" fontId="2" fillId="2" borderId="2" xfId="0" applyNumberFormat="1" applyFont="1" applyFill="1" applyBorder="1" applyAlignment="1">
      <alignment horizontal="right"/>
    </xf>
    <xf numFmtId="167" fontId="28" fillId="2" borderId="1" xfId="0" applyNumberFormat="1" applyFont="1" applyFill="1" applyBorder="1" applyAlignment="1">
      <alignment horizontal="right" vertical="top" wrapText="1"/>
    </xf>
    <xf numFmtId="167" fontId="5" fillId="2" borderId="0" xfId="0" applyNumberFormat="1" applyFont="1" applyFill="1" applyAlignment="1">
      <alignment horizontal="right"/>
    </xf>
    <xf numFmtId="167" fontId="28" fillId="2" borderId="3" xfId="0" applyNumberFormat="1" applyFont="1" applyFill="1" applyBorder="1" applyAlignment="1">
      <alignment horizontal="right"/>
    </xf>
    <xf numFmtId="167" fontId="29" fillId="2" borderId="0" xfId="0" applyNumberFormat="1" applyFont="1" applyFill="1" applyAlignment="1">
      <alignment horizontal="right"/>
    </xf>
    <xf numFmtId="167" fontId="29" fillId="2" borderId="0" xfId="0" applyNumberFormat="1" applyFont="1" applyFill="1" applyBorder="1" applyAlignment="1">
      <alignment horizontal="right" vertical="top"/>
    </xf>
    <xf numFmtId="167" fontId="29" fillId="2" borderId="0" xfId="0" applyNumberFormat="1" applyFont="1" applyFill="1" applyBorder="1" applyAlignment="1">
      <alignment horizontal="right"/>
    </xf>
    <xf numFmtId="167" fontId="29" fillId="2" borderId="0" xfId="0" quotePrefix="1" applyNumberFormat="1" applyFont="1" applyFill="1" applyBorder="1" applyAlignment="1">
      <alignment horizontal="right"/>
    </xf>
    <xf numFmtId="167" fontId="4" fillId="2" borderId="0" xfId="0" quotePrefix="1" applyNumberFormat="1" applyFont="1" applyFill="1" applyAlignment="1">
      <alignment horizontal="right"/>
    </xf>
    <xf numFmtId="167" fontId="5" fillId="2" borderId="0" xfId="0" applyNumberFormat="1" applyFont="1" applyFill="1" applyBorder="1" applyAlignment="1">
      <alignment horizontal="right"/>
    </xf>
    <xf numFmtId="167" fontId="3" fillId="2" borderId="1" xfId="0" applyNumberFormat="1" applyFont="1" applyFill="1" applyBorder="1" applyAlignment="1">
      <alignment horizontal="right"/>
    </xf>
    <xf numFmtId="169" fontId="4" fillId="4" borderId="0" xfId="0" quotePrefix="1" applyNumberFormat="1" applyFont="1" applyFill="1" applyBorder="1" applyAlignment="1">
      <alignment horizontal="right"/>
    </xf>
    <xf numFmtId="0" fontId="85" fillId="4" borderId="0" xfId="3" applyFont="1" applyFill="1" applyBorder="1"/>
    <xf numFmtId="0" fontId="86" fillId="4" borderId="0" xfId="3" applyFont="1" applyFill="1" applyBorder="1"/>
    <xf numFmtId="167" fontId="2" fillId="4" borderId="0" xfId="3" applyNumberFormat="1" applyFont="1" applyFill="1" applyBorder="1" applyAlignment="1">
      <alignment horizontal="right"/>
    </xf>
    <xf numFmtId="169" fontId="28" fillId="2" borderId="0" xfId="0" quotePrefix="1" applyNumberFormat="1" applyFont="1" applyFill="1" applyBorder="1" applyAlignment="1">
      <alignment horizontal="right"/>
    </xf>
    <xf numFmtId="0" fontId="82" fillId="4" borderId="1" xfId="3" applyFont="1" applyFill="1" applyBorder="1" applyAlignment="1">
      <alignment horizontal="right"/>
    </xf>
    <xf numFmtId="0" fontId="82" fillId="4" borderId="1" xfId="0" applyFont="1" applyFill="1" applyBorder="1"/>
    <xf numFmtId="0" fontId="2" fillId="4" borderId="26" xfId="0" applyNumberFormat="1" applyFont="1" applyFill="1" applyBorder="1" applyAlignment="1">
      <alignment horizontal="right" vertical="top"/>
    </xf>
    <xf numFmtId="0" fontId="4" fillId="4" borderId="26" xfId="0" applyFont="1" applyFill="1" applyBorder="1" applyAlignment="1">
      <alignment horizontal="right"/>
    </xf>
    <xf numFmtId="0" fontId="4" fillId="4" borderId="26" xfId="0" applyNumberFormat="1" applyFont="1" applyFill="1" applyBorder="1" applyAlignment="1">
      <alignment horizontal="right" vertical="top" wrapText="1"/>
    </xf>
    <xf numFmtId="167" fontId="4" fillId="4" borderId="26" xfId="0" applyNumberFormat="1" applyFont="1" applyFill="1" applyBorder="1" applyAlignment="1">
      <alignment horizontal="right" vertical="top"/>
    </xf>
    <xf numFmtId="167" fontId="4" fillId="4" borderId="26" xfId="1" applyNumberFormat="1" applyFont="1" applyFill="1" applyBorder="1" applyAlignment="1">
      <alignment horizontal="right" vertical="top"/>
    </xf>
    <xf numFmtId="167" fontId="4" fillId="4" borderId="27" xfId="1" applyNumberFormat="1" applyFont="1" applyFill="1" applyBorder="1" applyAlignment="1">
      <alignment horizontal="right" vertical="top" wrapText="1"/>
    </xf>
    <xf numFmtId="167" fontId="4" fillId="4" borderId="25" xfId="1" applyNumberFormat="1" applyFont="1" applyFill="1" applyBorder="1" applyAlignment="1">
      <alignment horizontal="right" vertical="top"/>
    </xf>
    <xf numFmtId="0" fontId="36" fillId="2" borderId="0" xfId="0" applyFont="1" applyFill="1"/>
    <xf numFmtId="168" fontId="4" fillId="4" borderId="29" xfId="2" applyNumberFormat="1" applyFont="1" applyFill="1" applyBorder="1" applyAlignment="1">
      <alignment horizontal="right"/>
    </xf>
    <xf numFmtId="169" fontId="2" fillId="4" borderId="28" xfId="3" applyNumberFormat="1" applyFont="1" applyFill="1" applyBorder="1" applyAlignment="1">
      <alignment horizontal="right"/>
    </xf>
    <xf numFmtId="2" fontId="9" fillId="4" borderId="0" xfId="1" applyNumberFormat="1" applyFont="1" applyFill="1"/>
    <xf numFmtId="0" fontId="87" fillId="0" borderId="0" xfId="0" applyFont="1" applyFill="1" applyAlignment="1">
      <alignment wrapText="1"/>
    </xf>
    <xf numFmtId="0" fontId="88" fillId="0" borderId="0" xfId="0" applyFont="1" applyFill="1" applyBorder="1" applyAlignment="1">
      <alignment horizontal="right"/>
    </xf>
    <xf numFmtId="0" fontId="85" fillId="4" borderId="0" xfId="3" applyFont="1" applyFill="1"/>
    <xf numFmtId="0" fontId="25" fillId="4" borderId="0" xfId="0" applyNumberFormat="1" applyFont="1" applyFill="1" applyBorder="1" applyAlignment="1">
      <alignment horizontal="left" vertical="top"/>
    </xf>
    <xf numFmtId="0" fontId="4" fillId="4" borderId="0" xfId="0" applyNumberFormat="1" applyFont="1" applyFill="1" applyBorder="1" applyAlignment="1">
      <alignment horizontal="left" vertical="top"/>
    </xf>
    <xf numFmtId="167" fontId="16" fillId="4" borderId="1" xfId="3" applyNumberFormat="1" applyFont="1" applyFill="1" applyBorder="1" applyAlignment="1">
      <alignment horizontal="right"/>
    </xf>
    <xf numFmtId="0" fontId="89" fillId="4" borderId="0" xfId="0" applyFont="1" applyFill="1" applyAlignment="1">
      <alignment horizontal="right" wrapText="1"/>
    </xf>
    <xf numFmtId="0" fontId="89" fillId="4" borderId="0" xfId="3" applyFont="1" applyFill="1" applyAlignment="1">
      <alignment horizontal="right"/>
    </xf>
    <xf numFmtId="0" fontId="89" fillId="4" borderId="0" xfId="0" applyFont="1" applyFill="1" applyAlignment="1">
      <alignment horizontal="right"/>
    </xf>
    <xf numFmtId="0" fontId="90" fillId="4" borderId="1" xfId="0" applyFont="1" applyFill="1" applyBorder="1"/>
    <xf numFmtId="0" fontId="89" fillId="4" borderId="0" xfId="0" applyFont="1" applyFill="1"/>
    <xf numFmtId="167" fontId="5" fillId="4" borderId="0" xfId="0" applyNumberFormat="1" applyFont="1" applyFill="1" applyBorder="1" applyAlignment="1">
      <alignment horizontal="right"/>
    </xf>
    <xf numFmtId="167" fontId="3" fillId="4" borderId="1" xfId="0" applyNumberFormat="1" applyFont="1" applyFill="1" applyBorder="1" applyAlignment="1">
      <alignment horizontal="right"/>
    </xf>
    <xf numFmtId="0" fontId="91" fillId="4" borderId="0" xfId="0" applyFont="1" applyFill="1"/>
    <xf numFmtId="0" fontId="15" fillId="4" borderId="0" xfId="0" applyFont="1" applyFill="1" applyBorder="1" applyAlignment="1">
      <alignment horizontal="right" wrapText="1"/>
    </xf>
    <xf numFmtId="0" fontId="15" fillId="0" borderId="0" xfId="0" applyFont="1" applyAlignment="1">
      <alignment wrapText="1"/>
    </xf>
    <xf numFmtId="0" fontId="91" fillId="4" borderId="0" xfId="0" applyFont="1" applyFill="1" applyAlignment="1">
      <alignment vertical="center"/>
    </xf>
    <xf numFmtId="0" fontId="16" fillId="4" borderId="0" xfId="0" applyFont="1" applyFill="1" applyBorder="1" applyAlignment="1">
      <alignment horizontal="right" wrapText="1"/>
    </xf>
    <xf numFmtId="0" fontId="16" fillId="4" borderId="0" xfId="0" applyFont="1" applyFill="1" applyAlignment="1">
      <alignment horizontal="left"/>
    </xf>
    <xf numFmtId="167" fontId="15" fillId="4" borderId="1" xfId="0" applyNumberFormat="1" applyFont="1" applyFill="1" applyBorder="1" applyAlignment="1">
      <alignment horizontal="right" vertical="top"/>
    </xf>
    <xf numFmtId="167" fontId="16" fillId="4" borderId="2" xfId="0" applyNumberFormat="1" applyFont="1" applyFill="1" applyBorder="1" applyAlignment="1">
      <alignment horizontal="right"/>
    </xf>
    <xf numFmtId="167" fontId="16" fillId="4" borderId="0" xfId="0" quotePrefix="1" applyNumberFormat="1" applyFont="1" applyFill="1" applyBorder="1" applyAlignment="1">
      <alignment horizontal="right"/>
    </xf>
    <xf numFmtId="167" fontId="16" fillId="4" borderId="3" xfId="0" quotePrefix="1" applyNumberFormat="1" applyFont="1" applyFill="1" applyBorder="1" applyAlignment="1">
      <alignment horizontal="right"/>
    </xf>
    <xf numFmtId="172" fontId="15" fillId="4" borderId="1" xfId="0" applyNumberFormat="1" applyFont="1" applyFill="1" applyBorder="1" applyAlignment="1">
      <alignment horizontal="right"/>
    </xf>
    <xf numFmtId="167" fontId="15" fillId="4" borderId="3" xfId="0" quotePrefix="1" applyNumberFormat="1" applyFont="1" applyFill="1" applyBorder="1" applyAlignment="1">
      <alignment horizontal="right"/>
    </xf>
    <xf numFmtId="167" fontId="42" fillId="4" borderId="0" xfId="0" applyNumberFormat="1" applyFont="1" applyFill="1" applyAlignment="1">
      <alignment horizontal="right"/>
    </xf>
    <xf numFmtId="167" fontId="79" fillId="4" borderId="3" xfId="0" applyNumberFormat="1" applyFont="1" applyFill="1" applyBorder="1" applyAlignment="1">
      <alignment horizontal="right"/>
    </xf>
    <xf numFmtId="0" fontId="91" fillId="4" borderId="0" xfId="3" applyFont="1" applyFill="1" applyAlignment="1">
      <alignment vertical="center"/>
    </xf>
    <xf numFmtId="169" fontId="16" fillId="4" borderId="0" xfId="0" applyNumberFormat="1" applyFont="1" applyFill="1" applyBorder="1" applyAlignment="1">
      <alignment horizontal="right"/>
    </xf>
    <xf numFmtId="169" fontId="16" fillId="4" borderId="0" xfId="0" quotePrefix="1" applyNumberFormat="1" applyFont="1" applyFill="1" applyBorder="1" applyAlignment="1">
      <alignment horizontal="right"/>
    </xf>
    <xf numFmtId="1" fontId="16" fillId="4" borderId="3" xfId="3" applyNumberFormat="1" applyFont="1" applyFill="1" applyBorder="1"/>
    <xf numFmtId="167" fontId="15" fillId="4" borderId="1" xfId="3" applyNumberFormat="1" applyFont="1" applyFill="1" applyBorder="1" applyAlignment="1">
      <alignment horizontal="right"/>
    </xf>
    <xf numFmtId="167" fontId="16" fillId="4" borderId="0" xfId="3" applyNumberFormat="1" applyFont="1" applyFill="1" applyBorder="1" applyAlignment="1">
      <alignment horizontal="right"/>
    </xf>
    <xf numFmtId="167" fontId="16" fillId="4" borderId="0" xfId="3" quotePrefix="1" applyNumberFormat="1" applyFont="1" applyFill="1" applyBorder="1" applyAlignment="1">
      <alignment horizontal="right"/>
    </xf>
    <xf numFmtId="169" fontId="15" fillId="4" borderId="1" xfId="3" applyNumberFormat="1" applyFont="1" applyFill="1" applyBorder="1" applyAlignment="1">
      <alignment horizontal="right"/>
    </xf>
    <xf numFmtId="167" fontId="15" fillId="4" borderId="0" xfId="3" applyNumberFormat="1" applyFont="1" applyFill="1" applyBorder="1" applyAlignment="1">
      <alignment horizontal="right"/>
    </xf>
    <xf numFmtId="167" fontId="15" fillId="4" borderId="0" xfId="0" applyNumberFormat="1" applyFont="1" applyFill="1" applyBorder="1" applyAlignment="1">
      <alignment horizontal="right"/>
    </xf>
    <xf numFmtId="167" fontId="15" fillId="2" borderId="0" xfId="0" applyNumberFormat="1" applyFont="1" applyFill="1" applyBorder="1" applyAlignment="1">
      <alignment horizontal="right"/>
    </xf>
    <xf numFmtId="0" fontId="89" fillId="4" borderId="0" xfId="0" applyFont="1" applyFill="1" applyBorder="1" applyAlignment="1">
      <alignment horizontal="right" wrapText="1"/>
    </xf>
    <xf numFmtId="0" fontId="89" fillId="4" borderId="0" xfId="0" applyFont="1" applyFill="1" applyBorder="1" applyAlignment="1">
      <alignment horizontal="right"/>
    </xf>
    <xf numFmtId="3" fontId="4" fillId="4" borderId="0" xfId="0" applyNumberFormat="1" applyFont="1" applyFill="1" applyBorder="1" applyAlignment="1">
      <alignment horizontal="right"/>
    </xf>
    <xf numFmtId="169" fontId="4" fillId="7" borderId="0" xfId="0" applyNumberFormat="1" applyFont="1" applyFill="1" applyBorder="1" applyAlignment="1">
      <alignment horizontal="right"/>
    </xf>
    <xf numFmtId="0" fontId="15" fillId="2" borderId="0" xfId="0" applyFont="1" applyFill="1" applyBorder="1"/>
    <xf numFmtId="169" fontId="16" fillId="2" borderId="0" xfId="0" applyNumberFormat="1" applyFont="1" applyFill="1"/>
    <xf numFmtId="0" fontId="15" fillId="2" borderId="0" xfId="0" applyFont="1" applyFill="1"/>
    <xf numFmtId="169" fontId="4" fillId="2" borderId="1" xfId="0" applyNumberFormat="1" applyFont="1" applyFill="1" applyBorder="1" applyAlignment="1">
      <alignment horizontal="right"/>
    </xf>
    <xf numFmtId="3" fontId="4" fillId="2" borderId="1" xfId="0" applyNumberFormat="1" applyFont="1" applyFill="1" applyBorder="1" applyAlignment="1">
      <alignment horizontal="right"/>
    </xf>
    <xf numFmtId="0" fontId="21" fillId="4" borderId="0" xfId="0" applyFont="1" applyFill="1" applyBorder="1"/>
    <xf numFmtId="0" fontId="32" fillId="6" borderId="19" xfId="0" applyFont="1" applyFill="1" applyBorder="1"/>
    <xf numFmtId="167" fontId="15" fillId="2" borderId="0" xfId="0" applyNumberFormat="1" applyFont="1" applyFill="1" applyAlignment="1">
      <alignment horizontal="right"/>
    </xf>
    <xf numFmtId="0" fontId="93" fillId="4" borderId="0" xfId="0" applyFont="1" applyFill="1"/>
    <xf numFmtId="0" fontId="16" fillId="6" borderId="0" xfId="3" applyFont="1" applyFill="1" applyAlignment="1">
      <alignment horizontal="right"/>
    </xf>
    <xf numFmtId="0" fontId="16" fillId="6" borderId="0" xfId="3" applyFont="1" applyFill="1"/>
    <xf numFmtId="0" fontId="15" fillId="6" borderId="1" xfId="0" applyFont="1" applyFill="1" applyBorder="1"/>
    <xf numFmtId="0" fontId="15" fillId="2" borderId="1" xfId="0" applyFont="1" applyFill="1" applyBorder="1"/>
    <xf numFmtId="0" fontId="15" fillId="0" borderId="1" xfId="0" applyFont="1" applyBorder="1"/>
    <xf numFmtId="0" fontId="16" fillId="6" borderId="0" xfId="0" applyFont="1" applyFill="1" applyBorder="1"/>
    <xf numFmtId="169" fontId="16" fillId="0" borderId="0" xfId="3" applyNumberFormat="1" applyFont="1"/>
    <xf numFmtId="0" fontId="16" fillId="0" borderId="0" xfId="0" applyFont="1" applyBorder="1"/>
    <xf numFmtId="0" fontId="16" fillId="6" borderId="0" xfId="0" applyFont="1" applyFill="1"/>
    <xf numFmtId="169" fontId="15" fillId="2" borderId="2" xfId="0" applyNumberFormat="1" applyFont="1" applyFill="1" applyBorder="1" applyAlignment="1">
      <alignment horizontal="right"/>
    </xf>
    <xf numFmtId="0" fontId="16" fillId="6" borderId="1" xfId="0" applyFont="1" applyFill="1" applyBorder="1"/>
    <xf numFmtId="0" fontId="94" fillId="0" borderId="0" xfId="0" applyFont="1" applyFill="1" applyBorder="1"/>
    <xf numFmtId="0" fontId="95" fillId="4" borderId="0" xfId="3" applyFont="1" applyFill="1" applyBorder="1"/>
    <xf numFmtId="0" fontId="15" fillId="0" borderId="1" xfId="3" applyFont="1" applyBorder="1"/>
    <xf numFmtId="0" fontId="15" fillId="0" borderId="0" xfId="3" applyFont="1" applyBorder="1"/>
    <xf numFmtId="0" fontId="16" fillId="0" borderId="1" xfId="3" applyFont="1" applyBorder="1"/>
    <xf numFmtId="167" fontId="15" fillId="4" borderId="0" xfId="0" applyNumberFormat="1" applyFont="1" applyFill="1" applyAlignment="1">
      <alignment horizontal="right"/>
    </xf>
    <xf numFmtId="167" fontId="15" fillId="4" borderId="2" xfId="0" applyNumberFormat="1" applyFont="1" applyFill="1" applyBorder="1" applyAlignment="1">
      <alignment horizontal="right"/>
    </xf>
    <xf numFmtId="167" fontId="15" fillId="4" borderId="0" xfId="0" quotePrefix="1" applyNumberFormat="1" applyFont="1" applyFill="1" applyBorder="1" applyAlignment="1">
      <alignment horizontal="right"/>
    </xf>
    <xf numFmtId="0" fontId="79" fillId="4" borderId="0" xfId="0" applyFont="1" applyFill="1"/>
    <xf numFmtId="167" fontId="15" fillId="4" borderId="0" xfId="0" quotePrefix="1" applyNumberFormat="1" applyFont="1" applyFill="1" applyAlignment="1">
      <alignment horizontal="right"/>
    </xf>
    <xf numFmtId="167" fontId="15" fillId="2" borderId="0" xfId="0" quotePrefix="1" applyNumberFormat="1" applyFont="1" applyFill="1" applyAlignment="1">
      <alignment horizontal="right"/>
    </xf>
    <xf numFmtId="0" fontId="15" fillId="4" borderId="0" xfId="0" applyFont="1" applyFill="1" applyAlignment="1">
      <alignment horizontal="right"/>
    </xf>
    <xf numFmtId="0" fontId="97" fillId="4" borderId="0" xfId="3" applyFont="1" applyFill="1" applyBorder="1"/>
    <xf numFmtId="0" fontId="0" fillId="0" borderId="0" xfId="0" applyAlignment="1">
      <alignment horizontal="left" vertical="top"/>
    </xf>
    <xf numFmtId="4" fontId="0" fillId="0" borderId="0" xfId="0" applyNumberFormat="1" applyAlignment="1">
      <alignment horizontal="left" vertical="top"/>
    </xf>
    <xf numFmtId="169" fontId="4" fillId="2" borderId="0" xfId="0" quotePrefix="1" applyNumberFormat="1" applyFont="1" applyFill="1" applyBorder="1" applyAlignment="1">
      <alignment horizontal="right"/>
    </xf>
    <xf numFmtId="0" fontId="4" fillId="2" borderId="0" xfId="3" applyFont="1" applyFill="1" applyBorder="1"/>
    <xf numFmtId="169" fontId="15" fillId="4" borderId="0" xfId="0" applyNumberFormat="1" applyFont="1" applyFill="1" applyBorder="1" applyAlignment="1">
      <alignment horizontal="right"/>
    </xf>
    <xf numFmtId="3" fontId="16" fillId="4" borderId="1" xfId="0" applyNumberFormat="1" applyFont="1" applyFill="1" applyBorder="1" applyAlignment="1">
      <alignment horizontal="right"/>
    </xf>
    <xf numFmtId="0" fontId="16" fillId="2" borderId="0" xfId="0" applyFont="1" applyFill="1" applyBorder="1"/>
    <xf numFmtId="169" fontId="16" fillId="7" borderId="0" xfId="0" applyNumberFormat="1" applyFont="1" applyFill="1" applyAlignment="1">
      <alignment horizontal="right"/>
    </xf>
    <xf numFmtId="0" fontId="2" fillId="4" borderId="0" xfId="0" applyNumberFormat="1" applyFont="1" applyFill="1" applyBorder="1"/>
    <xf numFmtId="0" fontId="9" fillId="0" borderId="0" xfId="0" applyFont="1" applyBorder="1" applyAlignment="1"/>
    <xf numFmtId="169" fontId="16" fillId="4" borderId="0" xfId="3" quotePrefix="1" applyNumberFormat="1" applyFont="1" applyFill="1" applyAlignment="1">
      <alignment horizontal="right"/>
    </xf>
    <xf numFmtId="168" fontId="16" fillId="4" borderId="0" xfId="3" applyNumberFormat="1" applyFont="1" applyFill="1" applyAlignment="1">
      <alignment horizontal="right"/>
    </xf>
    <xf numFmtId="168" fontId="16" fillId="4" borderId="29" xfId="2" applyNumberFormat="1" applyFont="1" applyFill="1" applyBorder="1" applyAlignment="1">
      <alignment horizontal="right"/>
    </xf>
    <xf numFmtId="168" fontId="16" fillId="4" borderId="0" xfId="2" applyNumberFormat="1" applyFont="1" applyFill="1" applyAlignment="1">
      <alignment horizontal="right"/>
    </xf>
    <xf numFmtId="169" fontId="15" fillId="4" borderId="28" xfId="3" applyNumberFormat="1" applyFont="1" applyFill="1" applyBorder="1" applyAlignment="1">
      <alignment horizontal="right"/>
    </xf>
    <xf numFmtId="0" fontId="98" fillId="8" borderId="0" xfId="0" applyFont="1" applyFill="1" applyAlignment="1">
      <alignment horizontal="right" wrapText="1"/>
    </xf>
    <xf numFmtId="167" fontId="4" fillId="2" borderId="0" xfId="2" applyNumberFormat="1" applyFont="1" applyFill="1" applyAlignment="1">
      <alignment horizontal="right"/>
    </xf>
    <xf numFmtId="0" fontId="18" fillId="0" borderId="0" xfId="1463"/>
    <xf numFmtId="1" fontId="2" fillId="2" borderId="0" xfId="0" applyNumberFormat="1" applyFont="1" applyFill="1" applyBorder="1" applyAlignment="1">
      <alignment horizontal="right"/>
    </xf>
    <xf numFmtId="167" fontId="4" fillId="2" borderId="3" xfId="3" applyNumberFormat="1" applyFont="1" applyFill="1" applyBorder="1" applyAlignment="1">
      <alignment horizontal="right"/>
    </xf>
    <xf numFmtId="15" fontId="43" fillId="4" borderId="0" xfId="0" applyNumberFormat="1" applyFont="1" applyFill="1" applyBorder="1" applyAlignment="1">
      <alignment horizontal="left"/>
    </xf>
    <xf numFmtId="169" fontId="9" fillId="0" borderId="0" xfId="0" applyNumberFormat="1" applyFont="1" applyBorder="1"/>
    <xf numFmtId="0" fontId="16" fillId="2" borderId="0" xfId="0" applyFont="1" applyFill="1" applyBorder="1" applyAlignment="1">
      <alignment horizontal="right"/>
    </xf>
    <xf numFmtId="167" fontId="15" fillId="2" borderId="2" xfId="0" applyNumberFormat="1" applyFont="1" applyFill="1" applyBorder="1" applyAlignment="1">
      <alignment horizontal="right"/>
    </xf>
    <xf numFmtId="167" fontId="15" fillId="2" borderId="3" xfId="0" applyNumberFormat="1" applyFont="1" applyFill="1" applyBorder="1" applyAlignment="1">
      <alignment horizontal="right"/>
    </xf>
    <xf numFmtId="169" fontId="16" fillId="2" borderId="0" xfId="3" applyNumberFormat="1" applyFont="1" applyFill="1"/>
    <xf numFmtId="169" fontId="16" fillId="2" borderId="0" xfId="0" quotePrefix="1" applyNumberFormat="1" applyFont="1" applyFill="1" applyBorder="1" applyAlignment="1">
      <alignment horizontal="right"/>
    </xf>
    <xf numFmtId="0" fontId="2" fillId="4" borderId="0" xfId="0" applyFont="1" applyFill="1" applyBorder="1" applyAlignment="1">
      <alignment horizontal="right" wrapText="1"/>
    </xf>
    <xf numFmtId="0" fontId="4" fillId="4" borderId="0" xfId="0" applyFont="1" applyFill="1" applyAlignment="1">
      <alignment horizontal="left"/>
    </xf>
    <xf numFmtId="167" fontId="2" fillId="4" borderId="1" xfId="0" applyNumberFormat="1" applyFont="1" applyFill="1" applyBorder="1" applyAlignment="1">
      <alignment horizontal="right" wrapText="1"/>
    </xf>
    <xf numFmtId="167" fontId="4" fillId="4" borderId="3" xfId="0" quotePrefix="1" applyNumberFormat="1" applyFont="1" applyFill="1" applyBorder="1" applyAlignment="1">
      <alignment horizontal="right"/>
    </xf>
    <xf numFmtId="167" fontId="2" fillId="4" borderId="0" xfId="0" applyNumberFormat="1" applyFont="1" applyFill="1" applyAlignment="1">
      <alignment horizontal="right"/>
    </xf>
    <xf numFmtId="167" fontId="2" fillId="4" borderId="3" xfId="0" quotePrefix="1" applyNumberFormat="1" applyFont="1" applyFill="1" applyBorder="1" applyAlignment="1">
      <alignment horizontal="right"/>
    </xf>
    <xf numFmtId="167" fontId="41" fillId="4" borderId="0" xfId="0" applyNumberFormat="1" applyFont="1" applyFill="1" applyAlignment="1">
      <alignment horizontal="right"/>
    </xf>
    <xf numFmtId="167" fontId="82" fillId="4" borderId="3" xfId="0" applyNumberFormat="1" applyFont="1" applyFill="1" applyBorder="1" applyAlignment="1">
      <alignment horizontal="right"/>
    </xf>
    <xf numFmtId="167" fontId="2" fillId="4" borderId="3" xfId="0" applyNumberFormat="1" applyFont="1" applyFill="1" applyBorder="1" applyAlignment="1">
      <alignment horizontal="right"/>
    </xf>
    <xf numFmtId="0" fontId="101" fillId="4" borderId="0" xfId="0" applyFont="1" applyFill="1" applyBorder="1"/>
    <xf numFmtId="0" fontId="91" fillId="4" borderId="0" xfId="0" applyFont="1" applyFill="1" applyBorder="1" applyAlignment="1">
      <alignment vertical="center" wrapText="1"/>
    </xf>
    <xf numFmtId="0" fontId="16" fillId="4" borderId="26" xfId="0" applyFont="1" applyFill="1" applyBorder="1" applyAlignment="1">
      <alignment horizontal="right"/>
    </xf>
    <xf numFmtId="2" fontId="16" fillId="4" borderId="0" xfId="0" applyNumberFormat="1" applyFont="1" applyFill="1" applyBorder="1" applyAlignment="1">
      <alignment horizontal="right"/>
    </xf>
    <xf numFmtId="0" fontId="16" fillId="4" borderId="26" xfId="0" applyNumberFormat="1" applyFont="1" applyFill="1" applyBorder="1" applyAlignment="1">
      <alignment horizontal="right" vertical="top" wrapText="1"/>
    </xf>
    <xf numFmtId="167" fontId="16" fillId="4" borderId="26" xfId="0" applyNumberFormat="1" applyFont="1" applyFill="1" applyBorder="1" applyAlignment="1">
      <alignment horizontal="right" vertical="top"/>
    </xf>
    <xf numFmtId="167" fontId="16" fillId="4" borderId="0" xfId="1" applyNumberFormat="1" applyFont="1" applyFill="1" applyBorder="1" applyAlignment="1">
      <alignment horizontal="right" vertical="top"/>
    </xf>
    <xf numFmtId="167" fontId="16" fillId="4" borderId="26" xfId="1" applyNumberFormat="1" applyFont="1" applyFill="1" applyBorder="1" applyAlignment="1">
      <alignment horizontal="right" vertical="top"/>
    </xf>
    <xf numFmtId="167" fontId="16" fillId="4" borderId="0" xfId="1" applyNumberFormat="1" applyFont="1" applyFill="1" applyBorder="1" applyAlignment="1">
      <alignment horizontal="right" vertical="top" wrapText="1"/>
    </xf>
    <xf numFmtId="0" fontId="60" fillId="4" borderId="23" xfId="0" applyNumberFormat="1" applyFont="1" applyFill="1" applyBorder="1" applyAlignment="1">
      <alignment vertical="center"/>
    </xf>
    <xf numFmtId="167" fontId="16" fillId="4" borderId="23" xfId="1" applyNumberFormat="1" applyFont="1" applyFill="1" applyBorder="1" applyAlignment="1">
      <alignment horizontal="right" vertical="top" wrapText="1"/>
    </xf>
    <xf numFmtId="167" fontId="16" fillId="4" borderId="27" xfId="1" applyNumberFormat="1" applyFont="1" applyFill="1" applyBorder="1" applyAlignment="1">
      <alignment horizontal="right" vertical="top" wrapText="1"/>
    </xf>
    <xf numFmtId="167" fontId="16" fillId="4" borderId="23" xfId="1" applyNumberFormat="1" applyFont="1" applyFill="1" applyBorder="1" applyAlignment="1">
      <alignment horizontal="right" vertical="top"/>
    </xf>
    <xf numFmtId="167" fontId="16" fillId="4" borderId="23" xfId="0" applyNumberFormat="1" applyFont="1" applyFill="1" applyBorder="1" applyAlignment="1">
      <alignment horizontal="right" vertical="top"/>
    </xf>
    <xf numFmtId="167" fontId="16" fillId="2" borderId="0" xfId="1" applyNumberFormat="1" applyFont="1" applyFill="1" applyBorder="1" applyAlignment="1">
      <alignment horizontal="right" vertical="top"/>
    </xf>
    <xf numFmtId="0" fontId="63" fillId="0" borderId="0" xfId="0" applyFont="1" applyAlignment="1">
      <alignment horizontal="left" vertical="top"/>
    </xf>
    <xf numFmtId="167" fontId="16" fillId="4" borderId="3" xfId="1" applyNumberFormat="1" applyFont="1" applyFill="1" applyBorder="1" applyAlignment="1">
      <alignment horizontal="right" vertical="top" wrapText="1"/>
    </xf>
    <xf numFmtId="167" fontId="16" fillId="4" borderId="25" xfId="1" applyNumberFormat="1" applyFont="1" applyFill="1" applyBorder="1" applyAlignment="1">
      <alignment horizontal="right" vertical="top"/>
    </xf>
    <xf numFmtId="167" fontId="16" fillId="4" borderId="3" xfId="1" applyNumberFormat="1" applyFont="1" applyFill="1" applyBorder="1" applyAlignment="1">
      <alignment horizontal="right" vertical="top"/>
    </xf>
    <xf numFmtId="167" fontId="16" fillId="2" borderId="3" xfId="1" applyNumberFormat="1" applyFont="1" applyFill="1" applyBorder="1" applyAlignment="1">
      <alignment horizontal="right" vertical="top"/>
    </xf>
    <xf numFmtId="0" fontId="16" fillId="0" borderId="0" xfId="0" applyFont="1" applyBorder="1" applyAlignment="1">
      <alignment wrapText="1"/>
    </xf>
    <xf numFmtId="0" fontId="16" fillId="0" borderId="0" xfId="0" applyFont="1" applyAlignment="1">
      <alignment wrapText="1"/>
    </xf>
    <xf numFmtId="0" fontId="15" fillId="0" borderId="0" xfId="0" applyFont="1" applyBorder="1"/>
    <xf numFmtId="0" fontId="15" fillId="0" borderId="0" xfId="0" applyFont="1" applyFill="1" applyBorder="1"/>
    <xf numFmtId="0" fontId="15" fillId="0" borderId="1" xfId="0" applyFont="1" applyFill="1" applyBorder="1"/>
    <xf numFmtId="0" fontId="15" fillId="0" borderId="0" xfId="0" applyFont="1" applyFill="1"/>
    <xf numFmtId="0" fontId="15" fillId="4" borderId="3" xfId="0" applyFont="1" applyFill="1" applyBorder="1"/>
    <xf numFmtId="167" fontId="15" fillId="4" borderId="3" xfId="0" applyNumberFormat="1" applyFont="1" applyFill="1" applyBorder="1" applyAlignment="1">
      <alignment horizontal="right"/>
    </xf>
    <xf numFmtId="1" fontId="2" fillId="4" borderId="0" xfId="0" applyNumberFormat="1" applyFont="1" applyFill="1" applyBorder="1"/>
    <xf numFmtId="4" fontId="63" fillId="0" borderId="0" xfId="0" applyNumberFormat="1" applyFont="1" applyAlignment="1">
      <alignment horizontal="left" vertical="top"/>
    </xf>
    <xf numFmtId="1" fontId="15" fillId="2" borderId="0" xfId="3" applyNumberFormat="1" applyFont="1" applyFill="1" applyBorder="1" applyAlignment="1">
      <alignment horizontal="right"/>
    </xf>
    <xf numFmtId="0" fontId="16" fillId="0" borderId="0" xfId="0" applyFont="1" applyBorder="1" applyAlignment="1"/>
    <xf numFmtId="0" fontId="16" fillId="0" borderId="0" xfId="0" applyFont="1" applyAlignment="1"/>
    <xf numFmtId="169" fontId="16" fillId="0" borderId="0" xfId="0" applyNumberFormat="1" applyFont="1" applyBorder="1"/>
    <xf numFmtId="169" fontId="15" fillId="0" borderId="0" xfId="0" applyNumberFormat="1" applyFont="1" applyBorder="1"/>
    <xf numFmtId="0" fontId="16" fillId="0" borderId="1" xfId="0" applyFont="1" applyBorder="1"/>
    <xf numFmtId="0" fontId="15" fillId="4" borderId="0" xfId="0" applyNumberFormat="1" applyFont="1" applyFill="1" applyBorder="1"/>
    <xf numFmtId="0" fontId="4" fillId="2" borderId="0" xfId="0" applyFont="1" applyFill="1" applyBorder="1" applyAlignment="1">
      <alignment horizontal="right" wrapText="1"/>
    </xf>
    <xf numFmtId="0" fontId="4" fillId="2" borderId="0" xfId="3" applyFont="1" applyFill="1"/>
    <xf numFmtId="0" fontId="4" fillId="2" borderId="0" xfId="0" applyFont="1" applyFill="1" applyBorder="1"/>
    <xf numFmtId="0" fontId="102" fillId="4" borderId="0" xfId="0" applyFont="1" applyFill="1"/>
    <xf numFmtId="167" fontId="103" fillId="4" borderId="0" xfId="0" applyNumberFormat="1" applyFont="1" applyFill="1" applyAlignment="1">
      <alignment horizontal="right"/>
    </xf>
    <xf numFmtId="167" fontId="103" fillId="4" borderId="2" xfId="0" applyNumberFormat="1" applyFont="1" applyFill="1" applyBorder="1" applyAlignment="1">
      <alignment horizontal="right"/>
    </xf>
    <xf numFmtId="0" fontId="102" fillId="0" borderId="0" xfId="0" applyFont="1" applyBorder="1"/>
    <xf numFmtId="0" fontId="102" fillId="0" borderId="0" xfId="0" applyFont="1"/>
    <xf numFmtId="0" fontId="104" fillId="4" borderId="0" xfId="0" applyFont="1" applyFill="1"/>
    <xf numFmtId="167" fontId="105" fillId="4" borderId="0" xfId="0" applyNumberFormat="1" applyFont="1" applyFill="1" applyAlignment="1">
      <alignment horizontal="right"/>
    </xf>
    <xf numFmtId="167" fontId="105" fillId="4" borderId="0" xfId="0" applyNumberFormat="1" applyFont="1" applyFill="1" applyBorder="1" applyAlignment="1">
      <alignment horizontal="right"/>
    </xf>
    <xf numFmtId="0" fontId="104" fillId="0" borderId="0" xfId="0" applyFont="1" applyBorder="1"/>
    <xf numFmtId="0" fontId="106" fillId="4" borderId="0" xfId="0" applyFont="1" applyFill="1"/>
    <xf numFmtId="167" fontId="103" fillId="4" borderId="0" xfId="0" quotePrefix="1" applyNumberFormat="1" applyFont="1" applyFill="1" applyAlignment="1">
      <alignment horizontal="right"/>
    </xf>
    <xf numFmtId="167" fontId="103" fillId="4" borderId="0" xfId="0" applyNumberFormat="1" applyFont="1" applyFill="1" applyBorder="1" applyAlignment="1">
      <alignment horizontal="right"/>
    </xf>
    <xf numFmtId="0" fontId="107" fillId="4" borderId="19" xfId="0" applyFont="1" applyFill="1" applyBorder="1"/>
    <xf numFmtId="0" fontId="101" fillId="4" borderId="19" xfId="0" applyFont="1" applyFill="1" applyBorder="1"/>
    <xf numFmtId="0" fontId="104" fillId="4" borderId="0" xfId="0" applyFont="1" applyFill="1" applyBorder="1"/>
    <xf numFmtId="0" fontId="0" fillId="0" borderId="0" xfId="0"/>
    <xf numFmtId="3" fontId="9" fillId="4" borderId="0" xfId="0" applyNumberFormat="1" applyFont="1" applyFill="1"/>
    <xf numFmtId="0" fontId="8" fillId="2" borderId="0" xfId="0" applyFont="1" applyFill="1"/>
    <xf numFmtId="0" fontId="18" fillId="4" borderId="0" xfId="1463" applyFill="1"/>
    <xf numFmtId="3" fontId="109" fillId="0" borderId="0" xfId="0" applyNumberFormat="1" applyFont="1"/>
    <xf numFmtId="0" fontId="109" fillId="0" borderId="0" xfId="0" applyFont="1"/>
    <xf numFmtId="169" fontId="4" fillId="0" borderId="0" xfId="3" applyNumberFormat="1" applyFont="1"/>
    <xf numFmtId="167" fontId="105" fillId="4" borderId="0" xfId="0" quotePrefix="1" applyNumberFormat="1" applyFont="1" applyFill="1" applyAlignment="1">
      <alignment horizontal="right"/>
    </xf>
    <xf numFmtId="0" fontId="32" fillId="4" borderId="20" xfId="0" applyFont="1" applyFill="1" applyBorder="1" applyAlignment="1">
      <alignment horizontal="left" wrapText="1"/>
    </xf>
    <xf numFmtId="0" fontId="32" fillId="4" borderId="3" xfId="0" applyFont="1" applyFill="1" applyBorder="1" applyAlignment="1">
      <alignment horizontal="left" wrapText="1"/>
    </xf>
    <xf numFmtId="0" fontId="32" fillId="4" borderId="6" xfId="0" applyFont="1" applyFill="1" applyBorder="1" applyAlignment="1">
      <alignment horizontal="left" wrapText="1"/>
    </xf>
    <xf numFmtId="0" fontId="32" fillId="4" borderId="19" xfId="0" applyFont="1" applyFill="1" applyBorder="1" applyAlignment="1">
      <alignment horizontal="left" vertical="center" wrapText="1"/>
    </xf>
    <xf numFmtId="0" fontId="32" fillId="4" borderId="0" xfId="0" applyFont="1" applyFill="1" applyBorder="1" applyAlignment="1">
      <alignment horizontal="left" vertical="center" wrapText="1"/>
    </xf>
    <xf numFmtId="0" fontId="32" fillId="4" borderId="5" xfId="0" applyFont="1" applyFill="1" applyBorder="1" applyAlignment="1">
      <alignment horizontal="left" vertical="center" wrapText="1"/>
    </xf>
    <xf numFmtId="0" fontId="87" fillId="4" borderId="0" xfId="0" applyFont="1" applyFill="1" applyAlignment="1">
      <alignment horizontal="left" wrapText="1"/>
    </xf>
    <xf numFmtId="0" fontId="87" fillId="0" borderId="0" xfId="0" applyFont="1" applyAlignment="1">
      <alignment horizontal="left" wrapText="1"/>
    </xf>
  </cellXfs>
  <cellStyles count="1603">
    <cellStyle name="Comma" xfId="1" builtinId="3"/>
    <cellStyle name="Followed Hyperlink" xfId="204" builtinId="9" hidden="1"/>
    <cellStyle name="Followed Hyperlink" xfId="212" builtinId="9" hidden="1"/>
    <cellStyle name="Followed Hyperlink" xfId="220" builtinId="9" hidden="1"/>
    <cellStyle name="Followed Hyperlink" xfId="228" builtinId="9" hidden="1"/>
    <cellStyle name="Followed Hyperlink" xfId="236" builtinId="9" hidden="1"/>
    <cellStyle name="Followed Hyperlink" xfId="244" builtinId="9" hidden="1"/>
    <cellStyle name="Followed Hyperlink" xfId="252" builtinId="9" hidden="1"/>
    <cellStyle name="Followed Hyperlink" xfId="260" builtinId="9" hidden="1"/>
    <cellStyle name="Followed Hyperlink" xfId="268" builtinId="9" hidden="1"/>
    <cellStyle name="Followed Hyperlink" xfId="276" builtinId="9" hidden="1"/>
    <cellStyle name="Followed Hyperlink" xfId="284" builtinId="9" hidden="1"/>
    <cellStyle name="Followed Hyperlink" xfId="292" builtinId="9" hidden="1"/>
    <cellStyle name="Followed Hyperlink" xfId="300" builtinId="9" hidden="1"/>
    <cellStyle name="Followed Hyperlink" xfId="308" builtinId="9" hidden="1"/>
    <cellStyle name="Followed Hyperlink" xfId="316" builtinId="9" hidden="1"/>
    <cellStyle name="Followed Hyperlink" xfId="324" builtinId="9" hidden="1"/>
    <cellStyle name="Followed Hyperlink" xfId="332" builtinId="9" hidden="1"/>
    <cellStyle name="Followed Hyperlink" xfId="340" builtinId="9" hidden="1"/>
    <cellStyle name="Followed Hyperlink" xfId="348" builtinId="9" hidden="1"/>
    <cellStyle name="Followed Hyperlink" xfId="356" builtinId="9" hidden="1"/>
    <cellStyle name="Followed Hyperlink" xfId="364" builtinId="9" hidden="1"/>
    <cellStyle name="Followed Hyperlink" xfId="372" builtinId="9" hidden="1"/>
    <cellStyle name="Followed Hyperlink" xfId="380" builtinId="9" hidden="1"/>
    <cellStyle name="Followed Hyperlink" xfId="388" builtinId="9" hidden="1"/>
    <cellStyle name="Followed Hyperlink" xfId="396" builtinId="9" hidden="1"/>
    <cellStyle name="Followed Hyperlink" xfId="404" builtinId="9" hidden="1"/>
    <cellStyle name="Followed Hyperlink" xfId="412" builtinId="9" hidden="1"/>
    <cellStyle name="Followed Hyperlink" xfId="420" builtinId="9" hidden="1"/>
    <cellStyle name="Followed Hyperlink" xfId="428" builtinId="9" hidden="1"/>
    <cellStyle name="Followed Hyperlink" xfId="436" builtinId="9" hidden="1"/>
    <cellStyle name="Followed Hyperlink" xfId="444" builtinId="9" hidden="1"/>
    <cellStyle name="Followed Hyperlink" xfId="452" builtinId="9" hidden="1"/>
    <cellStyle name="Followed Hyperlink" xfId="460" builtinId="9" hidden="1"/>
    <cellStyle name="Followed Hyperlink" xfId="468" builtinId="9" hidden="1"/>
    <cellStyle name="Followed Hyperlink" xfId="476" builtinId="9" hidden="1"/>
    <cellStyle name="Followed Hyperlink" xfId="484" builtinId="9" hidden="1"/>
    <cellStyle name="Followed Hyperlink" xfId="492" builtinId="9" hidden="1"/>
    <cellStyle name="Followed Hyperlink" xfId="500" builtinId="9" hidden="1"/>
    <cellStyle name="Followed Hyperlink" xfId="508" builtinId="9" hidden="1"/>
    <cellStyle name="Followed Hyperlink" xfId="516" builtinId="9" hidden="1"/>
    <cellStyle name="Followed Hyperlink" xfId="524" builtinId="9" hidden="1"/>
    <cellStyle name="Followed Hyperlink" xfId="532" builtinId="9" hidden="1"/>
    <cellStyle name="Followed Hyperlink" xfId="540" builtinId="9" hidden="1"/>
    <cellStyle name="Followed Hyperlink" xfId="548" builtinId="9" hidden="1"/>
    <cellStyle name="Followed Hyperlink" xfId="556" builtinId="9" hidden="1"/>
    <cellStyle name="Followed Hyperlink" xfId="564" builtinId="9" hidden="1"/>
    <cellStyle name="Followed Hyperlink" xfId="572" builtinId="9" hidden="1"/>
    <cellStyle name="Followed Hyperlink" xfId="580" builtinId="9" hidden="1"/>
    <cellStyle name="Followed Hyperlink" xfId="588" builtinId="9" hidden="1"/>
    <cellStyle name="Followed Hyperlink" xfId="596" builtinId="9" hidden="1"/>
    <cellStyle name="Followed Hyperlink" xfId="604" builtinId="9" hidden="1"/>
    <cellStyle name="Followed Hyperlink" xfId="612" builtinId="9" hidden="1"/>
    <cellStyle name="Followed Hyperlink" xfId="620" builtinId="9" hidden="1"/>
    <cellStyle name="Followed Hyperlink" xfId="628" builtinId="9" hidden="1"/>
    <cellStyle name="Followed Hyperlink" xfId="636" builtinId="9" hidden="1"/>
    <cellStyle name="Followed Hyperlink" xfId="644" builtinId="9" hidden="1"/>
    <cellStyle name="Followed Hyperlink" xfId="652" builtinId="9" hidden="1"/>
    <cellStyle name="Followed Hyperlink" xfId="660" builtinId="9" hidden="1"/>
    <cellStyle name="Followed Hyperlink" xfId="668" builtinId="9" hidden="1"/>
    <cellStyle name="Followed Hyperlink" xfId="676" builtinId="9" hidden="1"/>
    <cellStyle name="Followed Hyperlink" xfId="684" builtinId="9" hidden="1"/>
    <cellStyle name="Followed Hyperlink" xfId="692" builtinId="9" hidden="1"/>
    <cellStyle name="Followed Hyperlink" xfId="700" builtinId="9" hidden="1"/>
    <cellStyle name="Followed Hyperlink" xfId="708" builtinId="9" hidden="1"/>
    <cellStyle name="Followed Hyperlink" xfId="716" builtinId="9" hidden="1"/>
    <cellStyle name="Followed Hyperlink" xfId="724" builtinId="9" hidden="1"/>
    <cellStyle name="Followed Hyperlink" xfId="732" builtinId="9" hidden="1"/>
    <cellStyle name="Followed Hyperlink" xfId="740" builtinId="9" hidden="1"/>
    <cellStyle name="Followed Hyperlink" xfId="748" builtinId="9" hidden="1"/>
    <cellStyle name="Followed Hyperlink" xfId="756" builtinId="9" hidden="1"/>
    <cellStyle name="Followed Hyperlink" xfId="764" builtinId="9" hidden="1"/>
    <cellStyle name="Followed Hyperlink" xfId="772" builtinId="9" hidden="1"/>
    <cellStyle name="Followed Hyperlink" xfId="780" builtinId="9" hidden="1"/>
    <cellStyle name="Followed Hyperlink" xfId="788" builtinId="9" hidden="1"/>
    <cellStyle name="Followed Hyperlink" xfId="796" builtinId="9" hidden="1"/>
    <cellStyle name="Followed Hyperlink" xfId="804" builtinId="9" hidden="1"/>
    <cellStyle name="Followed Hyperlink" xfId="812" builtinId="9" hidden="1"/>
    <cellStyle name="Followed Hyperlink" xfId="820" builtinId="9" hidden="1"/>
    <cellStyle name="Followed Hyperlink" xfId="828" builtinId="9" hidden="1"/>
    <cellStyle name="Followed Hyperlink" xfId="836" builtinId="9" hidden="1"/>
    <cellStyle name="Followed Hyperlink" xfId="844" builtinId="9" hidden="1"/>
    <cellStyle name="Followed Hyperlink" xfId="852" builtinId="9" hidden="1"/>
    <cellStyle name="Followed Hyperlink" xfId="860" builtinId="9" hidden="1"/>
    <cellStyle name="Followed Hyperlink" xfId="868" builtinId="9" hidden="1"/>
    <cellStyle name="Followed Hyperlink" xfId="876" builtinId="9" hidden="1"/>
    <cellStyle name="Followed Hyperlink" xfId="884" builtinId="9" hidden="1"/>
    <cellStyle name="Followed Hyperlink" xfId="892" builtinId="9" hidden="1"/>
    <cellStyle name="Followed Hyperlink" xfId="900" builtinId="9" hidden="1"/>
    <cellStyle name="Followed Hyperlink" xfId="908" builtinId="9" hidden="1"/>
    <cellStyle name="Followed Hyperlink" xfId="916" builtinId="9" hidden="1"/>
    <cellStyle name="Followed Hyperlink" xfId="924" builtinId="9" hidden="1"/>
    <cellStyle name="Followed Hyperlink" xfId="932" builtinId="9" hidden="1"/>
    <cellStyle name="Followed Hyperlink" xfId="940" builtinId="9" hidden="1"/>
    <cellStyle name="Followed Hyperlink" xfId="948" builtinId="9" hidden="1"/>
    <cellStyle name="Followed Hyperlink" xfId="956" builtinId="9" hidden="1"/>
    <cellStyle name="Followed Hyperlink" xfId="964" builtinId="9" hidden="1"/>
    <cellStyle name="Followed Hyperlink" xfId="972" builtinId="9" hidden="1"/>
    <cellStyle name="Followed Hyperlink" xfId="980" builtinId="9" hidden="1"/>
    <cellStyle name="Followed Hyperlink" xfId="988" builtinId="9" hidden="1"/>
    <cellStyle name="Followed Hyperlink" xfId="996" builtinId="9" hidden="1"/>
    <cellStyle name="Followed Hyperlink" xfId="1004" builtinId="9" hidden="1"/>
    <cellStyle name="Followed Hyperlink" xfId="1012" builtinId="9" hidden="1"/>
    <cellStyle name="Followed Hyperlink" xfId="1020" builtinId="9" hidden="1"/>
    <cellStyle name="Followed Hyperlink" xfId="1028" builtinId="9" hidden="1"/>
    <cellStyle name="Followed Hyperlink" xfId="1036" builtinId="9" hidden="1"/>
    <cellStyle name="Followed Hyperlink" xfId="1044" builtinId="9" hidden="1"/>
    <cellStyle name="Followed Hyperlink" xfId="1052" builtinId="9" hidden="1"/>
    <cellStyle name="Followed Hyperlink" xfId="1060" builtinId="9" hidden="1"/>
    <cellStyle name="Followed Hyperlink" xfId="1068" builtinId="9" hidden="1"/>
    <cellStyle name="Followed Hyperlink" xfId="1076" builtinId="9" hidden="1"/>
    <cellStyle name="Followed Hyperlink" xfId="1084" builtinId="9" hidden="1"/>
    <cellStyle name="Followed Hyperlink" xfId="1092" builtinId="9" hidden="1"/>
    <cellStyle name="Followed Hyperlink" xfId="1100" builtinId="9" hidden="1"/>
    <cellStyle name="Followed Hyperlink" xfId="1108" builtinId="9" hidden="1"/>
    <cellStyle name="Followed Hyperlink" xfId="1116" builtinId="9" hidden="1"/>
    <cellStyle name="Followed Hyperlink" xfId="1124" builtinId="9" hidden="1"/>
    <cellStyle name="Followed Hyperlink" xfId="1132" builtinId="9" hidden="1"/>
    <cellStyle name="Followed Hyperlink" xfId="1140" builtinId="9" hidden="1"/>
    <cellStyle name="Followed Hyperlink" xfId="1148" builtinId="9" hidden="1"/>
    <cellStyle name="Followed Hyperlink" xfId="1156" builtinId="9" hidden="1"/>
    <cellStyle name="Followed Hyperlink" xfId="1164" builtinId="9" hidden="1"/>
    <cellStyle name="Followed Hyperlink" xfId="1172" builtinId="9" hidden="1"/>
    <cellStyle name="Followed Hyperlink" xfId="1180" builtinId="9" hidden="1"/>
    <cellStyle name="Followed Hyperlink" xfId="1188" builtinId="9" hidden="1"/>
    <cellStyle name="Followed Hyperlink" xfId="1196" builtinId="9" hidden="1"/>
    <cellStyle name="Followed Hyperlink" xfId="1204" builtinId="9" hidden="1"/>
    <cellStyle name="Followed Hyperlink" xfId="1212" builtinId="9" hidden="1"/>
    <cellStyle name="Followed Hyperlink" xfId="1220" builtinId="9" hidden="1"/>
    <cellStyle name="Followed Hyperlink" xfId="1228" builtinId="9" hidden="1"/>
    <cellStyle name="Followed Hyperlink" xfId="1236" builtinId="9" hidden="1"/>
    <cellStyle name="Followed Hyperlink" xfId="1244" builtinId="9" hidden="1"/>
    <cellStyle name="Followed Hyperlink" xfId="1252" builtinId="9" hidden="1"/>
    <cellStyle name="Followed Hyperlink" xfId="1260" builtinId="9" hidden="1"/>
    <cellStyle name="Followed Hyperlink" xfId="1268" builtinId="9" hidden="1"/>
    <cellStyle name="Followed Hyperlink" xfId="1276" builtinId="9" hidden="1"/>
    <cellStyle name="Followed Hyperlink" xfId="1284" builtinId="9" hidden="1"/>
    <cellStyle name="Followed Hyperlink" xfId="1292" builtinId="9" hidden="1"/>
    <cellStyle name="Followed Hyperlink" xfId="1300" builtinId="9" hidden="1"/>
    <cellStyle name="Followed Hyperlink" xfId="1308" builtinId="9" hidden="1"/>
    <cellStyle name="Followed Hyperlink" xfId="1316" builtinId="9" hidden="1"/>
    <cellStyle name="Followed Hyperlink" xfId="1324" builtinId="9" hidden="1"/>
    <cellStyle name="Followed Hyperlink" xfId="1332" builtinId="9" hidden="1"/>
    <cellStyle name="Followed Hyperlink" xfId="1340" builtinId="9" hidden="1"/>
    <cellStyle name="Followed Hyperlink" xfId="1348" builtinId="9" hidden="1"/>
    <cellStyle name="Followed Hyperlink" xfId="1356" builtinId="9" hidden="1"/>
    <cellStyle name="Followed Hyperlink" xfId="1364" builtinId="9" hidden="1"/>
    <cellStyle name="Followed Hyperlink" xfId="1372" builtinId="9" hidden="1"/>
    <cellStyle name="Followed Hyperlink" xfId="1380" builtinId="9" hidden="1"/>
    <cellStyle name="Followed Hyperlink" xfId="1388" builtinId="9" hidden="1"/>
    <cellStyle name="Followed Hyperlink" xfId="1396" builtinId="9" hidden="1"/>
    <cellStyle name="Followed Hyperlink" xfId="1404" builtinId="9" hidden="1"/>
    <cellStyle name="Followed Hyperlink" xfId="1412" builtinId="9" hidden="1"/>
    <cellStyle name="Followed Hyperlink" xfId="1420" builtinId="9" hidden="1"/>
    <cellStyle name="Followed Hyperlink" xfId="1428" builtinId="9" hidden="1"/>
    <cellStyle name="Followed Hyperlink" xfId="1436" builtinId="9" hidden="1"/>
    <cellStyle name="Followed Hyperlink" xfId="1444" builtinId="9" hidden="1"/>
    <cellStyle name="Followed Hyperlink" xfId="1452" builtinId="9" hidden="1"/>
    <cellStyle name="Followed Hyperlink" xfId="1460" builtinId="9" hidden="1"/>
    <cellStyle name="Followed Hyperlink" xfId="1466" builtinId="9" hidden="1"/>
    <cellStyle name="Followed Hyperlink" xfId="1470" builtinId="9" hidden="1"/>
    <cellStyle name="Followed Hyperlink" xfId="1474" builtinId="9" hidden="1"/>
    <cellStyle name="Followed Hyperlink" xfId="1478" builtinId="9" hidden="1"/>
    <cellStyle name="Followed Hyperlink" xfId="1482" builtinId="9" hidden="1"/>
    <cellStyle name="Followed Hyperlink" xfId="1486" builtinId="9" hidden="1"/>
    <cellStyle name="Followed Hyperlink" xfId="1490" builtinId="9" hidden="1"/>
    <cellStyle name="Followed Hyperlink" xfId="1494" builtinId="9" hidden="1"/>
    <cellStyle name="Followed Hyperlink" xfId="1498" builtinId="9" hidden="1"/>
    <cellStyle name="Followed Hyperlink" xfId="1502" builtinId="9" hidden="1"/>
    <cellStyle name="Followed Hyperlink" xfId="1506" builtinId="9" hidden="1"/>
    <cellStyle name="Followed Hyperlink" xfId="1509" builtinId="9" hidden="1"/>
    <cellStyle name="Followed Hyperlink" xfId="1505" builtinId="9" hidden="1"/>
    <cellStyle name="Followed Hyperlink" xfId="1501" builtinId="9" hidden="1"/>
    <cellStyle name="Followed Hyperlink" xfId="1497" builtinId="9" hidden="1"/>
    <cellStyle name="Followed Hyperlink" xfId="1493" builtinId="9" hidden="1"/>
    <cellStyle name="Followed Hyperlink" xfId="1489" builtinId="9" hidden="1"/>
    <cellStyle name="Followed Hyperlink" xfId="1485" builtinId="9" hidden="1"/>
    <cellStyle name="Followed Hyperlink" xfId="1481" builtinId="9" hidden="1"/>
    <cellStyle name="Followed Hyperlink" xfId="1477" builtinId="9" hidden="1"/>
    <cellStyle name="Followed Hyperlink" xfId="1473" builtinId="9" hidden="1"/>
    <cellStyle name="Followed Hyperlink" xfId="1469" builtinId="9" hidden="1"/>
    <cellStyle name="Followed Hyperlink" xfId="1465" builtinId="9" hidden="1"/>
    <cellStyle name="Followed Hyperlink" xfId="1458" builtinId="9" hidden="1"/>
    <cellStyle name="Followed Hyperlink" xfId="1450" builtinId="9" hidden="1"/>
    <cellStyle name="Followed Hyperlink" xfId="1442" builtinId="9" hidden="1"/>
    <cellStyle name="Followed Hyperlink" xfId="1434" builtinId="9" hidden="1"/>
    <cellStyle name="Followed Hyperlink" xfId="1426" builtinId="9" hidden="1"/>
    <cellStyle name="Followed Hyperlink" xfId="1418" builtinId="9" hidden="1"/>
    <cellStyle name="Followed Hyperlink" xfId="1410" builtinId="9" hidden="1"/>
    <cellStyle name="Followed Hyperlink" xfId="1402" builtinId="9" hidden="1"/>
    <cellStyle name="Followed Hyperlink" xfId="1394" builtinId="9" hidden="1"/>
    <cellStyle name="Followed Hyperlink" xfId="1386" builtinId="9" hidden="1"/>
    <cellStyle name="Followed Hyperlink" xfId="1378" builtinId="9" hidden="1"/>
    <cellStyle name="Followed Hyperlink" xfId="1370" builtinId="9" hidden="1"/>
    <cellStyle name="Followed Hyperlink" xfId="1362" builtinId="9" hidden="1"/>
    <cellStyle name="Followed Hyperlink" xfId="1354" builtinId="9" hidden="1"/>
    <cellStyle name="Followed Hyperlink" xfId="1346" builtinId="9" hidden="1"/>
    <cellStyle name="Followed Hyperlink" xfId="1338" builtinId="9" hidden="1"/>
    <cellStyle name="Followed Hyperlink" xfId="1330" builtinId="9" hidden="1"/>
    <cellStyle name="Followed Hyperlink" xfId="1322" builtinId="9" hidden="1"/>
    <cellStyle name="Followed Hyperlink" xfId="1314" builtinId="9" hidden="1"/>
    <cellStyle name="Followed Hyperlink" xfId="1306" builtinId="9" hidden="1"/>
    <cellStyle name="Followed Hyperlink" xfId="1298" builtinId="9" hidden="1"/>
    <cellStyle name="Followed Hyperlink" xfId="1290" builtinId="9" hidden="1"/>
    <cellStyle name="Followed Hyperlink" xfId="1282" builtinId="9" hidden="1"/>
    <cellStyle name="Followed Hyperlink" xfId="1274" builtinId="9" hidden="1"/>
    <cellStyle name="Followed Hyperlink" xfId="1266" builtinId="9" hidden="1"/>
    <cellStyle name="Followed Hyperlink" xfId="1258" builtinId="9" hidden="1"/>
    <cellStyle name="Followed Hyperlink" xfId="1250" builtinId="9" hidden="1"/>
    <cellStyle name="Followed Hyperlink" xfId="1242" builtinId="9" hidden="1"/>
    <cellStyle name="Followed Hyperlink" xfId="1234" builtinId="9" hidden="1"/>
    <cellStyle name="Followed Hyperlink" xfId="1226" builtinId="9" hidden="1"/>
    <cellStyle name="Followed Hyperlink" xfId="1218" builtinId="9" hidden="1"/>
    <cellStyle name="Followed Hyperlink" xfId="1210" builtinId="9" hidden="1"/>
    <cellStyle name="Followed Hyperlink" xfId="1202" builtinId="9" hidden="1"/>
    <cellStyle name="Followed Hyperlink" xfId="1194" builtinId="9" hidden="1"/>
    <cellStyle name="Followed Hyperlink" xfId="1186" builtinId="9" hidden="1"/>
    <cellStyle name="Followed Hyperlink" xfId="1178" builtinId="9" hidden="1"/>
    <cellStyle name="Followed Hyperlink" xfId="1170" builtinId="9" hidden="1"/>
    <cellStyle name="Followed Hyperlink" xfId="1162" builtinId="9" hidden="1"/>
    <cellStyle name="Followed Hyperlink" xfId="1154" builtinId="9" hidden="1"/>
    <cellStyle name="Followed Hyperlink" xfId="1146" builtinId="9" hidden="1"/>
    <cellStyle name="Followed Hyperlink" xfId="1138" builtinId="9" hidden="1"/>
    <cellStyle name="Followed Hyperlink" xfId="1130" builtinId="9" hidden="1"/>
    <cellStyle name="Followed Hyperlink" xfId="1122" builtinId="9" hidden="1"/>
    <cellStyle name="Followed Hyperlink" xfId="1114" builtinId="9" hidden="1"/>
    <cellStyle name="Followed Hyperlink" xfId="1106" builtinId="9" hidden="1"/>
    <cellStyle name="Followed Hyperlink" xfId="1098" builtinId="9" hidden="1"/>
    <cellStyle name="Followed Hyperlink" xfId="1090" builtinId="9" hidden="1"/>
    <cellStyle name="Followed Hyperlink" xfId="1082" builtinId="9" hidden="1"/>
    <cellStyle name="Followed Hyperlink" xfId="1074" builtinId="9" hidden="1"/>
    <cellStyle name="Followed Hyperlink" xfId="1066" builtinId="9" hidden="1"/>
    <cellStyle name="Followed Hyperlink" xfId="1058" builtinId="9" hidden="1"/>
    <cellStyle name="Followed Hyperlink" xfId="1050" builtinId="9" hidden="1"/>
    <cellStyle name="Followed Hyperlink" xfId="1042" builtinId="9" hidden="1"/>
    <cellStyle name="Followed Hyperlink" xfId="1034" builtinId="9" hidden="1"/>
    <cellStyle name="Followed Hyperlink" xfId="1026" builtinId="9" hidden="1"/>
    <cellStyle name="Followed Hyperlink" xfId="1018" builtinId="9" hidden="1"/>
    <cellStyle name="Followed Hyperlink" xfId="1010" builtinId="9" hidden="1"/>
    <cellStyle name="Followed Hyperlink" xfId="1002" builtinId="9" hidden="1"/>
    <cellStyle name="Followed Hyperlink" xfId="994" builtinId="9" hidden="1"/>
    <cellStyle name="Followed Hyperlink" xfId="986" builtinId="9" hidden="1"/>
    <cellStyle name="Followed Hyperlink" xfId="978" builtinId="9" hidden="1"/>
    <cellStyle name="Followed Hyperlink" xfId="970" builtinId="9" hidden="1"/>
    <cellStyle name="Followed Hyperlink" xfId="962" builtinId="9" hidden="1"/>
    <cellStyle name="Followed Hyperlink" xfId="954" builtinId="9" hidden="1"/>
    <cellStyle name="Followed Hyperlink" xfId="946" builtinId="9" hidden="1"/>
    <cellStyle name="Followed Hyperlink" xfId="938" builtinId="9" hidden="1"/>
    <cellStyle name="Followed Hyperlink" xfId="930" builtinId="9" hidden="1"/>
    <cellStyle name="Followed Hyperlink" xfId="922" builtinId="9" hidden="1"/>
    <cellStyle name="Followed Hyperlink" xfId="914" builtinId="9" hidden="1"/>
    <cellStyle name="Followed Hyperlink" xfId="906" builtinId="9" hidden="1"/>
    <cellStyle name="Followed Hyperlink" xfId="898" builtinId="9" hidden="1"/>
    <cellStyle name="Followed Hyperlink" xfId="890" builtinId="9" hidden="1"/>
    <cellStyle name="Followed Hyperlink" xfId="882" builtinId="9" hidden="1"/>
    <cellStyle name="Followed Hyperlink" xfId="874" builtinId="9" hidden="1"/>
    <cellStyle name="Followed Hyperlink" xfId="866" builtinId="9" hidden="1"/>
    <cellStyle name="Followed Hyperlink" xfId="858" builtinId="9" hidden="1"/>
    <cellStyle name="Followed Hyperlink" xfId="850" builtinId="9" hidden="1"/>
    <cellStyle name="Followed Hyperlink" xfId="842" builtinId="9" hidden="1"/>
    <cellStyle name="Followed Hyperlink" xfId="834" builtinId="9" hidden="1"/>
    <cellStyle name="Followed Hyperlink" xfId="826" builtinId="9" hidden="1"/>
    <cellStyle name="Followed Hyperlink" xfId="818" builtinId="9" hidden="1"/>
    <cellStyle name="Followed Hyperlink" xfId="810" builtinId="9" hidden="1"/>
    <cellStyle name="Followed Hyperlink" xfId="802" builtinId="9" hidden="1"/>
    <cellStyle name="Followed Hyperlink" xfId="794" builtinId="9" hidden="1"/>
    <cellStyle name="Followed Hyperlink" xfId="786" builtinId="9" hidden="1"/>
    <cellStyle name="Followed Hyperlink" xfId="778" builtinId="9" hidden="1"/>
    <cellStyle name="Followed Hyperlink" xfId="770" builtinId="9" hidden="1"/>
    <cellStyle name="Followed Hyperlink" xfId="762" builtinId="9" hidden="1"/>
    <cellStyle name="Followed Hyperlink" xfId="754" builtinId="9" hidden="1"/>
    <cellStyle name="Followed Hyperlink" xfId="746" builtinId="9" hidden="1"/>
    <cellStyle name="Followed Hyperlink" xfId="738" builtinId="9" hidden="1"/>
    <cellStyle name="Followed Hyperlink" xfId="730" builtinId="9" hidden="1"/>
    <cellStyle name="Followed Hyperlink" xfId="722" builtinId="9" hidden="1"/>
    <cellStyle name="Followed Hyperlink" xfId="714" builtinId="9" hidden="1"/>
    <cellStyle name="Followed Hyperlink" xfId="706" builtinId="9" hidden="1"/>
    <cellStyle name="Followed Hyperlink" xfId="698" builtinId="9" hidden="1"/>
    <cellStyle name="Followed Hyperlink" xfId="690" builtinId="9" hidden="1"/>
    <cellStyle name="Followed Hyperlink" xfId="682" builtinId="9" hidden="1"/>
    <cellStyle name="Followed Hyperlink" xfId="674" builtinId="9" hidden="1"/>
    <cellStyle name="Followed Hyperlink" xfId="666" builtinId="9" hidden="1"/>
    <cellStyle name="Followed Hyperlink" xfId="658" builtinId="9" hidden="1"/>
    <cellStyle name="Followed Hyperlink" xfId="650" builtinId="9" hidden="1"/>
    <cellStyle name="Followed Hyperlink" xfId="642" builtinId="9" hidden="1"/>
    <cellStyle name="Followed Hyperlink" xfId="634" builtinId="9" hidden="1"/>
    <cellStyle name="Followed Hyperlink" xfId="626" builtinId="9" hidden="1"/>
    <cellStyle name="Followed Hyperlink" xfId="618" builtinId="9" hidden="1"/>
    <cellStyle name="Followed Hyperlink" xfId="610" builtinId="9" hidden="1"/>
    <cellStyle name="Followed Hyperlink" xfId="602" builtinId="9" hidden="1"/>
    <cellStyle name="Followed Hyperlink" xfId="594" builtinId="9" hidden="1"/>
    <cellStyle name="Followed Hyperlink" xfId="586" builtinId="9" hidden="1"/>
    <cellStyle name="Followed Hyperlink" xfId="578" builtinId="9" hidden="1"/>
    <cellStyle name="Followed Hyperlink" xfId="570" builtinId="9" hidden="1"/>
    <cellStyle name="Followed Hyperlink" xfId="562" builtinId="9" hidden="1"/>
    <cellStyle name="Followed Hyperlink" xfId="554" builtinId="9" hidden="1"/>
    <cellStyle name="Followed Hyperlink" xfId="546" builtinId="9" hidden="1"/>
    <cellStyle name="Followed Hyperlink" xfId="538" builtinId="9" hidden="1"/>
    <cellStyle name="Followed Hyperlink" xfId="530" builtinId="9" hidden="1"/>
    <cellStyle name="Followed Hyperlink" xfId="522" builtinId="9" hidden="1"/>
    <cellStyle name="Followed Hyperlink" xfId="514" builtinId="9" hidden="1"/>
    <cellStyle name="Followed Hyperlink" xfId="506" builtinId="9" hidden="1"/>
    <cellStyle name="Followed Hyperlink" xfId="498" builtinId="9" hidden="1"/>
    <cellStyle name="Followed Hyperlink" xfId="490" builtinId="9" hidden="1"/>
    <cellStyle name="Followed Hyperlink" xfId="482" builtinId="9" hidden="1"/>
    <cellStyle name="Followed Hyperlink" xfId="474" builtinId="9" hidden="1"/>
    <cellStyle name="Followed Hyperlink" xfId="466" builtinId="9" hidden="1"/>
    <cellStyle name="Followed Hyperlink" xfId="458" builtinId="9" hidden="1"/>
    <cellStyle name="Followed Hyperlink" xfId="450" builtinId="9" hidden="1"/>
    <cellStyle name="Followed Hyperlink" xfId="442" builtinId="9" hidden="1"/>
    <cellStyle name="Followed Hyperlink" xfId="434" builtinId="9" hidden="1"/>
    <cellStyle name="Followed Hyperlink" xfId="426" builtinId="9" hidden="1"/>
    <cellStyle name="Followed Hyperlink" xfId="418" builtinId="9" hidden="1"/>
    <cellStyle name="Followed Hyperlink" xfId="410" builtinId="9" hidden="1"/>
    <cellStyle name="Followed Hyperlink" xfId="402" builtinId="9" hidden="1"/>
    <cellStyle name="Followed Hyperlink" xfId="394" builtinId="9" hidden="1"/>
    <cellStyle name="Followed Hyperlink" xfId="386" builtinId="9" hidden="1"/>
    <cellStyle name="Followed Hyperlink" xfId="378" builtinId="9" hidden="1"/>
    <cellStyle name="Followed Hyperlink" xfId="370" builtinId="9" hidden="1"/>
    <cellStyle name="Followed Hyperlink" xfId="362" builtinId="9" hidden="1"/>
    <cellStyle name="Followed Hyperlink" xfId="354" builtinId="9" hidden="1"/>
    <cellStyle name="Followed Hyperlink" xfId="346" builtinId="9" hidden="1"/>
    <cellStyle name="Followed Hyperlink" xfId="338" builtinId="9" hidden="1"/>
    <cellStyle name="Followed Hyperlink" xfId="330" builtinId="9" hidden="1"/>
    <cellStyle name="Followed Hyperlink" xfId="322" builtinId="9" hidden="1"/>
    <cellStyle name="Followed Hyperlink" xfId="314" builtinId="9" hidden="1"/>
    <cellStyle name="Followed Hyperlink" xfId="306" builtinId="9" hidden="1"/>
    <cellStyle name="Followed Hyperlink" xfId="298" builtinId="9" hidden="1"/>
    <cellStyle name="Followed Hyperlink" xfId="290" builtinId="9" hidden="1"/>
    <cellStyle name="Followed Hyperlink" xfId="282" builtinId="9" hidden="1"/>
    <cellStyle name="Followed Hyperlink" xfId="274" builtinId="9" hidden="1"/>
    <cellStyle name="Followed Hyperlink" xfId="266" builtinId="9" hidden="1"/>
    <cellStyle name="Followed Hyperlink" xfId="258" builtinId="9" hidden="1"/>
    <cellStyle name="Followed Hyperlink" xfId="250" builtinId="9" hidden="1"/>
    <cellStyle name="Followed Hyperlink" xfId="242" builtinId="9" hidden="1"/>
    <cellStyle name="Followed Hyperlink" xfId="234" builtinId="9" hidden="1"/>
    <cellStyle name="Followed Hyperlink" xfId="226" builtinId="9" hidden="1"/>
    <cellStyle name="Followed Hyperlink" xfId="218" builtinId="9" hidden="1"/>
    <cellStyle name="Followed Hyperlink" xfId="210" builtinId="9" hidden="1"/>
    <cellStyle name="Followed Hyperlink" xfId="202" builtinId="9" hidden="1"/>
    <cellStyle name="Followed Hyperlink" xfId="194" builtinId="9" hidden="1"/>
    <cellStyle name="Followed Hyperlink" xfId="186" builtinId="9" hidden="1"/>
    <cellStyle name="Followed Hyperlink" xfId="178" builtinId="9" hidden="1"/>
    <cellStyle name="Followed Hyperlink" xfId="170" builtinId="9" hidden="1"/>
    <cellStyle name="Followed Hyperlink" xfId="162" builtinId="9" hidden="1"/>
    <cellStyle name="Followed Hyperlink" xfId="154" builtinId="9" hidden="1"/>
    <cellStyle name="Followed Hyperlink" xfId="146" builtinId="9" hidden="1"/>
    <cellStyle name="Followed Hyperlink" xfId="138" builtinId="9" hidden="1"/>
    <cellStyle name="Followed Hyperlink" xfId="130" builtinId="9" hidden="1"/>
    <cellStyle name="Followed Hyperlink" xfId="122" builtinId="9" hidden="1"/>
    <cellStyle name="Followed Hyperlink" xfId="114" builtinId="9" hidden="1"/>
    <cellStyle name="Followed Hyperlink" xfId="106" builtinId="9" hidden="1"/>
    <cellStyle name="Followed Hyperlink" xfId="98" builtinId="9" hidden="1"/>
    <cellStyle name="Followed Hyperlink" xfId="90" builtinId="9" hidden="1"/>
    <cellStyle name="Followed Hyperlink" xfId="82" builtinId="9" hidden="1"/>
    <cellStyle name="Followed Hyperlink" xfId="74" builtinId="9" hidden="1"/>
    <cellStyle name="Followed Hyperlink" xfId="28" builtinId="9" hidden="1"/>
    <cellStyle name="Followed Hyperlink" xfId="32" builtinId="9" hidden="1"/>
    <cellStyle name="Followed Hyperlink" xfId="38" builtinId="9" hidden="1"/>
    <cellStyle name="Followed Hyperlink" xfId="44" builtinId="9" hidden="1"/>
    <cellStyle name="Followed Hyperlink" xfId="48" builtinId="9" hidden="1"/>
    <cellStyle name="Followed Hyperlink" xfId="54" builtinId="9" hidden="1"/>
    <cellStyle name="Followed Hyperlink" xfId="60" builtinId="9" hidden="1"/>
    <cellStyle name="Followed Hyperlink" xfId="64" builtinId="9" hidden="1"/>
    <cellStyle name="Followed Hyperlink" xfId="66" builtinId="9" hidden="1"/>
    <cellStyle name="Followed Hyperlink" xfId="50" builtinId="9" hidden="1"/>
    <cellStyle name="Followed Hyperlink" xfId="34" builtinId="9" hidden="1"/>
    <cellStyle name="Followed Hyperlink" xfId="14" builtinId="9" hidden="1"/>
    <cellStyle name="Followed Hyperlink" xfId="20" builtinId="9" hidden="1"/>
    <cellStyle name="Followed Hyperlink" xfId="24" builtinId="9" hidden="1"/>
    <cellStyle name="Followed Hyperlink" xfId="10" builtinId="9" hidden="1"/>
    <cellStyle name="Followed Hyperlink" xfId="8" builtinId="9" hidden="1"/>
    <cellStyle name="Followed Hyperlink" xfId="1510" builtinId="9" hidden="1"/>
    <cellStyle name="Followed Hyperlink" xfId="1512" builtinId="9" hidden="1"/>
    <cellStyle name="Followed Hyperlink" xfId="1514" builtinId="9" hidden="1"/>
    <cellStyle name="Followed Hyperlink" xfId="1516" builtinId="9" hidden="1"/>
    <cellStyle name="Followed Hyperlink" xfId="1518" builtinId="9" hidden="1"/>
    <cellStyle name="Followed Hyperlink" xfId="1520" builtinId="9" hidden="1"/>
    <cellStyle name="Followed Hyperlink" xfId="1522" builtinId="9" hidden="1"/>
    <cellStyle name="Followed Hyperlink" xfId="1524" builtinId="9" hidden="1"/>
    <cellStyle name="Followed Hyperlink" xfId="1526" builtinId="9" hidden="1"/>
    <cellStyle name="Followed Hyperlink" xfId="1528" builtinId="9" hidden="1"/>
    <cellStyle name="Followed Hyperlink" xfId="1530" builtinId="9" hidden="1"/>
    <cellStyle name="Followed Hyperlink" xfId="1532" builtinId="9" hidden="1"/>
    <cellStyle name="Followed Hyperlink" xfId="1534" builtinId="9" hidden="1"/>
    <cellStyle name="Followed Hyperlink" xfId="1536" builtinId="9" hidden="1"/>
    <cellStyle name="Followed Hyperlink" xfId="1538" builtinId="9" hidden="1"/>
    <cellStyle name="Followed Hyperlink" xfId="1540" builtinId="9" hidden="1"/>
    <cellStyle name="Followed Hyperlink" xfId="1542" builtinId="9" hidden="1"/>
    <cellStyle name="Followed Hyperlink" xfId="1544" builtinId="9" hidden="1"/>
    <cellStyle name="Followed Hyperlink" xfId="1546" builtinId="9" hidden="1"/>
    <cellStyle name="Followed Hyperlink" xfId="1548" builtinId="9" hidden="1"/>
    <cellStyle name="Followed Hyperlink" xfId="1550" builtinId="9" hidden="1"/>
    <cellStyle name="Followed Hyperlink" xfId="1552" builtinId="9" hidden="1"/>
    <cellStyle name="Followed Hyperlink" xfId="1554" builtinId="9" hidden="1"/>
    <cellStyle name="Followed Hyperlink" xfId="1556" builtinId="9" hidden="1"/>
    <cellStyle name="Followed Hyperlink" xfId="1558" builtinId="9" hidden="1"/>
    <cellStyle name="Followed Hyperlink" xfId="1560" builtinId="9" hidden="1"/>
    <cellStyle name="Followed Hyperlink" xfId="1562" builtinId="9" hidden="1"/>
    <cellStyle name="Followed Hyperlink" xfId="1564" builtinId="9" hidden="1"/>
    <cellStyle name="Followed Hyperlink" xfId="1566" builtinId="9" hidden="1"/>
    <cellStyle name="Followed Hyperlink" xfId="1568" builtinId="9" hidden="1"/>
    <cellStyle name="Followed Hyperlink" xfId="1570" builtinId="9" hidden="1"/>
    <cellStyle name="Followed Hyperlink" xfId="1572" builtinId="9" hidden="1"/>
    <cellStyle name="Followed Hyperlink" xfId="1574" builtinId="9" hidden="1"/>
    <cellStyle name="Followed Hyperlink" xfId="1576" builtinId="9" hidden="1"/>
    <cellStyle name="Followed Hyperlink" xfId="1578" builtinId="9" hidden="1"/>
    <cellStyle name="Followed Hyperlink" xfId="1580" builtinId="9" hidden="1"/>
    <cellStyle name="Followed Hyperlink" xfId="1582" builtinId="9" hidden="1"/>
    <cellStyle name="Followed Hyperlink" xfId="1584" builtinId="9" hidden="1"/>
    <cellStyle name="Followed Hyperlink" xfId="1586" builtinId="9" hidden="1"/>
    <cellStyle name="Followed Hyperlink" xfId="1588" builtinId="9" hidden="1"/>
    <cellStyle name="Followed Hyperlink" xfId="1590" builtinId="9" hidden="1"/>
    <cellStyle name="Followed Hyperlink" xfId="1592" builtinId="9" hidden="1"/>
    <cellStyle name="Followed Hyperlink" xfId="1594" builtinId="9" hidden="1"/>
    <cellStyle name="Followed Hyperlink" xfId="1596" builtinId="9" hidden="1"/>
    <cellStyle name="Followed Hyperlink" xfId="1598" builtinId="9" hidden="1"/>
    <cellStyle name="Followed Hyperlink" xfId="1600" builtinId="9" hidden="1"/>
    <cellStyle name="Followed Hyperlink" xfId="1601" builtinId="9" hidden="1"/>
    <cellStyle name="Followed Hyperlink" xfId="1599" builtinId="9" hidden="1"/>
    <cellStyle name="Followed Hyperlink" xfId="1597" builtinId="9" hidden="1"/>
    <cellStyle name="Followed Hyperlink" xfId="1595" builtinId="9" hidden="1"/>
    <cellStyle name="Followed Hyperlink" xfId="1593" builtinId="9" hidden="1"/>
    <cellStyle name="Followed Hyperlink" xfId="1591" builtinId="9" hidden="1"/>
    <cellStyle name="Followed Hyperlink" xfId="1589" builtinId="9" hidden="1"/>
    <cellStyle name="Followed Hyperlink" xfId="1587" builtinId="9" hidden="1"/>
    <cellStyle name="Followed Hyperlink" xfId="1585" builtinId="9" hidden="1"/>
    <cellStyle name="Followed Hyperlink" xfId="1583" builtinId="9" hidden="1"/>
    <cellStyle name="Followed Hyperlink" xfId="1581" builtinId="9" hidden="1"/>
    <cellStyle name="Followed Hyperlink" xfId="1579" builtinId="9" hidden="1"/>
    <cellStyle name="Followed Hyperlink" xfId="1577" builtinId="9" hidden="1"/>
    <cellStyle name="Followed Hyperlink" xfId="1575" builtinId="9" hidden="1"/>
    <cellStyle name="Followed Hyperlink" xfId="1573" builtinId="9" hidden="1"/>
    <cellStyle name="Followed Hyperlink" xfId="1571" builtinId="9" hidden="1"/>
    <cellStyle name="Followed Hyperlink" xfId="1569" builtinId="9" hidden="1"/>
    <cellStyle name="Followed Hyperlink" xfId="1567" builtinId="9" hidden="1"/>
    <cellStyle name="Followed Hyperlink" xfId="1565" builtinId="9" hidden="1"/>
    <cellStyle name="Followed Hyperlink" xfId="1563" builtinId="9" hidden="1"/>
    <cellStyle name="Followed Hyperlink" xfId="1561" builtinId="9" hidden="1"/>
    <cellStyle name="Followed Hyperlink" xfId="1559" builtinId="9" hidden="1"/>
    <cellStyle name="Followed Hyperlink" xfId="1557" builtinId="9" hidden="1"/>
    <cellStyle name="Followed Hyperlink" xfId="1555" builtinId="9" hidden="1"/>
    <cellStyle name="Followed Hyperlink" xfId="1553" builtinId="9" hidden="1"/>
    <cellStyle name="Followed Hyperlink" xfId="1551" builtinId="9" hidden="1"/>
    <cellStyle name="Followed Hyperlink" xfId="1549" builtinId="9" hidden="1"/>
    <cellStyle name="Followed Hyperlink" xfId="1547" builtinId="9" hidden="1"/>
    <cellStyle name="Followed Hyperlink" xfId="1545" builtinId="9" hidden="1"/>
    <cellStyle name="Followed Hyperlink" xfId="1543" builtinId="9" hidden="1"/>
    <cellStyle name="Followed Hyperlink" xfId="1541" builtinId="9" hidden="1"/>
    <cellStyle name="Followed Hyperlink" xfId="1539" builtinId="9" hidden="1"/>
    <cellStyle name="Followed Hyperlink" xfId="1537" builtinId="9" hidden="1"/>
    <cellStyle name="Followed Hyperlink" xfId="1535" builtinId="9" hidden="1"/>
    <cellStyle name="Followed Hyperlink" xfId="1533" builtinId="9" hidden="1"/>
    <cellStyle name="Followed Hyperlink" xfId="1531" builtinId="9" hidden="1"/>
    <cellStyle name="Followed Hyperlink" xfId="1529" builtinId="9" hidden="1"/>
    <cellStyle name="Followed Hyperlink" xfId="1527" builtinId="9" hidden="1"/>
    <cellStyle name="Followed Hyperlink" xfId="1525" builtinId="9" hidden="1"/>
    <cellStyle name="Followed Hyperlink" xfId="1523" builtinId="9" hidden="1"/>
    <cellStyle name="Followed Hyperlink" xfId="1521" builtinId="9" hidden="1"/>
    <cellStyle name="Followed Hyperlink" xfId="1519" builtinId="9" hidden="1"/>
    <cellStyle name="Followed Hyperlink" xfId="1517" builtinId="9" hidden="1"/>
    <cellStyle name="Followed Hyperlink" xfId="1515" builtinId="9" hidden="1"/>
    <cellStyle name="Followed Hyperlink" xfId="1513" builtinId="9" hidden="1"/>
    <cellStyle name="Followed Hyperlink" xfId="1511" builtinId="9" hidden="1"/>
    <cellStyle name="Followed Hyperlink" xfId="6" builtinId="9" hidden="1"/>
    <cellStyle name="Followed Hyperlink" xfId="12" builtinId="9" hidden="1"/>
    <cellStyle name="Followed Hyperlink" xfId="18" builtinId="9" hidden="1"/>
    <cellStyle name="Followed Hyperlink" xfId="22" builtinId="9" hidden="1"/>
    <cellStyle name="Followed Hyperlink" xfId="16" builtinId="9" hidden="1"/>
    <cellStyle name="Followed Hyperlink" xfId="26" builtinId="9" hidden="1"/>
    <cellStyle name="Followed Hyperlink" xfId="42" builtinId="9" hidden="1"/>
    <cellStyle name="Followed Hyperlink" xfId="58" builtinId="9" hidden="1"/>
    <cellStyle name="Followed Hyperlink" xfId="68" builtinId="9" hidden="1"/>
    <cellStyle name="Followed Hyperlink" xfId="62" builtinId="9" hidden="1"/>
    <cellStyle name="Followed Hyperlink" xfId="56" builtinId="9" hidden="1"/>
    <cellStyle name="Followed Hyperlink" xfId="52" builtinId="9" hidden="1"/>
    <cellStyle name="Followed Hyperlink" xfId="46" builtinId="9" hidden="1"/>
    <cellStyle name="Followed Hyperlink" xfId="40" builtinId="9" hidden="1"/>
    <cellStyle name="Followed Hyperlink" xfId="36" builtinId="9" hidden="1"/>
    <cellStyle name="Followed Hyperlink" xfId="30" builtinId="9" hidden="1"/>
    <cellStyle name="Followed Hyperlink" xfId="70" builtinId="9" hidden="1"/>
    <cellStyle name="Followed Hyperlink" xfId="78" builtinId="9" hidden="1"/>
    <cellStyle name="Followed Hyperlink" xfId="86" builtinId="9" hidden="1"/>
    <cellStyle name="Followed Hyperlink" xfId="94" builtinId="9" hidden="1"/>
    <cellStyle name="Followed Hyperlink" xfId="102" builtinId="9" hidden="1"/>
    <cellStyle name="Followed Hyperlink" xfId="110" builtinId="9" hidden="1"/>
    <cellStyle name="Followed Hyperlink" xfId="118" builtinId="9" hidden="1"/>
    <cellStyle name="Followed Hyperlink" xfId="126" builtinId="9" hidden="1"/>
    <cellStyle name="Followed Hyperlink" xfId="134" builtinId="9" hidden="1"/>
    <cellStyle name="Followed Hyperlink" xfId="142" builtinId="9" hidden="1"/>
    <cellStyle name="Followed Hyperlink" xfId="150" builtinId="9" hidden="1"/>
    <cellStyle name="Followed Hyperlink" xfId="158" builtinId="9" hidden="1"/>
    <cellStyle name="Followed Hyperlink" xfId="166" builtinId="9" hidden="1"/>
    <cellStyle name="Followed Hyperlink" xfId="174" builtinId="9" hidden="1"/>
    <cellStyle name="Followed Hyperlink" xfId="182" builtinId="9" hidden="1"/>
    <cellStyle name="Followed Hyperlink" xfId="190" builtinId="9" hidden="1"/>
    <cellStyle name="Followed Hyperlink" xfId="198" builtinId="9" hidden="1"/>
    <cellStyle name="Followed Hyperlink" xfId="206" builtinId="9" hidden="1"/>
    <cellStyle name="Followed Hyperlink" xfId="214" builtinId="9" hidden="1"/>
    <cellStyle name="Followed Hyperlink" xfId="222" builtinId="9" hidden="1"/>
    <cellStyle name="Followed Hyperlink" xfId="230" builtinId="9" hidden="1"/>
    <cellStyle name="Followed Hyperlink" xfId="238" builtinId="9" hidden="1"/>
    <cellStyle name="Followed Hyperlink" xfId="246" builtinId="9" hidden="1"/>
    <cellStyle name="Followed Hyperlink" xfId="254" builtinId="9" hidden="1"/>
    <cellStyle name="Followed Hyperlink" xfId="262" builtinId="9" hidden="1"/>
    <cellStyle name="Followed Hyperlink" xfId="270" builtinId="9" hidden="1"/>
    <cellStyle name="Followed Hyperlink" xfId="278" builtinId="9" hidden="1"/>
    <cellStyle name="Followed Hyperlink" xfId="286" builtinId="9" hidden="1"/>
    <cellStyle name="Followed Hyperlink" xfId="294" builtinId="9" hidden="1"/>
    <cellStyle name="Followed Hyperlink" xfId="302" builtinId="9" hidden="1"/>
    <cellStyle name="Followed Hyperlink" xfId="310" builtinId="9" hidden="1"/>
    <cellStyle name="Followed Hyperlink" xfId="318" builtinId="9" hidden="1"/>
    <cellStyle name="Followed Hyperlink" xfId="326" builtinId="9" hidden="1"/>
    <cellStyle name="Followed Hyperlink" xfId="334" builtinId="9" hidden="1"/>
    <cellStyle name="Followed Hyperlink" xfId="342" builtinId="9" hidden="1"/>
    <cellStyle name="Followed Hyperlink" xfId="350" builtinId="9" hidden="1"/>
    <cellStyle name="Followed Hyperlink" xfId="358" builtinId="9" hidden="1"/>
    <cellStyle name="Followed Hyperlink" xfId="366" builtinId="9" hidden="1"/>
    <cellStyle name="Followed Hyperlink" xfId="374" builtinId="9" hidden="1"/>
    <cellStyle name="Followed Hyperlink" xfId="382" builtinId="9" hidden="1"/>
    <cellStyle name="Followed Hyperlink" xfId="390" builtinId="9" hidden="1"/>
    <cellStyle name="Followed Hyperlink" xfId="398" builtinId="9" hidden="1"/>
    <cellStyle name="Followed Hyperlink" xfId="406" builtinId="9" hidden="1"/>
    <cellStyle name="Followed Hyperlink" xfId="414" builtinId="9" hidden="1"/>
    <cellStyle name="Followed Hyperlink" xfId="422" builtinId="9" hidden="1"/>
    <cellStyle name="Followed Hyperlink" xfId="430" builtinId="9" hidden="1"/>
    <cellStyle name="Followed Hyperlink" xfId="438" builtinId="9" hidden="1"/>
    <cellStyle name="Followed Hyperlink" xfId="446" builtinId="9" hidden="1"/>
    <cellStyle name="Followed Hyperlink" xfId="454" builtinId="9" hidden="1"/>
    <cellStyle name="Followed Hyperlink" xfId="462" builtinId="9" hidden="1"/>
    <cellStyle name="Followed Hyperlink" xfId="470" builtinId="9" hidden="1"/>
    <cellStyle name="Followed Hyperlink" xfId="478" builtinId="9" hidden="1"/>
    <cellStyle name="Followed Hyperlink" xfId="486" builtinId="9" hidden="1"/>
    <cellStyle name="Followed Hyperlink" xfId="494" builtinId="9" hidden="1"/>
    <cellStyle name="Followed Hyperlink" xfId="502" builtinId="9" hidden="1"/>
    <cellStyle name="Followed Hyperlink" xfId="510" builtinId="9" hidden="1"/>
    <cellStyle name="Followed Hyperlink" xfId="518" builtinId="9" hidden="1"/>
    <cellStyle name="Followed Hyperlink" xfId="526" builtinId="9" hidden="1"/>
    <cellStyle name="Followed Hyperlink" xfId="534" builtinId="9" hidden="1"/>
    <cellStyle name="Followed Hyperlink" xfId="542" builtinId="9" hidden="1"/>
    <cellStyle name="Followed Hyperlink" xfId="550" builtinId="9" hidden="1"/>
    <cellStyle name="Followed Hyperlink" xfId="558" builtinId="9" hidden="1"/>
    <cellStyle name="Followed Hyperlink" xfId="566" builtinId="9" hidden="1"/>
    <cellStyle name="Followed Hyperlink" xfId="574" builtinId="9" hidden="1"/>
    <cellStyle name="Followed Hyperlink" xfId="582" builtinId="9" hidden="1"/>
    <cellStyle name="Followed Hyperlink" xfId="590" builtinId="9" hidden="1"/>
    <cellStyle name="Followed Hyperlink" xfId="598" builtinId="9" hidden="1"/>
    <cellStyle name="Followed Hyperlink" xfId="606" builtinId="9" hidden="1"/>
    <cellStyle name="Followed Hyperlink" xfId="614" builtinId="9" hidden="1"/>
    <cellStyle name="Followed Hyperlink" xfId="622" builtinId="9" hidden="1"/>
    <cellStyle name="Followed Hyperlink" xfId="630" builtinId="9" hidden="1"/>
    <cellStyle name="Followed Hyperlink" xfId="638" builtinId="9" hidden="1"/>
    <cellStyle name="Followed Hyperlink" xfId="646" builtinId="9" hidden="1"/>
    <cellStyle name="Followed Hyperlink" xfId="654" builtinId="9" hidden="1"/>
    <cellStyle name="Followed Hyperlink" xfId="662" builtinId="9" hidden="1"/>
    <cellStyle name="Followed Hyperlink" xfId="670" builtinId="9" hidden="1"/>
    <cellStyle name="Followed Hyperlink" xfId="678" builtinId="9" hidden="1"/>
    <cellStyle name="Followed Hyperlink" xfId="686" builtinId="9" hidden="1"/>
    <cellStyle name="Followed Hyperlink" xfId="694" builtinId="9" hidden="1"/>
    <cellStyle name="Followed Hyperlink" xfId="702" builtinId="9" hidden="1"/>
    <cellStyle name="Followed Hyperlink" xfId="710" builtinId="9" hidden="1"/>
    <cellStyle name="Followed Hyperlink" xfId="718" builtinId="9" hidden="1"/>
    <cellStyle name="Followed Hyperlink" xfId="726" builtinId="9" hidden="1"/>
    <cellStyle name="Followed Hyperlink" xfId="734" builtinId="9" hidden="1"/>
    <cellStyle name="Followed Hyperlink" xfId="742" builtinId="9" hidden="1"/>
    <cellStyle name="Followed Hyperlink" xfId="750" builtinId="9" hidden="1"/>
    <cellStyle name="Followed Hyperlink" xfId="758" builtinId="9" hidden="1"/>
    <cellStyle name="Followed Hyperlink" xfId="766" builtinId="9" hidden="1"/>
    <cellStyle name="Followed Hyperlink" xfId="774" builtinId="9" hidden="1"/>
    <cellStyle name="Followed Hyperlink" xfId="782" builtinId="9" hidden="1"/>
    <cellStyle name="Followed Hyperlink" xfId="790" builtinId="9" hidden="1"/>
    <cellStyle name="Followed Hyperlink" xfId="798" builtinId="9" hidden="1"/>
    <cellStyle name="Followed Hyperlink" xfId="806" builtinId="9" hidden="1"/>
    <cellStyle name="Followed Hyperlink" xfId="814" builtinId="9" hidden="1"/>
    <cellStyle name="Followed Hyperlink" xfId="822" builtinId="9" hidden="1"/>
    <cellStyle name="Followed Hyperlink" xfId="830" builtinId="9" hidden="1"/>
    <cellStyle name="Followed Hyperlink" xfId="838" builtinId="9" hidden="1"/>
    <cellStyle name="Followed Hyperlink" xfId="846" builtinId="9" hidden="1"/>
    <cellStyle name="Followed Hyperlink" xfId="854" builtinId="9" hidden="1"/>
    <cellStyle name="Followed Hyperlink" xfId="862" builtinId="9" hidden="1"/>
    <cellStyle name="Followed Hyperlink" xfId="870" builtinId="9" hidden="1"/>
    <cellStyle name="Followed Hyperlink" xfId="878" builtinId="9" hidden="1"/>
    <cellStyle name="Followed Hyperlink" xfId="886" builtinId="9" hidden="1"/>
    <cellStyle name="Followed Hyperlink" xfId="894" builtinId="9" hidden="1"/>
    <cellStyle name="Followed Hyperlink" xfId="902" builtinId="9" hidden="1"/>
    <cellStyle name="Followed Hyperlink" xfId="910" builtinId="9" hidden="1"/>
    <cellStyle name="Followed Hyperlink" xfId="918" builtinId="9" hidden="1"/>
    <cellStyle name="Followed Hyperlink" xfId="926" builtinId="9" hidden="1"/>
    <cellStyle name="Followed Hyperlink" xfId="934" builtinId="9" hidden="1"/>
    <cellStyle name="Followed Hyperlink" xfId="942" builtinId="9" hidden="1"/>
    <cellStyle name="Followed Hyperlink" xfId="950" builtinId="9" hidden="1"/>
    <cellStyle name="Followed Hyperlink" xfId="958" builtinId="9" hidden="1"/>
    <cellStyle name="Followed Hyperlink" xfId="966" builtinId="9" hidden="1"/>
    <cellStyle name="Followed Hyperlink" xfId="974" builtinId="9" hidden="1"/>
    <cellStyle name="Followed Hyperlink" xfId="982" builtinId="9" hidden="1"/>
    <cellStyle name="Followed Hyperlink" xfId="990" builtinId="9" hidden="1"/>
    <cellStyle name="Followed Hyperlink" xfId="998" builtinId="9" hidden="1"/>
    <cellStyle name="Followed Hyperlink" xfId="1006" builtinId="9" hidden="1"/>
    <cellStyle name="Followed Hyperlink" xfId="1014" builtinId="9" hidden="1"/>
    <cellStyle name="Followed Hyperlink" xfId="1022" builtinId="9" hidden="1"/>
    <cellStyle name="Followed Hyperlink" xfId="1030" builtinId="9" hidden="1"/>
    <cellStyle name="Followed Hyperlink" xfId="1038" builtinId="9" hidden="1"/>
    <cellStyle name="Followed Hyperlink" xfId="1046" builtinId="9" hidden="1"/>
    <cellStyle name="Followed Hyperlink" xfId="1054" builtinId="9" hidden="1"/>
    <cellStyle name="Followed Hyperlink" xfId="1062" builtinId="9" hidden="1"/>
    <cellStyle name="Followed Hyperlink" xfId="1070" builtinId="9" hidden="1"/>
    <cellStyle name="Followed Hyperlink" xfId="1078" builtinId="9" hidden="1"/>
    <cellStyle name="Followed Hyperlink" xfId="1086" builtinId="9" hidden="1"/>
    <cellStyle name="Followed Hyperlink" xfId="1094" builtinId="9" hidden="1"/>
    <cellStyle name="Followed Hyperlink" xfId="1102" builtinId="9" hidden="1"/>
    <cellStyle name="Followed Hyperlink" xfId="1110" builtinId="9" hidden="1"/>
    <cellStyle name="Followed Hyperlink" xfId="1118" builtinId="9" hidden="1"/>
    <cellStyle name="Followed Hyperlink" xfId="1126" builtinId="9" hidden="1"/>
    <cellStyle name="Followed Hyperlink" xfId="1134" builtinId="9" hidden="1"/>
    <cellStyle name="Followed Hyperlink" xfId="1142" builtinId="9" hidden="1"/>
    <cellStyle name="Followed Hyperlink" xfId="1150" builtinId="9" hidden="1"/>
    <cellStyle name="Followed Hyperlink" xfId="1158" builtinId="9" hidden="1"/>
    <cellStyle name="Followed Hyperlink" xfId="1166" builtinId="9" hidden="1"/>
    <cellStyle name="Followed Hyperlink" xfId="1174" builtinId="9" hidden="1"/>
    <cellStyle name="Followed Hyperlink" xfId="1182" builtinId="9" hidden="1"/>
    <cellStyle name="Followed Hyperlink" xfId="1190" builtinId="9" hidden="1"/>
    <cellStyle name="Followed Hyperlink" xfId="1198" builtinId="9" hidden="1"/>
    <cellStyle name="Followed Hyperlink" xfId="1206" builtinId="9" hidden="1"/>
    <cellStyle name="Followed Hyperlink" xfId="1214" builtinId="9" hidden="1"/>
    <cellStyle name="Followed Hyperlink" xfId="1222" builtinId="9" hidden="1"/>
    <cellStyle name="Followed Hyperlink" xfId="1230" builtinId="9" hidden="1"/>
    <cellStyle name="Followed Hyperlink" xfId="1238" builtinId="9" hidden="1"/>
    <cellStyle name="Followed Hyperlink" xfId="1246" builtinId="9" hidden="1"/>
    <cellStyle name="Followed Hyperlink" xfId="1254" builtinId="9" hidden="1"/>
    <cellStyle name="Followed Hyperlink" xfId="1262" builtinId="9" hidden="1"/>
    <cellStyle name="Followed Hyperlink" xfId="1270" builtinId="9" hidden="1"/>
    <cellStyle name="Followed Hyperlink" xfId="1278" builtinId="9" hidden="1"/>
    <cellStyle name="Followed Hyperlink" xfId="1286" builtinId="9" hidden="1"/>
    <cellStyle name="Followed Hyperlink" xfId="1294" builtinId="9" hidden="1"/>
    <cellStyle name="Followed Hyperlink" xfId="1302" builtinId="9" hidden="1"/>
    <cellStyle name="Followed Hyperlink" xfId="1310" builtinId="9" hidden="1"/>
    <cellStyle name="Followed Hyperlink" xfId="1318" builtinId="9" hidden="1"/>
    <cellStyle name="Followed Hyperlink" xfId="1326" builtinId="9" hidden="1"/>
    <cellStyle name="Followed Hyperlink" xfId="1334" builtinId="9" hidden="1"/>
    <cellStyle name="Followed Hyperlink" xfId="1342" builtinId="9" hidden="1"/>
    <cellStyle name="Followed Hyperlink" xfId="1350" builtinId="9" hidden="1"/>
    <cellStyle name="Followed Hyperlink" xfId="1358" builtinId="9" hidden="1"/>
    <cellStyle name="Followed Hyperlink" xfId="1366" builtinId="9" hidden="1"/>
    <cellStyle name="Followed Hyperlink" xfId="1374" builtinId="9" hidden="1"/>
    <cellStyle name="Followed Hyperlink" xfId="1382" builtinId="9" hidden="1"/>
    <cellStyle name="Followed Hyperlink" xfId="1390" builtinId="9" hidden="1"/>
    <cellStyle name="Followed Hyperlink" xfId="1398" builtinId="9" hidden="1"/>
    <cellStyle name="Followed Hyperlink" xfId="1406" builtinId="9" hidden="1"/>
    <cellStyle name="Followed Hyperlink" xfId="1414" builtinId="9" hidden="1"/>
    <cellStyle name="Followed Hyperlink" xfId="1422" builtinId="9" hidden="1"/>
    <cellStyle name="Followed Hyperlink" xfId="1430" builtinId="9" hidden="1"/>
    <cellStyle name="Followed Hyperlink" xfId="1438" builtinId="9" hidden="1"/>
    <cellStyle name="Followed Hyperlink" xfId="1446" builtinId="9" hidden="1"/>
    <cellStyle name="Followed Hyperlink" xfId="1454" builtinId="9" hidden="1"/>
    <cellStyle name="Followed Hyperlink" xfId="1462" builtinId="9" hidden="1"/>
    <cellStyle name="Followed Hyperlink" xfId="1467" builtinId="9" hidden="1"/>
    <cellStyle name="Followed Hyperlink" xfId="1471" builtinId="9" hidden="1"/>
    <cellStyle name="Followed Hyperlink" xfId="1475" builtinId="9" hidden="1"/>
    <cellStyle name="Followed Hyperlink" xfId="1479" builtinId="9" hidden="1"/>
    <cellStyle name="Followed Hyperlink" xfId="1483" builtinId="9" hidden="1"/>
    <cellStyle name="Followed Hyperlink" xfId="1487" builtinId="9" hidden="1"/>
    <cellStyle name="Followed Hyperlink" xfId="1491" builtinId="9" hidden="1"/>
    <cellStyle name="Followed Hyperlink" xfId="1495" builtinId="9" hidden="1"/>
    <cellStyle name="Followed Hyperlink" xfId="1499" builtinId="9" hidden="1"/>
    <cellStyle name="Followed Hyperlink" xfId="1503" builtinId="9" hidden="1"/>
    <cellStyle name="Followed Hyperlink" xfId="1507" builtinId="9" hidden="1"/>
    <cellStyle name="Followed Hyperlink" xfId="1508" builtinId="9" hidden="1"/>
    <cellStyle name="Followed Hyperlink" xfId="1504" builtinId="9" hidden="1"/>
    <cellStyle name="Followed Hyperlink" xfId="1500" builtinId="9" hidden="1"/>
    <cellStyle name="Followed Hyperlink" xfId="1496" builtinId="9" hidden="1"/>
    <cellStyle name="Followed Hyperlink" xfId="1492" builtinId="9" hidden="1"/>
    <cellStyle name="Followed Hyperlink" xfId="1488" builtinId="9" hidden="1"/>
    <cellStyle name="Followed Hyperlink" xfId="1484" builtinId="9" hidden="1"/>
    <cellStyle name="Followed Hyperlink" xfId="1480" builtinId="9" hidden="1"/>
    <cellStyle name="Followed Hyperlink" xfId="1476" builtinId="9" hidden="1"/>
    <cellStyle name="Followed Hyperlink" xfId="1472" builtinId="9" hidden="1"/>
    <cellStyle name="Followed Hyperlink" xfId="1468" builtinId="9" hidden="1"/>
    <cellStyle name="Followed Hyperlink" xfId="1464" builtinId="9" hidden="1"/>
    <cellStyle name="Followed Hyperlink" xfId="1456" builtinId="9" hidden="1"/>
    <cellStyle name="Followed Hyperlink" xfId="1448" builtinId="9" hidden="1"/>
    <cellStyle name="Followed Hyperlink" xfId="1440" builtinId="9" hidden="1"/>
    <cellStyle name="Followed Hyperlink" xfId="1432" builtinId="9" hidden="1"/>
    <cellStyle name="Followed Hyperlink" xfId="1424" builtinId="9" hidden="1"/>
    <cellStyle name="Followed Hyperlink" xfId="1416" builtinId="9" hidden="1"/>
    <cellStyle name="Followed Hyperlink" xfId="1408" builtinId="9" hidden="1"/>
    <cellStyle name="Followed Hyperlink" xfId="1400" builtinId="9" hidden="1"/>
    <cellStyle name="Followed Hyperlink" xfId="1392" builtinId="9" hidden="1"/>
    <cellStyle name="Followed Hyperlink" xfId="1384" builtinId="9" hidden="1"/>
    <cellStyle name="Followed Hyperlink" xfId="1376" builtinId="9" hidden="1"/>
    <cellStyle name="Followed Hyperlink" xfId="1368" builtinId="9" hidden="1"/>
    <cellStyle name="Followed Hyperlink" xfId="1360" builtinId="9" hidden="1"/>
    <cellStyle name="Followed Hyperlink" xfId="1352" builtinId="9" hidden="1"/>
    <cellStyle name="Followed Hyperlink" xfId="1344" builtinId="9" hidden="1"/>
    <cellStyle name="Followed Hyperlink" xfId="1336" builtinId="9" hidden="1"/>
    <cellStyle name="Followed Hyperlink" xfId="1328" builtinId="9" hidden="1"/>
    <cellStyle name="Followed Hyperlink" xfId="1320" builtinId="9" hidden="1"/>
    <cellStyle name="Followed Hyperlink" xfId="1312" builtinId="9" hidden="1"/>
    <cellStyle name="Followed Hyperlink" xfId="1304" builtinId="9" hidden="1"/>
    <cellStyle name="Followed Hyperlink" xfId="1296" builtinId="9" hidden="1"/>
    <cellStyle name="Followed Hyperlink" xfId="1288" builtinId="9" hidden="1"/>
    <cellStyle name="Followed Hyperlink" xfId="1280" builtinId="9" hidden="1"/>
    <cellStyle name="Followed Hyperlink" xfId="1272" builtinId="9" hidden="1"/>
    <cellStyle name="Followed Hyperlink" xfId="1264" builtinId="9" hidden="1"/>
    <cellStyle name="Followed Hyperlink" xfId="1256" builtinId="9" hidden="1"/>
    <cellStyle name="Followed Hyperlink" xfId="1248" builtinId="9" hidden="1"/>
    <cellStyle name="Followed Hyperlink" xfId="1240" builtinId="9" hidden="1"/>
    <cellStyle name="Followed Hyperlink" xfId="1232" builtinId="9" hidden="1"/>
    <cellStyle name="Followed Hyperlink" xfId="1224" builtinId="9" hidden="1"/>
    <cellStyle name="Followed Hyperlink" xfId="1216" builtinId="9" hidden="1"/>
    <cellStyle name="Followed Hyperlink" xfId="1208" builtinId="9" hidden="1"/>
    <cellStyle name="Followed Hyperlink" xfId="1200" builtinId="9" hidden="1"/>
    <cellStyle name="Followed Hyperlink" xfId="1192" builtinId="9" hidden="1"/>
    <cellStyle name="Followed Hyperlink" xfId="1184" builtinId="9" hidden="1"/>
    <cellStyle name="Followed Hyperlink" xfId="1176" builtinId="9" hidden="1"/>
    <cellStyle name="Followed Hyperlink" xfId="1168" builtinId="9" hidden="1"/>
    <cellStyle name="Followed Hyperlink" xfId="1160" builtinId="9" hidden="1"/>
    <cellStyle name="Followed Hyperlink" xfId="1152" builtinId="9" hidden="1"/>
    <cellStyle name="Followed Hyperlink" xfId="1144" builtinId="9" hidden="1"/>
    <cellStyle name="Followed Hyperlink" xfId="1136" builtinId="9" hidden="1"/>
    <cellStyle name="Followed Hyperlink" xfId="1128" builtinId="9" hidden="1"/>
    <cellStyle name="Followed Hyperlink" xfId="1120" builtinId="9" hidden="1"/>
    <cellStyle name="Followed Hyperlink" xfId="1112" builtinId="9" hidden="1"/>
    <cellStyle name="Followed Hyperlink" xfId="1104" builtinId="9" hidden="1"/>
    <cellStyle name="Followed Hyperlink" xfId="1096" builtinId="9" hidden="1"/>
    <cellStyle name="Followed Hyperlink" xfId="1088" builtinId="9" hidden="1"/>
    <cellStyle name="Followed Hyperlink" xfId="1080" builtinId="9" hidden="1"/>
    <cellStyle name="Followed Hyperlink" xfId="1072" builtinId="9" hidden="1"/>
    <cellStyle name="Followed Hyperlink" xfId="1064" builtinId="9" hidden="1"/>
    <cellStyle name="Followed Hyperlink" xfId="1056" builtinId="9" hidden="1"/>
    <cellStyle name="Followed Hyperlink" xfId="1048" builtinId="9" hidden="1"/>
    <cellStyle name="Followed Hyperlink" xfId="1040" builtinId="9" hidden="1"/>
    <cellStyle name="Followed Hyperlink" xfId="1032" builtinId="9" hidden="1"/>
    <cellStyle name="Followed Hyperlink" xfId="1024" builtinId="9" hidden="1"/>
    <cellStyle name="Followed Hyperlink" xfId="1016" builtinId="9" hidden="1"/>
    <cellStyle name="Followed Hyperlink" xfId="1008" builtinId="9" hidden="1"/>
    <cellStyle name="Followed Hyperlink" xfId="1000" builtinId="9" hidden="1"/>
    <cellStyle name="Followed Hyperlink" xfId="992" builtinId="9" hidden="1"/>
    <cellStyle name="Followed Hyperlink" xfId="984" builtinId="9" hidden="1"/>
    <cellStyle name="Followed Hyperlink" xfId="976" builtinId="9" hidden="1"/>
    <cellStyle name="Followed Hyperlink" xfId="968" builtinId="9" hidden="1"/>
    <cellStyle name="Followed Hyperlink" xfId="960" builtinId="9" hidden="1"/>
    <cellStyle name="Followed Hyperlink" xfId="952" builtinId="9" hidden="1"/>
    <cellStyle name="Followed Hyperlink" xfId="944" builtinId="9" hidden="1"/>
    <cellStyle name="Followed Hyperlink" xfId="936" builtinId="9" hidden="1"/>
    <cellStyle name="Followed Hyperlink" xfId="928" builtinId="9" hidden="1"/>
    <cellStyle name="Followed Hyperlink" xfId="920" builtinId="9" hidden="1"/>
    <cellStyle name="Followed Hyperlink" xfId="912" builtinId="9" hidden="1"/>
    <cellStyle name="Followed Hyperlink" xfId="904" builtinId="9" hidden="1"/>
    <cellStyle name="Followed Hyperlink" xfId="896" builtinId="9" hidden="1"/>
    <cellStyle name="Followed Hyperlink" xfId="888" builtinId="9" hidden="1"/>
    <cellStyle name="Followed Hyperlink" xfId="880" builtinId="9" hidden="1"/>
    <cellStyle name="Followed Hyperlink" xfId="872" builtinId="9" hidden="1"/>
    <cellStyle name="Followed Hyperlink" xfId="864" builtinId="9" hidden="1"/>
    <cellStyle name="Followed Hyperlink" xfId="856" builtinId="9" hidden="1"/>
    <cellStyle name="Followed Hyperlink" xfId="848" builtinId="9" hidden="1"/>
    <cellStyle name="Followed Hyperlink" xfId="840" builtinId="9" hidden="1"/>
    <cellStyle name="Followed Hyperlink" xfId="832" builtinId="9" hidden="1"/>
    <cellStyle name="Followed Hyperlink" xfId="824" builtinId="9" hidden="1"/>
    <cellStyle name="Followed Hyperlink" xfId="816" builtinId="9" hidden="1"/>
    <cellStyle name="Followed Hyperlink" xfId="808" builtinId="9" hidden="1"/>
    <cellStyle name="Followed Hyperlink" xfId="800" builtinId="9" hidden="1"/>
    <cellStyle name="Followed Hyperlink" xfId="792" builtinId="9" hidden="1"/>
    <cellStyle name="Followed Hyperlink" xfId="784" builtinId="9" hidden="1"/>
    <cellStyle name="Followed Hyperlink" xfId="776" builtinId="9" hidden="1"/>
    <cellStyle name="Followed Hyperlink" xfId="768" builtinId="9" hidden="1"/>
    <cellStyle name="Followed Hyperlink" xfId="760" builtinId="9" hidden="1"/>
    <cellStyle name="Followed Hyperlink" xfId="752" builtinId="9" hidden="1"/>
    <cellStyle name="Followed Hyperlink" xfId="744" builtinId="9" hidden="1"/>
    <cellStyle name="Followed Hyperlink" xfId="736" builtinId="9" hidden="1"/>
    <cellStyle name="Followed Hyperlink" xfId="728" builtinId="9" hidden="1"/>
    <cellStyle name="Followed Hyperlink" xfId="720" builtinId="9" hidden="1"/>
    <cellStyle name="Followed Hyperlink" xfId="712" builtinId="9" hidden="1"/>
    <cellStyle name="Followed Hyperlink" xfId="704" builtinId="9" hidden="1"/>
    <cellStyle name="Followed Hyperlink" xfId="696" builtinId="9" hidden="1"/>
    <cellStyle name="Followed Hyperlink" xfId="688" builtinId="9" hidden="1"/>
    <cellStyle name="Followed Hyperlink" xfId="680" builtinId="9" hidden="1"/>
    <cellStyle name="Followed Hyperlink" xfId="672" builtinId="9" hidden="1"/>
    <cellStyle name="Followed Hyperlink" xfId="664" builtinId="9" hidden="1"/>
    <cellStyle name="Followed Hyperlink" xfId="656" builtinId="9" hidden="1"/>
    <cellStyle name="Followed Hyperlink" xfId="648" builtinId="9" hidden="1"/>
    <cellStyle name="Followed Hyperlink" xfId="640" builtinId="9" hidden="1"/>
    <cellStyle name="Followed Hyperlink" xfId="632" builtinId="9" hidden="1"/>
    <cellStyle name="Followed Hyperlink" xfId="624" builtinId="9" hidden="1"/>
    <cellStyle name="Followed Hyperlink" xfId="616" builtinId="9" hidden="1"/>
    <cellStyle name="Followed Hyperlink" xfId="608" builtinId="9" hidden="1"/>
    <cellStyle name="Followed Hyperlink" xfId="600" builtinId="9" hidden="1"/>
    <cellStyle name="Followed Hyperlink" xfId="592" builtinId="9" hidden="1"/>
    <cellStyle name="Followed Hyperlink" xfId="584" builtinId="9" hidden="1"/>
    <cellStyle name="Followed Hyperlink" xfId="576" builtinId="9" hidden="1"/>
    <cellStyle name="Followed Hyperlink" xfId="568" builtinId="9" hidden="1"/>
    <cellStyle name="Followed Hyperlink" xfId="560" builtinId="9" hidden="1"/>
    <cellStyle name="Followed Hyperlink" xfId="552" builtinId="9" hidden="1"/>
    <cellStyle name="Followed Hyperlink" xfId="544" builtinId="9" hidden="1"/>
    <cellStyle name="Followed Hyperlink" xfId="536" builtinId="9" hidden="1"/>
    <cellStyle name="Followed Hyperlink" xfId="528" builtinId="9" hidden="1"/>
    <cellStyle name="Followed Hyperlink" xfId="520" builtinId="9" hidden="1"/>
    <cellStyle name="Followed Hyperlink" xfId="512" builtinId="9" hidden="1"/>
    <cellStyle name="Followed Hyperlink" xfId="504" builtinId="9" hidden="1"/>
    <cellStyle name="Followed Hyperlink" xfId="496" builtinId="9" hidden="1"/>
    <cellStyle name="Followed Hyperlink" xfId="488" builtinId="9" hidden="1"/>
    <cellStyle name="Followed Hyperlink" xfId="480" builtinId="9" hidden="1"/>
    <cellStyle name="Followed Hyperlink" xfId="472" builtinId="9" hidden="1"/>
    <cellStyle name="Followed Hyperlink" xfId="464" builtinId="9" hidden="1"/>
    <cellStyle name="Followed Hyperlink" xfId="456" builtinId="9" hidden="1"/>
    <cellStyle name="Followed Hyperlink" xfId="448" builtinId="9" hidden="1"/>
    <cellStyle name="Followed Hyperlink" xfId="440" builtinId="9" hidden="1"/>
    <cellStyle name="Followed Hyperlink" xfId="432" builtinId="9" hidden="1"/>
    <cellStyle name="Followed Hyperlink" xfId="424" builtinId="9" hidden="1"/>
    <cellStyle name="Followed Hyperlink" xfId="416" builtinId="9" hidden="1"/>
    <cellStyle name="Followed Hyperlink" xfId="408" builtinId="9" hidden="1"/>
    <cellStyle name="Followed Hyperlink" xfId="400" builtinId="9" hidden="1"/>
    <cellStyle name="Followed Hyperlink" xfId="392" builtinId="9" hidden="1"/>
    <cellStyle name="Followed Hyperlink" xfId="384" builtinId="9" hidden="1"/>
    <cellStyle name="Followed Hyperlink" xfId="376" builtinId="9" hidden="1"/>
    <cellStyle name="Followed Hyperlink" xfId="368" builtinId="9" hidden="1"/>
    <cellStyle name="Followed Hyperlink" xfId="360" builtinId="9" hidden="1"/>
    <cellStyle name="Followed Hyperlink" xfId="352" builtinId="9" hidden="1"/>
    <cellStyle name="Followed Hyperlink" xfId="344" builtinId="9" hidden="1"/>
    <cellStyle name="Followed Hyperlink" xfId="336" builtinId="9" hidden="1"/>
    <cellStyle name="Followed Hyperlink" xfId="328" builtinId="9" hidden="1"/>
    <cellStyle name="Followed Hyperlink" xfId="320" builtinId="9" hidden="1"/>
    <cellStyle name="Followed Hyperlink" xfId="312" builtinId="9" hidden="1"/>
    <cellStyle name="Followed Hyperlink" xfId="304" builtinId="9" hidden="1"/>
    <cellStyle name="Followed Hyperlink" xfId="296" builtinId="9" hidden="1"/>
    <cellStyle name="Followed Hyperlink" xfId="288" builtinId="9" hidden="1"/>
    <cellStyle name="Followed Hyperlink" xfId="280" builtinId="9" hidden="1"/>
    <cellStyle name="Followed Hyperlink" xfId="272" builtinId="9" hidden="1"/>
    <cellStyle name="Followed Hyperlink" xfId="264" builtinId="9" hidden="1"/>
    <cellStyle name="Followed Hyperlink" xfId="256" builtinId="9" hidden="1"/>
    <cellStyle name="Followed Hyperlink" xfId="248" builtinId="9" hidden="1"/>
    <cellStyle name="Followed Hyperlink" xfId="240" builtinId="9" hidden="1"/>
    <cellStyle name="Followed Hyperlink" xfId="232" builtinId="9" hidden="1"/>
    <cellStyle name="Followed Hyperlink" xfId="224" builtinId="9" hidden="1"/>
    <cellStyle name="Followed Hyperlink" xfId="216" builtinId="9" hidden="1"/>
    <cellStyle name="Followed Hyperlink" xfId="208" builtinId="9" hidden="1"/>
    <cellStyle name="Followed Hyperlink" xfId="200" builtinId="9" hidden="1"/>
    <cellStyle name="Followed Hyperlink" xfId="116" builtinId="9" hidden="1"/>
    <cellStyle name="Followed Hyperlink" xfId="120" builtinId="9" hidden="1"/>
    <cellStyle name="Followed Hyperlink" xfId="124" builtinId="9" hidden="1"/>
    <cellStyle name="Followed Hyperlink" xfId="132" builtinId="9" hidden="1"/>
    <cellStyle name="Followed Hyperlink" xfId="136" builtinId="9" hidden="1"/>
    <cellStyle name="Followed Hyperlink" xfId="140" builtinId="9" hidden="1"/>
    <cellStyle name="Followed Hyperlink" xfId="148" builtinId="9" hidden="1"/>
    <cellStyle name="Followed Hyperlink" xfId="152" builtinId="9" hidden="1"/>
    <cellStyle name="Followed Hyperlink" xfId="156" builtinId="9" hidden="1"/>
    <cellStyle name="Followed Hyperlink" xfId="164" builtinId="9" hidden="1"/>
    <cellStyle name="Followed Hyperlink" xfId="168" builtinId="9" hidden="1"/>
    <cellStyle name="Followed Hyperlink" xfId="172" builtinId="9" hidden="1"/>
    <cellStyle name="Followed Hyperlink" xfId="180" builtinId="9" hidden="1"/>
    <cellStyle name="Followed Hyperlink" xfId="184" builtinId="9" hidden="1"/>
    <cellStyle name="Followed Hyperlink" xfId="188" builtinId="9" hidden="1"/>
    <cellStyle name="Followed Hyperlink" xfId="196" builtinId="9" hidden="1"/>
    <cellStyle name="Followed Hyperlink" xfId="192" builtinId="9" hidden="1"/>
    <cellStyle name="Followed Hyperlink" xfId="176" builtinId="9" hidden="1"/>
    <cellStyle name="Followed Hyperlink" xfId="160" builtinId="9" hidden="1"/>
    <cellStyle name="Followed Hyperlink" xfId="144" builtinId="9" hidden="1"/>
    <cellStyle name="Followed Hyperlink" xfId="128" builtinId="9" hidden="1"/>
    <cellStyle name="Followed Hyperlink" xfId="112" builtinId="9" hidden="1"/>
    <cellStyle name="Followed Hyperlink" xfId="88" builtinId="9" hidden="1"/>
    <cellStyle name="Followed Hyperlink" xfId="92" builtinId="9" hidden="1"/>
    <cellStyle name="Followed Hyperlink" xfId="100" builtinId="9" hidden="1"/>
    <cellStyle name="Followed Hyperlink" xfId="104" builtinId="9" hidden="1"/>
    <cellStyle name="Followed Hyperlink" xfId="108" builtinId="9" hidden="1"/>
    <cellStyle name="Followed Hyperlink" xfId="96" builtinId="9" hidden="1"/>
    <cellStyle name="Followed Hyperlink" xfId="80" builtinId="9" hidden="1"/>
    <cellStyle name="Followed Hyperlink" xfId="84" builtinId="9" hidden="1"/>
    <cellStyle name="Followed Hyperlink" xfId="76" builtinId="9" hidden="1"/>
    <cellStyle name="Followed Hyperlink" xfId="72" builtinId="9" hidden="1"/>
    <cellStyle name="Hyperlink" xfId="1353" builtinId="8" hidden="1"/>
    <cellStyle name="Hyperlink" xfId="1355" builtinId="8" hidden="1"/>
    <cellStyle name="Hyperlink" xfId="1357" builtinId="8" hidden="1"/>
    <cellStyle name="Hyperlink" xfId="1363" builtinId="8" hidden="1"/>
    <cellStyle name="Hyperlink" xfId="1365" builtinId="8" hidden="1"/>
    <cellStyle name="Hyperlink" xfId="1369" builtinId="8" hidden="1"/>
    <cellStyle name="Hyperlink" xfId="1373" builtinId="8" hidden="1"/>
    <cellStyle name="Hyperlink" xfId="1377" builtinId="8" hidden="1"/>
    <cellStyle name="Hyperlink" xfId="1379" builtinId="8" hidden="1"/>
    <cellStyle name="Hyperlink" xfId="1385" builtinId="8" hidden="1"/>
    <cellStyle name="Hyperlink" xfId="1387" builtinId="8" hidden="1"/>
    <cellStyle name="Hyperlink" xfId="1389" builtinId="8" hidden="1"/>
    <cellStyle name="Hyperlink" xfId="1395" builtinId="8" hidden="1"/>
    <cellStyle name="Hyperlink" xfId="1397" builtinId="8" hidden="1"/>
    <cellStyle name="Hyperlink" xfId="1401" builtinId="8" hidden="1"/>
    <cellStyle name="Hyperlink" xfId="1405" builtinId="8" hidden="1"/>
    <cellStyle name="Hyperlink" xfId="1409" builtinId="8" hidden="1"/>
    <cellStyle name="Hyperlink" xfId="1411" builtinId="8" hidden="1"/>
    <cellStyle name="Hyperlink" xfId="1417" builtinId="8" hidden="1"/>
    <cellStyle name="Hyperlink" xfId="1419" builtinId="8" hidden="1"/>
    <cellStyle name="Hyperlink" xfId="1421" builtinId="8" hidden="1"/>
    <cellStyle name="Hyperlink" xfId="1427" builtinId="8" hidden="1"/>
    <cellStyle name="Hyperlink" xfId="1429" builtinId="8" hidden="1"/>
    <cellStyle name="Hyperlink" xfId="1433" builtinId="8" hidden="1"/>
    <cellStyle name="Hyperlink" xfId="1437" builtinId="8" hidden="1"/>
    <cellStyle name="Hyperlink" xfId="1441" builtinId="8" hidden="1"/>
    <cellStyle name="Hyperlink" xfId="1443" builtinId="8" hidden="1"/>
    <cellStyle name="Hyperlink" xfId="1449" builtinId="8" hidden="1"/>
    <cellStyle name="Hyperlink" xfId="1451" builtinId="8" hidden="1"/>
    <cellStyle name="Hyperlink" xfId="1453" builtinId="8" hidden="1"/>
    <cellStyle name="Hyperlink" xfId="1459" builtinId="8" hidden="1"/>
    <cellStyle name="Hyperlink" xfId="1461" builtinId="8" hidden="1"/>
    <cellStyle name="Hyperlink" xfId="1455" builtinId="8" hidden="1"/>
    <cellStyle name="Hyperlink" xfId="1439" builtinId="8" hidden="1"/>
    <cellStyle name="Hyperlink" xfId="1431" builtinId="8" hidden="1"/>
    <cellStyle name="Hyperlink" xfId="1423" builtinId="8" hidden="1"/>
    <cellStyle name="Hyperlink" xfId="1407" builtinId="8" hidden="1"/>
    <cellStyle name="Hyperlink" xfId="1399" builtinId="8" hidden="1"/>
    <cellStyle name="Hyperlink" xfId="1391" builtinId="8" hidden="1"/>
    <cellStyle name="Hyperlink" xfId="1375" builtinId="8" hidden="1"/>
    <cellStyle name="Hyperlink" xfId="1367" builtinId="8" hidden="1"/>
    <cellStyle name="Hyperlink" xfId="1359" builtinId="8" hidden="1"/>
    <cellStyle name="Hyperlink" xfId="1343" builtinId="8" hidden="1"/>
    <cellStyle name="Hyperlink" xfId="1335" builtinId="8" hidden="1"/>
    <cellStyle name="Hyperlink" xfId="1327" builtinId="8" hidden="1"/>
    <cellStyle name="Hyperlink" xfId="1311" builtinId="8" hidden="1"/>
    <cellStyle name="Hyperlink" xfId="1303" builtinId="8" hidden="1"/>
    <cellStyle name="Hyperlink" xfId="1295" builtinId="8" hidden="1"/>
    <cellStyle name="Hyperlink" xfId="1279" builtinId="8" hidden="1"/>
    <cellStyle name="Hyperlink" xfId="1271" builtinId="8" hidden="1"/>
    <cellStyle name="Hyperlink" xfId="1263" builtinId="8" hidden="1"/>
    <cellStyle name="Hyperlink" xfId="1247" builtinId="8" hidden="1"/>
    <cellStyle name="Hyperlink" xfId="1239" builtinId="8" hidden="1"/>
    <cellStyle name="Hyperlink" xfId="1231" builtinId="8" hidden="1"/>
    <cellStyle name="Hyperlink" xfId="1215" builtinId="8" hidden="1"/>
    <cellStyle name="Hyperlink" xfId="1207" builtinId="8" hidden="1"/>
    <cellStyle name="Hyperlink" xfId="1199" builtinId="8" hidden="1"/>
    <cellStyle name="Hyperlink" xfId="1183" builtinId="8" hidden="1"/>
    <cellStyle name="Hyperlink" xfId="1175" builtinId="8" hidden="1"/>
    <cellStyle name="Hyperlink" xfId="1167" builtinId="8" hidden="1"/>
    <cellStyle name="Hyperlink" xfId="1151" builtinId="8" hidden="1"/>
    <cellStyle name="Hyperlink" xfId="1143" builtinId="8" hidden="1"/>
    <cellStyle name="Hyperlink" xfId="1135" builtinId="8" hidden="1"/>
    <cellStyle name="Hyperlink" xfId="1119" builtinId="8" hidden="1"/>
    <cellStyle name="Hyperlink" xfId="1111" builtinId="8" hidden="1"/>
    <cellStyle name="Hyperlink" xfId="1103" builtinId="8" hidden="1"/>
    <cellStyle name="Hyperlink" xfId="1087" builtinId="8" hidden="1"/>
    <cellStyle name="Hyperlink" xfId="1079" builtinId="8" hidden="1"/>
    <cellStyle name="Hyperlink" xfId="1071" builtinId="8" hidden="1"/>
    <cellStyle name="Hyperlink" xfId="1055" builtinId="8" hidden="1"/>
    <cellStyle name="Hyperlink" xfId="1047" builtinId="8" hidden="1"/>
    <cellStyle name="Hyperlink" xfId="1039" builtinId="8" hidden="1"/>
    <cellStyle name="Hyperlink" xfId="1023" builtinId="8" hidden="1"/>
    <cellStyle name="Hyperlink" xfId="1015" builtinId="8" hidden="1"/>
    <cellStyle name="Hyperlink" xfId="1007" builtinId="8" hidden="1"/>
    <cellStyle name="Hyperlink" xfId="991" builtinId="8" hidden="1"/>
    <cellStyle name="Hyperlink" xfId="983" builtinId="8" hidden="1"/>
    <cellStyle name="Hyperlink" xfId="975" builtinId="8" hidden="1"/>
    <cellStyle name="Hyperlink" xfId="959" builtinId="8" hidden="1"/>
    <cellStyle name="Hyperlink" xfId="951" builtinId="8" hidden="1"/>
    <cellStyle name="Hyperlink" xfId="943" builtinId="8" hidden="1"/>
    <cellStyle name="Hyperlink" xfId="927" builtinId="8" hidden="1"/>
    <cellStyle name="Hyperlink" xfId="919" builtinId="8" hidden="1"/>
    <cellStyle name="Hyperlink" xfId="911" builtinId="8" hidden="1"/>
    <cellStyle name="Hyperlink" xfId="895" builtinId="8" hidden="1"/>
    <cellStyle name="Hyperlink" xfId="887" builtinId="8" hidden="1"/>
    <cellStyle name="Hyperlink" xfId="879" builtinId="8" hidden="1"/>
    <cellStyle name="Hyperlink" xfId="863" builtinId="8" hidden="1"/>
    <cellStyle name="Hyperlink" xfId="855" builtinId="8" hidden="1"/>
    <cellStyle name="Hyperlink" xfId="847" builtinId="8" hidden="1"/>
    <cellStyle name="Hyperlink" xfId="831" builtinId="8" hidden="1"/>
    <cellStyle name="Hyperlink" xfId="823" builtinId="8" hidden="1"/>
    <cellStyle name="Hyperlink" xfId="815" builtinId="8" hidden="1"/>
    <cellStyle name="Hyperlink" xfId="799" builtinId="8" hidden="1"/>
    <cellStyle name="Hyperlink" xfId="791" builtinId="8" hidden="1"/>
    <cellStyle name="Hyperlink" xfId="783" builtinId="8" hidden="1"/>
    <cellStyle name="Hyperlink" xfId="767" builtinId="8" hidden="1"/>
    <cellStyle name="Hyperlink" xfId="759" builtinId="8" hidden="1"/>
    <cellStyle name="Hyperlink" xfId="751" builtinId="8" hidden="1"/>
    <cellStyle name="Hyperlink" xfId="735" builtinId="8" hidden="1"/>
    <cellStyle name="Hyperlink" xfId="727" builtinId="8" hidden="1"/>
    <cellStyle name="Hyperlink" xfId="719" builtinId="8" hidden="1"/>
    <cellStyle name="Hyperlink" xfId="703" builtinId="8" hidden="1"/>
    <cellStyle name="Hyperlink" xfId="695" builtinId="8" hidden="1"/>
    <cellStyle name="Hyperlink" xfId="687" builtinId="8" hidden="1"/>
    <cellStyle name="Hyperlink" xfId="671" builtinId="8" hidden="1"/>
    <cellStyle name="Hyperlink" xfId="663" builtinId="8" hidden="1"/>
    <cellStyle name="Hyperlink" xfId="655" builtinId="8" hidden="1"/>
    <cellStyle name="Hyperlink" xfId="639" builtinId="8" hidden="1"/>
    <cellStyle name="Hyperlink" xfId="631" builtinId="8" hidden="1"/>
    <cellStyle name="Hyperlink" xfId="623" builtinId="8" hidden="1"/>
    <cellStyle name="Hyperlink" xfId="607" builtinId="8" hidden="1"/>
    <cellStyle name="Hyperlink" xfId="599" builtinId="8" hidden="1"/>
    <cellStyle name="Hyperlink" xfId="591" builtinId="8" hidden="1"/>
    <cellStyle name="Hyperlink" xfId="575" builtinId="8" hidden="1"/>
    <cellStyle name="Hyperlink" xfId="567" builtinId="8" hidden="1"/>
    <cellStyle name="Hyperlink" xfId="559" builtinId="8" hidden="1"/>
    <cellStyle name="Hyperlink" xfId="237" builtinId="8" hidden="1"/>
    <cellStyle name="Hyperlink" xfId="239" builtinId="8" hidden="1"/>
    <cellStyle name="Hyperlink" xfId="241" builtinId="8" hidden="1"/>
    <cellStyle name="Hyperlink" xfId="245" builtinId="8" hidden="1"/>
    <cellStyle name="Hyperlink" xfId="249" builtinId="8" hidden="1"/>
    <cellStyle name="Hyperlink" xfId="251" builtinId="8" hidden="1"/>
    <cellStyle name="Hyperlink" xfId="255" builtinId="8" hidden="1"/>
    <cellStyle name="Hyperlink" xfId="257" builtinId="8" hidden="1"/>
    <cellStyle name="Hyperlink" xfId="259" builtinId="8" hidden="1"/>
    <cellStyle name="Hyperlink" xfId="265" builtinId="8" hidden="1"/>
    <cellStyle name="Hyperlink" xfId="267" builtinId="8" hidden="1"/>
    <cellStyle name="Hyperlink" xfId="269" builtinId="8" hidden="1"/>
    <cellStyle name="Hyperlink" xfId="273" builtinId="8" hidden="1"/>
    <cellStyle name="Hyperlink" xfId="275" builtinId="8" hidden="1"/>
    <cellStyle name="Hyperlink" xfId="277" builtinId="8" hidden="1"/>
    <cellStyle name="Hyperlink" xfId="283" builtinId="8" hidden="1"/>
    <cellStyle name="Hyperlink" xfId="285" builtinId="8" hidden="1"/>
    <cellStyle name="Hyperlink" xfId="287" builtinId="8" hidden="1"/>
    <cellStyle name="Hyperlink" xfId="291" builtinId="8" hidden="1"/>
    <cellStyle name="Hyperlink" xfId="293" builtinId="8" hidden="1"/>
    <cellStyle name="Hyperlink" xfId="297" builtinId="8" hidden="1"/>
    <cellStyle name="Hyperlink" xfId="301" builtinId="8" hidden="1"/>
    <cellStyle name="Hyperlink" xfId="303" builtinId="8" hidden="1"/>
    <cellStyle name="Hyperlink" xfId="305" builtinId="8" hidden="1"/>
    <cellStyle name="Hyperlink" xfId="309" builtinId="8" hidden="1"/>
    <cellStyle name="Hyperlink" xfId="313" builtinId="8" hidden="1"/>
    <cellStyle name="Hyperlink" xfId="315" builtinId="8" hidden="1"/>
    <cellStyle name="Hyperlink" xfId="319" builtinId="8" hidden="1"/>
    <cellStyle name="Hyperlink" xfId="321" builtinId="8" hidden="1"/>
    <cellStyle name="Hyperlink" xfId="323" builtinId="8" hidden="1"/>
    <cellStyle name="Hyperlink" xfId="329" builtinId="8" hidden="1"/>
    <cellStyle name="Hyperlink" xfId="331" builtinId="8" hidden="1"/>
    <cellStyle name="Hyperlink" xfId="333" builtinId="8" hidden="1"/>
    <cellStyle name="Hyperlink" xfId="337" builtinId="8" hidden="1"/>
    <cellStyle name="Hyperlink" xfId="339" builtinId="8" hidden="1"/>
    <cellStyle name="Hyperlink" xfId="341" builtinId="8" hidden="1"/>
    <cellStyle name="Hyperlink" xfId="347" builtinId="8" hidden="1"/>
    <cellStyle name="Hyperlink" xfId="349" builtinId="8" hidden="1"/>
    <cellStyle name="Hyperlink" xfId="351" builtinId="8" hidden="1"/>
    <cellStyle name="Hyperlink" xfId="355" builtinId="8" hidden="1"/>
    <cellStyle name="Hyperlink" xfId="357" builtinId="8" hidden="1"/>
    <cellStyle name="Hyperlink" xfId="361" builtinId="8" hidden="1"/>
    <cellStyle name="Hyperlink" xfId="365" builtinId="8" hidden="1"/>
    <cellStyle name="Hyperlink" xfId="367" builtinId="8" hidden="1"/>
    <cellStyle name="Hyperlink" xfId="369" builtinId="8" hidden="1"/>
    <cellStyle name="Hyperlink" xfId="373" builtinId="8" hidden="1"/>
    <cellStyle name="Hyperlink" xfId="377" builtinId="8" hidden="1"/>
    <cellStyle name="Hyperlink" xfId="379" builtinId="8" hidden="1"/>
    <cellStyle name="Hyperlink" xfId="383" builtinId="8" hidden="1"/>
    <cellStyle name="Hyperlink" xfId="385" builtinId="8" hidden="1"/>
    <cellStyle name="Hyperlink" xfId="387" builtinId="8" hidden="1"/>
    <cellStyle name="Hyperlink" xfId="393" builtinId="8" hidden="1"/>
    <cellStyle name="Hyperlink" xfId="395" builtinId="8" hidden="1"/>
    <cellStyle name="Hyperlink" xfId="397" builtinId="8" hidden="1"/>
    <cellStyle name="Hyperlink" xfId="401" builtinId="8" hidden="1"/>
    <cellStyle name="Hyperlink" xfId="403" builtinId="8" hidden="1"/>
    <cellStyle name="Hyperlink" xfId="405" builtinId="8" hidden="1"/>
    <cellStyle name="Hyperlink" xfId="411" builtinId="8" hidden="1"/>
    <cellStyle name="Hyperlink" xfId="413" builtinId="8" hidden="1"/>
    <cellStyle name="Hyperlink" xfId="415" builtinId="8" hidden="1"/>
    <cellStyle name="Hyperlink" xfId="419" builtinId="8" hidden="1"/>
    <cellStyle name="Hyperlink" xfId="421" builtinId="8" hidden="1"/>
    <cellStyle name="Hyperlink" xfId="425" builtinId="8" hidden="1"/>
    <cellStyle name="Hyperlink" xfId="429" builtinId="8" hidden="1"/>
    <cellStyle name="Hyperlink" xfId="431" builtinId="8" hidden="1"/>
    <cellStyle name="Hyperlink" xfId="433" builtinId="8" hidden="1"/>
    <cellStyle name="Hyperlink" xfId="437" builtinId="8" hidden="1"/>
    <cellStyle name="Hyperlink" xfId="441" builtinId="8" hidden="1"/>
    <cellStyle name="Hyperlink" xfId="443" builtinId="8" hidden="1"/>
    <cellStyle name="Hyperlink" xfId="447" builtinId="8" hidden="1"/>
    <cellStyle name="Hyperlink" xfId="449" builtinId="8" hidden="1"/>
    <cellStyle name="Hyperlink" xfId="451" builtinId="8" hidden="1"/>
    <cellStyle name="Hyperlink" xfId="457" builtinId="8" hidden="1"/>
    <cellStyle name="Hyperlink" xfId="459" builtinId="8" hidden="1"/>
    <cellStyle name="Hyperlink" xfId="461" builtinId="8" hidden="1"/>
    <cellStyle name="Hyperlink" xfId="465" builtinId="8" hidden="1"/>
    <cellStyle name="Hyperlink" xfId="467" builtinId="8" hidden="1"/>
    <cellStyle name="Hyperlink" xfId="469" builtinId="8" hidden="1"/>
    <cellStyle name="Hyperlink" xfId="475" builtinId="8" hidden="1"/>
    <cellStyle name="Hyperlink" xfId="477" builtinId="8" hidden="1"/>
    <cellStyle name="Hyperlink" xfId="479" builtinId="8" hidden="1"/>
    <cellStyle name="Hyperlink" xfId="483" builtinId="8" hidden="1"/>
    <cellStyle name="Hyperlink" xfId="485" builtinId="8" hidden="1"/>
    <cellStyle name="Hyperlink" xfId="489" builtinId="8" hidden="1"/>
    <cellStyle name="Hyperlink" xfId="493" builtinId="8" hidden="1"/>
    <cellStyle name="Hyperlink" xfId="495" builtinId="8" hidden="1"/>
    <cellStyle name="Hyperlink" xfId="497" builtinId="8" hidden="1"/>
    <cellStyle name="Hyperlink" xfId="501" builtinId="8" hidden="1"/>
    <cellStyle name="Hyperlink" xfId="505" builtinId="8" hidden="1"/>
    <cellStyle name="Hyperlink" xfId="507" builtinId="8" hidden="1"/>
    <cellStyle name="Hyperlink" xfId="511" builtinId="8" hidden="1"/>
    <cellStyle name="Hyperlink" xfId="513" builtinId="8" hidden="1"/>
    <cellStyle name="Hyperlink" xfId="515" builtinId="8" hidden="1"/>
    <cellStyle name="Hyperlink" xfId="521" builtinId="8" hidden="1"/>
    <cellStyle name="Hyperlink" xfId="523" builtinId="8" hidden="1"/>
    <cellStyle name="Hyperlink" xfId="525" builtinId="8" hidden="1"/>
    <cellStyle name="Hyperlink" xfId="529" builtinId="8" hidden="1"/>
    <cellStyle name="Hyperlink" xfId="531" builtinId="8" hidden="1"/>
    <cellStyle name="Hyperlink" xfId="533" builtinId="8" hidden="1"/>
    <cellStyle name="Hyperlink" xfId="539" builtinId="8" hidden="1"/>
    <cellStyle name="Hyperlink" xfId="541" builtinId="8" hidden="1"/>
    <cellStyle name="Hyperlink" xfId="543" builtinId="8" hidden="1"/>
    <cellStyle name="Hyperlink" xfId="535" builtinId="8" hidden="1"/>
    <cellStyle name="Hyperlink" xfId="519" builtinId="8" hidden="1"/>
    <cellStyle name="Hyperlink" xfId="503" builtinId="8" hidden="1"/>
    <cellStyle name="Hyperlink" xfId="471" builtinId="8" hidden="1"/>
    <cellStyle name="Hyperlink" xfId="455" builtinId="8" hidden="1"/>
    <cellStyle name="Hyperlink" xfId="439" builtinId="8" hidden="1"/>
    <cellStyle name="Hyperlink" xfId="407" builtinId="8" hidden="1"/>
    <cellStyle name="Hyperlink" xfId="391" builtinId="8" hidden="1"/>
    <cellStyle name="Hyperlink" xfId="375" builtinId="8" hidden="1"/>
    <cellStyle name="Hyperlink" xfId="343" builtinId="8" hidden="1"/>
    <cellStyle name="Hyperlink" xfId="327" builtinId="8" hidden="1"/>
    <cellStyle name="Hyperlink" xfId="311" builtinId="8" hidden="1"/>
    <cellStyle name="Hyperlink" xfId="279" builtinId="8" hidden="1"/>
    <cellStyle name="Hyperlink" xfId="263" builtinId="8" hidden="1"/>
    <cellStyle name="Hyperlink" xfId="247" builtinId="8" hidden="1"/>
    <cellStyle name="Hyperlink" xfId="115" builtinId="8" hidden="1"/>
    <cellStyle name="Hyperlink" xfId="117" builtinId="8" hidden="1"/>
    <cellStyle name="Hyperlink" xfId="119" builtinId="8" hidden="1"/>
    <cellStyle name="Hyperlink" xfId="123" builtinId="8" hidden="1"/>
    <cellStyle name="Hyperlink" xfId="125" builtinId="8" hidden="1"/>
    <cellStyle name="Hyperlink" xfId="127" builtinId="8" hidden="1"/>
    <cellStyle name="Hyperlink" xfId="131" builtinId="8" hidden="1"/>
    <cellStyle name="Hyperlink" xfId="133" builtinId="8" hidden="1"/>
    <cellStyle name="Hyperlink" xfId="137" builtinId="8" hidden="1"/>
    <cellStyle name="Hyperlink" xfId="141" builtinId="8" hidden="1"/>
    <cellStyle name="Hyperlink" xfId="143" builtinId="8" hidden="1"/>
    <cellStyle name="Hyperlink" xfId="145" builtinId="8" hidden="1"/>
    <cellStyle name="Hyperlink" xfId="149" builtinId="8" hidden="1"/>
    <cellStyle name="Hyperlink" xfId="151" builtinId="8" hidden="1"/>
    <cellStyle name="Hyperlink" xfId="153" builtinId="8" hidden="1"/>
    <cellStyle name="Hyperlink" xfId="157" builtinId="8" hidden="1"/>
    <cellStyle name="Hyperlink" xfId="159" builtinId="8" hidden="1"/>
    <cellStyle name="Hyperlink" xfId="161" builtinId="8" hidden="1"/>
    <cellStyle name="Hyperlink" xfId="165" builtinId="8" hidden="1"/>
    <cellStyle name="Hyperlink" xfId="169" builtinId="8" hidden="1"/>
    <cellStyle name="Hyperlink" xfId="171" builtinId="8" hidden="1"/>
    <cellStyle name="Hyperlink" xfId="175" builtinId="8" hidden="1"/>
    <cellStyle name="Hyperlink" xfId="177" builtinId="8" hidden="1"/>
    <cellStyle name="Hyperlink" xfId="179" builtinId="8" hidden="1"/>
    <cellStyle name="Hyperlink" xfId="183" builtinId="8" hidden="1"/>
    <cellStyle name="Hyperlink" xfId="185" builtinId="8" hidden="1"/>
    <cellStyle name="Hyperlink" xfId="187" builtinId="8" hidden="1"/>
    <cellStyle name="Hyperlink" xfId="191" builtinId="8" hidden="1"/>
    <cellStyle name="Hyperlink" xfId="193" builtinId="8" hidden="1"/>
    <cellStyle name="Hyperlink" xfId="195" builtinId="8" hidden="1"/>
    <cellStyle name="Hyperlink" xfId="201" builtinId="8" hidden="1"/>
    <cellStyle name="Hyperlink" xfId="203" builtinId="8" hidden="1"/>
    <cellStyle name="Hyperlink" xfId="205" builtinId="8" hidden="1"/>
    <cellStyle name="Hyperlink" xfId="209" builtinId="8" hidden="1"/>
    <cellStyle name="Hyperlink" xfId="211" builtinId="8" hidden="1"/>
    <cellStyle name="Hyperlink" xfId="213" builtinId="8" hidden="1"/>
    <cellStyle name="Hyperlink" xfId="217" builtinId="8" hidden="1"/>
    <cellStyle name="Hyperlink" xfId="219" builtinId="8" hidden="1"/>
    <cellStyle name="Hyperlink" xfId="221" builtinId="8" hidden="1"/>
    <cellStyle name="Hyperlink" xfId="225" builtinId="8" hidden="1"/>
    <cellStyle name="Hyperlink" xfId="227" builtinId="8" hidden="1"/>
    <cellStyle name="Hyperlink" xfId="229" builtinId="8" hidden="1"/>
    <cellStyle name="Hyperlink" xfId="235" builtinId="8" hidden="1"/>
    <cellStyle name="Hyperlink" xfId="231" builtinId="8" hidden="1"/>
    <cellStyle name="Hyperlink" xfId="199" builtinId="8" hidden="1"/>
    <cellStyle name="Hyperlink" xfId="135" builtinId="8" hidden="1"/>
    <cellStyle name="Hyperlink" xfId="57" builtinId="8" hidden="1"/>
    <cellStyle name="Hyperlink" xfId="59" builtinId="8" hidden="1"/>
    <cellStyle name="Hyperlink" xfId="63" builtinId="8" hidden="1"/>
    <cellStyle name="Hyperlink" xfId="65" builtinId="8" hidden="1"/>
    <cellStyle name="Hyperlink" xfId="67" builtinId="8" hidden="1"/>
    <cellStyle name="Hyperlink" xfId="71" builtinId="8" hidden="1"/>
    <cellStyle name="Hyperlink" xfId="73" builtinId="8" hidden="1"/>
    <cellStyle name="Hyperlink" xfId="75" builtinId="8" hidden="1"/>
    <cellStyle name="Hyperlink" xfId="79" builtinId="8" hidden="1"/>
    <cellStyle name="Hyperlink" xfId="81" builtinId="8" hidden="1"/>
    <cellStyle name="Hyperlink" xfId="83" builtinId="8" hidden="1"/>
    <cellStyle name="Hyperlink" xfId="87" builtinId="8" hidden="1"/>
    <cellStyle name="Hyperlink" xfId="89" builtinId="8" hidden="1"/>
    <cellStyle name="Hyperlink" xfId="91" builtinId="8" hidden="1"/>
    <cellStyle name="Hyperlink" xfId="95" builtinId="8" hidden="1"/>
    <cellStyle name="Hyperlink" xfId="97" builtinId="8" hidden="1"/>
    <cellStyle name="Hyperlink" xfId="99" builtinId="8" hidden="1"/>
    <cellStyle name="Hyperlink" xfId="105" builtinId="8" hidden="1"/>
    <cellStyle name="Hyperlink" xfId="107" builtinId="8" hidden="1"/>
    <cellStyle name="Hyperlink" xfId="109" builtinId="8" hidden="1"/>
    <cellStyle name="Hyperlink" xfId="103" builtinId="8" hidden="1"/>
    <cellStyle name="Hyperlink" xfId="29" builtinId="8" hidden="1"/>
    <cellStyle name="Hyperlink" xfId="31" builtinId="8" hidden="1"/>
    <cellStyle name="Hyperlink" xfId="35" builtinId="8" hidden="1"/>
    <cellStyle name="Hyperlink" xfId="37" builtinId="8" hidden="1"/>
    <cellStyle name="Hyperlink" xfId="41" builtinId="8" hidden="1"/>
    <cellStyle name="Hyperlink" xfId="45" builtinId="8" hidden="1"/>
    <cellStyle name="Hyperlink" xfId="47" builtinId="8" hidden="1"/>
    <cellStyle name="Hyperlink" xfId="49" builtinId="8" hidden="1"/>
    <cellStyle name="Hyperlink" xfId="53" builtinId="8" hidden="1"/>
    <cellStyle name="Hyperlink" xfId="55" builtinId="8" hidden="1"/>
    <cellStyle name="Hyperlink" xfId="39" builtinId="8" hidden="1"/>
    <cellStyle name="Hyperlink" xfId="19" builtinId="8" hidden="1"/>
    <cellStyle name="Hyperlink" xfId="21" builtinId="8" hidden="1"/>
    <cellStyle name="Hyperlink" xfId="23" builtinId="8" hidden="1"/>
    <cellStyle name="Hyperlink" xfId="27" builtinId="8" hidden="1"/>
    <cellStyle name="Hyperlink" xfId="11" builtinId="8" hidden="1"/>
    <cellStyle name="Hyperlink" xfId="13" builtinId="8" hidden="1"/>
    <cellStyle name="Hyperlink" xfId="7" builtinId="8" hidden="1"/>
    <cellStyle name="Hyperlink" xfId="9" builtinId="8" hidden="1"/>
    <cellStyle name="Hyperlink" xfId="5" builtinId="8" hidden="1"/>
    <cellStyle name="Hyperlink" xfId="15" builtinId="8" hidden="1"/>
    <cellStyle name="Hyperlink" xfId="25" builtinId="8" hidden="1"/>
    <cellStyle name="Hyperlink" xfId="17" builtinId="8" hidden="1"/>
    <cellStyle name="Hyperlink" xfId="51" builtinId="8" hidden="1"/>
    <cellStyle name="Hyperlink" xfId="43" builtinId="8" hidden="1"/>
    <cellStyle name="Hyperlink" xfId="33" builtinId="8" hidden="1"/>
    <cellStyle name="Hyperlink" xfId="111" builtinId="8" hidden="1"/>
    <cellStyle name="Hyperlink" xfId="101" builtinId="8" hidden="1"/>
    <cellStyle name="Hyperlink" xfId="93" builtinId="8" hidden="1"/>
    <cellStyle name="Hyperlink" xfId="85" builtinId="8" hidden="1"/>
    <cellStyle name="Hyperlink" xfId="77" builtinId="8" hidden="1"/>
    <cellStyle name="Hyperlink" xfId="69" builtinId="8" hidden="1"/>
    <cellStyle name="Hyperlink" xfId="61" builtinId="8" hidden="1"/>
    <cellStyle name="Hyperlink" xfId="167" builtinId="8" hidden="1"/>
    <cellStyle name="Hyperlink" xfId="233" builtinId="8" hidden="1"/>
    <cellStyle name="Hyperlink" xfId="223" builtinId="8" hidden="1"/>
    <cellStyle name="Hyperlink" xfId="215" builtinId="8" hidden="1"/>
    <cellStyle name="Hyperlink" xfId="207" builtinId="8" hidden="1"/>
    <cellStyle name="Hyperlink" xfId="197" builtinId="8" hidden="1"/>
    <cellStyle name="Hyperlink" xfId="189" builtinId="8" hidden="1"/>
    <cellStyle name="Hyperlink" xfId="181" builtinId="8" hidden="1"/>
    <cellStyle name="Hyperlink" xfId="173" builtinId="8" hidden="1"/>
    <cellStyle name="Hyperlink" xfId="163" builtinId="8" hidden="1"/>
    <cellStyle name="Hyperlink" xfId="155" builtinId="8" hidden="1"/>
    <cellStyle name="Hyperlink" xfId="147" builtinId="8" hidden="1"/>
    <cellStyle name="Hyperlink" xfId="139" builtinId="8" hidden="1"/>
    <cellStyle name="Hyperlink" xfId="129" builtinId="8" hidden="1"/>
    <cellStyle name="Hyperlink" xfId="121" builtinId="8" hidden="1"/>
    <cellStyle name="Hyperlink" xfId="113" builtinId="8" hidden="1"/>
    <cellStyle name="Hyperlink" xfId="295" builtinId="8" hidden="1"/>
    <cellStyle name="Hyperlink" xfId="359" builtinId="8" hidden="1"/>
    <cellStyle name="Hyperlink" xfId="423" builtinId="8" hidden="1"/>
    <cellStyle name="Hyperlink" xfId="487" builtinId="8" hidden="1"/>
    <cellStyle name="Hyperlink" xfId="545" builtinId="8" hidden="1"/>
    <cellStyle name="Hyperlink" xfId="537" builtinId="8" hidden="1"/>
    <cellStyle name="Hyperlink" xfId="527" builtinId="8" hidden="1"/>
    <cellStyle name="Hyperlink" xfId="517" builtinId="8" hidden="1"/>
    <cellStyle name="Hyperlink" xfId="509" builtinId="8" hidden="1"/>
    <cellStyle name="Hyperlink" xfId="499" builtinId="8" hidden="1"/>
    <cellStyle name="Hyperlink" xfId="491" builtinId="8" hidden="1"/>
    <cellStyle name="Hyperlink" xfId="481" builtinId="8" hidden="1"/>
    <cellStyle name="Hyperlink" xfId="473" builtinId="8" hidden="1"/>
    <cellStyle name="Hyperlink" xfId="463" builtinId="8" hidden="1"/>
    <cellStyle name="Hyperlink" xfId="453" builtinId="8" hidden="1"/>
    <cellStyle name="Hyperlink" xfId="445" builtinId="8" hidden="1"/>
    <cellStyle name="Hyperlink" xfId="435" builtinId="8" hidden="1"/>
    <cellStyle name="Hyperlink" xfId="427" builtinId="8" hidden="1"/>
    <cellStyle name="Hyperlink" xfId="417" builtinId="8" hidden="1"/>
    <cellStyle name="Hyperlink" xfId="409" builtinId="8" hidden="1"/>
    <cellStyle name="Hyperlink" xfId="399" builtinId="8" hidden="1"/>
    <cellStyle name="Hyperlink" xfId="389" builtinId="8" hidden="1"/>
    <cellStyle name="Hyperlink" xfId="381" builtinId="8" hidden="1"/>
    <cellStyle name="Hyperlink" xfId="371" builtinId="8" hidden="1"/>
    <cellStyle name="Hyperlink" xfId="363" builtinId="8" hidden="1"/>
    <cellStyle name="Hyperlink" xfId="353" builtinId="8" hidden="1"/>
    <cellStyle name="Hyperlink" xfId="345" builtinId="8" hidden="1"/>
    <cellStyle name="Hyperlink" xfId="335" builtinId="8" hidden="1"/>
    <cellStyle name="Hyperlink" xfId="325" builtinId="8" hidden="1"/>
    <cellStyle name="Hyperlink" xfId="317" builtinId="8" hidden="1"/>
    <cellStyle name="Hyperlink" xfId="307" builtinId="8" hidden="1"/>
    <cellStyle name="Hyperlink" xfId="299" builtinId="8" hidden="1"/>
    <cellStyle name="Hyperlink" xfId="289" builtinId="8" hidden="1"/>
    <cellStyle name="Hyperlink" xfId="281" builtinId="8" hidden="1"/>
    <cellStyle name="Hyperlink" xfId="271" builtinId="8" hidden="1"/>
    <cellStyle name="Hyperlink" xfId="261" builtinId="8" hidden="1"/>
    <cellStyle name="Hyperlink" xfId="253" builtinId="8" hidden="1"/>
    <cellStyle name="Hyperlink" xfId="243" builtinId="8" hidden="1"/>
    <cellStyle name="Hyperlink" xfId="551" builtinId="8" hidden="1"/>
    <cellStyle name="Hyperlink" xfId="583" builtinId="8" hidden="1"/>
    <cellStyle name="Hyperlink" xfId="615" builtinId="8" hidden="1"/>
    <cellStyle name="Hyperlink" xfId="647" builtinId="8" hidden="1"/>
    <cellStyle name="Hyperlink" xfId="679" builtinId="8" hidden="1"/>
    <cellStyle name="Hyperlink" xfId="711" builtinId="8" hidden="1"/>
    <cellStyle name="Hyperlink" xfId="743" builtinId="8" hidden="1"/>
    <cellStyle name="Hyperlink" xfId="775" builtinId="8" hidden="1"/>
    <cellStyle name="Hyperlink" xfId="807" builtinId="8" hidden="1"/>
    <cellStyle name="Hyperlink" xfId="839" builtinId="8" hidden="1"/>
    <cellStyle name="Hyperlink" xfId="871" builtinId="8" hidden="1"/>
    <cellStyle name="Hyperlink" xfId="903" builtinId="8" hidden="1"/>
    <cellStyle name="Hyperlink" xfId="935" builtinId="8" hidden="1"/>
    <cellStyle name="Hyperlink" xfId="967" builtinId="8" hidden="1"/>
    <cellStyle name="Hyperlink" xfId="999" builtinId="8" hidden="1"/>
    <cellStyle name="Hyperlink" xfId="1031" builtinId="8" hidden="1"/>
    <cellStyle name="Hyperlink" xfId="1063" builtinId="8" hidden="1"/>
    <cellStyle name="Hyperlink" xfId="1095" builtinId="8" hidden="1"/>
    <cellStyle name="Hyperlink" xfId="1127" builtinId="8" hidden="1"/>
    <cellStyle name="Hyperlink" xfId="1159" builtinId="8" hidden="1"/>
    <cellStyle name="Hyperlink" xfId="1191" builtinId="8" hidden="1"/>
    <cellStyle name="Hyperlink" xfId="1223" builtinId="8" hidden="1"/>
    <cellStyle name="Hyperlink" xfId="1255" builtinId="8" hidden="1"/>
    <cellStyle name="Hyperlink" xfId="1287" builtinId="8" hidden="1"/>
    <cellStyle name="Hyperlink" xfId="1319" builtinId="8" hidden="1"/>
    <cellStyle name="Hyperlink" xfId="1351" builtinId="8" hidden="1"/>
    <cellStyle name="Hyperlink" xfId="1383" builtinId="8" hidden="1"/>
    <cellStyle name="Hyperlink" xfId="1415" builtinId="8" hidden="1"/>
    <cellStyle name="Hyperlink" xfId="1447" builtinId="8" hidden="1"/>
    <cellStyle name="Hyperlink" xfId="1457" builtinId="8" hidden="1"/>
    <cellStyle name="Hyperlink" xfId="1445" builtinId="8" hidden="1"/>
    <cellStyle name="Hyperlink" xfId="1435" builtinId="8" hidden="1"/>
    <cellStyle name="Hyperlink" xfId="1425" builtinId="8" hidden="1"/>
    <cellStyle name="Hyperlink" xfId="1413" builtinId="8" hidden="1"/>
    <cellStyle name="Hyperlink" xfId="1403" builtinId="8" hidden="1"/>
    <cellStyle name="Hyperlink" xfId="1393" builtinId="8" hidden="1"/>
    <cellStyle name="Hyperlink" xfId="1381" builtinId="8" hidden="1"/>
    <cellStyle name="Hyperlink" xfId="1371" builtinId="8" hidden="1"/>
    <cellStyle name="Hyperlink" xfId="1361" builtinId="8" hidden="1"/>
    <cellStyle name="Hyperlink" xfId="1349" builtinId="8" hidden="1"/>
    <cellStyle name="Hyperlink" xfId="891" builtinId="8" hidden="1"/>
    <cellStyle name="Hyperlink" xfId="893" builtinId="8" hidden="1"/>
    <cellStyle name="Hyperlink" xfId="897" builtinId="8" hidden="1"/>
    <cellStyle name="Hyperlink" xfId="899" builtinId="8" hidden="1"/>
    <cellStyle name="Hyperlink" xfId="905" builtinId="8" hidden="1"/>
    <cellStyle name="Hyperlink" xfId="907" builtinId="8" hidden="1"/>
    <cellStyle name="Hyperlink" xfId="909" builtinId="8" hidden="1"/>
    <cellStyle name="Hyperlink" xfId="913" builtinId="8" hidden="1"/>
    <cellStyle name="Hyperlink" xfId="915" builtinId="8" hidden="1"/>
    <cellStyle name="Hyperlink" xfId="917" builtinId="8" hidden="1"/>
    <cellStyle name="Hyperlink" xfId="921" builtinId="8" hidden="1"/>
    <cellStyle name="Hyperlink" xfId="925" builtinId="8" hidden="1"/>
    <cellStyle name="Hyperlink" xfId="929" builtinId="8" hidden="1"/>
    <cellStyle name="Hyperlink" xfId="931" builtinId="8" hidden="1"/>
    <cellStyle name="Hyperlink" xfId="933" builtinId="8" hidden="1"/>
    <cellStyle name="Hyperlink" xfId="937" builtinId="8" hidden="1"/>
    <cellStyle name="Hyperlink" xfId="939" builtinId="8" hidden="1"/>
    <cellStyle name="Hyperlink" xfId="941" builtinId="8" hidden="1"/>
    <cellStyle name="Hyperlink" xfId="947" builtinId="8" hidden="1"/>
    <cellStyle name="Hyperlink" xfId="949" builtinId="8" hidden="1"/>
    <cellStyle name="Hyperlink" xfId="953" builtinId="8" hidden="1"/>
    <cellStyle name="Hyperlink" xfId="955" builtinId="8" hidden="1"/>
    <cellStyle name="Hyperlink" xfId="957" builtinId="8" hidden="1"/>
    <cellStyle name="Hyperlink" xfId="961" builtinId="8" hidden="1"/>
    <cellStyle name="Hyperlink" xfId="963" builtinId="8" hidden="1"/>
    <cellStyle name="Hyperlink" xfId="969" builtinId="8" hidden="1"/>
    <cellStyle name="Hyperlink" xfId="971" builtinId="8" hidden="1"/>
    <cellStyle name="Hyperlink" xfId="973" builtinId="8" hidden="1"/>
    <cellStyle name="Hyperlink" xfId="977" builtinId="8" hidden="1"/>
    <cellStyle name="Hyperlink" xfId="979" builtinId="8" hidden="1"/>
    <cellStyle name="Hyperlink" xfId="981" builtinId="8" hidden="1"/>
    <cellStyle name="Hyperlink" xfId="985" builtinId="8" hidden="1"/>
    <cellStyle name="Hyperlink" xfId="989" builtinId="8" hidden="1"/>
    <cellStyle name="Hyperlink" xfId="993" builtinId="8" hidden="1"/>
    <cellStyle name="Hyperlink" xfId="995" builtinId="8" hidden="1"/>
    <cellStyle name="Hyperlink" xfId="997" builtinId="8" hidden="1"/>
    <cellStyle name="Hyperlink" xfId="1001" builtinId="8" hidden="1"/>
    <cellStyle name="Hyperlink" xfId="1003" builtinId="8" hidden="1"/>
    <cellStyle name="Hyperlink" xfId="1005" builtinId="8" hidden="1"/>
    <cellStyle name="Hyperlink" xfId="1011" builtinId="8" hidden="1"/>
    <cellStyle name="Hyperlink" xfId="1013" builtinId="8" hidden="1"/>
    <cellStyle name="Hyperlink" xfId="1017" builtinId="8" hidden="1"/>
    <cellStyle name="Hyperlink" xfId="1019" builtinId="8" hidden="1"/>
    <cellStyle name="Hyperlink" xfId="1021" builtinId="8" hidden="1"/>
    <cellStyle name="Hyperlink" xfId="1025" builtinId="8" hidden="1"/>
    <cellStyle name="Hyperlink" xfId="1027" builtinId="8" hidden="1"/>
    <cellStyle name="Hyperlink" xfId="1033" builtinId="8" hidden="1"/>
    <cellStyle name="Hyperlink" xfId="1035" builtinId="8" hidden="1"/>
    <cellStyle name="Hyperlink" xfId="1037" builtinId="8" hidden="1"/>
    <cellStyle name="Hyperlink" xfId="1041" builtinId="8" hidden="1"/>
    <cellStyle name="Hyperlink" xfId="1043" builtinId="8" hidden="1"/>
    <cellStyle name="Hyperlink" xfId="1045" builtinId="8" hidden="1"/>
    <cellStyle name="Hyperlink" xfId="1049" builtinId="8" hidden="1"/>
    <cellStyle name="Hyperlink" xfId="1053" builtinId="8" hidden="1"/>
    <cellStyle name="Hyperlink" xfId="1057" builtinId="8" hidden="1"/>
    <cellStyle name="Hyperlink" xfId="1059" builtinId="8" hidden="1"/>
    <cellStyle name="Hyperlink" xfId="1061" builtinId="8" hidden="1"/>
    <cellStyle name="Hyperlink" xfId="1065" builtinId="8" hidden="1"/>
    <cellStyle name="Hyperlink" xfId="1067" builtinId="8" hidden="1"/>
    <cellStyle name="Hyperlink" xfId="1069" builtinId="8" hidden="1"/>
    <cellStyle name="Hyperlink" xfId="1075" builtinId="8" hidden="1"/>
    <cellStyle name="Hyperlink" xfId="1077" builtinId="8" hidden="1"/>
    <cellStyle name="Hyperlink" xfId="1081" builtinId="8" hidden="1"/>
    <cellStyle name="Hyperlink" xfId="1083" builtinId="8" hidden="1"/>
    <cellStyle name="Hyperlink" xfId="1085" builtinId="8" hidden="1"/>
    <cellStyle name="Hyperlink" xfId="1089" builtinId="8" hidden="1"/>
    <cellStyle name="Hyperlink" xfId="1091" builtinId="8" hidden="1"/>
    <cellStyle name="Hyperlink" xfId="1097" builtinId="8" hidden="1"/>
    <cellStyle name="Hyperlink" xfId="1099" builtinId="8" hidden="1"/>
    <cellStyle name="Hyperlink" xfId="1101" builtinId="8" hidden="1"/>
    <cellStyle name="Hyperlink" xfId="1105" builtinId="8" hidden="1"/>
    <cellStyle name="Hyperlink" xfId="1107" builtinId="8" hidden="1"/>
    <cellStyle name="Hyperlink" xfId="1109" builtinId="8" hidden="1"/>
    <cellStyle name="Hyperlink" xfId="1113" builtinId="8" hidden="1"/>
    <cellStyle name="Hyperlink" xfId="1117" builtinId="8" hidden="1"/>
    <cellStyle name="Hyperlink" xfId="1121" builtinId="8" hidden="1"/>
    <cellStyle name="Hyperlink" xfId="1123" builtinId="8" hidden="1"/>
    <cellStyle name="Hyperlink" xfId="1125" builtinId="8" hidden="1"/>
    <cellStyle name="Hyperlink" xfId="1129" builtinId="8" hidden="1"/>
    <cellStyle name="Hyperlink" xfId="1131" builtinId="8" hidden="1"/>
    <cellStyle name="Hyperlink" xfId="1133" builtinId="8" hidden="1"/>
    <cellStyle name="Hyperlink" xfId="1139" builtinId="8" hidden="1"/>
    <cellStyle name="Hyperlink" xfId="1141" builtinId="8" hidden="1"/>
    <cellStyle name="Hyperlink" xfId="1145" builtinId="8" hidden="1"/>
    <cellStyle name="Hyperlink" xfId="1147" builtinId="8" hidden="1"/>
    <cellStyle name="Hyperlink" xfId="1149" builtinId="8" hidden="1"/>
    <cellStyle name="Hyperlink" xfId="1153" builtinId="8" hidden="1"/>
    <cellStyle name="Hyperlink" xfId="1155" builtinId="8" hidden="1"/>
    <cellStyle name="Hyperlink" xfId="1161" builtinId="8" hidden="1"/>
    <cellStyle name="Hyperlink" xfId="1163" builtinId="8" hidden="1"/>
    <cellStyle name="Hyperlink" xfId="1165" builtinId="8" hidden="1"/>
    <cellStyle name="Hyperlink" xfId="1169" builtinId="8" hidden="1"/>
    <cellStyle name="Hyperlink" xfId="1171" builtinId="8" hidden="1"/>
    <cellStyle name="Hyperlink" xfId="1173" builtinId="8" hidden="1"/>
    <cellStyle name="Hyperlink" xfId="1177" builtinId="8" hidden="1"/>
    <cellStyle name="Hyperlink" xfId="1181" builtinId="8" hidden="1"/>
    <cellStyle name="Hyperlink" xfId="1185" builtinId="8" hidden="1"/>
    <cellStyle name="Hyperlink" xfId="1187" builtinId="8" hidden="1"/>
    <cellStyle name="Hyperlink" xfId="1189" builtinId="8" hidden="1"/>
    <cellStyle name="Hyperlink" xfId="1193" builtinId="8" hidden="1"/>
    <cellStyle name="Hyperlink" xfId="1195" builtinId="8" hidden="1"/>
    <cellStyle name="Hyperlink" xfId="1197" builtinId="8" hidden="1"/>
    <cellStyle name="Hyperlink" xfId="1203" builtinId="8" hidden="1"/>
    <cellStyle name="Hyperlink" xfId="1205" builtinId="8" hidden="1"/>
    <cellStyle name="Hyperlink" xfId="1209" builtinId="8" hidden="1"/>
    <cellStyle name="Hyperlink" xfId="1211" builtinId="8" hidden="1"/>
    <cellStyle name="Hyperlink" xfId="1213" builtinId="8" hidden="1"/>
    <cellStyle name="Hyperlink" xfId="1217" builtinId="8" hidden="1"/>
    <cellStyle name="Hyperlink" xfId="1219" builtinId="8" hidden="1"/>
    <cellStyle name="Hyperlink" xfId="1225" builtinId="8" hidden="1"/>
    <cellStyle name="Hyperlink" xfId="1227" builtinId="8" hidden="1"/>
    <cellStyle name="Hyperlink" xfId="1229" builtinId="8" hidden="1"/>
    <cellStyle name="Hyperlink" xfId="1233" builtinId="8" hidden="1"/>
    <cellStyle name="Hyperlink" xfId="1235" builtinId="8" hidden="1"/>
    <cellStyle name="Hyperlink" xfId="1237" builtinId="8" hidden="1"/>
    <cellStyle name="Hyperlink" xfId="1241" builtinId="8" hidden="1"/>
    <cellStyle name="Hyperlink" xfId="1245" builtinId="8" hidden="1"/>
    <cellStyle name="Hyperlink" xfId="1249" builtinId="8" hidden="1"/>
    <cellStyle name="Hyperlink" xfId="1251" builtinId="8" hidden="1"/>
    <cellStyle name="Hyperlink" xfId="1253" builtinId="8" hidden="1"/>
    <cellStyle name="Hyperlink" xfId="1257" builtinId="8" hidden="1"/>
    <cellStyle name="Hyperlink" xfId="1259" builtinId="8" hidden="1"/>
    <cellStyle name="Hyperlink" xfId="1261" builtinId="8" hidden="1"/>
    <cellStyle name="Hyperlink" xfId="1267" builtinId="8" hidden="1"/>
    <cellStyle name="Hyperlink" xfId="1269" builtinId="8" hidden="1"/>
    <cellStyle name="Hyperlink" xfId="1273" builtinId="8" hidden="1"/>
    <cellStyle name="Hyperlink" xfId="1275" builtinId="8" hidden="1"/>
    <cellStyle name="Hyperlink" xfId="1277" builtinId="8" hidden="1"/>
    <cellStyle name="Hyperlink" xfId="1281" builtinId="8" hidden="1"/>
    <cellStyle name="Hyperlink" xfId="1283" builtinId="8" hidden="1"/>
    <cellStyle name="Hyperlink" xfId="1289" builtinId="8" hidden="1"/>
    <cellStyle name="Hyperlink" xfId="1291" builtinId="8" hidden="1"/>
    <cellStyle name="Hyperlink" xfId="1293" builtinId="8" hidden="1"/>
    <cellStyle name="Hyperlink" xfId="1297" builtinId="8" hidden="1"/>
    <cellStyle name="Hyperlink" xfId="1299" builtinId="8" hidden="1"/>
    <cellStyle name="Hyperlink" xfId="1301" builtinId="8" hidden="1"/>
    <cellStyle name="Hyperlink" xfId="1305" builtinId="8" hidden="1"/>
    <cellStyle name="Hyperlink" xfId="1309" builtinId="8" hidden="1"/>
    <cellStyle name="Hyperlink" xfId="1313" builtinId="8" hidden="1"/>
    <cellStyle name="Hyperlink" xfId="1315" builtinId="8" hidden="1"/>
    <cellStyle name="Hyperlink" xfId="1317" builtinId="8" hidden="1"/>
    <cellStyle name="Hyperlink" xfId="1321" builtinId="8" hidden="1"/>
    <cellStyle name="Hyperlink" xfId="1323" builtinId="8" hidden="1"/>
    <cellStyle name="Hyperlink" xfId="1325" builtinId="8" hidden="1"/>
    <cellStyle name="Hyperlink" xfId="1331" builtinId="8" hidden="1"/>
    <cellStyle name="Hyperlink" xfId="1333" builtinId="8" hidden="1"/>
    <cellStyle name="Hyperlink" xfId="1337" builtinId="8" hidden="1"/>
    <cellStyle name="Hyperlink" xfId="1339" builtinId="8" hidden="1"/>
    <cellStyle name="Hyperlink" xfId="1341" builtinId="8" hidden="1"/>
    <cellStyle name="Hyperlink" xfId="1345" builtinId="8" hidden="1"/>
    <cellStyle name="Hyperlink" xfId="1347" builtinId="8" hidden="1"/>
    <cellStyle name="Hyperlink" xfId="1329" builtinId="8" hidden="1"/>
    <cellStyle name="Hyperlink" xfId="1307" builtinId="8" hidden="1"/>
    <cellStyle name="Hyperlink" xfId="1285" builtinId="8" hidden="1"/>
    <cellStyle name="Hyperlink" xfId="1265" builtinId="8" hidden="1"/>
    <cellStyle name="Hyperlink" xfId="1243" builtinId="8" hidden="1"/>
    <cellStyle name="Hyperlink" xfId="1221" builtinId="8" hidden="1"/>
    <cellStyle name="Hyperlink" xfId="1201" builtinId="8" hidden="1"/>
    <cellStyle name="Hyperlink" xfId="1179" builtinId="8" hidden="1"/>
    <cellStyle name="Hyperlink" xfId="1157" builtinId="8" hidden="1"/>
    <cellStyle name="Hyperlink" xfId="1137" builtinId="8" hidden="1"/>
    <cellStyle name="Hyperlink" xfId="1115" builtinId="8" hidden="1"/>
    <cellStyle name="Hyperlink" xfId="1093" builtinId="8" hidden="1"/>
    <cellStyle name="Hyperlink" xfId="1073" builtinId="8" hidden="1"/>
    <cellStyle name="Hyperlink" xfId="1051" builtinId="8" hidden="1"/>
    <cellStyle name="Hyperlink" xfId="1029" builtinId="8" hidden="1"/>
    <cellStyle name="Hyperlink" xfId="1009" builtinId="8" hidden="1"/>
    <cellStyle name="Hyperlink" xfId="987" builtinId="8" hidden="1"/>
    <cellStyle name="Hyperlink" xfId="965" builtinId="8" hidden="1"/>
    <cellStyle name="Hyperlink" xfId="945" builtinId="8" hidden="1"/>
    <cellStyle name="Hyperlink" xfId="923" builtinId="8" hidden="1"/>
    <cellStyle name="Hyperlink" xfId="901" builtinId="8" hidden="1"/>
    <cellStyle name="Hyperlink" xfId="707" builtinId="8" hidden="1"/>
    <cellStyle name="Hyperlink" xfId="709" builtinId="8" hidden="1"/>
    <cellStyle name="Hyperlink" xfId="713" builtinId="8" hidden="1"/>
    <cellStyle name="Hyperlink" xfId="715" builtinId="8" hidden="1"/>
    <cellStyle name="Hyperlink" xfId="717" builtinId="8" hidden="1"/>
    <cellStyle name="Hyperlink" xfId="721" builtinId="8" hidden="1"/>
    <cellStyle name="Hyperlink" xfId="723" builtinId="8" hidden="1"/>
    <cellStyle name="Hyperlink" xfId="725" builtinId="8" hidden="1"/>
    <cellStyle name="Hyperlink" xfId="729" builtinId="8" hidden="1"/>
    <cellStyle name="Hyperlink" xfId="733" builtinId="8" hidden="1"/>
    <cellStyle name="Hyperlink" xfId="737" builtinId="8" hidden="1"/>
    <cellStyle name="Hyperlink" xfId="739" builtinId="8" hidden="1"/>
    <cellStyle name="Hyperlink" xfId="741" builtinId="8" hidden="1"/>
    <cellStyle name="Hyperlink" xfId="745" builtinId="8" hidden="1"/>
    <cellStyle name="Hyperlink" xfId="747" builtinId="8" hidden="1"/>
    <cellStyle name="Hyperlink" xfId="749" builtinId="8" hidden="1"/>
    <cellStyle name="Hyperlink" xfId="753" builtinId="8" hidden="1"/>
    <cellStyle name="Hyperlink" xfId="755" builtinId="8" hidden="1"/>
    <cellStyle name="Hyperlink" xfId="757" builtinId="8" hidden="1"/>
    <cellStyle name="Hyperlink" xfId="761" builtinId="8" hidden="1"/>
    <cellStyle name="Hyperlink" xfId="763" builtinId="8" hidden="1"/>
    <cellStyle name="Hyperlink" xfId="765" builtinId="8" hidden="1"/>
    <cellStyle name="Hyperlink" xfId="769" builtinId="8" hidden="1"/>
    <cellStyle name="Hyperlink" xfId="771" builtinId="8" hidden="1"/>
    <cellStyle name="Hyperlink" xfId="777" builtinId="8" hidden="1"/>
    <cellStyle name="Hyperlink" xfId="779" builtinId="8" hidden="1"/>
    <cellStyle name="Hyperlink" xfId="781" builtinId="8" hidden="1"/>
    <cellStyle name="Hyperlink" xfId="785" builtinId="8" hidden="1"/>
    <cellStyle name="Hyperlink" xfId="787" builtinId="8" hidden="1"/>
    <cellStyle name="Hyperlink" xfId="789" builtinId="8" hidden="1"/>
    <cellStyle name="Hyperlink" xfId="793" builtinId="8" hidden="1"/>
    <cellStyle name="Hyperlink" xfId="795" builtinId="8" hidden="1"/>
    <cellStyle name="Hyperlink" xfId="797" builtinId="8" hidden="1"/>
    <cellStyle name="Hyperlink" xfId="801" builtinId="8" hidden="1"/>
    <cellStyle name="Hyperlink" xfId="803" builtinId="8" hidden="1"/>
    <cellStyle name="Hyperlink" xfId="805" builtinId="8" hidden="1"/>
    <cellStyle name="Hyperlink" xfId="809" builtinId="8" hidden="1"/>
    <cellStyle name="Hyperlink" xfId="811" builtinId="8" hidden="1"/>
    <cellStyle name="Hyperlink" xfId="813" builtinId="8" hidden="1"/>
    <cellStyle name="Hyperlink" xfId="819" builtinId="8" hidden="1"/>
    <cellStyle name="Hyperlink" xfId="821" builtinId="8" hidden="1"/>
    <cellStyle name="Hyperlink" xfId="825" builtinId="8" hidden="1"/>
    <cellStyle name="Hyperlink" xfId="827" builtinId="8" hidden="1"/>
    <cellStyle name="Hyperlink" xfId="829" builtinId="8" hidden="1"/>
    <cellStyle name="Hyperlink" xfId="833" builtinId="8" hidden="1"/>
    <cellStyle name="Hyperlink" xfId="835" builtinId="8" hidden="1"/>
    <cellStyle name="Hyperlink" xfId="837" builtinId="8" hidden="1"/>
    <cellStyle name="Hyperlink" xfId="841" builtinId="8" hidden="1"/>
    <cellStyle name="Hyperlink" xfId="843" builtinId="8" hidden="1"/>
    <cellStyle name="Hyperlink" xfId="845" builtinId="8" hidden="1"/>
    <cellStyle name="Hyperlink" xfId="849" builtinId="8" hidden="1"/>
    <cellStyle name="Hyperlink" xfId="851" builtinId="8" hidden="1"/>
    <cellStyle name="Hyperlink" xfId="853" builtinId="8" hidden="1"/>
    <cellStyle name="Hyperlink" xfId="857" builtinId="8" hidden="1"/>
    <cellStyle name="Hyperlink" xfId="861" builtinId="8" hidden="1"/>
    <cellStyle name="Hyperlink" xfId="865" builtinId="8" hidden="1"/>
    <cellStyle name="Hyperlink" xfId="867" builtinId="8" hidden="1"/>
    <cellStyle name="Hyperlink" xfId="869" builtinId="8" hidden="1"/>
    <cellStyle name="Hyperlink" xfId="873" builtinId="8" hidden="1"/>
    <cellStyle name="Hyperlink" xfId="875" builtinId="8" hidden="1"/>
    <cellStyle name="Hyperlink" xfId="877" builtinId="8" hidden="1"/>
    <cellStyle name="Hyperlink" xfId="881" builtinId="8" hidden="1"/>
    <cellStyle name="Hyperlink" xfId="883" builtinId="8" hidden="1"/>
    <cellStyle name="Hyperlink" xfId="885" builtinId="8" hidden="1"/>
    <cellStyle name="Hyperlink" xfId="889" builtinId="8" hidden="1"/>
    <cellStyle name="Hyperlink" xfId="859" builtinId="8" hidden="1"/>
    <cellStyle name="Hyperlink" xfId="817" builtinId="8" hidden="1"/>
    <cellStyle name="Hyperlink" xfId="773" builtinId="8" hidden="1"/>
    <cellStyle name="Hyperlink" xfId="731" builtinId="8" hidden="1"/>
    <cellStyle name="Hyperlink" xfId="625" builtinId="8" hidden="1"/>
    <cellStyle name="Hyperlink" xfId="627" builtinId="8" hidden="1"/>
    <cellStyle name="Hyperlink" xfId="629" builtinId="8" hidden="1"/>
    <cellStyle name="Hyperlink" xfId="633" builtinId="8" hidden="1"/>
    <cellStyle name="Hyperlink" xfId="635" builtinId="8" hidden="1"/>
    <cellStyle name="Hyperlink" xfId="637" builtinId="8" hidden="1"/>
    <cellStyle name="Hyperlink" xfId="641" builtinId="8" hidden="1"/>
    <cellStyle name="Hyperlink" xfId="643" builtinId="8" hidden="1"/>
    <cellStyle name="Hyperlink" xfId="645" builtinId="8" hidden="1"/>
    <cellStyle name="Hyperlink" xfId="649" builtinId="8" hidden="1"/>
    <cellStyle name="Hyperlink" xfId="651" builtinId="8" hidden="1"/>
    <cellStyle name="Hyperlink" xfId="653" builtinId="8" hidden="1"/>
    <cellStyle name="Hyperlink" xfId="657" builtinId="8" hidden="1"/>
    <cellStyle name="Hyperlink" xfId="659" builtinId="8" hidden="1"/>
    <cellStyle name="Hyperlink" xfId="661" builtinId="8" hidden="1"/>
    <cellStyle name="Hyperlink" xfId="665" builtinId="8" hidden="1"/>
    <cellStyle name="Hyperlink" xfId="667" builtinId="8" hidden="1"/>
    <cellStyle name="Hyperlink" xfId="669" builtinId="8" hidden="1"/>
    <cellStyle name="Hyperlink" xfId="673" builtinId="8" hidden="1"/>
    <cellStyle name="Hyperlink" xfId="675" builtinId="8" hidden="1"/>
    <cellStyle name="Hyperlink" xfId="677" builtinId="8" hidden="1"/>
    <cellStyle name="Hyperlink" xfId="681" builtinId="8" hidden="1"/>
    <cellStyle name="Hyperlink" xfId="683" builtinId="8" hidden="1"/>
    <cellStyle name="Hyperlink" xfId="685" builtinId="8" hidden="1"/>
    <cellStyle name="Hyperlink" xfId="691" builtinId="8" hidden="1"/>
    <cellStyle name="Hyperlink" xfId="693" builtinId="8" hidden="1"/>
    <cellStyle name="Hyperlink" xfId="697" builtinId="8" hidden="1"/>
    <cellStyle name="Hyperlink" xfId="699" builtinId="8" hidden="1"/>
    <cellStyle name="Hyperlink" xfId="701" builtinId="8" hidden="1"/>
    <cellStyle name="Hyperlink" xfId="705" builtinId="8" hidden="1"/>
    <cellStyle name="Hyperlink" xfId="689" builtinId="8" hidden="1"/>
    <cellStyle name="Hyperlink" xfId="585" builtinId="8" hidden="1"/>
    <cellStyle name="Hyperlink" xfId="587" builtinId="8" hidden="1"/>
    <cellStyle name="Hyperlink" xfId="589" builtinId="8" hidden="1"/>
    <cellStyle name="Hyperlink" xfId="593" builtinId="8" hidden="1"/>
    <cellStyle name="Hyperlink" xfId="595" builtinId="8" hidden="1"/>
    <cellStyle name="Hyperlink" xfId="597" builtinId="8" hidden="1"/>
    <cellStyle name="Hyperlink" xfId="601" builtinId="8" hidden="1"/>
    <cellStyle name="Hyperlink" xfId="603" builtinId="8" hidden="1"/>
    <cellStyle name="Hyperlink" xfId="605" builtinId="8" hidden="1"/>
    <cellStyle name="Hyperlink" xfId="609" builtinId="8" hidden="1"/>
    <cellStyle name="Hyperlink" xfId="611" builtinId="8" hidden="1"/>
    <cellStyle name="Hyperlink" xfId="613" builtinId="8" hidden="1"/>
    <cellStyle name="Hyperlink" xfId="617" builtinId="8" hidden="1"/>
    <cellStyle name="Hyperlink" xfId="619" builtinId="8" hidden="1"/>
    <cellStyle name="Hyperlink" xfId="621" builtinId="8" hidden="1"/>
    <cellStyle name="Hyperlink" xfId="565" builtinId="8" hidden="1"/>
    <cellStyle name="Hyperlink" xfId="569" builtinId="8" hidden="1"/>
    <cellStyle name="Hyperlink" xfId="571" builtinId="8" hidden="1"/>
    <cellStyle name="Hyperlink" xfId="573" builtinId="8" hidden="1"/>
    <cellStyle name="Hyperlink" xfId="577" builtinId="8" hidden="1"/>
    <cellStyle name="Hyperlink" xfId="579" builtinId="8" hidden="1"/>
    <cellStyle name="Hyperlink" xfId="581" builtinId="8" hidden="1"/>
    <cellStyle name="Hyperlink" xfId="555" builtinId="8" hidden="1"/>
    <cellStyle name="Hyperlink" xfId="557" builtinId="8" hidden="1"/>
    <cellStyle name="Hyperlink" xfId="561" builtinId="8" hidden="1"/>
    <cellStyle name="Hyperlink" xfId="563" builtinId="8" hidden="1"/>
    <cellStyle name="Hyperlink" xfId="549" builtinId="8" hidden="1"/>
    <cellStyle name="Hyperlink" xfId="553" builtinId="8" hidden="1"/>
    <cellStyle name="Hyperlink" xfId="547" builtinId="8" hidden="1"/>
    <cellStyle name="Hyperlink" xfId="1463" builtinId="8"/>
    <cellStyle name="Normal" xfId="0" builtinId="0"/>
    <cellStyle name="Normal 2" xfId="3"/>
    <cellStyle name="Normal 3" xfId="4"/>
    <cellStyle name="Normal 4" xfId="1602"/>
    <cellStyle name="Percent" xfId="2" builtinId="5"/>
  </cellStyles>
  <dxfs count="0"/>
  <tableStyles count="0" defaultTableStyle="TableStyleMedium2" defaultPivotStyle="PivotStyleLight16"/>
  <colors>
    <mruColors>
      <color rgb="FFFFF681"/>
      <color rgb="FFAC4C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a:t>Inflation</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numRef>
              <c:f>Analysis!$B$6:$AI$6</c:f>
              <c:numCache>
                <c:formatCode>General</c:formatCode>
                <c:ptCount val="34"/>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pt idx="23">
                  <c:v>2011</c:v>
                </c:pt>
                <c:pt idx="24">
                  <c:v>2012</c:v>
                </c:pt>
                <c:pt idx="25">
                  <c:v>2013</c:v>
                </c:pt>
                <c:pt idx="26">
                  <c:v>2014</c:v>
                </c:pt>
                <c:pt idx="27">
                  <c:v>2015</c:v>
                </c:pt>
                <c:pt idx="28">
                  <c:v>2016</c:v>
                </c:pt>
                <c:pt idx="29">
                  <c:v>2017</c:v>
                </c:pt>
                <c:pt idx="30">
                  <c:v>2018</c:v>
                </c:pt>
                <c:pt idx="31">
                  <c:v>2019</c:v>
                </c:pt>
                <c:pt idx="32">
                  <c:v>2020</c:v>
                </c:pt>
                <c:pt idx="33">
                  <c:v>2021</c:v>
                </c:pt>
              </c:numCache>
            </c:numRef>
          </c:cat>
          <c:val>
            <c:numRef>
              <c:f>Analysis!$B$7:$AI$7</c:f>
              <c:numCache>
                <c:formatCode>0.00%</c:formatCode>
                <c:ptCount val="34"/>
                <c:pt idx="0" formatCode="General">
                  <c:v>0</c:v>
                </c:pt>
                <c:pt idx="1">
                  <c:v>4.4800000000000006E-2</c:v>
                </c:pt>
                <c:pt idx="2">
                  <c:v>6.9530000000000008E-2</c:v>
                </c:pt>
                <c:pt idx="3">
                  <c:v>6.966E-2</c:v>
                </c:pt>
                <c:pt idx="4">
                  <c:v>4.3099999999999999E-2</c:v>
                </c:pt>
                <c:pt idx="5">
                  <c:v>4.9739999999999999E-2</c:v>
                </c:pt>
                <c:pt idx="6">
                  <c:v>2.8530000000000003E-2</c:v>
                </c:pt>
                <c:pt idx="7">
                  <c:v>0.17280999999999999</c:v>
                </c:pt>
                <c:pt idx="8">
                  <c:v>0.11631999999999999</c:v>
                </c:pt>
                <c:pt idx="9">
                  <c:v>3.943E-2</c:v>
                </c:pt>
                <c:pt idx="10">
                  <c:v>0.13589999999999999</c:v>
                </c:pt>
                <c:pt idx="11">
                  <c:v>0.14932000000000001</c:v>
                </c:pt>
                <c:pt idx="12">
                  <c:v>0.15595999999999999</c:v>
                </c:pt>
                <c:pt idx="13">
                  <c:v>9.289E-2</c:v>
                </c:pt>
                <c:pt idx="14">
                  <c:v>0.11796</c:v>
                </c:pt>
                <c:pt idx="15">
                  <c:v>0.14718000000000001</c:v>
                </c:pt>
                <c:pt idx="16">
                  <c:v>2.1190000000000001E-2</c:v>
                </c:pt>
                <c:pt idx="17">
                  <c:v>1.823E-2</c:v>
                </c:pt>
                <c:pt idx="18">
                  <c:v>2.3700000000000002E-2</c:v>
                </c:pt>
                <c:pt idx="19">
                  <c:v>9.11E-3</c:v>
                </c:pt>
                <c:pt idx="20">
                  <c:v>0.10800000000000001</c:v>
                </c:pt>
                <c:pt idx="21">
                  <c:v>6.9129999999999997E-2</c:v>
                </c:pt>
                <c:pt idx="22">
                  <c:v>5.1020000000000003E-2</c:v>
                </c:pt>
                <c:pt idx="23">
                  <c:v>4.4409999999999998E-2</c:v>
                </c:pt>
                <c:pt idx="24">
                  <c:v>4.5370000000000001E-2</c:v>
                </c:pt>
                <c:pt idx="25">
                  <c:v>4.3392504930966469E-2</c:v>
                </c:pt>
                <c:pt idx="26">
                  <c:v>5.2221172022684392E-2</c:v>
                </c:pt>
                <c:pt idx="27">
                  <c:v>0.06</c:v>
                </c:pt>
                <c:pt idx="28">
                  <c:v>6.7000000000000004E-2</c:v>
                </c:pt>
                <c:pt idx="29">
                  <c:v>5.4000000000000006E-2</c:v>
                </c:pt>
                <c:pt idx="30">
                  <c:v>4.7E-2</c:v>
                </c:pt>
                <c:pt idx="31">
                  <c:v>4.4000000000000004E-2</c:v>
                </c:pt>
                <c:pt idx="32">
                  <c:v>5.7000000000000002E-2</c:v>
                </c:pt>
                <c:pt idx="33">
                  <c:v>6.7000000000000004E-2</c:v>
                </c:pt>
              </c:numCache>
            </c:numRef>
          </c:val>
          <c:extLst>
            <c:ext xmlns:c16="http://schemas.microsoft.com/office/drawing/2014/chart" uri="{C3380CC4-5D6E-409C-BE32-E72D297353CC}">
              <c16:uniqueId val="{00000000-3877-4910-B0D3-5A83F0ED4721}"/>
            </c:ext>
          </c:extLst>
        </c:ser>
        <c:dLbls>
          <c:showLegendKey val="0"/>
          <c:showVal val="0"/>
          <c:showCatName val="0"/>
          <c:showSerName val="0"/>
          <c:showPercent val="0"/>
          <c:showBubbleSize val="0"/>
        </c:dLbls>
        <c:gapWidth val="219"/>
        <c:overlap val="-27"/>
        <c:axId val="248480592"/>
        <c:axId val="248481152"/>
      </c:barChart>
      <c:catAx>
        <c:axId val="248480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8481152"/>
        <c:crosses val="autoZero"/>
        <c:auto val="1"/>
        <c:lblAlgn val="ctr"/>
        <c:lblOffset val="100"/>
        <c:noMultiLvlLbl val="0"/>
      </c:catAx>
      <c:valAx>
        <c:axId val="2484811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84805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Real government revenue (incl. Grants) per capita</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Analysis!$B$26</c:f>
              <c:strCache>
                <c:ptCount val="1"/>
                <c:pt idx="0">
                  <c:v>Real government revenue per capita</c:v>
                </c:pt>
              </c:strCache>
            </c:strRef>
          </c:tx>
          <c:spPr>
            <a:ln w="28575" cap="rnd">
              <a:solidFill>
                <a:schemeClr val="accent1"/>
              </a:solidFill>
              <a:round/>
            </a:ln>
            <a:effectLst/>
          </c:spPr>
          <c:marker>
            <c:symbol val="none"/>
          </c:marker>
          <c:cat>
            <c:numRef>
              <c:f>Analysis!$C$25:$AI$25</c:f>
              <c:numCache>
                <c:formatCode>General</c:formatCode>
                <c:ptCount val="33"/>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pt idx="31">
                  <c:v>2020</c:v>
                </c:pt>
                <c:pt idx="32">
                  <c:v>2021</c:v>
                </c:pt>
              </c:numCache>
            </c:numRef>
          </c:cat>
          <c:val>
            <c:numRef>
              <c:f>Analysis!$C$26:$AI$26</c:f>
              <c:numCache>
                <c:formatCode>General</c:formatCode>
                <c:ptCount val="33"/>
                <c:pt idx="0">
                  <c:v>1842.109147795381</c:v>
                </c:pt>
                <c:pt idx="1">
                  <c:v>1640.2712798538887</c:v>
                </c:pt>
                <c:pt idx="2">
                  <c:v>1554.347517125283</c:v>
                </c:pt>
                <c:pt idx="3">
                  <c:v>1596.9156426910324</c:v>
                </c:pt>
                <c:pt idx="4">
                  <c:v>1728.5370073487809</c:v>
                </c:pt>
                <c:pt idx="5">
                  <c:v>1821.3117908408497</c:v>
                </c:pt>
                <c:pt idx="6">
                  <c:v>1798.5680210048054</c:v>
                </c:pt>
                <c:pt idx="7">
                  <c:v>1733.4563855181107</c:v>
                </c:pt>
                <c:pt idx="8">
                  <c:v>1887.9089636854862</c:v>
                </c:pt>
                <c:pt idx="9">
                  <c:v>1733.1014574141207</c:v>
                </c:pt>
                <c:pt idx="10">
                  <c:v>1607.7203909690993</c:v>
                </c:pt>
                <c:pt idx="11">
                  <c:v>1574.8354550645408</c:v>
                </c:pt>
                <c:pt idx="12">
                  <c:v>1509.3947386128718</c:v>
                </c:pt>
                <c:pt idx="13">
                  <c:v>1364.8789058470904</c:v>
                </c:pt>
                <c:pt idx="14">
                  <c:v>1294.948301053261</c:v>
                </c:pt>
                <c:pt idx="15">
                  <c:v>1479.9688981545194</c:v>
                </c:pt>
                <c:pt idx="16">
                  <c:v>1741.4662326456478</c:v>
                </c:pt>
                <c:pt idx="17">
                  <c:v>1969.5603012980139</c:v>
                </c:pt>
                <c:pt idx="18">
                  <c:v>2121.9083228217187</c:v>
                </c:pt>
                <c:pt idx="19">
                  <c:v>1880.9335614032366</c:v>
                </c:pt>
                <c:pt idx="20">
                  <c:v>1615.3170068060772</c:v>
                </c:pt>
                <c:pt idx="21">
                  <c:v>1869.6228428084125</c:v>
                </c:pt>
                <c:pt idx="22">
                  <c:v>1968.4349483444084</c:v>
                </c:pt>
                <c:pt idx="23">
                  <c:v>1866.4073268942307</c:v>
                </c:pt>
                <c:pt idx="24">
                  <c:v>1841.6984926132004</c:v>
                </c:pt>
                <c:pt idx="25">
                  <c:v>2058.1380986694862</c:v>
                </c:pt>
                <c:pt idx="26">
                  <c:v>1763.3583145052171</c:v>
                </c:pt>
                <c:pt idx="27">
                  <c:v>1543.6683432580362</c:v>
                </c:pt>
                <c:pt idx="28">
                  <c:v>1578.0685196966733</c:v>
                </c:pt>
                <c:pt idx="29">
                  <c:v>1806.001607517084</c:v>
                </c:pt>
                <c:pt idx="30">
                  <c:v>1647.6878876504381</c:v>
                </c:pt>
                <c:pt idx="31">
                  <c:v>1268.9419136680742</c:v>
                </c:pt>
                <c:pt idx="32">
                  <c:v>1333.8577372269444</c:v>
                </c:pt>
              </c:numCache>
            </c:numRef>
          </c:val>
          <c:smooth val="0"/>
          <c:extLst>
            <c:ext xmlns:c16="http://schemas.microsoft.com/office/drawing/2014/chart" uri="{C3380CC4-5D6E-409C-BE32-E72D297353CC}">
              <c16:uniqueId val="{00000000-F609-4F6B-97F2-DB0F69E721F7}"/>
            </c:ext>
          </c:extLst>
        </c:ser>
        <c:dLbls>
          <c:showLegendKey val="0"/>
          <c:showVal val="0"/>
          <c:showCatName val="0"/>
          <c:showSerName val="0"/>
          <c:showPercent val="0"/>
          <c:showBubbleSize val="0"/>
        </c:dLbls>
        <c:smooth val="0"/>
        <c:axId val="252676816"/>
        <c:axId val="252677376"/>
      </c:lineChart>
      <c:catAx>
        <c:axId val="252676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2677376"/>
        <c:crosses val="autoZero"/>
        <c:auto val="1"/>
        <c:lblAlgn val="ctr"/>
        <c:lblOffset val="100"/>
        <c:noMultiLvlLbl val="0"/>
      </c:catAx>
      <c:valAx>
        <c:axId val="252677376"/>
        <c:scaling>
          <c:orientation val="minMax"/>
          <c:min val="4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2020 Kina</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26768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paperSize="9" orientation="portrait" horizontalDpi="0"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Analysis!$B$17</c:f>
              <c:strCache>
                <c:ptCount val="1"/>
                <c:pt idx="0">
                  <c:v>Total revenue and grants</c:v>
                </c:pt>
              </c:strCache>
            </c:strRef>
          </c:tx>
          <c:spPr>
            <a:ln w="28575" cap="rnd">
              <a:solidFill>
                <a:schemeClr val="accent1"/>
              </a:solidFill>
              <a:round/>
            </a:ln>
            <a:effectLst/>
          </c:spPr>
          <c:marker>
            <c:symbol val="none"/>
          </c:marker>
          <c:cat>
            <c:numRef>
              <c:f>Analysis!$C$16:$AI$16</c:f>
              <c:numCache>
                <c:formatCode>General</c:formatCode>
                <c:ptCount val="33"/>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pt idx="31">
                  <c:v>2020</c:v>
                </c:pt>
                <c:pt idx="32">
                  <c:v>2021</c:v>
                </c:pt>
              </c:numCache>
            </c:numRef>
          </c:cat>
          <c:val>
            <c:numRef>
              <c:f>Analysis!$C$17:$AI$17</c:f>
              <c:numCache>
                <c:formatCode>General</c:formatCode>
                <c:ptCount val="33"/>
                <c:pt idx="0">
                  <c:v>1013.9</c:v>
                </c:pt>
                <c:pt idx="1">
                  <c:v>988.9</c:v>
                </c:pt>
                <c:pt idx="2">
                  <c:v>1026.2</c:v>
                </c:pt>
                <c:pt idx="3">
                  <c:v>1125.5</c:v>
                </c:pt>
                <c:pt idx="4">
                  <c:v>1308.7</c:v>
                </c:pt>
                <c:pt idx="5">
                  <c:v>1451.7</c:v>
                </c:pt>
                <c:pt idx="6">
                  <c:v>1721.6</c:v>
                </c:pt>
                <c:pt idx="7">
                  <c:v>1897.7</c:v>
                </c:pt>
                <c:pt idx="8">
                  <c:v>2201.8000000000002</c:v>
                </c:pt>
                <c:pt idx="9">
                  <c:v>2352.9</c:v>
                </c:pt>
                <c:pt idx="10">
                  <c:v>2569</c:v>
                </c:pt>
                <c:pt idx="11">
                  <c:v>2975.8</c:v>
                </c:pt>
                <c:pt idx="12">
                  <c:v>3184.8</c:v>
                </c:pt>
                <c:pt idx="13">
                  <c:v>3286.4</c:v>
                </c:pt>
                <c:pt idx="14">
                  <c:v>3650.1</c:v>
                </c:pt>
                <c:pt idx="15">
                  <c:v>4349.6000000000004</c:v>
                </c:pt>
                <c:pt idx="16">
                  <c:v>5326.8</c:v>
                </c:pt>
                <c:pt idx="17">
                  <c:v>6311.6</c:v>
                </c:pt>
                <c:pt idx="18">
                  <c:v>7028.6</c:v>
                </c:pt>
                <c:pt idx="19">
                  <c:v>7073.3</c:v>
                </c:pt>
                <c:pt idx="20">
                  <c:v>6651.3</c:v>
                </c:pt>
                <c:pt idx="21">
                  <c:v>8278.9</c:v>
                </c:pt>
                <c:pt idx="22">
                  <c:v>9304.9</c:v>
                </c:pt>
                <c:pt idx="23">
                  <c:v>9418.9</c:v>
                </c:pt>
                <c:pt idx="24">
                  <c:v>9897.5</c:v>
                </c:pt>
                <c:pt idx="25">
                  <c:v>11874.9</c:v>
                </c:pt>
                <c:pt idx="26">
                  <c:v>11003.1</c:v>
                </c:pt>
                <c:pt idx="27">
                  <c:v>10485.5</c:v>
                </c:pt>
                <c:pt idx="28">
                  <c:v>11525.1</c:v>
                </c:pt>
                <c:pt idx="29">
                  <c:v>14085.1</c:v>
                </c:pt>
                <c:pt idx="30">
                  <c:v>13680.5</c:v>
                </c:pt>
                <c:pt idx="31">
                  <c:v>11359.1</c:v>
                </c:pt>
                <c:pt idx="32">
                  <c:v>12995</c:v>
                </c:pt>
              </c:numCache>
            </c:numRef>
          </c:val>
          <c:smooth val="0"/>
          <c:extLst>
            <c:ext xmlns:c16="http://schemas.microsoft.com/office/drawing/2014/chart" uri="{C3380CC4-5D6E-409C-BE32-E72D297353CC}">
              <c16:uniqueId val="{00000000-0A22-4093-B1F5-A57842749DF7}"/>
            </c:ext>
          </c:extLst>
        </c:ser>
        <c:dLbls>
          <c:showLegendKey val="0"/>
          <c:showVal val="0"/>
          <c:showCatName val="0"/>
          <c:showSerName val="0"/>
          <c:showPercent val="0"/>
          <c:showBubbleSize val="0"/>
        </c:dLbls>
        <c:smooth val="0"/>
        <c:axId val="252679616"/>
        <c:axId val="252680176"/>
      </c:lineChart>
      <c:catAx>
        <c:axId val="252679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2680176"/>
        <c:crosses val="autoZero"/>
        <c:auto val="1"/>
        <c:lblAlgn val="ctr"/>
        <c:lblOffset val="100"/>
        <c:noMultiLvlLbl val="0"/>
      </c:catAx>
      <c:valAx>
        <c:axId val="2526801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26796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Analysis!$B$20</c:f>
              <c:strCache>
                <c:ptCount val="1"/>
                <c:pt idx="0">
                  <c:v>Real revenue (2020 prices)</c:v>
                </c:pt>
              </c:strCache>
            </c:strRef>
          </c:tx>
          <c:spPr>
            <a:ln w="28575" cap="rnd">
              <a:solidFill>
                <a:schemeClr val="accent1"/>
              </a:solidFill>
              <a:round/>
            </a:ln>
            <a:effectLst/>
          </c:spPr>
          <c:marker>
            <c:symbol val="none"/>
          </c:marker>
          <c:cat>
            <c:numRef>
              <c:f>Analysis!$C$19:$AI$19</c:f>
              <c:numCache>
                <c:formatCode>General</c:formatCode>
                <c:ptCount val="33"/>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pt idx="31">
                  <c:v>2020</c:v>
                </c:pt>
                <c:pt idx="32">
                  <c:v>2021</c:v>
                </c:pt>
              </c:numCache>
            </c:numRef>
          </c:cat>
          <c:val>
            <c:numRef>
              <c:f>Analysis!$C$20:$AI$20</c:f>
              <c:numCache>
                <c:formatCode>General</c:formatCode>
                <c:ptCount val="33"/>
                <c:pt idx="0">
                  <c:v>8302.3693501314519</c:v>
                </c:pt>
                <c:pt idx="1">
                  <c:v>7571.2281441294945</c:v>
                </c:pt>
                <c:pt idx="2">
                  <c:v>7345.1422465088299</c:v>
                </c:pt>
                <c:pt idx="3">
                  <c:v>7723.0305787482976</c:v>
                </c:pt>
                <c:pt idx="4">
                  <c:v>8554.6178047564918</c:v>
                </c:pt>
                <c:pt idx="5">
                  <c:v>9226.1481077026492</c:v>
                </c:pt>
                <c:pt idx="6">
                  <c:v>9329.2802390331854</c:v>
                </c:pt>
                <c:pt idx="7">
                  <c:v>9212.0171298268488</c:v>
                </c:pt>
                <c:pt idx="8">
                  <c:v>10282.762365876881</c:v>
                </c:pt>
                <c:pt idx="9">
                  <c:v>9673.7598571387571</c:v>
                </c:pt>
                <c:pt idx="10">
                  <c:v>9189.988597762318</c:v>
                </c:pt>
                <c:pt idx="11">
                  <c:v>9208.9857593390389</c:v>
                </c:pt>
                <c:pt idx="12">
                  <c:v>9018.0735777638838</c:v>
                </c:pt>
                <c:pt idx="13">
                  <c:v>8323.8791576560889</c:v>
                </c:pt>
                <c:pt idx="14">
                  <c:v>8058.9514729639404</c:v>
                </c:pt>
                <c:pt idx="15">
                  <c:v>9404.0849712538638</c:v>
                </c:pt>
                <c:pt idx="16">
                  <c:v>11310.654258808916</c:v>
                </c:pt>
                <c:pt idx="17">
                  <c:v>13091.460518896263</c:v>
                </c:pt>
                <c:pt idx="18">
                  <c:v>14447.042522648189</c:v>
                </c:pt>
                <c:pt idx="19">
                  <c:v>13121.77059199482</c:v>
                </c:pt>
                <c:pt idx="20">
                  <c:v>11541.078182619896</c:v>
                </c:pt>
                <c:pt idx="21">
                  <c:v>13667.8908797108</c:v>
                </c:pt>
                <c:pt idx="22">
                  <c:v>14708.539621019088</c:v>
                </c:pt>
                <c:pt idx="23">
                  <c:v>14242.558044344529</c:v>
                </c:pt>
                <c:pt idx="24">
                  <c:v>14343.845864200304</c:v>
                </c:pt>
                <c:pt idx="25">
                  <c:v>16355.469830977865</c:v>
                </c:pt>
                <c:pt idx="26">
                  <c:v>14296.912458387536</c:v>
                </c:pt>
                <c:pt idx="27">
                  <c:v>12768.854055028092</c:v>
                </c:pt>
                <c:pt idx="28">
                  <c:v>13315.787933187599</c:v>
                </c:pt>
                <c:pt idx="29">
                  <c:v>15543.0205308</c:v>
                </c:pt>
                <c:pt idx="30">
                  <c:v>14460.288499999999</c:v>
                </c:pt>
                <c:pt idx="31">
                  <c:v>11359.1</c:v>
                </c:pt>
                <c:pt idx="32">
                  <c:v>12179.006560449861</c:v>
                </c:pt>
              </c:numCache>
            </c:numRef>
          </c:val>
          <c:smooth val="0"/>
          <c:extLst>
            <c:ext xmlns:c16="http://schemas.microsoft.com/office/drawing/2014/chart" uri="{C3380CC4-5D6E-409C-BE32-E72D297353CC}">
              <c16:uniqueId val="{00000000-AA25-41CE-8F8F-4B9593BCBD44}"/>
            </c:ext>
          </c:extLst>
        </c:ser>
        <c:dLbls>
          <c:showLegendKey val="0"/>
          <c:showVal val="0"/>
          <c:showCatName val="0"/>
          <c:showSerName val="0"/>
          <c:showPercent val="0"/>
          <c:showBubbleSize val="0"/>
        </c:dLbls>
        <c:smooth val="0"/>
        <c:axId val="252682416"/>
        <c:axId val="252682976"/>
      </c:lineChart>
      <c:catAx>
        <c:axId val="252682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2682976"/>
        <c:crosses val="autoZero"/>
        <c:auto val="1"/>
        <c:lblAlgn val="ctr"/>
        <c:lblOffset val="100"/>
        <c:noMultiLvlLbl val="0"/>
      </c:catAx>
      <c:valAx>
        <c:axId val="2526829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26824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Real</a:t>
            </a:r>
            <a:r>
              <a:rPr lang="en-US" baseline="0"/>
              <a:t> e</a:t>
            </a:r>
            <a:r>
              <a:rPr lang="en-US"/>
              <a:t>xpenditure 1989-2017</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Analysis!$B$36</c:f>
              <c:strCache>
                <c:ptCount val="1"/>
                <c:pt idx="0">
                  <c:v>Real expenditure (2020 prices)</c:v>
                </c:pt>
              </c:strCache>
            </c:strRef>
          </c:tx>
          <c:spPr>
            <a:ln w="28575" cap="rnd">
              <a:solidFill>
                <a:schemeClr val="accent1"/>
              </a:solidFill>
              <a:round/>
            </a:ln>
            <a:effectLst/>
          </c:spPr>
          <c:marker>
            <c:symbol val="none"/>
          </c:marker>
          <c:cat>
            <c:numRef>
              <c:f>Analysis!$C$35:$AI$35</c:f>
              <c:numCache>
                <c:formatCode>General</c:formatCode>
                <c:ptCount val="33"/>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pt idx="31">
                  <c:v>2020</c:v>
                </c:pt>
                <c:pt idx="32">
                  <c:v>2021</c:v>
                </c:pt>
              </c:numCache>
            </c:numRef>
          </c:cat>
          <c:val>
            <c:numRef>
              <c:f>Analysis!$C$36:$AI$36</c:f>
              <c:numCache>
                <c:formatCode>General</c:formatCode>
                <c:ptCount val="33"/>
                <c:pt idx="0">
                  <c:v>8590.6062582334598</c:v>
                </c:pt>
                <c:pt idx="1">
                  <c:v>8338.3805963913765</c:v>
                </c:pt>
                <c:pt idx="2">
                  <c:v>8501.8124735949987</c:v>
                </c:pt>
                <c:pt idx="3">
                  <c:v>9320.473065405431</c:v>
                </c:pt>
                <c:pt idx="4">
                  <c:v>10492.104407744055</c:v>
                </c:pt>
                <c:pt idx="5">
                  <c:v>10203.610103269684</c:v>
                </c:pt>
                <c:pt idx="6">
                  <c:v>9510.2734778713075</c:v>
                </c:pt>
                <c:pt idx="7">
                  <c:v>9032.8932261062346</c:v>
                </c:pt>
                <c:pt idx="8">
                  <c:v>10237.928812097054</c:v>
                </c:pt>
                <c:pt idx="9">
                  <c:v>10176.586509579603</c:v>
                </c:pt>
                <c:pt idx="10">
                  <c:v>10020.986788210037</c:v>
                </c:pt>
                <c:pt idx="11">
                  <c:v>9921.9874123236859</c:v>
                </c:pt>
                <c:pt idx="12">
                  <c:v>10035.749929135505</c:v>
                </c:pt>
                <c:pt idx="13">
                  <c:v>9559.8982146595499</c:v>
                </c:pt>
                <c:pt idx="14">
                  <c:v>8333.3898905660371</c:v>
                </c:pt>
                <c:pt idx="15">
                  <c:v>8967.7817830988533</c:v>
                </c:pt>
                <c:pt idx="16">
                  <c:v>11294.304473235434</c:v>
                </c:pt>
                <c:pt idx="17">
                  <c:v>11980.109269446897</c:v>
                </c:pt>
                <c:pt idx="18">
                  <c:v>13468.230006743872</c:v>
                </c:pt>
                <c:pt idx="19">
                  <c:v>14009.44214958032</c:v>
                </c:pt>
                <c:pt idx="20">
                  <c:v>11603.370472361157</c:v>
                </c:pt>
                <c:pt idx="21">
                  <c:v>13360.322474380368</c:v>
                </c:pt>
                <c:pt idx="22">
                  <c:v>13576.578479834145</c:v>
                </c:pt>
                <c:pt idx="23">
                  <c:v>15035.516610467354</c:v>
                </c:pt>
                <c:pt idx="24">
                  <c:v>19094.887025767148</c:v>
                </c:pt>
                <c:pt idx="25">
                  <c:v>21285.153248862309</c:v>
                </c:pt>
                <c:pt idx="26">
                  <c:v>17916.650416469896</c:v>
                </c:pt>
                <c:pt idx="27">
                  <c:v>16528.08847092354</c:v>
                </c:pt>
                <c:pt idx="28">
                  <c:v>15389.335633744799</c:v>
                </c:pt>
                <c:pt idx="29">
                  <c:v>17804.218773600001</c:v>
                </c:pt>
                <c:pt idx="30">
                  <c:v>18870.092499999999</c:v>
                </c:pt>
                <c:pt idx="31">
                  <c:v>17989.3</c:v>
                </c:pt>
                <c:pt idx="32">
                  <c:v>18376.569821930647</c:v>
                </c:pt>
              </c:numCache>
            </c:numRef>
          </c:val>
          <c:smooth val="0"/>
          <c:extLst>
            <c:ext xmlns:c16="http://schemas.microsoft.com/office/drawing/2014/chart" uri="{C3380CC4-5D6E-409C-BE32-E72D297353CC}">
              <c16:uniqueId val="{00000000-17EF-4C9B-89BB-F38483889B6A}"/>
            </c:ext>
          </c:extLst>
        </c:ser>
        <c:ser>
          <c:idx val="1"/>
          <c:order val="1"/>
          <c:tx>
            <c:strRef>
              <c:f>Analysis!$B$37</c:f>
              <c:strCache>
                <c:ptCount val="1"/>
                <c:pt idx="0">
                  <c:v>Real expenditure minus interest</c:v>
                </c:pt>
              </c:strCache>
            </c:strRef>
          </c:tx>
          <c:spPr>
            <a:ln w="28575" cap="rnd">
              <a:solidFill>
                <a:schemeClr val="accent2"/>
              </a:solidFill>
              <a:round/>
            </a:ln>
            <a:effectLst/>
          </c:spPr>
          <c:marker>
            <c:symbol val="none"/>
          </c:marker>
          <c:cat>
            <c:numRef>
              <c:f>Analysis!$C$35:$AI$35</c:f>
              <c:numCache>
                <c:formatCode>General</c:formatCode>
                <c:ptCount val="33"/>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pt idx="31">
                  <c:v>2020</c:v>
                </c:pt>
                <c:pt idx="32">
                  <c:v>2021</c:v>
                </c:pt>
              </c:numCache>
            </c:numRef>
          </c:cat>
          <c:val>
            <c:numRef>
              <c:f>Analysis!$C$37:$AI$37</c:f>
              <c:numCache>
                <c:formatCode>General</c:formatCode>
                <c:ptCount val="33"/>
                <c:pt idx="0">
                  <c:v>7846.2671972541239</c:v>
                </c:pt>
                <c:pt idx="1">
                  <c:v>7506.9159625027487</c:v>
                </c:pt>
                <c:pt idx="2">
                  <c:v>7667.9505833998328</c:v>
                </c:pt>
                <c:pt idx="3">
                  <c:v>8325.5024444205319</c:v>
                </c:pt>
                <c:pt idx="4">
                  <c:v>9456.6864660664905</c:v>
                </c:pt>
                <c:pt idx="5">
                  <c:v>8960.4919866707751</c:v>
                </c:pt>
                <c:pt idx="6">
                  <c:v>8030.3557076111065</c:v>
                </c:pt>
                <c:pt idx="7">
                  <c:v>7784.8510676626001</c:v>
                </c:pt>
                <c:pt idx="8">
                  <c:v>8848.0886449224872</c:v>
                </c:pt>
                <c:pt idx="9">
                  <c:v>8790.2157229642835</c:v>
                </c:pt>
                <c:pt idx="10">
                  <c:v>8616.1956156365613</c:v>
                </c:pt>
                <c:pt idx="11">
                  <c:v>8595.6310387593639</c:v>
                </c:pt>
                <c:pt idx="12">
                  <c:v>8809.667958785165</c:v>
                </c:pt>
                <c:pt idx="13">
                  <c:v>8454.5729759785863</c:v>
                </c:pt>
                <c:pt idx="14">
                  <c:v>6700.4481877622438</c:v>
                </c:pt>
                <c:pt idx="15">
                  <c:v>8152.686134266155</c:v>
                </c:pt>
                <c:pt idx="16">
                  <c:v>10587.654000656847</c:v>
                </c:pt>
                <c:pt idx="17">
                  <c:v>11343.3327976646</c:v>
                </c:pt>
                <c:pt idx="18">
                  <c:v>12707.502345811097</c:v>
                </c:pt>
                <c:pt idx="19">
                  <c:v>13302.458595566035</c:v>
                </c:pt>
                <c:pt idx="20">
                  <c:v>10823.936028022028</c:v>
                </c:pt>
                <c:pt idx="21">
                  <c:v>12777.37881403589</c:v>
                </c:pt>
                <c:pt idx="22">
                  <c:v>12918.520355165396</c:v>
                </c:pt>
                <c:pt idx="23">
                  <c:v>14351.582286559358</c:v>
                </c:pt>
                <c:pt idx="24">
                  <c:v>18339.688432199604</c:v>
                </c:pt>
                <c:pt idx="25">
                  <c:v>19999.981255895171</c:v>
                </c:pt>
                <c:pt idx="26">
                  <c:v>16520.235604368841</c:v>
                </c:pt>
                <c:pt idx="27">
                  <c:v>14988.470695731894</c:v>
                </c:pt>
                <c:pt idx="28">
                  <c:v>13501.571891648398</c:v>
                </c:pt>
                <c:pt idx="29">
                  <c:v>15669.261846000001</c:v>
                </c:pt>
                <c:pt idx="30">
                  <c:v>16600.502099999998</c:v>
                </c:pt>
                <c:pt idx="31">
                  <c:v>15924.9</c:v>
                </c:pt>
                <c:pt idx="32">
                  <c:v>16248.359887535145</c:v>
                </c:pt>
              </c:numCache>
            </c:numRef>
          </c:val>
          <c:smooth val="0"/>
          <c:extLst>
            <c:ext xmlns:c16="http://schemas.microsoft.com/office/drawing/2014/chart" uri="{C3380CC4-5D6E-409C-BE32-E72D297353CC}">
              <c16:uniqueId val="{00000001-17EF-4C9B-89BB-F38483889B6A}"/>
            </c:ext>
          </c:extLst>
        </c:ser>
        <c:dLbls>
          <c:showLegendKey val="0"/>
          <c:showVal val="0"/>
          <c:showCatName val="0"/>
          <c:showSerName val="0"/>
          <c:showPercent val="0"/>
          <c:showBubbleSize val="0"/>
        </c:dLbls>
        <c:smooth val="0"/>
        <c:axId val="253240896"/>
        <c:axId val="253241456"/>
      </c:lineChart>
      <c:catAx>
        <c:axId val="253240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3241456"/>
        <c:crosses val="autoZero"/>
        <c:auto val="1"/>
        <c:lblAlgn val="ctr"/>
        <c:lblOffset val="100"/>
        <c:noMultiLvlLbl val="0"/>
      </c:catAx>
      <c:valAx>
        <c:axId val="253241456"/>
        <c:scaling>
          <c:orientation val="minMax"/>
          <c:min val="2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K millions (2020 prices)</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324089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Revenue and expenditure per capita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Analysis!$B$50</c:f>
              <c:strCache>
                <c:ptCount val="1"/>
                <c:pt idx="0">
                  <c:v>Real government revenue per capita</c:v>
                </c:pt>
              </c:strCache>
            </c:strRef>
          </c:tx>
          <c:spPr>
            <a:ln w="28575" cap="rnd">
              <a:solidFill>
                <a:schemeClr val="accent1"/>
              </a:solidFill>
              <a:round/>
            </a:ln>
            <a:effectLst/>
          </c:spPr>
          <c:marker>
            <c:symbol val="none"/>
          </c:marker>
          <c:cat>
            <c:numRef>
              <c:f>Analysis!$C$49:$AI$49</c:f>
              <c:numCache>
                <c:formatCode>General</c:formatCode>
                <c:ptCount val="33"/>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pt idx="31">
                  <c:v>2020</c:v>
                </c:pt>
                <c:pt idx="32">
                  <c:v>2021</c:v>
                </c:pt>
              </c:numCache>
            </c:numRef>
          </c:cat>
          <c:val>
            <c:numRef>
              <c:f>Analysis!$C$50:$AI$50</c:f>
              <c:numCache>
                <c:formatCode>General</c:formatCode>
                <c:ptCount val="33"/>
                <c:pt idx="0">
                  <c:v>1842.109147795381</c:v>
                </c:pt>
                <c:pt idx="1">
                  <c:v>1640.2712798538887</c:v>
                </c:pt>
                <c:pt idx="2">
                  <c:v>1554.347517125283</c:v>
                </c:pt>
                <c:pt idx="3">
                  <c:v>1596.9156426910324</c:v>
                </c:pt>
                <c:pt idx="4">
                  <c:v>1728.5370073487809</c:v>
                </c:pt>
                <c:pt idx="5">
                  <c:v>1821.3117908408497</c:v>
                </c:pt>
                <c:pt idx="6">
                  <c:v>1798.5680210048054</c:v>
                </c:pt>
                <c:pt idx="7">
                  <c:v>1733.4563855181107</c:v>
                </c:pt>
                <c:pt idx="8">
                  <c:v>1887.9089636854862</c:v>
                </c:pt>
                <c:pt idx="9">
                  <c:v>1733.1014574141207</c:v>
                </c:pt>
                <c:pt idx="10">
                  <c:v>1607.7203909690993</c:v>
                </c:pt>
                <c:pt idx="11">
                  <c:v>1574.8354550645408</c:v>
                </c:pt>
                <c:pt idx="12">
                  <c:v>1509.3947386128718</c:v>
                </c:pt>
                <c:pt idx="13">
                  <c:v>1364.8789058470904</c:v>
                </c:pt>
                <c:pt idx="14">
                  <c:v>1294.948301053261</c:v>
                </c:pt>
                <c:pt idx="15">
                  <c:v>1479.9688981545194</c:v>
                </c:pt>
                <c:pt idx="16">
                  <c:v>1741.4662326456478</c:v>
                </c:pt>
                <c:pt idx="17">
                  <c:v>1969.5603012980139</c:v>
                </c:pt>
                <c:pt idx="18">
                  <c:v>2121.9083228217187</c:v>
                </c:pt>
                <c:pt idx="19">
                  <c:v>1880.9335614032366</c:v>
                </c:pt>
                <c:pt idx="20">
                  <c:v>1615.3170068060772</c:v>
                </c:pt>
                <c:pt idx="21">
                  <c:v>1869.6228428084125</c:v>
                </c:pt>
                <c:pt idx="22">
                  <c:v>1968.4349483444084</c:v>
                </c:pt>
                <c:pt idx="23">
                  <c:v>1866.4073268942307</c:v>
                </c:pt>
                <c:pt idx="24">
                  <c:v>1841.6984926132004</c:v>
                </c:pt>
                <c:pt idx="25">
                  <c:v>2058.1380986694862</c:v>
                </c:pt>
                <c:pt idx="26">
                  <c:v>1763.3583145052171</c:v>
                </c:pt>
                <c:pt idx="27">
                  <c:v>1543.6683432580362</c:v>
                </c:pt>
                <c:pt idx="28">
                  <c:v>1578.0685196966733</c:v>
                </c:pt>
                <c:pt idx="29">
                  <c:v>1806.001607517084</c:v>
                </c:pt>
                <c:pt idx="30">
                  <c:v>1647.6878876504381</c:v>
                </c:pt>
                <c:pt idx="31">
                  <c:v>1268.9419136680742</c:v>
                </c:pt>
                <c:pt idx="32">
                  <c:v>1333.8577372269444</c:v>
                </c:pt>
              </c:numCache>
            </c:numRef>
          </c:val>
          <c:smooth val="0"/>
          <c:extLst>
            <c:ext xmlns:c16="http://schemas.microsoft.com/office/drawing/2014/chart" uri="{C3380CC4-5D6E-409C-BE32-E72D297353CC}">
              <c16:uniqueId val="{00000000-2CB1-43BF-BC1B-A7161F3022DB}"/>
            </c:ext>
          </c:extLst>
        </c:ser>
        <c:ser>
          <c:idx val="1"/>
          <c:order val="1"/>
          <c:tx>
            <c:strRef>
              <c:f>Analysis!$B$51</c:f>
              <c:strCache>
                <c:ptCount val="1"/>
                <c:pt idx="0">
                  <c:v>Real expenditure per capita</c:v>
                </c:pt>
              </c:strCache>
            </c:strRef>
          </c:tx>
          <c:spPr>
            <a:ln w="28575" cap="rnd">
              <a:solidFill>
                <a:schemeClr val="accent2"/>
              </a:solidFill>
              <a:prstDash val="sysDot"/>
              <a:round/>
            </a:ln>
            <a:effectLst/>
          </c:spPr>
          <c:marker>
            <c:symbol val="none"/>
          </c:marker>
          <c:cat>
            <c:numRef>
              <c:f>Analysis!$C$49:$AI$49</c:f>
              <c:numCache>
                <c:formatCode>General</c:formatCode>
                <c:ptCount val="33"/>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pt idx="31">
                  <c:v>2020</c:v>
                </c:pt>
                <c:pt idx="32">
                  <c:v>2021</c:v>
                </c:pt>
              </c:numCache>
            </c:numRef>
          </c:cat>
          <c:val>
            <c:numRef>
              <c:f>Analysis!$C$51:$AI$51</c:f>
              <c:numCache>
                <c:formatCode>General</c:formatCode>
                <c:ptCount val="33"/>
                <c:pt idx="0">
                  <c:v>1906.0624390493479</c:v>
                </c:pt>
                <c:pt idx="1">
                  <c:v>1806.4712821204066</c:v>
                </c:pt>
                <c:pt idx="2">
                  <c:v>1799.1171124940665</c:v>
                </c:pt>
                <c:pt idx="3">
                  <c:v>1927.2239160082004</c:v>
                </c:pt>
                <c:pt idx="4">
                  <c:v>2120.0234969783205</c:v>
                </c:pt>
                <c:pt idx="5">
                  <c:v>2014.2702212543802</c:v>
                </c:pt>
                <c:pt idx="6">
                  <c:v>1833.4612435312695</c:v>
                </c:pt>
                <c:pt idx="7">
                  <c:v>1699.7500353965856</c:v>
                </c:pt>
                <c:pt idx="8">
                  <c:v>1879.6775502731048</c:v>
                </c:pt>
                <c:pt idx="9">
                  <c:v>1823.1853148843688</c:v>
                </c:pt>
                <c:pt idx="10">
                  <c:v>1753.097365208929</c:v>
                </c:pt>
                <c:pt idx="11">
                  <c:v>1696.7663942563111</c:v>
                </c:pt>
                <c:pt idx="12">
                  <c:v>1679.7277168399085</c:v>
                </c:pt>
                <c:pt idx="13">
                  <c:v>1567.5507979032554</c:v>
                </c:pt>
                <c:pt idx="14">
                  <c:v>1339.0462911962488</c:v>
                </c:pt>
                <c:pt idx="15">
                  <c:v>1411.3056363264011</c:v>
                </c:pt>
                <c:pt idx="16">
                  <c:v>1738.9489070484092</c:v>
                </c:pt>
                <c:pt idx="17">
                  <c:v>1802.3617447615611</c:v>
                </c:pt>
                <c:pt idx="18">
                  <c:v>1978.1453055312616</c:v>
                </c:pt>
                <c:pt idx="19">
                  <c:v>2008.1763913597558</c:v>
                </c:pt>
                <c:pt idx="20">
                  <c:v>1624.0355852109508</c:v>
                </c:pt>
                <c:pt idx="21">
                  <c:v>1827.550739556144</c:v>
                </c:pt>
                <c:pt idx="22">
                  <c:v>1816.9452744618914</c:v>
                </c:pt>
                <c:pt idx="23">
                  <c:v>1970.3200982606681</c:v>
                </c:pt>
                <c:pt idx="24">
                  <c:v>2451.7151804973983</c:v>
                </c:pt>
                <c:pt idx="25">
                  <c:v>2678.4791443000031</c:v>
                </c:pt>
                <c:pt idx="26">
                  <c:v>2209.8110044333857</c:v>
                </c:pt>
                <c:pt idx="27">
                  <c:v>1998.13443220349</c:v>
                </c:pt>
                <c:pt idx="28">
                  <c:v>1823.8069143569901</c:v>
                </c:pt>
                <c:pt idx="29">
                  <c:v>2068.7386767578605</c:v>
                </c:pt>
                <c:pt idx="30">
                  <c:v>2150.1661499418478</c:v>
                </c:pt>
                <c:pt idx="31">
                  <c:v>2009.6113924121705</c:v>
                </c:pt>
                <c:pt idx="32">
                  <c:v>2012.6214497882627</c:v>
                </c:pt>
              </c:numCache>
            </c:numRef>
          </c:val>
          <c:smooth val="0"/>
          <c:extLst>
            <c:ext xmlns:c16="http://schemas.microsoft.com/office/drawing/2014/chart" uri="{C3380CC4-5D6E-409C-BE32-E72D297353CC}">
              <c16:uniqueId val="{00000001-2CB1-43BF-BC1B-A7161F3022DB}"/>
            </c:ext>
          </c:extLst>
        </c:ser>
        <c:dLbls>
          <c:showLegendKey val="0"/>
          <c:showVal val="0"/>
          <c:showCatName val="0"/>
          <c:showSerName val="0"/>
          <c:showPercent val="0"/>
          <c:showBubbleSize val="0"/>
        </c:dLbls>
        <c:smooth val="0"/>
        <c:axId val="253244816"/>
        <c:axId val="253245376"/>
      </c:lineChart>
      <c:catAx>
        <c:axId val="253244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3245376"/>
        <c:crosses val="autoZero"/>
        <c:auto val="1"/>
        <c:lblAlgn val="ctr"/>
        <c:lblOffset val="100"/>
        <c:noMultiLvlLbl val="0"/>
      </c:catAx>
      <c:valAx>
        <c:axId val="2532453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Kina (2017 prices)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32448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Real revenue versus grants per capita</a:t>
            </a:r>
          </a:p>
        </c:rich>
      </c:tx>
      <c:layout>
        <c:manualLayout>
          <c:xMode val="edge"/>
          <c:yMode val="edge"/>
          <c:x val="0.23171522309711301"/>
          <c:y val="5.092592592592590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strRef>
              <c:f>Analysis!$B$45</c:f>
              <c:strCache>
                <c:ptCount val="1"/>
                <c:pt idx="0">
                  <c:v>Real grants per capita (2020 prices)</c:v>
                </c:pt>
              </c:strCache>
            </c:strRef>
          </c:tx>
          <c:spPr>
            <a:solidFill>
              <a:schemeClr val="accent1"/>
            </a:solidFill>
            <a:ln>
              <a:noFill/>
            </a:ln>
            <a:effectLst/>
          </c:spPr>
          <c:cat>
            <c:numRef>
              <c:f>Analysis!$C$44:$AI$44</c:f>
              <c:numCache>
                <c:formatCode>General</c:formatCode>
                <c:ptCount val="33"/>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pt idx="31">
                  <c:v>2020</c:v>
                </c:pt>
                <c:pt idx="32">
                  <c:v>2021</c:v>
                </c:pt>
              </c:numCache>
            </c:numRef>
          </c:cat>
          <c:val>
            <c:numRef>
              <c:f>Analysis!$C$45:$AI$45</c:f>
              <c:numCache>
                <c:formatCode>General</c:formatCode>
                <c:ptCount val="33"/>
                <c:pt idx="0">
                  <c:v>344.65736792265875</c:v>
                </c:pt>
                <c:pt idx="1">
                  <c:v>396.75689163823461</c:v>
                </c:pt>
                <c:pt idx="2">
                  <c:v>325.34968493325937</c:v>
                </c:pt>
                <c:pt idx="3">
                  <c:v>278.52024936494865</c:v>
                </c:pt>
                <c:pt idx="4">
                  <c:v>239.85811915224161</c:v>
                </c:pt>
                <c:pt idx="5">
                  <c:v>206.75909838849071</c:v>
                </c:pt>
                <c:pt idx="6">
                  <c:v>247.2822087429353</c:v>
                </c:pt>
                <c:pt idx="7">
                  <c:v>155.3780529992257</c:v>
                </c:pt>
                <c:pt idx="8">
                  <c:v>267.52093590238513</c:v>
                </c:pt>
                <c:pt idx="9">
                  <c:v>346.41404880014488</c:v>
                </c:pt>
                <c:pt idx="10">
                  <c:v>298.57664403711851</c:v>
                </c:pt>
                <c:pt idx="11">
                  <c:v>273.28618488988803</c:v>
                </c:pt>
                <c:pt idx="12">
                  <c:v>340.76074386544047</c:v>
                </c:pt>
                <c:pt idx="13">
                  <c:v>287.1462011631811</c:v>
                </c:pt>
                <c:pt idx="14">
                  <c:v>245.85605123966738</c:v>
                </c:pt>
                <c:pt idx="15">
                  <c:v>289.11384328717469</c:v>
                </c:pt>
                <c:pt idx="16">
                  <c:v>419.47798361260618</c:v>
                </c:pt>
                <c:pt idx="17">
                  <c:v>285.40462823486337</c:v>
                </c:pt>
                <c:pt idx="18">
                  <c:v>217.66723113485742</c:v>
                </c:pt>
                <c:pt idx="19">
                  <c:v>266.45207025377726</c:v>
                </c:pt>
                <c:pt idx="20">
                  <c:v>213.10731337818663</c:v>
                </c:pt>
                <c:pt idx="21">
                  <c:v>314.15192074198052</c:v>
                </c:pt>
                <c:pt idx="22">
                  <c:v>216.83691625412618</c:v>
                </c:pt>
                <c:pt idx="23">
                  <c:v>184.44318761990786</c:v>
                </c:pt>
                <c:pt idx="24">
                  <c:v>163.28269030240801</c:v>
                </c:pt>
                <c:pt idx="25">
                  <c:v>150.35367039686898</c:v>
                </c:pt>
                <c:pt idx="26">
                  <c:v>131.33318235197586</c:v>
                </c:pt>
                <c:pt idx="27">
                  <c:v>210.5383718175878</c:v>
                </c:pt>
                <c:pt idx="28">
                  <c:v>197.15758314559002</c:v>
                </c:pt>
                <c:pt idx="29">
                  <c:v>235.37476843750568</c:v>
                </c:pt>
                <c:pt idx="30">
                  <c:v>213.85436302124319</c:v>
                </c:pt>
                <c:pt idx="31">
                  <c:v>104.12627388877745</c:v>
                </c:pt>
                <c:pt idx="32">
                  <c:v>103.49586428979822</c:v>
                </c:pt>
              </c:numCache>
            </c:numRef>
          </c:val>
          <c:extLst>
            <c:ext xmlns:c16="http://schemas.microsoft.com/office/drawing/2014/chart" uri="{C3380CC4-5D6E-409C-BE32-E72D297353CC}">
              <c16:uniqueId val="{00000000-8A36-4715-9023-50D149A05263}"/>
            </c:ext>
          </c:extLst>
        </c:ser>
        <c:ser>
          <c:idx val="1"/>
          <c:order val="1"/>
          <c:tx>
            <c:strRef>
              <c:f>Analysis!$B$46</c:f>
              <c:strCache>
                <c:ptCount val="1"/>
                <c:pt idx="0">
                  <c:v>Real revenue (excl. grants) per capita</c:v>
                </c:pt>
              </c:strCache>
            </c:strRef>
          </c:tx>
          <c:spPr>
            <a:solidFill>
              <a:schemeClr val="accent2"/>
            </a:solidFill>
            <a:ln>
              <a:noFill/>
            </a:ln>
            <a:effectLst/>
          </c:spPr>
          <c:cat>
            <c:numRef>
              <c:f>Analysis!$C$44:$AI$44</c:f>
              <c:numCache>
                <c:formatCode>General</c:formatCode>
                <c:ptCount val="33"/>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pt idx="31">
                  <c:v>2020</c:v>
                </c:pt>
                <c:pt idx="32">
                  <c:v>2021</c:v>
                </c:pt>
              </c:numCache>
            </c:numRef>
          </c:cat>
          <c:val>
            <c:numRef>
              <c:f>Analysis!$C$46:$AI$46</c:f>
              <c:numCache>
                <c:formatCode>General</c:formatCode>
                <c:ptCount val="33"/>
                <c:pt idx="0">
                  <c:v>1497.4517798727222</c:v>
                </c:pt>
                <c:pt idx="1">
                  <c:v>1243.5143882156542</c:v>
                </c:pt>
                <c:pt idx="2">
                  <c:v>1228.9978321920237</c:v>
                </c:pt>
                <c:pt idx="3">
                  <c:v>1318.3953933260839</c:v>
                </c:pt>
                <c:pt idx="4">
                  <c:v>1488.6788881965394</c:v>
                </c:pt>
                <c:pt idx="5">
                  <c:v>1614.5526924523588</c:v>
                </c:pt>
                <c:pt idx="6">
                  <c:v>1551.28581226187</c:v>
                </c:pt>
                <c:pt idx="7">
                  <c:v>1578.0783325188854</c:v>
                </c:pt>
                <c:pt idx="8">
                  <c:v>1620.3880277831011</c:v>
                </c:pt>
                <c:pt idx="9">
                  <c:v>1386.6874086139758</c:v>
                </c:pt>
                <c:pt idx="10">
                  <c:v>1309.1437469319812</c:v>
                </c:pt>
                <c:pt idx="11">
                  <c:v>1301.5492701746527</c:v>
                </c:pt>
                <c:pt idx="12">
                  <c:v>1168.6339947474314</c:v>
                </c:pt>
                <c:pt idx="13">
                  <c:v>1077.7327046839093</c:v>
                </c:pt>
                <c:pt idx="14">
                  <c:v>1049.0922498135935</c:v>
                </c:pt>
                <c:pt idx="15">
                  <c:v>1190.8550548673447</c:v>
                </c:pt>
                <c:pt idx="16">
                  <c:v>1321.9882490330417</c:v>
                </c:pt>
                <c:pt idx="17">
                  <c:v>1684.1556730631507</c:v>
                </c:pt>
                <c:pt idx="18">
                  <c:v>1904.241091686861</c:v>
                </c:pt>
                <c:pt idx="19">
                  <c:v>1614.4814911494593</c:v>
                </c:pt>
                <c:pt idx="20">
                  <c:v>1402.2096934278904</c:v>
                </c:pt>
                <c:pt idx="21">
                  <c:v>1555.470922066432</c:v>
                </c:pt>
                <c:pt idx="22">
                  <c:v>1751.5980320902822</c:v>
                </c:pt>
                <c:pt idx="23">
                  <c:v>1711.1128209448093</c:v>
                </c:pt>
                <c:pt idx="24">
                  <c:v>1666.3580036423068</c:v>
                </c:pt>
                <c:pt idx="25">
                  <c:v>1842.3914140469819</c:v>
                </c:pt>
                <c:pt idx="26">
                  <c:v>1625.6788307241525</c:v>
                </c:pt>
                <c:pt idx="27">
                  <c:v>1333.1299714404481</c:v>
                </c:pt>
                <c:pt idx="28">
                  <c:v>1380.9109365510833</c:v>
                </c:pt>
                <c:pt idx="29">
                  <c:v>1570.6268390795783</c:v>
                </c:pt>
                <c:pt idx="30">
                  <c:v>1433.8335246291949</c:v>
                </c:pt>
                <c:pt idx="31">
                  <c:v>1164.8156397792966</c:v>
                </c:pt>
                <c:pt idx="32">
                  <c:v>1230.361872937146</c:v>
                </c:pt>
              </c:numCache>
            </c:numRef>
          </c:val>
          <c:extLst>
            <c:ext xmlns:c16="http://schemas.microsoft.com/office/drawing/2014/chart" uri="{C3380CC4-5D6E-409C-BE32-E72D297353CC}">
              <c16:uniqueId val="{00000001-8A36-4715-9023-50D149A05263}"/>
            </c:ext>
          </c:extLst>
        </c:ser>
        <c:dLbls>
          <c:showLegendKey val="0"/>
          <c:showVal val="0"/>
          <c:showCatName val="0"/>
          <c:showSerName val="0"/>
          <c:showPercent val="0"/>
          <c:showBubbleSize val="0"/>
        </c:dLbls>
        <c:axId val="253974096"/>
        <c:axId val="253974656"/>
      </c:areaChart>
      <c:catAx>
        <c:axId val="25397409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3974656"/>
        <c:crosses val="autoZero"/>
        <c:auto val="1"/>
        <c:lblAlgn val="ctr"/>
        <c:lblOffset val="100"/>
        <c:noMultiLvlLbl val="0"/>
      </c:catAx>
      <c:valAx>
        <c:axId val="2539746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Kina (2017 prices)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3974096"/>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Analysis!$B$71</c:f>
              <c:strCache>
                <c:ptCount val="1"/>
                <c:pt idx="0">
                  <c:v>Real revenue</c:v>
                </c:pt>
              </c:strCache>
            </c:strRef>
          </c:tx>
          <c:spPr>
            <a:ln w="28575" cap="rnd">
              <a:solidFill>
                <a:schemeClr val="accent1"/>
              </a:solidFill>
              <a:round/>
            </a:ln>
            <a:effectLst/>
          </c:spPr>
          <c:marker>
            <c:symbol val="none"/>
          </c:marker>
          <c:cat>
            <c:numRef>
              <c:f>Analysis!$C$70:$AI$70</c:f>
              <c:numCache>
                <c:formatCode>General</c:formatCode>
                <c:ptCount val="33"/>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pt idx="31">
                  <c:v>2020</c:v>
                </c:pt>
                <c:pt idx="32">
                  <c:v>2021</c:v>
                </c:pt>
              </c:numCache>
            </c:numRef>
          </c:cat>
          <c:val>
            <c:numRef>
              <c:f>Analysis!$C$71:$AI$71</c:f>
              <c:numCache>
                <c:formatCode>General</c:formatCode>
                <c:ptCount val="33"/>
                <c:pt idx="0">
                  <c:v>8302.3693501314519</c:v>
                </c:pt>
                <c:pt idx="1">
                  <c:v>7571.2281441294945</c:v>
                </c:pt>
                <c:pt idx="2">
                  <c:v>7345.1422465088299</c:v>
                </c:pt>
                <c:pt idx="3">
                  <c:v>7723.0305787482976</c:v>
                </c:pt>
                <c:pt idx="4">
                  <c:v>8554.6178047564918</c:v>
                </c:pt>
                <c:pt idx="5">
                  <c:v>9226.1481077026492</c:v>
                </c:pt>
                <c:pt idx="6">
                  <c:v>9329.2802390331854</c:v>
                </c:pt>
                <c:pt idx="7">
                  <c:v>9212.0171298268488</c:v>
                </c:pt>
                <c:pt idx="8">
                  <c:v>10282.762365876881</c:v>
                </c:pt>
                <c:pt idx="9">
                  <c:v>9673.7598571387571</c:v>
                </c:pt>
                <c:pt idx="10">
                  <c:v>9189.988597762318</c:v>
                </c:pt>
                <c:pt idx="11">
                  <c:v>9208.9857593390389</c:v>
                </c:pt>
                <c:pt idx="12">
                  <c:v>9018.0735777638838</c:v>
                </c:pt>
                <c:pt idx="13">
                  <c:v>8323.8791576560889</c:v>
                </c:pt>
                <c:pt idx="14">
                  <c:v>8058.9514729639404</c:v>
                </c:pt>
                <c:pt idx="15">
                  <c:v>9404.0849712538638</c:v>
                </c:pt>
                <c:pt idx="16">
                  <c:v>11310.654258808916</c:v>
                </c:pt>
                <c:pt idx="17">
                  <c:v>13091.460518896263</c:v>
                </c:pt>
                <c:pt idx="18">
                  <c:v>14447.042522648189</c:v>
                </c:pt>
                <c:pt idx="19">
                  <c:v>13121.77059199482</c:v>
                </c:pt>
                <c:pt idx="20">
                  <c:v>11541.078182619896</c:v>
                </c:pt>
                <c:pt idx="21">
                  <c:v>13667.8908797108</c:v>
                </c:pt>
                <c:pt idx="22">
                  <c:v>14708.539621019088</c:v>
                </c:pt>
                <c:pt idx="23">
                  <c:v>14242.558044344529</c:v>
                </c:pt>
                <c:pt idx="24">
                  <c:v>14343.845864200304</c:v>
                </c:pt>
                <c:pt idx="25">
                  <c:v>16355.469830977865</c:v>
                </c:pt>
                <c:pt idx="26">
                  <c:v>14296.912458387536</c:v>
                </c:pt>
                <c:pt idx="27">
                  <c:v>12768.854055028092</c:v>
                </c:pt>
                <c:pt idx="28">
                  <c:v>13315.787933187599</c:v>
                </c:pt>
                <c:pt idx="29">
                  <c:v>15543.0205308</c:v>
                </c:pt>
                <c:pt idx="30">
                  <c:v>14460.288499999999</c:v>
                </c:pt>
                <c:pt idx="31">
                  <c:v>11359.1</c:v>
                </c:pt>
                <c:pt idx="32">
                  <c:v>12179.006560449861</c:v>
                </c:pt>
              </c:numCache>
            </c:numRef>
          </c:val>
          <c:smooth val="0"/>
          <c:extLst>
            <c:ext xmlns:c16="http://schemas.microsoft.com/office/drawing/2014/chart" uri="{C3380CC4-5D6E-409C-BE32-E72D297353CC}">
              <c16:uniqueId val="{00000000-E41E-469A-90E8-AA97D8E7887C}"/>
            </c:ext>
          </c:extLst>
        </c:ser>
        <c:ser>
          <c:idx val="1"/>
          <c:order val="1"/>
          <c:tx>
            <c:strRef>
              <c:f>Analysis!$B$72</c:f>
              <c:strCache>
                <c:ptCount val="1"/>
                <c:pt idx="0">
                  <c:v>Real expenditure</c:v>
                </c:pt>
              </c:strCache>
            </c:strRef>
          </c:tx>
          <c:spPr>
            <a:ln w="28575" cap="rnd">
              <a:solidFill>
                <a:schemeClr val="accent2"/>
              </a:solidFill>
              <a:round/>
            </a:ln>
            <a:effectLst/>
          </c:spPr>
          <c:marker>
            <c:symbol val="none"/>
          </c:marker>
          <c:cat>
            <c:numRef>
              <c:f>Analysis!$C$70:$AI$70</c:f>
              <c:numCache>
                <c:formatCode>General</c:formatCode>
                <c:ptCount val="33"/>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pt idx="31">
                  <c:v>2020</c:v>
                </c:pt>
                <c:pt idx="32">
                  <c:v>2021</c:v>
                </c:pt>
              </c:numCache>
            </c:numRef>
          </c:cat>
          <c:val>
            <c:numRef>
              <c:f>Analysis!$C$72:$AI$72</c:f>
              <c:numCache>
                <c:formatCode>General</c:formatCode>
                <c:ptCount val="33"/>
                <c:pt idx="0">
                  <c:v>8590.6062582334598</c:v>
                </c:pt>
                <c:pt idx="1">
                  <c:v>8338.3805963913765</c:v>
                </c:pt>
                <c:pt idx="2">
                  <c:v>8501.8124735949987</c:v>
                </c:pt>
                <c:pt idx="3">
                  <c:v>9320.473065405431</c:v>
                </c:pt>
                <c:pt idx="4">
                  <c:v>10492.104407744055</c:v>
                </c:pt>
                <c:pt idx="5">
                  <c:v>10203.610103269684</c:v>
                </c:pt>
                <c:pt idx="6">
                  <c:v>9510.2734778713075</c:v>
                </c:pt>
                <c:pt idx="7">
                  <c:v>9032.8932261062346</c:v>
                </c:pt>
                <c:pt idx="8">
                  <c:v>10237.928812097054</c:v>
                </c:pt>
                <c:pt idx="9">
                  <c:v>10176.586509579603</c:v>
                </c:pt>
                <c:pt idx="10">
                  <c:v>10020.986788210037</c:v>
                </c:pt>
                <c:pt idx="11">
                  <c:v>9921.9874123236859</c:v>
                </c:pt>
                <c:pt idx="12">
                  <c:v>10035.749929135505</c:v>
                </c:pt>
                <c:pt idx="13">
                  <c:v>9559.8982146595499</c:v>
                </c:pt>
                <c:pt idx="14">
                  <c:v>8333.3898905660371</c:v>
                </c:pt>
                <c:pt idx="15">
                  <c:v>8967.7817830988533</c:v>
                </c:pt>
                <c:pt idx="16">
                  <c:v>11294.304473235434</c:v>
                </c:pt>
                <c:pt idx="17">
                  <c:v>11980.109269446897</c:v>
                </c:pt>
                <c:pt idx="18">
                  <c:v>13468.230006743872</c:v>
                </c:pt>
                <c:pt idx="19">
                  <c:v>14009.44214958032</c:v>
                </c:pt>
                <c:pt idx="20">
                  <c:v>11603.370472361157</c:v>
                </c:pt>
                <c:pt idx="21">
                  <c:v>13360.322474380368</c:v>
                </c:pt>
                <c:pt idx="22">
                  <c:v>13576.578479834145</c:v>
                </c:pt>
                <c:pt idx="23">
                  <c:v>15035.516610467354</c:v>
                </c:pt>
                <c:pt idx="24">
                  <c:v>19094.887025767148</c:v>
                </c:pt>
                <c:pt idx="25">
                  <c:v>21285.153248862309</c:v>
                </c:pt>
                <c:pt idx="26">
                  <c:v>17916.650416469896</c:v>
                </c:pt>
                <c:pt idx="27">
                  <c:v>16528.08847092354</c:v>
                </c:pt>
                <c:pt idx="28">
                  <c:v>15389.335633744799</c:v>
                </c:pt>
                <c:pt idx="29">
                  <c:v>17804.218773600001</c:v>
                </c:pt>
                <c:pt idx="30">
                  <c:v>18870.092499999999</c:v>
                </c:pt>
                <c:pt idx="31">
                  <c:v>17989.3</c:v>
                </c:pt>
                <c:pt idx="32">
                  <c:v>18376.569821930647</c:v>
                </c:pt>
              </c:numCache>
            </c:numRef>
          </c:val>
          <c:smooth val="0"/>
          <c:extLst>
            <c:ext xmlns:c16="http://schemas.microsoft.com/office/drawing/2014/chart" uri="{C3380CC4-5D6E-409C-BE32-E72D297353CC}">
              <c16:uniqueId val="{00000001-E41E-469A-90E8-AA97D8E7887C}"/>
            </c:ext>
          </c:extLst>
        </c:ser>
        <c:dLbls>
          <c:showLegendKey val="0"/>
          <c:showVal val="0"/>
          <c:showCatName val="0"/>
          <c:showSerName val="0"/>
          <c:showPercent val="0"/>
          <c:showBubbleSize val="0"/>
        </c:dLbls>
        <c:smooth val="0"/>
        <c:axId val="610182472"/>
        <c:axId val="610179192"/>
      </c:lineChart>
      <c:catAx>
        <c:axId val="610182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0179192"/>
        <c:crosses val="autoZero"/>
        <c:auto val="1"/>
        <c:lblAlgn val="ctr"/>
        <c:lblOffset val="100"/>
        <c:noMultiLvlLbl val="0"/>
      </c:catAx>
      <c:valAx>
        <c:axId val="6101791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01824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hyperlink" Target="https://www.imf.org/external/pubs/ft/weo/2016/01/weodata/weorept.aspx?pr.x=30&amp;pr.y=7&amp;sy=1980&amp;ey=2021&amp;scsm=1&amp;ssd=1&amp;sort=country&amp;ds=.&amp;br=1&amp;c=853&amp;s=NGDP_R,NGDP_RPCH,NGDP,NGDPD,NGDP_D,NGDPRPC,NGDPPC,NGDPDPC,PPPGDP,PPPPC,PPPSH,PPPEX,NID#cs7" TargetMode="External"/><Relationship Id="rId13" Type="http://schemas.openxmlformats.org/officeDocument/2006/relationships/hyperlink" Target="https://www.imf.org/external/pubs/ft/weo/2016/01/weodata/weorept.aspx?pr.x=30&amp;pr.y=7&amp;sy=1980&amp;ey=2021&amp;scsm=1&amp;ssd=1&amp;sort=country&amp;ds=.&amp;br=1&amp;c=853&amp;s=NGDP_R,NGDP_RPCH,NGDP,NGDPD,NGDP_D,NGDPRPC,NGDPPC,NGDPDPC,PPPGDP,PPPPC,PPPSH,PPPEX,NID#cs12" TargetMode="External"/><Relationship Id="rId3" Type="http://schemas.openxmlformats.org/officeDocument/2006/relationships/hyperlink" Target="https://www.imf.org/external/pubs/ft/weo/2016/01/weodata/weorept.aspx?pr.x=30&amp;pr.y=7&amp;sy=1980&amp;ey=2021&amp;scsm=1&amp;ssd=1&amp;sort=country&amp;ds=.&amp;br=1&amp;c=853&amp;s=NGDP_R,NGDP_RPCH,NGDP,NGDPD,NGDP_D,NGDPRPC,NGDPPC,NGDPDPC,PPPGDP,PPPPC,PPPSH,PPPEX,NID#cs2" TargetMode="External"/><Relationship Id="rId7" Type="http://schemas.openxmlformats.org/officeDocument/2006/relationships/hyperlink" Target="https://www.imf.org/external/pubs/ft/weo/2016/01/weodata/weorept.aspx?pr.x=30&amp;pr.y=7&amp;sy=1980&amp;ey=2021&amp;scsm=1&amp;ssd=1&amp;sort=country&amp;ds=.&amp;br=1&amp;c=853&amp;s=NGDP_R,NGDP_RPCH,NGDP,NGDPD,NGDP_D,NGDPRPC,NGDPPC,NGDPDPC,PPPGDP,PPPPC,PPPSH,PPPEX,NID#cs6" TargetMode="External"/><Relationship Id="rId12" Type="http://schemas.openxmlformats.org/officeDocument/2006/relationships/hyperlink" Target="https://www.imf.org/external/pubs/ft/weo/2016/01/weodata/weorept.aspx?pr.x=30&amp;pr.y=7&amp;sy=1980&amp;ey=2021&amp;scsm=1&amp;ssd=1&amp;sort=country&amp;ds=.&amp;br=1&amp;c=853&amp;s=NGDP_R,NGDP_RPCH,NGDP,NGDPD,NGDP_D,NGDPRPC,NGDPPC,NGDPDPC,PPPGDP,PPPPC,PPPSH,PPPEX,NID#cs11" TargetMode="External"/><Relationship Id="rId2" Type="http://schemas.openxmlformats.org/officeDocument/2006/relationships/image" Target="../media/image1.png"/><Relationship Id="rId1" Type="http://schemas.openxmlformats.org/officeDocument/2006/relationships/hyperlink" Target="https://www.imf.org/external/pubs/ft/weo/2016/01/weodata/weorept.aspx?pr.x=30&amp;pr.y=7&amp;sy=1980&amp;ey=2021&amp;scsm=1&amp;ssd=1&amp;sort=country&amp;ds=.&amp;br=1&amp;c=853&amp;s=NGDP_R,NGDP_RPCH,NGDP,NGDPD,NGDP_D,NGDPRPC,NGDPPC,NGDPDPC,PPPGDP,PPPPC,PPPSH,PPPEX,NID#cs1" TargetMode="External"/><Relationship Id="rId6" Type="http://schemas.openxmlformats.org/officeDocument/2006/relationships/hyperlink" Target="https://www.imf.org/external/pubs/ft/weo/2016/01/weodata/weorept.aspx?pr.x=30&amp;pr.y=7&amp;sy=1980&amp;ey=2021&amp;scsm=1&amp;ssd=1&amp;sort=country&amp;ds=.&amp;br=1&amp;c=853&amp;s=NGDP_R,NGDP_RPCH,NGDP,NGDPD,NGDP_D,NGDPRPC,NGDPPC,NGDPDPC,PPPGDP,PPPPC,PPPSH,PPPEX,NID#cs5" TargetMode="External"/><Relationship Id="rId11" Type="http://schemas.openxmlformats.org/officeDocument/2006/relationships/hyperlink" Target="https://www.imf.org/external/pubs/ft/weo/2016/01/weodata/weorept.aspx?pr.x=30&amp;pr.y=7&amp;sy=1980&amp;ey=2021&amp;scsm=1&amp;ssd=1&amp;sort=country&amp;ds=.&amp;br=1&amp;c=853&amp;s=NGDP_R,NGDP_RPCH,NGDP,NGDPD,NGDP_D,NGDPRPC,NGDPPC,NGDPDPC,PPPGDP,PPPPC,PPPSH,PPPEX,NID#cs10" TargetMode="External"/><Relationship Id="rId5" Type="http://schemas.openxmlformats.org/officeDocument/2006/relationships/hyperlink" Target="https://www.imf.org/external/pubs/ft/weo/2016/01/weodata/weorept.aspx?pr.x=30&amp;pr.y=7&amp;sy=1980&amp;ey=2021&amp;scsm=1&amp;ssd=1&amp;sort=country&amp;ds=.&amp;br=1&amp;c=853&amp;s=NGDP_R,NGDP_RPCH,NGDP,NGDPD,NGDP_D,NGDPRPC,NGDPPC,NGDPDPC,PPPGDP,PPPPC,PPPSH,PPPEX,NID#cs4" TargetMode="External"/><Relationship Id="rId15" Type="http://schemas.openxmlformats.org/officeDocument/2006/relationships/hyperlink" Target="https://www.imf.org/external/pubs/ft/weo/2016/01/weodata/weorept.aspx?pr.x=60&amp;pr.y=14&amp;sy=1980&amp;ey=2021&amp;scsm=1&amp;ssd=1&amp;sort=country&amp;ds=.&amp;br=1&amp;c=853&amp;s=TM_RPCH,TMG_RPCH,TX_RPCH,TXG_RPCH,BCA,BCA_NGDPD&amp;grp=0&amp;a=#cs6" TargetMode="External"/><Relationship Id="rId10" Type="http://schemas.openxmlformats.org/officeDocument/2006/relationships/hyperlink" Target="https://www.imf.org/external/pubs/ft/weo/2016/01/weodata/weorept.aspx?pr.x=30&amp;pr.y=7&amp;sy=1980&amp;ey=2021&amp;scsm=1&amp;ssd=1&amp;sort=country&amp;ds=.&amp;br=1&amp;c=853&amp;s=NGDP_R,NGDP_RPCH,NGDP,NGDPD,NGDP_D,NGDPRPC,NGDPPC,NGDPDPC,PPPGDP,PPPPC,PPPSH,PPPEX,NID#cs9" TargetMode="External"/><Relationship Id="rId4" Type="http://schemas.openxmlformats.org/officeDocument/2006/relationships/hyperlink" Target="https://www.imf.org/external/pubs/ft/weo/2016/01/weodata/weorept.aspx?pr.x=30&amp;pr.y=7&amp;sy=1980&amp;ey=2021&amp;scsm=1&amp;ssd=1&amp;sort=country&amp;ds=.&amp;br=1&amp;c=853&amp;s=NGDP_R,NGDP_RPCH,NGDP,NGDPD,NGDP_D,NGDPRPC,NGDPPC,NGDPDPC,PPPGDP,PPPPC,PPPSH,PPPEX,NID#cs3" TargetMode="External"/><Relationship Id="rId9" Type="http://schemas.openxmlformats.org/officeDocument/2006/relationships/hyperlink" Target="https://www.imf.org/external/pubs/ft/weo/2016/01/weodata/weorept.aspx?pr.x=30&amp;pr.y=7&amp;sy=1980&amp;ey=2021&amp;scsm=1&amp;ssd=1&amp;sort=country&amp;ds=.&amp;br=1&amp;c=853&amp;s=NGDP_R,NGDP_RPCH,NGDP,NGDPD,NGDP_D,NGDPRPC,NGDPPC,NGDPDPC,PPPGDP,PPPPC,PPPSH,PPPEX,NID#cs8" TargetMode="External"/><Relationship Id="rId14" Type="http://schemas.openxmlformats.org/officeDocument/2006/relationships/hyperlink" Target="https://www.imf.org/external/pubs/ft/weo/2016/01/weodata/weorept.aspx?pr.x=60&amp;pr.y=14&amp;sy=1980&amp;ey=2021&amp;scsm=1&amp;ssd=1&amp;sort=country&amp;ds=.&amp;br=1&amp;c=853&amp;s=TM_RPCH,TMG_RPCH,TX_RPCH,TXG_RPCH,BCA,BCA_NGDPD&amp;grp=0&amp;a=#cs5" TargetMode="External"/></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51</xdr:row>
      <xdr:rowOff>0</xdr:rowOff>
    </xdr:from>
    <xdr:to>
      <xdr:col>4</xdr:col>
      <xdr:colOff>95250</xdr:colOff>
      <xdr:row>51</xdr:row>
      <xdr:rowOff>104775</xdr:rowOff>
    </xdr:to>
    <xdr:pic>
      <xdr:nvPicPr>
        <xdr:cNvPr id="4" name="Picture 3" descr="Source: National Statistical Office and MOF&#10;Latest actual data: 2013&#10;National accounts manual used: System of National Accounts (SNA) 1993&#10;GDP valuation: Market prices&#10;Start/end months of reporting year: January/December&#10;Base year: 1998&#10;Chain-weighted: No&#10;Primary domestic currency: Papua New Guinea kina&#10;Data last updated: 03/2016">
          <a:hlinkClick xmlns:r="http://schemas.openxmlformats.org/officeDocument/2006/relationships" r:id="rId1"/>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38875" y="9048750"/>
          <a:ext cx="9525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51</xdr:row>
      <xdr:rowOff>0</xdr:rowOff>
    </xdr:from>
    <xdr:to>
      <xdr:col>4</xdr:col>
      <xdr:colOff>95250</xdr:colOff>
      <xdr:row>51</xdr:row>
      <xdr:rowOff>104775</xdr:rowOff>
    </xdr:to>
    <xdr:pic>
      <xdr:nvPicPr>
        <xdr:cNvPr id="5" name="Picture 4" descr="See notes for: &#10;Gross domestic product, constant prices (National currency).">
          <a:hlinkClick xmlns:r="http://schemas.openxmlformats.org/officeDocument/2006/relationships" r:id="rId3"/>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38875" y="9239250"/>
          <a:ext cx="9525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51</xdr:row>
      <xdr:rowOff>0</xdr:rowOff>
    </xdr:from>
    <xdr:to>
      <xdr:col>4</xdr:col>
      <xdr:colOff>95250</xdr:colOff>
      <xdr:row>51</xdr:row>
      <xdr:rowOff>104775</xdr:rowOff>
    </xdr:to>
    <xdr:pic>
      <xdr:nvPicPr>
        <xdr:cNvPr id="6" name="Picture 5" descr="Source: National Statistical Office and MOF&#10;Latest actual data: 2013&#10;National accounts manual used: System of National Accounts (SNA) 1993&#10;GDP valuation: Market prices&#10;Start/end months of reporting year: January/December&#10;Base year: 1998&#10;Chain-weighted: No&#10;Primary domestic currency: Papua New Guinea kina&#10;Data last updated: 03/2016">
          <a:hlinkClick xmlns:r="http://schemas.openxmlformats.org/officeDocument/2006/relationships" r:id="rId4"/>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38875" y="9429750"/>
          <a:ext cx="9525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51</xdr:row>
      <xdr:rowOff>0</xdr:rowOff>
    </xdr:from>
    <xdr:to>
      <xdr:col>4</xdr:col>
      <xdr:colOff>95250</xdr:colOff>
      <xdr:row>51</xdr:row>
      <xdr:rowOff>104775</xdr:rowOff>
    </xdr:to>
    <xdr:pic>
      <xdr:nvPicPr>
        <xdr:cNvPr id="7" name="Picture 6" descr="See notes for: &#10;Gross domestic product, current prices (National currency).">
          <a:hlinkClick xmlns:r="http://schemas.openxmlformats.org/officeDocument/2006/relationships" r:id="rId5"/>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38875" y="9620250"/>
          <a:ext cx="9525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51</xdr:row>
      <xdr:rowOff>0</xdr:rowOff>
    </xdr:from>
    <xdr:to>
      <xdr:col>4</xdr:col>
      <xdr:colOff>95250</xdr:colOff>
      <xdr:row>51</xdr:row>
      <xdr:rowOff>104775</xdr:rowOff>
    </xdr:to>
    <xdr:pic>
      <xdr:nvPicPr>
        <xdr:cNvPr id="8" name="Picture 7" descr="See notes for: &#10;Gross domestic product, constant prices (National currency)&#10;Gross domestic product, current prices (National currency).">
          <a:hlinkClick xmlns:r="http://schemas.openxmlformats.org/officeDocument/2006/relationships" r:id="rId6"/>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38875" y="9810750"/>
          <a:ext cx="9525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51</xdr:row>
      <xdr:rowOff>0</xdr:rowOff>
    </xdr:from>
    <xdr:to>
      <xdr:col>4</xdr:col>
      <xdr:colOff>95250</xdr:colOff>
      <xdr:row>51</xdr:row>
      <xdr:rowOff>104775</xdr:rowOff>
    </xdr:to>
    <xdr:pic>
      <xdr:nvPicPr>
        <xdr:cNvPr id="9" name="Picture 8" descr="See notes for: &#10;Gross domestic product, constant prices (National currency)&#10;Population (Persons).">
          <a:hlinkClick xmlns:r="http://schemas.openxmlformats.org/officeDocument/2006/relationships" r:id="rId7"/>
          <a:extLst>
            <a:ext uri="{FF2B5EF4-FFF2-40B4-BE49-F238E27FC236}">
              <a16:creationId xmlns:a16="http://schemas.microsoft.com/office/drawing/2014/main" id="{00000000-0008-0000-03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38875" y="10001250"/>
          <a:ext cx="9525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51</xdr:row>
      <xdr:rowOff>0</xdr:rowOff>
    </xdr:from>
    <xdr:to>
      <xdr:col>4</xdr:col>
      <xdr:colOff>95250</xdr:colOff>
      <xdr:row>51</xdr:row>
      <xdr:rowOff>104775</xdr:rowOff>
    </xdr:to>
    <xdr:pic>
      <xdr:nvPicPr>
        <xdr:cNvPr id="10" name="Picture 9" descr="See notes for: &#10;Gross domestic product, current prices (National currency)&#10;Population (Persons).">
          <a:hlinkClick xmlns:r="http://schemas.openxmlformats.org/officeDocument/2006/relationships" r:id="rId8"/>
          <a:extLst>
            <a:ext uri="{FF2B5EF4-FFF2-40B4-BE49-F238E27FC236}">
              <a16:creationId xmlns:a16="http://schemas.microsoft.com/office/drawing/2014/main" id="{00000000-0008-0000-03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38875" y="10191750"/>
          <a:ext cx="9525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51</xdr:row>
      <xdr:rowOff>0</xdr:rowOff>
    </xdr:from>
    <xdr:to>
      <xdr:col>4</xdr:col>
      <xdr:colOff>95250</xdr:colOff>
      <xdr:row>51</xdr:row>
      <xdr:rowOff>104775</xdr:rowOff>
    </xdr:to>
    <xdr:pic>
      <xdr:nvPicPr>
        <xdr:cNvPr id="11" name="Picture 10" descr="See notes for: &#10;Gross domestic product, current prices (National currency)&#10;Population (Persons).">
          <a:hlinkClick xmlns:r="http://schemas.openxmlformats.org/officeDocument/2006/relationships" r:id="rId9"/>
          <a:extLst>
            <a:ext uri="{FF2B5EF4-FFF2-40B4-BE49-F238E27FC236}">
              <a16:creationId xmlns:a16="http://schemas.microsoft.com/office/drawing/2014/main" id="{00000000-0008-0000-03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38875" y="10382250"/>
          <a:ext cx="9525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51</xdr:row>
      <xdr:rowOff>0</xdr:rowOff>
    </xdr:from>
    <xdr:to>
      <xdr:col>4</xdr:col>
      <xdr:colOff>95250</xdr:colOff>
      <xdr:row>51</xdr:row>
      <xdr:rowOff>104775</xdr:rowOff>
    </xdr:to>
    <xdr:pic>
      <xdr:nvPicPr>
        <xdr:cNvPr id="12" name="Picture 11" descr="See notes for: &#10;Gross domestic product, current prices (National currency).">
          <a:hlinkClick xmlns:r="http://schemas.openxmlformats.org/officeDocument/2006/relationships" r:id="rId10"/>
          <a:extLst>
            <a:ext uri="{FF2B5EF4-FFF2-40B4-BE49-F238E27FC236}">
              <a16:creationId xmlns:a16="http://schemas.microsoft.com/office/drawing/2014/main" id="{00000000-0008-0000-0300-00000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38875" y="10572750"/>
          <a:ext cx="9525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51</xdr:row>
      <xdr:rowOff>0</xdr:rowOff>
    </xdr:from>
    <xdr:to>
      <xdr:col>4</xdr:col>
      <xdr:colOff>95250</xdr:colOff>
      <xdr:row>51</xdr:row>
      <xdr:rowOff>104775</xdr:rowOff>
    </xdr:to>
    <xdr:pic>
      <xdr:nvPicPr>
        <xdr:cNvPr id="13" name="Picture 12" descr="See notes for: &#10;Gross domestic product, current prices (National currency)&#10;Population (Persons).">
          <a:hlinkClick xmlns:r="http://schemas.openxmlformats.org/officeDocument/2006/relationships" r:id="rId11"/>
          <a:extLst>
            <a:ext uri="{FF2B5EF4-FFF2-40B4-BE49-F238E27FC236}">
              <a16:creationId xmlns:a16="http://schemas.microsoft.com/office/drawing/2014/main" id="{00000000-0008-0000-0300-00000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38875" y="10763250"/>
          <a:ext cx="9525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51</xdr:row>
      <xdr:rowOff>0</xdr:rowOff>
    </xdr:from>
    <xdr:to>
      <xdr:col>4</xdr:col>
      <xdr:colOff>95250</xdr:colOff>
      <xdr:row>51</xdr:row>
      <xdr:rowOff>104775</xdr:rowOff>
    </xdr:to>
    <xdr:pic>
      <xdr:nvPicPr>
        <xdr:cNvPr id="14" name="Picture 13" descr="See notes for: &#10;Gross domestic product, current prices (National currency).">
          <a:hlinkClick xmlns:r="http://schemas.openxmlformats.org/officeDocument/2006/relationships" r:id="rId12"/>
          <a:extLst>
            <a:ext uri="{FF2B5EF4-FFF2-40B4-BE49-F238E27FC236}">
              <a16:creationId xmlns:a16="http://schemas.microsoft.com/office/drawing/2014/main" id="{00000000-0008-0000-03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38875" y="10953750"/>
          <a:ext cx="9525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51</xdr:row>
      <xdr:rowOff>0</xdr:rowOff>
    </xdr:from>
    <xdr:to>
      <xdr:col>4</xdr:col>
      <xdr:colOff>95250</xdr:colOff>
      <xdr:row>51</xdr:row>
      <xdr:rowOff>104775</xdr:rowOff>
    </xdr:to>
    <xdr:pic>
      <xdr:nvPicPr>
        <xdr:cNvPr id="15" name="Picture 14" descr="See notes for: &#10;Gross domestic product, current prices (National currency).">
          <a:hlinkClick xmlns:r="http://schemas.openxmlformats.org/officeDocument/2006/relationships" r:id="rId13"/>
          <a:extLst>
            <a:ext uri="{FF2B5EF4-FFF2-40B4-BE49-F238E27FC236}">
              <a16:creationId xmlns:a16="http://schemas.microsoft.com/office/drawing/2014/main" id="{00000000-0008-0000-03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38875" y="11144250"/>
          <a:ext cx="9525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51</xdr:row>
      <xdr:rowOff>0</xdr:rowOff>
    </xdr:from>
    <xdr:to>
      <xdr:col>4</xdr:col>
      <xdr:colOff>95250</xdr:colOff>
      <xdr:row>51</xdr:row>
      <xdr:rowOff>104775</xdr:rowOff>
    </xdr:to>
    <xdr:pic>
      <xdr:nvPicPr>
        <xdr:cNvPr id="16" name="Picture 15" descr="Source: Central Bank. Some Treasury data as well&#10;Latest actual data: 2013&#10;BOP Manual used: Balance of Payments Manual, fifth edition (BPM5)&#10;Primary domestic currency: Papua New Guinea kina&#10;Data last updated: 03/2016">
          <a:hlinkClick xmlns:r="http://schemas.openxmlformats.org/officeDocument/2006/relationships" r:id="rId14"/>
          <a:extLst>
            <a:ext uri="{FF2B5EF4-FFF2-40B4-BE49-F238E27FC236}">
              <a16:creationId xmlns:a16="http://schemas.microsoft.com/office/drawing/2014/main" id="{00000000-0008-0000-0300-00001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1525250"/>
          <a:ext cx="9525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51</xdr:row>
      <xdr:rowOff>0</xdr:rowOff>
    </xdr:from>
    <xdr:to>
      <xdr:col>4</xdr:col>
      <xdr:colOff>95250</xdr:colOff>
      <xdr:row>51</xdr:row>
      <xdr:rowOff>104775</xdr:rowOff>
    </xdr:to>
    <xdr:pic>
      <xdr:nvPicPr>
        <xdr:cNvPr id="17" name="Picture 16" descr="See notes for: &#10;Gross domestic product, current prices (National currency)&#10;Current account balance (U.S. dollars).">
          <a:hlinkClick xmlns:r="http://schemas.openxmlformats.org/officeDocument/2006/relationships" r:id="rId15"/>
          <a:extLst>
            <a:ext uri="{FF2B5EF4-FFF2-40B4-BE49-F238E27FC236}">
              <a16:creationId xmlns:a16="http://schemas.microsoft.com/office/drawing/2014/main" id="{00000000-0008-0000-0300-00001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34275" y="11715750"/>
          <a:ext cx="9525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26</xdr:col>
      <xdr:colOff>215900</xdr:colOff>
      <xdr:row>52</xdr:row>
      <xdr:rowOff>107950</xdr:rowOff>
    </xdr:from>
    <xdr:to>
      <xdr:col>32</xdr:col>
      <xdr:colOff>647700</xdr:colOff>
      <xdr:row>66</xdr:row>
      <xdr:rowOff>184150</xdr:rowOff>
    </xdr:to>
    <xdr:graphicFrame macro="">
      <xdr:nvGraphicFramePr>
        <xdr:cNvPr id="2" name="Chart 1">
          <a:extLst>
            <a:ext uri="{FF2B5EF4-FFF2-40B4-BE49-F238E27FC236}">
              <a16:creationId xmlns:a16="http://schemas.microsoft.com/office/drawing/2014/main" id="{00000000-0008-0000-0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39</xdr:col>
      <xdr:colOff>311150</xdr:colOff>
      <xdr:row>52</xdr:row>
      <xdr:rowOff>146050</xdr:rowOff>
    </xdr:from>
    <xdr:to>
      <xdr:col>44</xdr:col>
      <xdr:colOff>755650</xdr:colOff>
      <xdr:row>66</xdr:row>
      <xdr:rowOff>171450</xdr:rowOff>
    </xdr:to>
    <xdr:graphicFrame macro="">
      <xdr:nvGraphicFramePr>
        <xdr:cNvPr id="4" name="Chart 3">
          <a:extLst>
            <a:ext uri="{FF2B5EF4-FFF2-40B4-BE49-F238E27FC236}">
              <a16:creationId xmlns:a16="http://schemas.microsoft.com/office/drawing/2014/main" id="{00000000-0008-0000-0F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450850</xdr:colOff>
      <xdr:row>52</xdr:row>
      <xdr:rowOff>120650</xdr:rowOff>
    </xdr:from>
    <xdr:to>
      <xdr:col>20</xdr:col>
      <xdr:colOff>69850</xdr:colOff>
      <xdr:row>67</xdr:row>
      <xdr:rowOff>6350</xdr:rowOff>
    </xdr:to>
    <xdr:graphicFrame macro="">
      <xdr:nvGraphicFramePr>
        <xdr:cNvPr id="5" name="Chart 4">
          <a:extLst>
            <a:ext uri="{FF2B5EF4-FFF2-40B4-BE49-F238E27FC236}">
              <a16:creationId xmlns:a16="http://schemas.microsoft.com/office/drawing/2014/main" id="{00000000-0008-0000-0F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20</xdr:col>
      <xdr:colOff>260350</xdr:colOff>
      <xdr:row>52</xdr:row>
      <xdr:rowOff>133350</xdr:rowOff>
    </xdr:from>
    <xdr:to>
      <xdr:col>25</xdr:col>
      <xdr:colOff>704850</xdr:colOff>
      <xdr:row>67</xdr:row>
      <xdr:rowOff>19050</xdr:rowOff>
    </xdr:to>
    <xdr:graphicFrame macro="">
      <xdr:nvGraphicFramePr>
        <xdr:cNvPr id="6" name="Chart 5">
          <a:extLst>
            <a:ext uri="{FF2B5EF4-FFF2-40B4-BE49-F238E27FC236}">
              <a16:creationId xmlns:a16="http://schemas.microsoft.com/office/drawing/2014/main" id="{00000000-0008-0000-0F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33</xdr:col>
      <xdr:colOff>127000</xdr:colOff>
      <xdr:row>52</xdr:row>
      <xdr:rowOff>127000</xdr:rowOff>
    </xdr:from>
    <xdr:to>
      <xdr:col>39</xdr:col>
      <xdr:colOff>0</xdr:colOff>
      <xdr:row>67</xdr:row>
      <xdr:rowOff>25400</xdr:rowOff>
    </xdr:to>
    <xdr:graphicFrame macro="">
      <xdr:nvGraphicFramePr>
        <xdr:cNvPr id="8" name="Chart 7">
          <a:extLst>
            <a:ext uri="{FF2B5EF4-FFF2-40B4-BE49-F238E27FC236}">
              <a16:creationId xmlns:a16="http://schemas.microsoft.com/office/drawing/2014/main" id="{00000000-0008-0000-0F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254000</xdr:colOff>
      <xdr:row>52</xdr:row>
      <xdr:rowOff>171450</xdr:rowOff>
    </xdr:from>
    <xdr:to>
      <xdr:col>7</xdr:col>
      <xdr:colOff>838200</xdr:colOff>
      <xdr:row>67</xdr:row>
      <xdr:rowOff>57150</xdr:rowOff>
    </xdr:to>
    <xdr:graphicFrame macro="">
      <xdr:nvGraphicFramePr>
        <xdr:cNvPr id="12" name="Chart 11">
          <a:extLst>
            <a:ext uri="{FF2B5EF4-FFF2-40B4-BE49-F238E27FC236}">
              <a16:creationId xmlns:a16="http://schemas.microsoft.com/office/drawing/2014/main" id="{00000000-0008-0000-0F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609600</xdr:colOff>
      <xdr:row>52</xdr:row>
      <xdr:rowOff>158750</xdr:rowOff>
    </xdr:from>
    <xdr:to>
      <xdr:col>13</xdr:col>
      <xdr:colOff>762000</xdr:colOff>
      <xdr:row>67</xdr:row>
      <xdr:rowOff>44450</xdr:rowOff>
    </xdr:to>
    <xdr:graphicFrame macro="">
      <xdr:nvGraphicFramePr>
        <xdr:cNvPr id="14" name="Chart 13">
          <a:extLst>
            <a:ext uri="{FF2B5EF4-FFF2-40B4-BE49-F238E27FC236}">
              <a16:creationId xmlns:a16="http://schemas.microsoft.com/office/drawing/2014/main" id="{00000000-0008-0000-0F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190500</xdr:colOff>
      <xdr:row>72</xdr:row>
      <xdr:rowOff>166008</xdr:rowOff>
    </xdr:from>
    <xdr:to>
      <xdr:col>8</xdr:col>
      <xdr:colOff>367392</xdr:colOff>
      <xdr:row>89</xdr:row>
      <xdr:rowOff>68036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evpolicy.crawford.anu.edu.au/png-project/png-budget-database" TargetMode="External"/><Relationship Id="rId1" Type="http://schemas.openxmlformats.org/officeDocument/2006/relationships/hyperlink" Target="mailto:rohan.fox@anu.edu.au"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imf.org/external/pubs/ft/weo/2016/01/weodata/weorept.aspx?sy=1980&amp;ey=2021&amp;scsm=1&amp;ssd=1&amp;sort=country&amp;ds=.&amp;br=1&amp;pr1.x=39&amp;pr1.y=10&amp;c=853&amp;s=PCPI%2CPCPIPCH%2CPCPIE%2CPCPIEPCH&amp;grp=0&amp;a=" TargetMode="External"/><Relationship Id="rId7" Type="http://schemas.openxmlformats.org/officeDocument/2006/relationships/printerSettings" Target="../printerSettings/printerSettings3.bin"/><Relationship Id="rId2" Type="http://schemas.openxmlformats.org/officeDocument/2006/relationships/hyperlink" Target="https://data.worldbank.org/indicator/SP.POP.TOTL?end=2016&amp;locations=PG&amp;start=1960&amp;view=chart" TargetMode="External"/><Relationship Id="rId1" Type="http://schemas.openxmlformats.org/officeDocument/2006/relationships/hyperlink" Target="https://www.imf.org/external/pubs/ft/weo/2016/01/weodata/weorept.aspx?pr.x=60&amp;pr.y=14&amp;sy=1980&amp;ey=2021&amp;scsm=1&amp;ssd=1&amp;sort=country&amp;ds=.&amp;br=1&amp;c=853&amp;s=TM_RPCH%2CTMG_RPCH%2CTX_RPCH%2CTXG_RPCH%2CBCA%2CBCA_NGDPD&amp;grp=0&amp;a=" TargetMode="External"/><Relationship Id="rId6" Type="http://schemas.openxmlformats.org/officeDocument/2006/relationships/hyperlink" Target="https://data.worldbank.org/indicator/SP.POP.TOTL?locations=PG" TargetMode="External"/><Relationship Id="rId5" Type="http://schemas.openxmlformats.org/officeDocument/2006/relationships/hyperlink" Target="https://www.imf.org/external/pubs/ft/weo/2016/01/weodata/weorept.aspx?pr.x=30&amp;pr.y=7&amp;sy=1980&amp;ey=2021&amp;scsm=1&amp;ssd=1&amp;sort=country&amp;ds=.&amp;br=1&amp;c=853&amp;s=NGDP_R%2CNGDP_RPCH%2CNGDP%2CNGDPD%2CNGDP_D%2CNGDPRPC%2CNGDPPC%2CNGDPDPC%2CPPPGDP%2CPPPPC%2CPPPSH%2CPPPEX%2CNID" TargetMode="External"/><Relationship Id="rId10" Type="http://schemas.openxmlformats.org/officeDocument/2006/relationships/comments" Target="../comments2.xml"/><Relationship Id="rId4" Type="http://schemas.openxmlformats.org/officeDocument/2006/relationships/hyperlink" Target="http://www.bankpng.gov.pg/statistics/quarterly-economic-bulletin-statistical-tables/" TargetMode="External"/><Relationship Id="rId9"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M126"/>
  <sheetViews>
    <sheetView tabSelected="1" workbookViewId="0">
      <selection activeCell="B25" sqref="B25"/>
    </sheetView>
  </sheetViews>
  <sheetFormatPr defaultColWidth="11.42578125" defaultRowHeight="14.25"/>
  <cols>
    <col min="1" max="1" width="11.42578125" style="158"/>
    <col min="2" max="2" width="18.140625" style="158" customWidth="1"/>
    <col min="3" max="3" width="12.28515625" style="158" customWidth="1"/>
    <col min="4" max="4" width="15.140625" style="158" customWidth="1"/>
    <col min="5" max="5" width="11.42578125" style="158"/>
    <col min="6" max="6" width="17" style="158" customWidth="1"/>
    <col min="7" max="7" width="14.42578125" style="158" customWidth="1"/>
    <col min="8" max="8" width="11.42578125" style="158"/>
    <col min="9" max="9" width="3.42578125" style="158" customWidth="1"/>
    <col min="10" max="10" width="11.42578125" style="158"/>
    <col min="11" max="11" width="17.42578125" style="158" customWidth="1"/>
    <col min="12" max="12" width="11.42578125" style="158"/>
    <col min="13" max="13" width="46.7109375" style="158" customWidth="1"/>
    <col min="14" max="16384" width="11.42578125" style="158"/>
  </cols>
  <sheetData>
    <row r="2" spans="2:13" ht="20.25">
      <c r="B2" s="405" t="s">
        <v>0</v>
      </c>
      <c r="C2" s="406"/>
      <c r="D2" s="406"/>
      <c r="E2" s="406"/>
      <c r="F2" s="407"/>
      <c r="G2" s="407"/>
      <c r="H2" s="408"/>
      <c r="I2" s="406"/>
      <c r="J2" s="406"/>
      <c r="K2" s="408" t="s">
        <v>1</v>
      </c>
      <c r="L2" s="457">
        <v>44153</v>
      </c>
      <c r="M2" s="409"/>
    </row>
    <row r="3" spans="2:13" ht="20.25">
      <c r="B3" s="464"/>
      <c r="C3" s="411"/>
      <c r="D3" s="411"/>
      <c r="E3" s="411"/>
      <c r="F3" s="412"/>
      <c r="G3" s="412"/>
      <c r="H3" s="413"/>
      <c r="I3" s="411" t="s">
        <v>404</v>
      </c>
      <c r="J3" s="411"/>
      <c r="K3" s="414"/>
      <c r="L3" s="915" t="s">
        <v>850</v>
      </c>
      <c r="M3" s="415"/>
    </row>
    <row r="4" spans="2:13" ht="18">
      <c r="B4" s="410"/>
      <c r="C4" s="411"/>
      <c r="D4" s="411"/>
      <c r="E4" s="411"/>
      <c r="F4" s="412"/>
      <c r="G4" s="412"/>
      <c r="H4" s="413"/>
      <c r="I4" s="411"/>
      <c r="J4" s="412"/>
      <c r="K4" s="414" t="s">
        <v>2</v>
      </c>
      <c r="L4" s="412" t="s">
        <v>851</v>
      </c>
      <c r="M4" s="415"/>
    </row>
    <row r="5" spans="2:13" s="421" customFormat="1">
      <c r="B5" s="416"/>
      <c r="C5" s="417"/>
      <c r="D5" s="417"/>
      <c r="E5" s="417"/>
      <c r="F5" s="417"/>
      <c r="G5" s="417"/>
      <c r="H5" s="417"/>
      <c r="I5" s="417"/>
      <c r="J5" s="417"/>
      <c r="K5" s="418" t="s">
        <v>3</v>
      </c>
      <c r="L5" s="419" t="s">
        <v>4</v>
      </c>
      <c r="M5" s="420"/>
    </row>
    <row r="7" spans="2:13" ht="15">
      <c r="B7" s="422" t="s">
        <v>5</v>
      </c>
      <c r="C7" s="406"/>
      <c r="D7" s="406"/>
      <c r="E7" s="406"/>
      <c r="F7" s="406"/>
      <c r="G7" s="406"/>
      <c r="H7" s="406"/>
      <c r="I7" s="406"/>
      <c r="J7" s="406"/>
      <c r="K7" s="406"/>
      <c r="L7" s="406"/>
      <c r="M7" s="409"/>
    </row>
    <row r="8" spans="2:13">
      <c r="B8" s="423" t="s">
        <v>6</v>
      </c>
      <c r="C8" s="411"/>
      <c r="D8" s="411"/>
      <c r="E8" s="411"/>
      <c r="F8" s="411"/>
      <c r="G8" s="411"/>
      <c r="H8" s="411"/>
      <c r="I8" s="411"/>
      <c r="J8" s="411"/>
      <c r="K8" s="411"/>
      <c r="L8" s="411"/>
      <c r="M8" s="415"/>
    </row>
    <row r="9" spans="2:13">
      <c r="B9" s="423" t="s">
        <v>405</v>
      </c>
      <c r="C9" s="411"/>
      <c r="D9" s="411"/>
      <c r="E9" s="411"/>
      <c r="F9" s="411"/>
      <c r="G9" s="411"/>
      <c r="H9" s="411"/>
      <c r="I9" s="411"/>
      <c r="J9" s="411"/>
      <c r="K9" s="411"/>
      <c r="L9" s="411"/>
      <c r="M9" s="415"/>
    </row>
    <row r="10" spans="2:13">
      <c r="B10" s="423" t="s">
        <v>436</v>
      </c>
      <c r="C10" s="411"/>
      <c r="D10" s="411"/>
      <c r="E10" s="411"/>
      <c r="F10" s="411"/>
      <c r="G10" s="411"/>
      <c r="H10" s="411"/>
      <c r="I10" s="411"/>
      <c r="J10" s="411"/>
      <c r="K10" s="411"/>
      <c r="L10" s="411"/>
      <c r="M10" s="415"/>
    </row>
    <row r="11" spans="2:13">
      <c r="B11" s="423" t="s">
        <v>425</v>
      </c>
      <c r="C11" s="411"/>
      <c r="D11" s="411"/>
      <c r="E11" s="411"/>
      <c r="F11" s="411"/>
      <c r="G11" s="411"/>
      <c r="H11" s="411"/>
      <c r="I11" s="411"/>
      <c r="J11" s="411"/>
      <c r="K11" s="411"/>
      <c r="L11" s="411"/>
      <c r="M11" s="415"/>
    </row>
    <row r="12" spans="2:13">
      <c r="B12" s="423"/>
      <c r="C12" s="411"/>
      <c r="D12" s="411"/>
      <c r="E12" s="411"/>
      <c r="F12" s="411"/>
      <c r="G12" s="411"/>
      <c r="H12" s="411"/>
      <c r="I12" s="411"/>
      <c r="J12" s="411"/>
      <c r="K12" s="411"/>
      <c r="L12" s="411"/>
      <c r="M12" s="415"/>
    </row>
    <row r="13" spans="2:13" ht="15">
      <c r="B13" s="424" t="s">
        <v>565</v>
      </c>
      <c r="C13" s="411"/>
      <c r="D13" s="411"/>
      <c r="E13" s="411"/>
      <c r="F13" s="411"/>
      <c r="G13" s="411"/>
      <c r="H13" s="411"/>
      <c r="I13" s="411"/>
      <c r="J13" s="411"/>
      <c r="K13" s="411"/>
      <c r="L13" s="411"/>
      <c r="M13" s="415"/>
    </row>
    <row r="14" spans="2:13">
      <c r="B14" s="423" t="s">
        <v>634</v>
      </c>
      <c r="C14" s="411"/>
      <c r="D14" s="411"/>
      <c r="E14" s="411"/>
      <c r="F14" s="411"/>
      <c r="G14" s="411"/>
      <c r="H14" s="411"/>
      <c r="I14" s="411"/>
      <c r="J14" s="411"/>
      <c r="K14" s="411"/>
      <c r="L14" s="411"/>
      <c r="M14" s="415"/>
    </row>
    <row r="15" spans="2:13" ht="15">
      <c r="B15" s="722" t="s">
        <v>570</v>
      </c>
      <c r="C15" s="426"/>
      <c r="D15" s="426"/>
      <c r="E15" s="426"/>
      <c r="F15" s="426"/>
      <c r="G15" s="426"/>
      <c r="H15" s="426"/>
      <c r="I15" s="426"/>
      <c r="J15" s="426"/>
      <c r="K15" s="426"/>
      <c r="L15" s="426"/>
      <c r="M15" s="427"/>
    </row>
    <row r="16" spans="2:13">
      <c r="B16" s="510"/>
      <c r="C16" s="510"/>
      <c r="D16" s="510"/>
      <c r="E16" s="510"/>
      <c r="F16" s="510"/>
      <c r="G16" s="510"/>
      <c r="H16" s="510"/>
      <c r="I16" s="510"/>
      <c r="J16" s="510"/>
      <c r="K16" s="510"/>
      <c r="L16" s="510"/>
      <c r="M16" s="510"/>
    </row>
    <row r="17" spans="2:13" ht="15">
      <c r="B17" s="424" t="s">
        <v>7</v>
      </c>
      <c r="C17" s="411"/>
      <c r="D17" s="411"/>
      <c r="E17" s="411"/>
      <c r="F17" s="411"/>
      <c r="G17" s="411"/>
      <c r="H17" s="411"/>
      <c r="I17" s="411"/>
      <c r="J17" s="411"/>
      <c r="K17" s="411"/>
      <c r="L17" s="411"/>
      <c r="M17" s="415"/>
    </row>
    <row r="18" spans="2:13">
      <c r="B18" s="423"/>
      <c r="C18" s="411"/>
      <c r="D18" s="411"/>
      <c r="E18" s="411"/>
      <c r="F18" s="411"/>
      <c r="G18" s="411"/>
      <c r="H18" s="411"/>
      <c r="I18" s="411"/>
      <c r="J18" s="411"/>
      <c r="K18" s="411"/>
      <c r="L18" s="411"/>
      <c r="M18" s="415"/>
    </row>
    <row r="19" spans="2:13" ht="15">
      <c r="B19" s="424" t="s">
        <v>505</v>
      </c>
      <c r="C19" s="411"/>
      <c r="D19" s="411"/>
      <c r="E19" s="411"/>
      <c r="F19" s="411"/>
      <c r="G19" s="411"/>
      <c r="H19" s="411"/>
      <c r="I19" s="411"/>
      <c r="J19" s="411"/>
      <c r="K19" s="411"/>
      <c r="L19" s="411"/>
      <c r="M19" s="415"/>
    </row>
    <row r="20" spans="2:13">
      <c r="B20" s="423" t="s">
        <v>508</v>
      </c>
      <c r="C20" s="411"/>
      <c r="D20" s="411"/>
      <c r="E20" s="411"/>
      <c r="F20" s="411"/>
      <c r="G20" s="411"/>
      <c r="H20" s="411"/>
      <c r="I20" s="411"/>
      <c r="J20" s="411"/>
      <c r="K20" s="411"/>
      <c r="L20" s="411"/>
      <c r="M20" s="415"/>
    </row>
    <row r="21" spans="2:13">
      <c r="B21" s="423"/>
      <c r="C21" s="411"/>
      <c r="D21" s="411"/>
      <c r="E21" s="411"/>
      <c r="F21" s="411"/>
      <c r="G21" s="411"/>
      <c r="H21" s="411"/>
      <c r="I21" s="411"/>
      <c r="J21" s="411"/>
      <c r="K21" s="411"/>
      <c r="L21" s="411"/>
      <c r="M21" s="415"/>
    </row>
    <row r="22" spans="2:13" ht="15">
      <c r="B22" s="983" t="s">
        <v>877</v>
      </c>
      <c r="C22" s="411"/>
      <c r="D22" s="411"/>
      <c r="E22" s="411"/>
      <c r="F22" s="411"/>
      <c r="G22" s="411"/>
      <c r="H22" s="411"/>
      <c r="I22" s="411"/>
      <c r="J22" s="411"/>
      <c r="K22" s="411"/>
      <c r="L22" s="411"/>
      <c r="M22" s="415"/>
    </row>
    <row r="23" spans="2:13">
      <c r="B23" s="984" t="s">
        <v>878</v>
      </c>
      <c r="C23" s="411"/>
      <c r="D23" s="411"/>
      <c r="E23" s="411"/>
      <c r="F23" s="411"/>
      <c r="G23" s="411"/>
      <c r="H23" s="411"/>
      <c r="I23" s="411"/>
      <c r="J23" s="411"/>
      <c r="K23" s="411"/>
      <c r="L23" s="411"/>
      <c r="M23" s="415"/>
    </row>
    <row r="24" spans="2:13">
      <c r="B24" s="423" t="s">
        <v>896</v>
      </c>
      <c r="C24" s="411"/>
      <c r="D24" s="411"/>
      <c r="E24" s="411"/>
      <c r="F24" s="411"/>
      <c r="G24" s="411"/>
      <c r="H24" s="411"/>
      <c r="I24" s="411"/>
      <c r="J24" s="411"/>
      <c r="K24" s="411"/>
      <c r="L24" s="411"/>
      <c r="M24" s="415"/>
    </row>
    <row r="25" spans="2:13">
      <c r="B25" s="423"/>
      <c r="C25" s="411"/>
      <c r="D25" s="411"/>
      <c r="E25" s="411"/>
      <c r="F25" s="411"/>
      <c r="G25" s="411"/>
      <c r="H25" s="411"/>
      <c r="I25" s="411"/>
      <c r="J25" s="411"/>
      <c r="K25" s="411"/>
      <c r="L25" s="411"/>
      <c r="M25" s="415"/>
    </row>
    <row r="26" spans="2:13" ht="15">
      <c r="B26" s="424" t="s">
        <v>729</v>
      </c>
      <c r="C26" s="411"/>
      <c r="D26" s="411"/>
      <c r="E26" s="411"/>
      <c r="F26" s="411"/>
      <c r="G26" s="411"/>
      <c r="H26" s="411"/>
      <c r="I26" s="411"/>
      <c r="J26" s="411"/>
      <c r="K26" s="411"/>
      <c r="L26" s="411"/>
      <c r="M26" s="415"/>
    </row>
    <row r="27" spans="2:13">
      <c r="B27" s="423" t="s">
        <v>724</v>
      </c>
      <c r="C27" s="411"/>
      <c r="D27" s="411"/>
      <c r="E27" s="411"/>
      <c r="F27" s="411"/>
      <c r="G27" s="411"/>
      <c r="H27" s="411"/>
      <c r="I27" s="411"/>
      <c r="J27" s="411"/>
      <c r="K27" s="411"/>
      <c r="L27" s="411"/>
      <c r="M27" s="415"/>
    </row>
    <row r="28" spans="2:13">
      <c r="B28" s="423" t="s">
        <v>732</v>
      </c>
      <c r="C28" s="411"/>
      <c r="D28" s="411"/>
      <c r="E28" s="411"/>
      <c r="F28" s="411"/>
      <c r="G28" s="411"/>
      <c r="H28" s="411"/>
      <c r="I28" s="411"/>
      <c r="J28" s="411"/>
      <c r="K28" s="411"/>
      <c r="L28" s="411"/>
      <c r="M28" s="415"/>
    </row>
    <row r="29" spans="2:13">
      <c r="B29" s="423" t="s">
        <v>733</v>
      </c>
      <c r="C29" s="411"/>
      <c r="D29" s="411"/>
      <c r="E29" s="411"/>
      <c r="F29" s="411"/>
      <c r="G29" s="411"/>
      <c r="H29" s="411"/>
      <c r="I29" s="411"/>
      <c r="J29" s="411"/>
      <c r="K29" s="411"/>
      <c r="L29" s="411"/>
      <c r="M29" s="415"/>
    </row>
    <row r="30" spans="2:13">
      <c r="B30" s="423" t="s">
        <v>730</v>
      </c>
      <c r="C30" s="411"/>
      <c r="D30" s="411"/>
      <c r="E30" s="411"/>
      <c r="F30" s="411"/>
      <c r="G30" s="411"/>
      <c r="H30" s="411"/>
      <c r="I30" s="411"/>
      <c r="J30" s="411"/>
      <c r="K30" s="411"/>
      <c r="L30" s="411"/>
      <c r="M30" s="415"/>
    </row>
    <row r="31" spans="2:13">
      <c r="B31" s="423" t="s">
        <v>731</v>
      </c>
      <c r="C31" s="411"/>
      <c r="D31" s="411"/>
      <c r="E31" s="411"/>
      <c r="F31" s="411"/>
      <c r="G31" s="411"/>
      <c r="H31" s="411"/>
      <c r="I31" s="411"/>
      <c r="J31" s="411"/>
      <c r="K31" s="411"/>
      <c r="L31" s="411"/>
      <c r="M31" s="415"/>
    </row>
    <row r="32" spans="2:13">
      <c r="B32" s="423" t="s">
        <v>734</v>
      </c>
      <c r="C32" s="411"/>
      <c r="D32" s="411"/>
      <c r="E32" s="411"/>
      <c r="F32" s="411"/>
      <c r="G32" s="411"/>
      <c r="H32" s="411"/>
      <c r="I32" s="411"/>
      <c r="J32" s="411"/>
      <c r="K32" s="411"/>
      <c r="L32" s="411"/>
      <c r="M32" s="415"/>
    </row>
    <row r="33" spans="2:13">
      <c r="B33" s="423"/>
      <c r="C33" s="411"/>
      <c r="D33" s="411"/>
      <c r="E33" s="411"/>
      <c r="F33" s="411"/>
      <c r="G33" s="411"/>
      <c r="H33" s="411"/>
      <c r="I33" s="411"/>
      <c r="J33" s="411"/>
      <c r="K33" s="411"/>
      <c r="L33" s="411"/>
      <c r="M33" s="415"/>
    </row>
    <row r="34" spans="2:13" ht="15">
      <c r="B34" s="424" t="s">
        <v>8</v>
      </c>
      <c r="C34" s="411"/>
      <c r="D34" s="411"/>
      <c r="E34" s="411"/>
      <c r="F34" s="411"/>
      <c r="G34" s="411"/>
      <c r="H34" s="411"/>
      <c r="I34" s="411"/>
      <c r="J34" s="411"/>
      <c r="K34" s="411"/>
      <c r="L34" s="411"/>
      <c r="M34" s="415"/>
    </row>
    <row r="35" spans="2:13">
      <c r="B35" s="423" t="s">
        <v>9</v>
      </c>
      <c r="C35" s="411"/>
      <c r="D35" s="411"/>
      <c r="E35" s="411"/>
      <c r="F35" s="411"/>
      <c r="G35" s="411"/>
      <c r="H35" s="411"/>
      <c r="I35" s="411"/>
      <c r="J35" s="411"/>
      <c r="K35" s="411"/>
      <c r="L35" s="411"/>
      <c r="M35" s="415"/>
    </row>
    <row r="36" spans="2:13">
      <c r="B36" s="423" t="s">
        <v>426</v>
      </c>
      <c r="C36" s="411"/>
      <c r="D36" s="411"/>
      <c r="E36" s="411"/>
      <c r="F36" s="411"/>
      <c r="G36" s="411"/>
      <c r="H36" s="411"/>
      <c r="I36" s="411"/>
      <c r="J36" s="411"/>
      <c r="K36" s="411"/>
      <c r="L36" s="411"/>
      <c r="M36" s="415"/>
    </row>
    <row r="37" spans="2:13">
      <c r="B37" s="423" t="s">
        <v>424</v>
      </c>
      <c r="C37" s="411"/>
      <c r="D37" s="411"/>
      <c r="E37" s="411"/>
      <c r="F37" s="411"/>
      <c r="G37" s="411"/>
      <c r="H37" s="411"/>
      <c r="I37" s="411"/>
      <c r="J37" s="411"/>
      <c r="K37" s="411"/>
      <c r="L37" s="411"/>
      <c r="M37" s="415"/>
    </row>
    <row r="38" spans="2:13">
      <c r="B38" s="423" t="s">
        <v>632</v>
      </c>
      <c r="C38" s="411"/>
      <c r="D38" s="411"/>
      <c r="E38" s="411"/>
      <c r="F38" s="411"/>
      <c r="G38" s="411"/>
      <c r="H38" s="411"/>
      <c r="I38" s="411"/>
      <c r="J38" s="411"/>
      <c r="K38" s="411"/>
      <c r="L38" s="411"/>
      <c r="M38" s="415"/>
    </row>
    <row r="39" spans="2:13">
      <c r="B39" s="423" t="s">
        <v>631</v>
      </c>
      <c r="C39" s="411"/>
      <c r="D39" s="411"/>
      <c r="E39" s="411"/>
      <c r="F39" s="411"/>
      <c r="G39" s="411"/>
      <c r="H39" s="411"/>
      <c r="I39" s="411"/>
      <c r="J39" s="411"/>
      <c r="K39" s="411"/>
      <c r="L39" s="411"/>
      <c r="M39" s="415"/>
    </row>
    <row r="40" spans="2:13">
      <c r="B40" s="423" t="s">
        <v>633</v>
      </c>
      <c r="C40" s="411"/>
      <c r="D40" s="411"/>
      <c r="E40" s="411"/>
      <c r="F40" s="411"/>
      <c r="G40" s="411"/>
      <c r="H40" s="411"/>
      <c r="I40" s="411"/>
      <c r="J40" s="411"/>
      <c r="K40" s="411"/>
      <c r="L40" s="411"/>
      <c r="M40" s="415"/>
    </row>
    <row r="41" spans="2:13">
      <c r="B41" s="423"/>
      <c r="C41" s="411"/>
      <c r="D41" s="411"/>
      <c r="E41" s="411"/>
      <c r="F41" s="411"/>
      <c r="G41" s="411"/>
      <c r="H41" s="411"/>
      <c r="I41" s="411"/>
      <c r="J41" s="411"/>
      <c r="K41" s="411"/>
      <c r="L41" s="411"/>
      <c r="M41" s="415"/>
    </row>
    <row r="42" spans="2:13">
      <c r="B42" s="423" t="s">
        <v>428</v>
      </c>
      <c r="C42" s="411"/>
      <c r="D42" s="411"/>
      <c r="E42" s="411"/>
      <c r="F42" s="411"/>
      <c r="G42" s="411"/>
      <c r="H42" s="411"/>
      <c r="I42" s="411"/>
      <c r="J42" s="411"/>
      <c r="K42" s="411"/>
      <c r="L42" s="411"/>
      <c r="M42" s="415"/>
    </row>
    <row r="43" spans="2:13">
      <c r="B43" s="423" t="s">
        <v>502</v>
      </c>
      <c r="C43" s="411"/>
      <c r="D43" s="411"/>
      <c r="E43" s="411"/>
      <c r="F43" s="411"/>
      <c r="G43" s="411"/>
      <c r="H43" s="411"/>
      <c r="I43" s="411"/>
      <c r="J43" s="411"/>
      <c r="K43" s="411"/>
      <c r="L43" s="411"/>
      <c r="M43" s="415"/>
    </row>
    <row r="44" spans="2:13">
      <c r="B44" s="423" t="s">
        <v>504</v>
      </c>
      <c r="C44" s="411"/>
      <c r="D44" s="411"/>
      <c r="E44" s="411"/>
      <c r="F44" s="411"/>
      <c r="G44" s="411"/>
      <c r="H44" s="411"/>
      <c r="I44" s="411"/>
      <c r="J44" s="411"/>
      <c r="K44" s="411"/>
      <c r="L44" s="411"/>
      <c r="M44" s="415"/>
    </row>
    <row r="45" spans="2:13">
      <c r="B45" s="423" t="s">
        <v>503</v>
      </c>
      <c r="C45" s="411"/>
      <c r="D45" s="411"/>
      <c r="E45" s="411"/>
      <c r="F45" s="411"/>
      <c r="G45" s="411"/>
      <c r="H45" s="411"/>
      <c r="I45" s="411"/>
      <c r="J45" s="411"/>
      <c r="K45" s="411"/>
      <c r="L45" s="411"/>
      <c r="M45" s="415"/>
    </row>
    <row r="46" spans="2:13">
      <c r="B46" s="423"/>
      <c r="C46" s="411"/>
      <c r="D46" s="411"/>
      <c r="E46" s="411"/>
      <c r="F46" s="411"/>
      <c r="G46" s="411"/>
      <c r="H46" s="411"/>
      <c r="I46" s="411"/>
      <c r="J46" s="411"/>
      <c r="K46" s="411"/>
      <c r="L46" s="411"/>
      <c r="M46" s="415"/>
    </row>
    <row r="47" spans="2:13">
      <c r="B47" s="423" t="s">
        <v>628</v>
      </c>
      <c r="C47" s="411"/>
      <c r="D47" s="411"/>
      <c r="E47" s="411"/>
      <c r="F47" s="411"/>
      <c r="G47" s="411"/>
      <c r="H47" s="411"/>
      <c r="I47" s="411"/>
      <c r="J47" s="411"/>
      <c r="K47" s="411"/>
      <c r="L47" s="411"/>
      <c r="M47" s="415"/>
    </row>
    <row r="48" spans="2:13">
      <c r="B48" s="423" t="s">
        <v>629</v>
      </c>
      <c r="C48" s="411"/>
      <c r="D48" s="411"/>
      <c r="E48" s="411"/>
      <c r="F48" s="411"/>
      <c r="G48" s="411"/>
      <c r="H48" s="411"/>
      <c r="I48" s="411"/>
      <c r="J48" s="411"/>
      <c r="K48" s="411"/>
      <c r="L48" s="411"/>
      <c r="M48" s="415"/>
    </row>
    <row r="49" spans="2:13">
      <c r="B49" s="423" t="s">
        <v>627</v>
      </c>
      <c r="C49" s="411"/>
      <c r="D49" s="411"/>
      <c r="E49" s="411"/>
      <c r="F49" s="411"/>
      <c r="G49" s="411"/>
      <c r="H49" s="411"/>
      <c r="I49" s="411"/>
      <c r="J49" s="411"/>
      <c r="K49" s="411"/>
      <c r="L49" s="411"/>
      <c r="M49" s="415"/>
    </row>
    <row r="50" spans="2:13">
      <c r="B50" s="463"/>
      <c r="C50" s="411"/>
      <c r="D50" s="411"/>
      <c r="E50" s="411"/>
      <c r="F50" s="411"/>
      <c r="G50" s="411"/>
      <c r="H50" s="411"/>
      <c r="I50" s="411"/>
      <c r="J50" s="411"/>
      <c r="K50" s="411"/>
      <c r="L50" s="411"/>
      <c r="M50" s="415"/>
    </row>
    <row r="51" spans="2:13" ht="15">
      <c r="B51" s="424" t="s">
        <v>487</v>
      </c>
      <c r="C51" s="411"/>
      <c r="D51" s="411"/>
      <c r="E51" s="411"/>
      <c r="F51" s="411"/>
      <c r="G51" s="411"/>
      <c r="H51" s="411"/>
      <c r="I51" s="411"/>
      <c r="J51" s="411"/>
      <c r="K51" s="411"/>
      <c r="L51" s="411"/>
      <c r="M51" s="415"/>
    </row>
    <row r="52" spans="2:13">
      <c r="B52" s="423" t="s">
        <v>517</v>
      </c>
      <c r="C52" s="411"/>
      <c r="D52" s="411"/>
      <c r="E52" s="411"/>
      <c r="F52" s="411"/>
      <c r="G52" s="411"/>
      <c r="H52" s="411"/>
      <c r="I52" s="411"/>
      <c r="J52" s="411"/>
      <c r="K52" s="411"/>
      <c r="L52" s="411"/>
      <c r="M52" s="415"/>
    </row>
    <row r="53" spans="2:13">
      <c r="B53" s="423" t="s">
        <v>518</v>
      </c>
      <c r="C53" s="411"/>
      <c r="D53" s="411"/>
      <c r="E53" s="411"/>
      <c r="F53" s="411"/>
      <c r="G53" s="411"/>
      <c r="H53" s="411"/>
      <c r="I53" s="411"/>
      <c r="J53" s="411"/>
      <c r="K53" s="411"/>
      <c r="L53" s="411"/>
      <c r="M53" s="415"/>
    </row>
    <row r="54" spans="2:13">
      <c r="B54" s="423" t="s">
        <v>516</v>
      </c>
      <c r="C54" s="411"/>
      <c r="D54" s="411"/>
      <c r="E54" s="411"/>
      <c r="F54" s="411"/>
      <c r="G54" s="411"/>
      <c r="H54" s="411"/>
      <c r="I54" s="411"/>
      <c r="J54" s="411"/>
      <c r="K54" s="411"/>
      <c r="L54" s="411"/>
      <c r="M54" s="415"/>
    </row>
    <row r="55" spans="2:13">
      <c r="B55" s="423" t="s">
        <v>722</v>
      </c>
      <c r="C55" s="411"/>
      <c r="D55" s="411"/>
      <c r="E55" s="411"/>
      <c r="F55" s="411"/>
      <c r="G55" s="411"/>
      <c r="H55" s="411"/>
      <c r="I55" s="411"/>
      <c r="J55" s="411"/>
      <c r="K55" s="411"/>
      <c r="L55" s="411"/>
      <c r="M55" s="415"/>
    </row>
    <row r="56" spans="2:13">
      <c r="B56" s="423"/>
      <c r="C56" s="411"/>
      <c r="D56" s="411"/>
      <c r="E56" s="411"/>
      <c r="F56" s="411"/>
      <c r="G56" s="411"/>
      <c r="H56" s="411"/>
      <c r="I56" s="411"/>
      <c r="J56" s="411"/>
      <c r="K56" s="411"/>
      <c r="L56" s="411"/>
      <c r="M56" s="415"/>
    </row>
    <row r="57" spans="2:13" ht="15">
      <c r="B57" s="424" t="s">
        <v>490</v>
      </c>
      <c r="C57" s="411"/>
      <c r="D57" s="411"/>
      <c r="E57" s="411"/>
      <c r="F57" s="411"/>
      <c r="G57" s="411"/>
      <c r="H57" s="411"/>
      <c r="I57" s="411"/>
      <c r="J57" s="411"/>
      <c r="K57" s="411"/>
      <c r="L57" s="411"/>
      <c r="M57" s="415"/>
    </row>
    <row r="58" spans="2:13">
      <c r="B58" s="423" t="s">
        <v>723</v>
      </c>
      <c r="C58" s="411"/>
      <c r="D58" s="411"/>
      <c r="E58" s="411"/>
      <c r="F58" s="411"/>
      <c r="G58" s="411"/>
      <c r="H58" s="411"/>
      <c r="I58" s="411"/>
      <c r="J58" s="411"/>
      <c r="K58" s="411"/>
      <c r="L58" s="411"/>
      <c r="M58" s="415"/>
    </row>
    <row r="59" spans="2:13">
      <c r="B59" s="423" t="s">
        <v>512</v>
      </c>
      <c r="C59" s="411"/>
      <c r="D59" s="411"/>
      <c r="E59" s="411"/>
      <c r="F59" s="411"/>
      <c r="G59" s="411"/>
      <c r="H59" s="411"/>
      <c r="I59" s="411"/>
      <c r="J59" s="411"/>
      <c r="K59" s="411"/>
      <c r="L59" s="411"/>
      <c r="M59" s="415"/>
    </row>
    <row r="60" spans="2:13">
      <c r="B60" s="423" t="s">
        <v>513</v>
      </c>
      <c r="C60" s="411"/>
      <c r="D60" s="411"/>
      <c r="E60" s="411"/>
      <c r="F60" s="411"/>
      <c r="G60" s="411"/>
      <c r="H60" s="411"/>
      <c r="I60" s="411"/>
      <c r="J60" s="411"/>
      <c r="K60" s="411"/>
      <c r="L60" s="411"/>
      <c r="M60" s="415"/>
    </row>
    <row r="61" spans="2:13">
      <c r="B61" s="423"/>
      <c r="C61" s="411"/>
      <c r="D61" s="411"/>
      <c r="E61" s="411"/>
      <c r="F61" s="411"/>
      <c r="G61" s="411"/>
      <c r="H61" s="411"/>
      <c r="I61" s="411"/>
      <c r="J61" s="411"/>
      <c r="K61" s="411"/>
      <c r="L61" s="411"/>
      <c r="M61" s="415"/>
    </row>
    <row r="62" spans="2:13" ht="15">
      <c r="B62" s="424" t="s">
        <v>10</v>
      </c>
      <c r="C62" s="411"/>
      <c r="D62" s="411"/>
      <c r="E62" s="411"/>
      <c r="F62" s="411"/>
      <c r="G62" s="411"/>
      <c r="H62" s="411"/>
      <c r="I62" s="411"/>
      <c r="J62" s="411"/>
      <c r="K62" s="411"/>
      <c r="L62" s="411"/>
      <c r="M62" s="415"/>
    </row>
    <row r="63" spans="2:13">
      <c r="B63" s="423" t="s">
        <v>640</v>
      </c>
      <c r="C63" s="411"/>
      <c r="D63" s="411"/>
      <c r="E63" s="411"/>
      <c r="F63" s="411"/>
      <c r="G63" s="411"/>
      <c r="H63" s="411"/>
      <c r="I63" s="411"/>
      <c r="J63" s="411"/>
      <c r="K63" s="411"/>
      <c r="L63" s="411"/>
      <c r="M63" s="415"/>
    </row>
    <row r="64" spans="2:13">
      <c r="B64" s="423" t="s">
        <v>437</v>
      </c>
      <c r="C64" s="411"/>
      <c r="D64" s="411"/>
      <c r="E64" s="411"/>
      <c r="F64" s="411"/>
      <c r="G64" s="411"/>
      <c r="H64" s="411"/>
      <c r="I64" s="411"/>
      <c r="J64" s="411"/>
      <c r="K64" s="411"/>
      <c r="L64" s="411"/>
      <c r="M64" s="415"/>
    </row>
    <row r="65" spans="2:13">
      <c r="B65" s="423" t="s">
        <v>641</v>
      </c>
      <c r="C65" s="411"/>
      <c r="D65" s="411"/>
      <c r="E65" s="411"/>
      <c r="F65" s="411"/>
      <c r="G65" s="411"/>
      <c r="H65" s="411"/>
      <c r="I65" s="411"/>
      <c r="J65" s="411"/>
      <c r="K65" s="411"/>
      <c r="L65" s="411"/>
      <c r="M65" s="415"/>
    </row>
    <row r="66" spans="2:13">
      <c r="B66" s="423"/>
      <c r="C66" s="411"/>
      <c r="D66" s="411"/>
      <c r="E66" s="411"/>
      <c r="F66" s="411"/>
      <c r="G66" s="411"/>
      <c r="H66" s="411"/>
      <c r="I66" s="411"/>
      <c r="J66" s="411"/>
      <c r="K66" s="411"/>
      <c r="L66" s="411"/>
      <c r="M66" s="415"/>
    </row>
    <row r="67" spans="2:13" ht="15">
      <c r="B67" s="424" t="s">
        <v>506</v>
      </c>
      <c r="C67" s="411"/>
      <c r="D67" s="411"/>
      <c r="E67" s="411"/>
      <c r="F67" s="411"/>
      <c r="G67" s="411"/>
      <c r="H67" s="411"/>
      <c r="I67" s="411"/>
      <c r="J67" s="411"/>
      <c r="K67" s="411"/>
      <c r="L67" s="411"/>
      <c r="M67" s="415"/>
    </row>
    <row r="68" spans="2:13">
      <c r="B68" s="997" t="s">
        <v>507</v>
      </c>
      <c r="C68" s="998"/>
      <c r="D68" s="998"/>
      <c r="E68" s="998"/>
      <c r="F68" s="998"/>
      <c r="G68" s="998"/>
      <c r="H68" s="998"/>
      <c r="I68" s="998"/>
      <c r="J68" s="998"/>
      <c r="K68" s="998"/>
      <c r="L68" s="998"/>
      <c r="M68" s="999"/>
    </row>
    <row r="69" spans="2:13">
      <c r="B69" s="673" t="s">
        <v>566</v>
      </c>
      <c r="C69" s="669"/>
      <c r="D69" s="669"/>
      <c r="E69" s="669"/>
      <c r="F69" s="669"/>
      <c r="G69" s="669"/>
      <c r="H69" s="669"/>
      <c r="I69" s="669"/>
      <c r="J69" s="669"/>
      <c r="K69" s="669"/>
      <c r="L69" s="669"/>
      <c r="M69" s="670"/>
    </row>
    <row r="70" spans="2:13" s="645" customFormat="1" ht="15" customHeight="1">
      <c r="B70" s="994"/>
      <c r="C70" s="995"/>
      <c r="D70" s="995"/>
      <c r="E70" s="995"/>
      <c r="F70" s="995"/>
      <c r="G70" s="995"/>
      <c r="H70" s="995"/>
      <c r="I70" s="995"/>
      <c r="J70" s="995"/>
      <c r="K70" s="995"/>
      <c r="L70" s="995"/>
      <c r="M70" s="996"/>
    </row>
    <row r="71" spans="2:13">
      <c r="B71" s="411"/>
      <c r="C71" s="411"/>
      <c r="D71" s="411"/>
      <c r="E71" s="411"/>
      <c r="F71" s="411"/>
      <c r="G71" s="411"/>
      <c r="H71" s="411"/>
      <c r="I71" s="411"/>
      <c r="J71" s="411"/>
      <c r="K71" s="411"/>
      <c r="L71" s="411"/>
      <c r="M71" s="411"/>
    </row>
    <row r="72" spans="2:13" ht="15">
      <c r="B72" s="422" t="s">
        <v>11</v>
      </c>
      <c r="C72" s="406"/>
      <c r="D72" s="406"/>
      <c r="E72" s="406"/>
      <c r="F72" s="406"/>
      <c r="G72" s="406"/>
      <c r="H72" s="406"/>
      <c r="I72" s="406"/>
      <c r="J72" s="406"/>
      <c r="K72" s="406"/>
      <c r="L72" s="406"/>
      <c r="M72" s="409"/>
    </row>
    <row r="73" spans="2:13">
      <c r="B73" s="425" t="s">
        <v>12</v>
      </c>
      <c r="C73" s="426" t="s">
        <v>13</v>
      </c>
      <c r="D73" s="426"/>
      <c r="E73" s="426"/>
      <c r="F73" s="426"/>
      <c r="G73" s="426"/>
      <c r="H73" s="426"/>
      <c r="I73" s="426"/>
      <c r="J73" s="426"/>
      <c r="K73" s="426"/>
      <c r="L73" s="426"/>
      <c r="M73" s="427"/>
    </row>
    <row r="75" spans="2:13" ht="15">
      <c r="B75" s="422" t="s">
        <v>14</v>
      </c>
      <c r="C75" s="406"/>
      <c r="D75" s="406"/>
      <c r="E75" s="406"/>
      <c r="F75" s="406"/>
      <c r="G75" s="406"/>
      <c r="H75" s="406"/>
      <c r="I75" s="406"/>
      <c r="J75" s="406"/>
      <c r="K75" s="406"/>
      <c r="L75" s="406"/>
      <c r="M75" s="409"/>
    </row>
    <row r="76" spans="2:13">
      <c r="B76" s="423" t="s">
        <v>15</v>
      </c>
      <c r="C76" s="411" t="s">
        <v>16</v>
      </c>
      <c r="D76" s="411"/>
      <c r="E76" s="411"/>
      <c r="F76" s="411"/>
      <c r="G76" s="411"/>
      <c r="H76" s="411"/>
      <c r="I76" s="411"/>
      <c r="J76" s="411"/>
      <c r="K76" s="411"/>
      <c r="L76" s="411"/>
      <c r="M76" s="415"/>
    </row>
    <row r="77" spans="2:13">
      <c r="B77" s="423" t="s">
        <v>17</v>
      </c>
      <c r="C77" s="411" t="s">
        <v>18</v>
      </c>
      <c r="D77" s="411"/>
      <c r="E77" s="411"/>
      <c r="F77" s="411"/>
      <c r="G77" s="411"/>
      <c r="H77" s="411"/>
      <c r="I77" s="411"/>
      <c r="J77" s="411"/>
      <c r="K77" s="411"/>
      <c r="L77" s="411"/>
      <c r="M77" s="415"/>
    </row>
    <row r="78" spans="2:13">
      <c r="B78" s="428" t="s">
        <v>19</v>
      </c>
      <c r="C78" s="411" t="s">
        <v>509</v>
      </c>
      <c r="D78" s="411"/>
      <c r="E78" s="411"/>
      <c r="F78" s="411"/>
      <c r="G78" s="411"/>
      <c r="H78" s="411"/>
      <c r="I78" s="411"/>
      <c r="J78" s="411"/>
      <c r="K78" s="411"/>
      <c r="L78" s="411"/>
      <c r="M78" s="415"/>
    </row>
    <row r="79" spans="2:13">
      <c r="B79" s="868" t="s">
        <v>776</v>
      </c>
      <c r="C79" s="411" t="s">
        <v>777</v>
      </c>
      <c r="D79" s="411"/>
      <c r="E79" s="411"/>
      <c r="F79" s="411"/>
      <c r="G79" s="411"/>
      <c r="H79" s="411"/>
      <c r="I79" s="411"/>
      <c r="J79" s="411"/>
      <c r="K79" s="411"/>
      <c r="L79" s="411"/>
      <c r="M79" s="415"/>
    </row>
    <row r="80" spans="2:13">
      <c r="B80" s="423"/>
      <c r="C80" s="411"/>
      <c r="D80" s="411"/>
      <c r="E80" s="411"/>
      <c r="F80" s="411"/>
      <c r="G80" s="411"/>
      <c r="H80" s="411"/>
      <c r="I80" s="411"/>
      <c r="J80" s="411"/>
      <c r="K80" s="411"/>
      <c r="L80" s="411"/>
      <c r="M80" s="415"/>
    </row>
    <row r="81" spans="2:13">
      <c r="B81" s="423" t="s">
        <v>20</v>
      </c>
      <c r="C81" s="411"/>
      <c r="D81" s="411"/>
      <c r="E81" s="411"/>
      <c r="F81" s="411"/>
      <c r="G81" s="411"/>
      <c r="H81" s="411"/>
      <c r="I81" s="411"/>
      <c r="J81" s="411"/>
      <c r="K81" s="411"/>
      <c r="L81" s="411"/>
      <c r="M81" s="415"/>
    </row>
    <row r="82" spans="2:13" ht="15">
      <c r="B82" s="424" t="s">
        <v>21</v>
      </c>
      <c r="C82" s="158" t="s">
        <v>22</v>
      </c>
      <c r="D82" s="411"/>
      <c r="E82" s="411"/>
      <c r="F82" s="411"/>
      <c r="G82" s="411"/>
      <c r="H82" s="411"/>
      <c r="I82" s="411"/>
      <c r="J82" s="411"/>
      <c r="K82" s="411"/>
      <c r="L82" s="411"/>
      <c r="M82" s="415"/>
    </row>
    <row r="83" spans="2:13">
      <c r="B83" s="429" t="s">
        <v>23</v>
      </c>
      <c r="C83" s="158" t="s">
        <v>24</v>
      </c>
      <c r="D83" s="411"/>
      <c r="E83" s="411"/>
      <c r="F83" s="411"/>
      <c r="G83" s="411"/>
      <c r="H83" s="411"/>
      <c r="I83" s="411"/>
      <c r="J83" s="411"/>
      <c r="K83" s="411"/>
      <c r="L83" s="411"/>
      <c r="M83" s="415"/>
    </row>
    <row r="84" spans="2:13">
      <c r="B84" s="430" t="s">
        <v>25</v>
      </c>
      <c r="C84" s="470" t="s">
        <v>26</v>
      </c>
      <c r="D84" s="411"/>
      <c r="E84" s="411"/>
      <c r="F84" s="411"/>
      <c r="G84" s="411"/>
      <c r="H84" s="411"/>
      <c r="I84" s="411"/>
      <c r="J84" s="411"/>
      <c r="K84" s="411"/>
      <c r="L84" s="411"/>
      <c r="M84" s="415"/>
    </row>
    <row r="85" spans="2:13">
      <c r="B85" s="423" t="s">
        <v>403</v>
      </c>
      <c r="C85" s="411" t="s">
        <v>427</v>
      </c>
      <c r="D85" s="411"/>
      <c r="E85" s="411"/>
      <c r="F85" s="411"/>
      <c r="G85" s="411"/>
      <c r="H85" s="411"/>
      <c r="I85" s="411"/>
      <c r="J85" s="411"/>
      <c r="K85" s="411"/>
      <c r="L85" s="411"/>
      <c r="M85" s="415"/>
    </row>
    <row r="86" spans="2:13">
      <c r="B86" s="709" t="s">
        <v>599</v>
      </c>
      <c r="C86" s="470" t="s">
        <v>630</v>
      </c>
      <c r="D86" s="411"/>
      <c r="E86" s="411"/>
      <c r="F86" s="411"/>
      <c r="G86" s="411"/>
      <c r="H86" s="411"/>
      <c r="I86" s="411"/>
      <c r="J86" s="411"/>
      <c r="K86" s="411"/>
      <c r="L86" s="411"/>
      <c r="M86" s="415"/>
    </row>
    <row r="87" spans="2:13">
      <c r="B87" s="619" t="s">
        <v>600</v>
      </c>
      <c r="C87" s="411" t="s">
        <v>500</v>
      </c>
      <c r="D87" s="411"/>
      <c r="E87" s="411"/>
      <c r="F87" s="411"/>
      <c r="G87" s="411"/>
      <c r="H87" s="411"/>
      <c r="I87" s="411"/>
      <c r="J87" s="411"/>
      <c r="K87" s="411"/>
      <c r="L87" s="411"/>
      <c r="M87" s="415"/>
    </row>
    <row r="88" spans="2:13">
      <c r="B88" s="784" t="s">
        <v>658</v>
      </c>
      <c r="C88" s="411" t="s">
        <v>659</v>
      </c>
      <c r="D88" s="411"/>
      <c r="E88" s="411"/>
      <c r="F88" s="411"/>
      <c r="G88" s="411"/>
      <c r="H88" s="411"/>
      <c r="I88" s="411"/>
      <c r="J88" s="411"/>
      <c r="K88" s="411"/>
      <c r="L88" s="411"/>
      <c r="M88" s="415"/>
    </row>
    <row r="89" spans="2:13">
      <c r="B89" s="619"/>
      <c r="C89" s="411"/>
      <c r="D89" s="411"/>
      <c r="E89" s="411"/>
      <c r="F89" s="411"/>
      <c r="G89" s="411"/>
      <c r="H89" s="411"/>
      <c r="I89" s="411"/>
      <c r="J89" s="411"/>
      <c r="K89" s="411"/>
      <c r="L89" s="411"/>
      <c r="M89" s="415"/>
    </row>
    <row r="90" spans="2:13">
      <c r="B90" s="423" t="s">
        <v>520</v>
      </c>
      <c r="C90" s="411" t="s">
        <v>522</v>
      </c>
      <c r="D90" s="411"/>
      <c r="E90" s="411"/>
      <c r="F90" s="411"/>
      <c r="G90" s="411"/>
      <c r="H90" s="411"/>
      <c r="I90" s="411"/>
      <c r="J90" s="411"/>
      <c r="K90" s="411"/>
      <c r="L90" s="411"/>
      <c r="M90" s="415"/>
    </row>
    <row r="91" spans="2:13">
      <c r="B91" s="425"/>
      <c r="C91" s="426" t="s">
        <v>521</v>
      </c>
      <c r="D91" s="426"/>
      <c r="E91" s="426"/>
      <c r="F91" s="426"/>
      <c r="G91" s="426"/>
      <c r="H91" s="426"/>
      <c r="I91" s="426"/>
      <c r="J91" s="426"/>
      <c r="K91" s="426"/>
      <c r="L91" s="426"/>
      <c r="M91" s="427"/>
    </row>
    <row r="93" spans="2:13" ht="20.25">
      <c r="B93" s="405" t="s">
        <v>27</v>
      </c>
      <c r="C93" s="406"/>
      <c r="D93" s="406"/>
      <c r="E93" s="406"/>
      <c r="F93" s="406"/>
      <c r="G93" s="406"/>
      <c r="H93" s="406"/>
      <c r="I93" s="406"/>
      <c r="J93" s="406"/>
      <c r="K93" s="406"/>
      <c r="L93" s="406"/>
      <c r="M93" s="409"/>
    </row>
    <row r="94" spans="2:13" ht="15" customHeight="1">
      <c r="B94" s="431"/>
      <c r="C94" s="411"/>
      <c r="D94" s="411"/>
      <c r="E94" s="411"/>
      <c r="F94" s="411"/>
      <c r="G94" s="411"/>
      <c r="H94" s="411"/>
      <c r="I94" s="411"/>
      <c r="J94" s="411"/>
      <c r="K94" s="411"/>
      <c r="L94" s="411"/>
      <c r="M94" s="415"/>
    </row>
    <row r="95" spans="2:13">
      <c r="B95" s="423" t="s">
        <v>28</v>
      </c>
      <c r="C95" s="411" t="s">
        <v>29</v>
      </c>
      <c r="D95" s="411"/>
      <c r="E95" s="411" t="s">
        <v>856</v>
      </c>
      <c r="F95" s="411"/>
      <c r="G95" s="411"/>
      <c r="H95" s="411"/>
      <c r="I95" s="411"/>
      <c r="J95" s="411"/>
      <c r="K95" s="411"/>
      <c r="L95" s="411"/>
      <c r="M95" s="415"/>
    </row>
    <row r="96" spans="2:13">
      <c r="B96" s="423" t="s">
        <v>30</v>
      </c>
      <c r="C96" s="411" t="s">
        <v>852</v>
      </c>
      <c r="D96" s="411"/>
      <c r="E96" s="411" t="s">
        <v>853</v>
      </c>
      <c r="F96" s="411"/>
      <c r="G96" s="411"/>
      <c r="H96" s="411"/>
      <c r="I96" s="411"/>
      <c r="J96" s="411"/>
      <c r="K96" s="411"/>
      <c r="L96" s="411"/>
      <c r="M96" s="415"/>
    </row>
    <row r="97" spans="2:13">
      <c r="B97" s="423" t="s">
        <v>32</v>
      </c>
      <c r="C97" s="411" t="s">
        <v>643</v>
      </c>
      <c r="D97" s="411"/>
      <c r="E97" s="411" t="s">
        <v>645</v>
      </c>
      <c r="F97" s="411"/>
      <c r="G97" s="411"/>
      <c r="H97" s="411"/>
      <c r="I97" s="411"/>
      <c r="J97" s="411"/>
      <c r="K97" s="411"/>
      <c r="L97" s="411"/>
      <c r="M97" s="415"/>
    </row>
    <row r="98" spans="2:13">
      <c r="B98" s="423" t="s">
        <v>34</v>
      </c>
      <c r="C98" s="411" t="s">
        <v>31</v>
      </c>
      <c r="D98" s="411"/>
      <c r="E98" s="411" t="s">
        <v>855</v>
      </c>
      <c r="F98" s="411"/>
      <c r="G98" s="411"/>
      <c r="H98" s="411"/>
      <c r="I98" s="411"/>
      <c r="J98" s="411"/>
      <c r="K98" s="411"/>
      <c r="L98" s="411"/>
      <c r="M98" s="415"/>
    </row>
    <row r="99" spans="2:13">
      <c r="B99" s="423" t="s">
        <v>35</v>
      </c>
      <c r="C99" s="411" t="s">
        <v>33</v>
      </c>
      <c r="D99" s="411"/>
      <c r="E99" s="411" t="s">
        <v>429</v>
      </c>
      <c r="F99" s="411"/>
      <c r="G99" s="411"/>
      <c r="H99" s="411"/>
      <c r="I99" s="411"/>
      <c r="J99" s="411"/>
      <c r="K99" s="411"/>
      <c r="L99" s="411"/>
      <c r="M99" s="415"/>
    </row>
    <row r="100" spans="2:13">
      <c r="B100" s="423" t="s">
        <v>38</v>
      </c>
      <c r="C100" s="411" t="s">
        <v>741</v>
      </c>
      <c r="D100" s="411"/>
      <c r="E100" s="411" t="s">
        <v>430</v>
      </c>
      <c r="F100" s="411"/>
      <c r="G100" s="411"/>
      <c r="H100" s="411"/>
      <c r="I100" s="411"/>
      <c r="J100" s="411"/>
      <c r="K100" s="411"/>
      <c r="L100" s="411"/>
      <c r="M100" s="415"/>
    </row>
    <row r="101" spans="2:13">
      <c r="B101" s="423" t="s">
        <v>39</v>
      </c>
      <c r="C101" s="411" t="s">
        <v>36</v>
      </c>
      <c r="D101" s="411"/>
      <c r="E101" s="411" t="s">
        <v>37</v>
      </c>
      <c r="F101" s="411"/>
      <c r="G101" s="411"/>
      <c r="H101" s="411"/>
      <c r="I101" s="411"/>
      <c r="J101" s="411"/>
      <c r="K101" s="411"/>
      <c r="L101" s="411"/>
      <c r="M101" s="415"/>
    </row>
    <row r="102" spans="2:13">
      <c r="B102" s="423" t="s">
        <v>40</v>
      </c>
      <c r="C102" s="411" t="s">
        <v>742</v>
      </c>
      <c r="D102" s="411"/>
      <c r="E102" s="411" t="s">
        <v>431</v>
      </c>
      <c r="F102" s="411"/>
      <c r="G102" s="411"/>
      <c r="H102" s="411"/>
      <c r="I102" s="411"/>
      <c r="J102" s="411"/>
      <c r="K102" s="411"/>
      <c r="L102" s="411"/>
      <c r="M102" s="415"/>
    </row>
    <row r="103" spans="2:13">
      <c r="B103" s="423" t="s">
        <v>43</v>
      </c>
      <c r="C103" s="411" t="s">
        <v>743</v>
      </c>
      <c r="D103" s="411"/>
      <c r="E103" s="411" t="s">
        <v>432</v>
      </c>
      <c r="F103" s="411"/>
      <c r="G103" s="411"/>
      <c r="H103" s="411"/>
      <c r="I103" s="411"/>
      <c r="J103" s="411"/>
      <c r="K103" s="411"/>
      <c r="L103" s="411"/>
      <c r="M103" s="415"/>
    </row>
    <row r="104" spans="2:13">
      <c r="B104" s="423" t="s">
        <v>44</v>
      </c>
      <c r="C104" s="411" t="s">
        <v>41</v>
      </c>
      <c r="D104" s="411"/>
      <c r="E104" s="411" t="s">
        <v>42</v>
      </c>
      <c r="F104" s="411"/>
      <c r="G104" s="411"/>
      <c r="H104" s="411"/>
      <c r="I104" s="411"/>
      <c r="J104" s="411"/>
      <c r="K104" s="411"/>
      <c r="L104" s="411"/>
      <c r="M104" s="415"/>
    </row>
    <row r="105" spans="2:13">
      <c r="B105" s="423" t="s">
        <v>47</v>
      </c>
      <c r="C105" s="411" t="s">
        <v>744</v>
      </c>
      <c r="D105" s="411"/>
      <c r="E105" s="411" t="s">
        <v>433</v>
      </c>
      <c r="F105" s="411"/>
      <c r="G105" s="411"/>
      <c r="H105" s="411"/>
      <c r="I105" s="411"/>
      <c r="J105" s="411"/>
      <c r="K105" s="411"/>
      <c r="L105" s="411"/>
      <c r="M105" s="415"/>
    </row>
    <row r="106" spans="2:13">
      <c r="B106" s="423" t="s">
        <v>48</v>
      </c>
      <c r="C106" s="411" t="s">
        <v>45</v>
      </c>
      <c r="D106" s="411"/>
      <c r="E106" s="411" t="s">
        <v>46</v>
      </c>
      <c r="F106" s="411"/>
      <c r="G106" s="411"/>
      <c r="H106" s="411"/>
      <c r="I106" s="411"/>
      <c r="J106" s="411"/>
      <c r="K106" s="411"/>
      <c r="L106" s="411"/>
      <c r="M106" s="415"/>
    </row>
    <row r="107" spans="2:13">
      <c r="B107" s="423" t="s">
        <v>51</v>
      </c>
      <c r="C107" s="411" t="s">
        <v>745</v>
      </c>
      <c r="D107" s="411"/>
      <c r="E107" s="411" t="s">
        <v>434</v>
      </c>
      <c r="F107" s="411"/>
      <c r="G107" s="411"/>
      <c r="H107" s="411"/>
      <c r="I107" s="411"/>
      <c r="J107" s="411"/>
      <c r="K107" s="411"/>
      <c r="L107" s="411"/>
      <c r="M107" s="415"/>
    </row>
    <row r="108" spans="2:13">
      <c r="B108" s="423" t="s">
        <v>568</v>
      </c>
      <c r="C108" s="411" t="s">
        <v>49</v>
      </c>
      <c r="D108" s="411"/>
      <c r="E108" s="411" t="s">
        <v>50</v>
      </c>
      <c r="F108" s="411"/>
      <c r="G108" s="411"/>
      <c r="H108" s="411"/>
      <c r="I108" s="411"/>
      <c r="J108" s="411"/>
      <c r="K108" s="411"/>
      <c r="L108" s="411"/>
      <c r="M108" s="415"/>
    </row>
    <row r="109" spans="2:13">
      <c r="B109" s="423" t="s">
        <v>642</v>
      </c>
      <c r="C109" s="411" t="s">
        <v>52</v>
      </c>
      <c r="D109" s="411"/>
      <c r="E109" s="411" t="s">
        <v>435</v>
      </c>
      <c r="F109" s="411"/>
      <c r="G109" s="411"/>
      <c r="H109" s="411"/>
      <c r="I109" s="411"/>
      <c r="J109" s="411"/>
      <c r="K109" s="411"/>
      <c r="L109" s="411"/>
      <c r="M109" s="415"/>
    </row>
    <row r="110" spans="2:13">
      <c r="B110" s="423" t="s">
        <v>854</v>
      </c>
      <c r="C110" s="411" t="s">
        <v>569</v>
      </c>
      <c r="D110" s="411"/>
      <c r="E110" s="411" t="s">
        <v>644</v>
      </c>
      <c r="F110" s="411"/>
      <c r="G110" s="411"/>
      <c r="H110" s="411"/>
      <c r="I110" s="411"/>
      <c r="J110" s="411"/>
      <c r="K110" s="411"/>
      <c r="L110" s="411"/>
      <c r="M110" s="415"/>
    </row>
    <row r="111" spans="2:13">
      <c r="B111" s="425"/>
      <c r="C111" s="426"/>
      <c r="D111" s="426"/>
      <c r="E111" s="426"/>
      <c r="F111" s="426"/>
      <c r="G111" s="426"/>
      <c r="H111" s="426"/>
      <c r="I111" s="426"/>
      <c r="J111" s="426"/>
      <c r="K111" s="426"/>
      <c r="L111" s="426"/>
      <c r="M111" s="427"/>
    </row>
    <row r="113" spans="2:2" ht="15">
      <c r="B113" s="432" t="s">
        <v>53</v>
      </c>
    </row>
    <row r="114" spans="2:2">
      <c r="B114" s="412"/>
    </row>
    <row r="115" spans="2:2">
      <c r="B115" s="931" t="s">
        <v>857</v>
      </c>
    </row>
    <row r="116" spans="2:2">
      <c r="B116" s="411" t="s">
        <v>769</v>
      </c>
    </row>
    <row r="117" spans="2:2">
      <c r="B117" s="411" t="s">
        <v>547</v>
      </c>
    </row>
    <row r="118" spans="2:2">
      <c r="B118" s="411" t="s">
        <v>576</v>
      </c>
    </row>
    <row r="119" spans="2:2">
      <c r="B119" s="158" t="s">
        <v>54</v>
      </c>
    </row>
    <row r="120" spans="2:2">
      <c r="B120" s="158" t="s">
        <v>55</v>
      </c>
    </row>
    <row r="121" spans="2:2">
      <c r="B121" s="158" t="s">
        <v>56</v>
      </c>
    </row>
    <row r="122" spans="2:2">
      <c r="B122" s="158" t="s">
        <v>57</v>
      </c>
    </row>
    <row r="124" spans="2:2">
      <c r="B124" s="421" t="s">
        <v>649</v>
      </c>
    </row>
    <row r="126" spans="2:2" ht="18.75">
      <c r="B126" s="433" t="s">
        <v>561</v>
      </c>
    </row>
  </sheetData>
  <mergeCells count="2">
    <mergeCell ref="B70:M70"/>
    <mergeCell ref="B68:M68"/>
  </mergeCells>
  <hyperlinks>
    <hyperlink ref="L5" r:id="rId1"/>
    <hyperlink ref="B15" r:id="rId2"/>
  </hyperlinks>
  <pageMargins left="0.75" right="0.75" top="1" bottom="1" header="0.5" footer="0.5"/>
  <pageSetup paperSize="9" orientation="portrait" horizontalDpi="4294967292" verticalDpi="4294967292" r:id="rId3"/>
  <legacyDrawing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EY194"/>
  <sheetViews>
    <sheetView zoomScale="70" zoomScaleNormal="70" workbookViewId="0">
      <pane xSplit="2" ySplit="3" topLeftCell="O67" activePane="bottomRight" state="frozen"/>
      <selection pane="topRight" activeCell="C1" sqref="C1"/>
      <selection pane="bottomLeft" activeCell="A4" sqref="A4"/>
      <selection pane="bottomRight" activeCell="AM1" sqref="AM1:AM1048576"/>
    </sheetView>
  </sheetViews>
  <sheetFormatPr defaultColWidth="8.85546875" defaultRowHeight="12.75"/>
  <cols>
    <col min="1" max="1" width="3.85546875" style="40" customWidth="1"/>
    <col min="2" max="2" width="45.28515625" style="41" customWidth="1"/>
    <col min="3" max="4" width="10.140625" style="15" customWidth="1"/>
    <col min="5" max="11" width="10.7109375" style="15" customWidth="1"/>
    <col min="12" max="12" width="10.140625" style="15" customWidth="1"/>
    <col min="13" max="23" width="8.28515625" style="55" customWidth="1"/>
    <col min="24" max="25" width="7.85546875" style="55" customWidth="1"/>
    <col min="26" max="26" width="12" style="88" customWidth="1"/>
    <col min="27" max="27" width="12.28515625" style="88" customWidth="1"/>
    <col min="28" max="28" width="12" style="88" customWidth="1"/>
    <col min="29" max="29" width="11.85546875" style="89" customWidth="1"/>
    <col min="30" max="31" width="12.42578125" style="33" bestFit="1" customWidth="1"/>
    <col min="32" max="33" width="13.140625" style="33" customWidth="1"/>
    <col min="34" max="34" width="14" style="33" customWidth="1"/>
    <col min="35" max="39" width="14" style="14" customWidth="1"/>
    <col min="40" max="16384" width="8.85546875" style="14"/>
  </cols>
  <sheetData>
    <row r="1" spans="1:51" ht="15.75">
      <c r="A1" s="62"/>
      <c r="B1" s="280" t="s">
        <v>281</v>
      </c>
      <c r="C1" s="281">
        <f>D1-1</f>
        <v>1989</v>
      </c>
      <c r="D1" s="281">
        <f>E1-1</f>
        <v>1990</v>
      </c>
      <c r="E1" s="281">
        <f>F1-1</f>
        <v>1991</v>
      </c>
      <c r="F1" s="281">
        <f t="shared" ref="F1:K1" si="0">G1-1</f>
        <v>1992</v>
      </c>
      <c r="G1" s="281">
        <f t="shared" si="0"/>
        <v>1993</v>
      </c>
      <c r="H1" s="281">
        <f t="shared" si="0"/>
        <v>1994</v>
      </c>
      <c r="I1" s="281">
        <f t="shared" si="0"/>
        <v>1995</v>
      </c>
      <c r="J1" s="281">
        <f t="shared" si="0"/>
        <v>1996</v>
      </c>
      <c r="K1" s="281">
        <f t="shared" si="0"/>
        <v>1997</v>
      </c>
      <c r="L1" s="281">
        <f>M1-1</f>
        <v>1998</v>
      </c>
      <c r="M1" s="281">
        <v>1999</v>
      </c>
      <c r="N1" s="281">
        <v>2000</v>
      </c>
      <c r="O1" s="281">
        <v>2001</v>
      </c>
      <c r="P1" s="281">
        <v>2002</v>
      </c>
      <c r="Q1" s="281">
        <v>2003</v>
      </c>
      <c r="R1" s="281">
        <v>2004</v>
      </c>
      <c r="S1" s="281">
        <v>2005</v>
      </c>
      <c r="T1" s="281">
        <v>2006</v>
      </c>
      <c r="U1" s="281">
        <v>2007</v>
      </c>
      <c r="V1" s="281">
        <v>2008</v>
      </c>
      <c r="W1" s="281">
        <v>2009</v>
      </c>
      <c r="X1" s="281">
        <v>2010</v>
      </c>
      <c r="Y1" s="281">
        <v>2011</v>
      </c>
      <c r="Z1" s="63">
        <v>2012</v>
      </c>
      <c r="AA1" s="63">
        <v>2013</v>
      </c>
      <c r="AB1" s="63">
        <v>2014</v>
      </c>
      <c r="AC1" s="112">
        <v>2015</v>
      </c>
      <c r="AD1" s="112">
        <v>2016</v>
      </c>
      <c r="AE1" s="112">
        <v>2017</v>
      </c>
      <c r="AF1" s="112">
        <v>2018</v>
      </c>
      <c r="AG1" s="112">
        <v>2019</v>
      </c>
      <c r="AH1" s="111">
        <v>2020</v>
      </c>
      <c r="AI1" s="111">
        <f>'Exp (Tb13B)'!L1</f>
        <v>2021</v>
      </c>
      <c r="AJ1" s="111">
        <f>'Exp (Tb13B)'!M1</f>
        <v>2022</v>
      </c>
      <c r="AK1" s="111">
        <f>'Exp (Tb13B)'!N1</f>
        <v>2023</v>
      </c>
      <c r="AL1" s="111">
        <f>'Exp (Tb13B)'!O1</f>
        <v>2024</v>
      </c>
      <c r="AM1" s="111">
        <f>'Exp (Tb13B)'!P1</f>
        <v>2025</v>
      </c>
      <c r="AN1" s="15"/>
      <c r="AO1" s="15"/>
      <c r="AP1" s="15"/>
      <c r="AQ1" s="15"/>
      <c r="AR1" s="15"/>
      <c r="AS1" s="15"/>
      <c r="AT1" s="15"/>
      <c r="AU1" s="15"/>
      <c r="AV1" s="15"/>
      <c r="AW1" s="15"/>
      <c r="AX1" s="15"/>
      <c r="AY1" s="15"/>
    </row>
    <row r="2" spans="1:51" ht="15.75" customHeight="1">
      <c r="A2" s="62"/>
      <c r="B2" s="280" t="s">
        <v>171</v>
      </c>
      <c r="C2" s="227" t="s">
        <v>172</v>
      </c>
      <c r="D2" s="227" t="s">
        <v>172</v>
      </c>
      <c r="E2" s="227" t="s">
        <v>172</v>
      </c>
      <c r="F2" s="227" t="s">
        <v>172</v>
      </c>
      <c r="G2" s="227" t="s">
        <v>172</v>
      </c>
      <c r="H2" s="227" t="s">
        <v>172</v>
      </c>
      <c r="I2" s="227" t="s">
        <v>172</v>
      </c>
      <c r="J2" s="227" t="s">
        <v>172</v>
      </c>
      <c r="K2" s="227" t="s">
        <v>172</v>
      </c>
      <c r="L2" s="227" t="s">
        <v>172</v>
      </c>
      <c r="M2" s="227" t="s">
        <v>172</v>
      </c>
      <c r="N2" s="227" t="s">
        <v>172</v>
      </c>
      <c r="O2" s="227" t="s">
        <v>172</v>
      </c>
      <c r="P2" s="227" t="s">
        <v>172</v>
      </c>
      <c r="Q2" s="227" t="s">
        <v>172</v>
      </c>
      <c r="R2" s="227" t="s">
        <v>172</v>
      </c>
      <c r="S2" s="227" t="s">
        <v>172</v>
      </c>
      <c r="T2" s="227" t="s">
        <v>172</v>
      </c>
      <c r="U2" s="227" t="s">
        <v>172</v>
      </c>
      <c r="V2" s="227" t="s">
        <v>172</v>
      </c>
      <c r="W2" s="227" t="s">
        <v>172</v>
      </c>
      <c r="X2" s="227" t="s">
        <v>172</v>
      </c>
      <c r="Y2" s="227" t="s">
        <v>172</v>
      </c>
      <c r="Z2" s="65" t="s">
        <v>81</v>
      </c>
      <c r="AA2" s="65" t="s">
        <v>81</v>
      </c>
      <c r="AB2" s="65" t="s">
        <v>81</v>
      </c>
      <c r="AC2" s="228" t="s">
        <v>81</v>
      </c>
      <c r="AD2" s="113" t="s">
        <v>81</v>
      </c>
      <c r="AE2" s="113" t="str">
        <f>'Exp (Tb13B)'!H2</f>
        <v>ACTUAL</v>
      </c>
      <c r="AF2" s="113" t="str">
        <f>'Exp (Tb13B)'!I2</f>
        <v>ACTUAL</v>
      </c>
      <c r="AG2" s="113" t="s">
        <v>81</v>
      </c>
      <c r="AH2" s="312" t="s">
        <v>82</v>
      </c>
      <c r="AI2" s="312" t="str">
        <f>'Exp (Tb13B)'!L2</f>
        <v>PROJECTION</v>
      </c>
      <c r="AJ2" s="312" t="str">
        <f>'Exp (Tb13B)'!M2</f>
        <v>PROJECTION</v>
      </c>
      <c r="AK2" s="312" t="str">
        <f>'Exp (Tb13B)'!N2</f>
        <v>PROJECTION</v>
      </c>
      <c r="AL2" s="312" t="str">
        <f>'Exp (Tb13B)'!O2</f>
        <v>PROJECTION</v>
      </c>
      <c r="AM2" s="312" t="str">
        <f>'Exp (Tb13B)'!P2</f>
        <v>PROJECTION</v>
      </c>
      <c r="AN2" s="15"/>
      <c r="AO2" s="15"/>
      <c r="AP2" s="15"/>
      <c r="AQ2" s="15"/>
      <c r="AR2" s="15"/>
      <c r="AS2" s="15"/>
      <c r="AT2" s="15"/>
      <c r="AU2" s="15"/>
      <c r="AV2" s="15"/>
      <c r="AW2" s="15"/>
      <c r="AX2" s="15"/>
      <c r="AY2" s="15"/>
    </row>
    <row r="3" spans="1:51" ht="27.75" customHeight="1">
      <c r="A3" s="62"/>
      <c r="B3" s="229" t="s">
        <v>173</v>
      </c>
      <c r="C3" s="227"/>
      <c r="D3" s="227" t="s">
        <v>406</v>
      </c>
      <c r="E3" s="227" t="s">
        <v>406</v>
      </c>
      <c r="F3" s="227" t="s">
        <v>406</v>
      </c>
      <c r="G3" s="227" t="s">
        <v>406</v>
      </c>
      <c r="H3" s="227" t="s">
        <v>407</v>
      </c>
      <c r="I3" s="227" t="s">
        <v>408</v>
      </c>
      <c r="J3" s="227" t="s">
        <v>408</v>
      </c>
      <c r="K3" s="227" t="s">
        <v>408</v>
      </c>
      <c r="L3" s="227"/>
      <c r="M3" s="227"/>
      <c r="N3" s="227"/>
      <c r="O3" s="227"/>
      <c r="P3" s="227"/>
      <c r="Q3" s="227"/>
      <c r="R3" s="227"/>
      <c r="S3" s="683"/>
      <c r="T3" s="683"/>
      <c r="U3" s="683"/>
      <c r="V3" s="683"/>
      <c r="W3" s="683"/>
      <c r="X3" s="683" t="s">
        <v>598</v>
      </c>
      <c r="Y3" s="683" t="s">
        <v>575</v>
      </c>
      <c r="Z3" s="683" t="s">
        <v>592</v>
      </c>
      <c r="AA3" s="65" t="s">
        <v>591</v>
      </c>
      <c r="AB3" s="683" t="s">
        <v>601</v>
      </c>
      <c r="AC3" s="683" t="s">
        <v>694</v>
      </c>
      <c r="AD3" s="74" t="s">
        <v>672</v>
      </c>
      <c r="AE3" s="74" t="s">
        <v>762</v>
      </c>
      <c r="AF3" s="74" t="str">
        <f>'Exp (Tb13B)'!I3</f>
        <v>2020 Budget</v>
      </c>
      <c r="AG3" s="74" t="s">
        <v>847</v>
      </c>
      <c r="AH3" s="76" t="str">
        <f>'Exp (Tb13B)'!K3</f>
        <v>2020 Budget</v>
      </c>
      <c r="AI3" s="76" t="str">
        <f>'Exp (Tb13B)'!L3</f>
        <v>2021 Budget</v>
      </c>
      <c r="AJ3" s="76" t="str">
        <f>'Exp (Tb13B)'!M3</f>
        <v>2021 Budget</v>
      </c>
      <c r="AK3" s="76" t="str">
        <f>'Exp (Tb13B)'!N3</f>
        <v>2021 Budget</v>
      </c>
      <c r="AL3" s="76" t="str">
        <f>'Exp (Tb13B)'!O3</f>
        <v>2021 Budget</v>
      </c>
      <c r="AM3" s="76" t="str">
        <f>'Exp (Tb13B)'!P3</f>
        <v>2021 Budget</v>
      </c>
      <c r="AN3" s="15"/>
      <c r="AO3" s="15"/>
      <c r="AP3" s="15"/>
      <c r="AQ3" s="15"/>
      <c r="AR3" s="15"/>
      <c r="AS3" s="15"/>
      <c r="AT3" s="15"/>
      <c r="AU3" s="15"/>
      <c r="AV3" s="15"/>
      <c r="AW3" s="15"/>
      <c r="AX3" s="15"/>
      <c r="AY3" s="15"/>
    </row>
    <row r="4" spans="1:51">
      <c r="A4" s="62"/>
      <c r="B4" s="282"/>
      <c r="C4" s="278"/>
      <c r="D4" s="278"/>
      <c r="E4" s="278"/>
      <c r="F4" s="278"/>
      <c r="G4" s="278"/>
      <c r="H4" s="278"/>
      <c r="I4" s="278"/>
      <c r="J4" s="278"/>
      <c r="K4" s="278"/>
      <c r="L4" s="278"/>
      <c r="M4" s="283"/>
      <c r="N4" s="283"/>
      <c r="O4" s="283"/>
      <c r="P4" s="283"/>
      <c r="Q4" s="283"/>
      <c r="R4" s="283"/>
      <c r="S4" s="283"/>
      <c r="T4" s="283"/>
      <c r="U4" s="283"/>
      <c r="V4" s="283"/>
      <c r="W4" s="283"/>
      <c r="X4" s="283"/>
      <c r="Y4" s="283"/>
      <c r="Z4" s="284"/>
      <c r="AA4" s="284"/>
      <c r="AB4" s="284"/>
      <c r="AC4" s="285"/>
      <c r="AD4" s="712"/>
      <c r="AE4" s="712"/>
      <c r="AF4" s="712"/>
      <c r="AG4" s="712"/>
      <c r="AH4" s="313"/>
      <c r="AI4" s="313"/>
      <c r="AJ4" s="313"/>
      <c r="AK4" s="313"/>
      <c r="AL4" s="898"/>
      <c r="AM4" s="898"/>
      <c r="AN4" s="15"/>
      <c r="AO4" s="15"/>
      <c r="AP4" s="15"/>
      <c r="AQ4" s="15"/>
      <c r="AR4" s="15"/>
      <c r="AS4" s="15"/>
      <c r="AT4" s="15"/>
      <c r="AU4" s="15"/>
      <c r="AV4" s="15"/>
      <c r="AW4" s="15"/>
      <c r="AX4" s="15"/>
      <c r="AY4" s="15"/>
    </row>
    <row r="5" spans="1:51" s="13" customFormat="1">
      <c r="A5" s="393">
        <v>2</v>
      </c>
      <c r="B5" s="286" t="s">
        <v>529</v>
      </c>
      <c r="C5" s="100"/>
      <c r="D5" s="100"/>
      <c r="E5" s="100"/>
      <c r="F5" s="100"/>
      <c r="G5" s="100"/>
      <c r="H5" s="100"/>
      <c r="I5" s="100"/>
      <c r="J5" s="100"/>
      <c r="K5" s="100"/>
      <c r="L5" s="100"/>
      <c r="M5" s="287"/>
      <c r="N5" s="287"/>
      <c r="O5" s="287"/>
      <c r="P5" s="287"/>
      <c r="Q5" s="287"/>
      <c r="R5" s="287"/>
      <c r="S5" s="287"/>
      <c r="T5" s="287"/>
      <c r="U5" s="287"/>
      <c r="V5" s="287"/>
      <c r="W5" s="287"/>
      <c r="X5" s="287"/>
      <c r="Y5" s="287"/>
      <c r="Z5" s="137">
        <f>'Exp (Tb13B)'!C92</f>
        <v>9943.2999999999993</v>
      </c>
      <c r="AA5" s="137">
        <f>'Exp (Tb13B)'!D92</f>
        <v>13175.8</v>
      </c>
      <c r="AB5" s="137">
        <f>'Exp (Tb13B)'!E92</f>
        <v>15454.1</v>
      </c>
      <c r="AC5" s="137">
        <f>'Exp (Tb13B)'!F92</f>
        <v>13788.900000000001</v>
      </c>
      <c r="AD5" s="137">
        <f>'Exp (Tb13B)'!G92</f>
        <v>13572.5</v>
      </c>
      <c r="AE5" s="137">
        <f>'Exp (Tb13B)'!H92</f>
        <v>13319.8</v>
      </c>
      <c r="AF5" s="137">
        <f>'Exp (Tb13B)'!I92</f>
        <v>16134.2</v>
      </c>
      <c r="AG5" s="137">
        <f>'Exp (Tb13B)'!J92</f>
        <v>17852.5</v>
      </c>
      <c r="AH5" s="136">
        <f>'Exp (Tb13B)'!K92</f>
        <v>17989.3</v>
      </c>
      <c r="AI5" s="136">
        <f>'Exp (Tb13B)'!L92</f>
        <v>19607.8</v>
      </c>
      <c r="AJ5" s="136">
        <f>'Exp (Tb13B)'!M92</f>
        <v>20390.2</v>
      </c>
      <c r="AK5" s="136">
        <f>'Exp (Tb13B)'!N92</f>
        <v>20367.099999999999</v>
      </c>
      <c r="AL5" s="136">
        <f>'Exp (Tb13B)'!O92</f>
        <v>21126.6</v>
      </c>
      <c r="AM5" s="136">
        <f>'Exp (Tb13B)'!P92</f>
        <v>22386.1</v>
      </c>
      <c r="AN5" s="16"/>
      <c r="AO5" s="16"/>
      <c r="AP5" s="16"/>
      <c r="AQ5" s="16"/>
      <c r="AR5" s="16"/>
      <c r="AS5" s="16"/>
      <c r="AT5" s="16"/>
      <c r="AU5" s="16"/>
      <c r="AV5" s="16"/>
      <c r="AW5" s="16"/>
      <c r="AX5" s="16"/>
      <c r="AY5" s="16"/>
    </row>
    <row r="6" spans="1:51" s="46" customFormat="1">
      <c r="A6" s="308"/>
      <c r="B6" s="291" t="s">
        <v>529</v>
      </c>
      <c r="C6" s="465">
        <v>1049.0999999999999</v>
      </c>
      <c r="D6" s="257">
        <v>1089.0999999999999</v>
      </c>
      <c r="E6" s="257">
        <v>1187.8</v>
      </c>
      <c r="F6" s="257">
        <v>1358.3</v>
      </c>
      <c r="G6" s="257">
        <v>1605.1</v>
      </c>
      <c r="H6" s="257">
        <v>1605.5</v>
      </c>
      <c r="I6" s="257">
        <v>1755</v>
      </c>
      <c r="J6" s="257">
        <v>1860.8</v>
      </c>
      <c r="K6" s="257">
        <v>2192.1999999999998</v>
      </c>
      <c r="L6" s="257">
        <v>2475.1999999999998</v>
      </c>
      <c r="M6" s="257">
        <v>2801.3</v>
      </c>
      <c r="N6" s="257">
        <v>3206.2</v>
      </c>
      <c r="O6" s="257">
        <v>3544.2</v>
      </c>
      <c r="P6" s="257">
        <v>3774.4</v>
      </c>
      <c r="Q6" s="257">
        <v>3774.4</v>
      </c>
      <c r="R6" s="257">
        <v>4147.8</v>
      </c>
      <c r="S6" s="257">
        <v>5319.1</v>
      </c>
      <c r="T6" s="257">
        <v>5775.8</v>
      </c>
      <c r="U6" s="257">
        <v>6552.4</v>
      </c>
      <c r="V6" s="257">
        <v>7551.8</v>
      </c>
      <c r="W6" s="257">
        <v>6687.2</v>
      </c>
      <c r="X6" s="257">
        <v>8092.6</v>
      </c>
      <c r="Y6" s="257">
        <v>8588.7999999999993</v>
      </c>
      <c r="Z6" s="292">
        <v>10943.9</v>
      </c>
      <c r="AA6" s="292">
        <v>12505.1</v>
      </c>
      <c r="AB6" s="292">
        <v>14489.8</v>
      </c>
      <c r="AC6" s="292">
        <v>13496.1</v>
      </c>
      <c r="AD6" s="741"/>
      <c r="AE6" s="741"/>
      <c r="AF6" s="741"/>
      <c r="AG6" s="741"/>
      <c r="AH6" s="321"/>
      <c r="AI6" s="321"/>
      <c r="AJ6" s="321"/>
      <c r="AK6" s="321"/>
      <c r="AL6" s="321"/>
      <c r="AM6" s="321"/>
      <c r="AN6" s="45"/>
      <c r="AO6" s="45"/>
      <c r="AP6" s="45"/>
      <c r="AQ6" s="45"/>
      <c r="AR6" s="45"/>
      <c r="AS6" s="45"/>
      <c r="AT6" s="45"/>
      <c r="AU6" s="45"/>
      <c r="AV6" s="45"/>
      <c r="AW6" s="45"/>
      <c r="AX6" s="45"/>
      <c r="AY6" s="45"/>
    </row>
    <row r="7" spans="1:51" s="12" customFormat="1">
      <c r="A7" s="163"/>
      <c r="B7" s="288"/>
      <c r="C7" s="689"/>
      <c r="D7" s="689"/>
      <c r="E7" s="689"/>
      <c r="F7" s="689"/>
      <c r="G7" s="689"/>
      <c r="H7" s="689"/>
      <c r="I7" s="689"/>
      <c r="J7" s="689"/>
      <c r="K7" s="689"/>
      <c r="L7" s="690"/>
      <c r="M7" s="690"/>
      <c r="N7" s="689"/>
      <c r="O7" s="689"/>
      <c r="P7" s="690"/>
      <c r="Q7" s="689"/>
      <c r="R7" s="689"/>
      <c r="S7" s="690"/>
      <c r="T7" s="689"/>
      <c r="U7" s="689"/>
      <c r="V7" s="689"/>
      <c r="W7" s="689"/>
      <c r="X7" s="689"/>
      <c r="Y7" s="689"/>
      <c r="Z7" s="689"/>
      <c r="AA7" s="689"/>
      <c r="AB7" s="689"/>
      <c r="AC7" s="689"/>
      <c r="AD7" s="742"/>
      <c r="AE7" s="742"/>
      <c r="AF7" s="742"/>
      <c r="AG7" s="742"/>
      <c r="AH7" s="314"/>
      <c r="AI7" s="314"/>
      <c r="AJ7" s="314"/>
      <c r="AK7" s="314"/>
      <c r="AL7" s="314"/>
      <c r="AM7" s="314"/>
      <c r="AN7" s="16"/>
      <c r="AO7" s="16"/>
      <c r="AP7" s="16"/>
      <c r="AQ7" s="16"/>
      <c r="AR7" s="16"/>
      <c r="AS7" s="16"/>
      <c r="AT7" s="16"/>
      <c r="AU7" s="16"/>
      <c r="AV7" s="16"/>
      <c r="AW7" s="16"/>
      <c r="AX7" s="16"/>
      <c r="AY7" s="16"/>
    </row>
    <row r="8" spans="1:51" s="13" customFormat="1">
      <c r="A8" s="393"/>
      <c r="B8" s="286" t="s">
        <v>282</v>
      </c>
      <c r="C8" s="290"/>
      <c r="D8" s="290"/>
      <c r="E8" s="290"/>
      <c r="F8" s="290"/>
      <c r="G8" s="290"/>
      <c r="H8" s="290"/>
      <c r="I8" s="290"/>
      <c r="J8" s="290"/>
      <c r="K8" s="290"/>
      <c r="L8" s="290"/>
      <c r="M8" s="290"/>
      <c r="N8" s="290"/>
      <c r="O8" s="290"/>
      <c r="P8" s="290"/>
      <c r="Q8" s="290"/>
      <c r="R8" s="290"/>
      <c r="S8" s="290"/>
      <c r="T8" s="290"/>
      <c r="U8" s="290"/>
      <c r="V8" s="290"/>
      <c r="W8" s="290"/>
      <c r="X8" s="290"/>
      <c r="Y8" s="290"/>
      <c r="Z8" s="138">
        <f>'Exp (Tb13B)'!C5</f>
        <v>6643.9</v>
      </c>
      <c r="AA8" s="138">
        <f>'Exp (Tb13B)'!D5</f>
        <v>8778.2000000000007</v>
      </c>
      <c r="AB8" s="138">
        <f>'Exp (Tb13B)'!E5</f>
        <v>9947.9</v>
      </c>
      <c r="AC8" s="138">
        <f>'Exp (Tb13B)'!F5</f>
        <v>6337.6</v>
      </c>
      <c r="AD8" s="138">
        <f>'Exp (Tb13B)'!G5</f>
        <v>5390.3</v>
      </c>
      <c r="AE8" s="138">
        <f>'Exp (Tb13B)'!H5</f>
        <v>5728.3</v>
      </c>
      <c r="AF8" s="138">
        <f>'Exp (Tb13B)'!I5</f>
        <v>6746.2</v>
      </c>
      <c r="AG8" s="138">
        <f>'Exp (Tb13B)'!J5</f>
        <v>8120.4</v>
      </c>
      <c r="AH8" s="135">
        <f>'Exp (Tb13B)'!K5</f>
        <v>7318.9</v>
      </c>
      <c r="AI8" s="135">
        <f>'Exp (Tb13B)'!L5</f>
        <v>7581</v>
      </c>
      <c r="AJ8" s="135">
        <f>'Exp (Tb13B)'!M5</f>
        <v>8010.4</v>
      </c>
      <c r="AK8" s="135">
        <f>'Exp (Tb13B)'!N5</f>
        <v>7863.1</v>
      </c>
      <c r="AL8" s="135">
        <f>'Exp (Tb13B)'!O5</f>
        <v>8065.4</v>
      </c>
      <c r="AM8" s="135">
        <f>'Exp (Tb13B)'!P5</f>
        <v>8488.1</v>
      </c>
      <c r="AN8" s="16"/>
      <c r="AO8" s="16"/>
      <c r="AP8" s="16"/>
      <c r="AQ8" s="16"/>
      <c r="AR8" s="16"/>
      <c r="AS8" s="16"/>
      <c r="AT8" s="16"/>
      <c r="AU8" s="16"/>
      <c r="AV8" s="16"/>
      <c r="AW8" s="16"/>
      <c r="AX8" s="16"/>
      <c r="AY8" s="16"/>
    </row>
    <row r="9" spans="1:51" s="37" customFormat="1">
      <c r="A9" s="308"/>
      <c r="B9" s="291" t="s">
        <v>282</v>
      </c>
      <c r="C9" s="257">
        <v>458.6</v>
      </c>
      <c r="D9" s="257">
        <v>467.7</v>
      </c>
      <c r="E9" s="257">
        <v>524.6</v>
      </c>
      <c r="F9" s="257">
        <v>603.5</v>
      </c>
      <c r="G9" s="257">
        <v>606.4</v>
      </c>
      <c r="H9" s="257">
        <v>676.9</v>
      </c>
      <c r="I9" s="257">
        <v>781.6</v>
      </c>
      <c r="J9" s="257">
        <v>720.1</v>
      </c>
      <c r="K9" s="257">
        <v>820.1</v>
      </c>
      <c r="L9" s="257">
        <v>861.5</v>
      </c>
      <c r="M9" s="257">
        <v>969.5</v>
      </c>
      <c r="N9" s="257">
        <v>1218.0999999999999</v>
      </c>
      <c r="O9" s="257">
        <v>1242.3</v>
      </c>
      <c r="P9" s="257">
        <v>1357.1</v>
      </c>
      <c r="Q9" s="257">
        <v>1192.4000000000001</v>
      </c>
      <c r="R9" s="257">
        <v>1555.1</v>
      </c>
      <c r="S9" s="257">
        <v>1833.1</v>
      </c>
      <c r="T9" s="257">
        <v>1665.9</v>
      </c>
      <c r="U9" s="257">
        <v>2098.4</v>
      </c>
      <c r="V9" s="257">
        <v>2276.1</v>
      </c>
      <c r="W9" s="257">
        <v>2403.4</v>
      </c>
      <c r="X9" s="257">
        <v>2474.3000000000002</v>
      </c>
      <c r="Y9" s="257">
        <v>3338.9</v>
      </c>
      <c r="Z9" s="292">
        <v>3917.2</v>
      </c>
      <c r="AA9" s="292">
        <v>4990.8</v>
      </c>
      <c r="AB9" s="691">
        <v>7264.7</v>
      </c>
      <c r="AC9" s="691">
        <f>AC12+AC14+AC21+AC25+AC26+AC28</f>
        <v>6337.4</v>
      </c>
      <c r="AD9" s="743"/>
      <c r="AE9" s="743"/>
      <c r="AF9" s="743"/>
      <c r="AG9" s="743"/>
      <c r="AH9" s="315"/>
      <c r="AI9" s="315"/>
      <c r="AJ9" s="315"/>
      <c r="AK9" s="315"/>
      <c r="AL9" s="315"/>
      <c r="AM9" s="315"/>
      <c r="AN9" s="45"/>
      <c r="AO9" s="45"/>
      <c r="AP9" s="45"/>
      <c r="AQ9" s="45"/>
      <c r="AR9" s="45"/>
      <c r="AS9" s="45"/>
      <c r="AT9" s="45"/>
      <c r="AU9" s="45"/>
      <c r="AV9" s="45"/>
      <c r="AW9" s="45"/>
      <c r="AX9" s="45"/>
      <c r="AY9" s="45"/>
    </row>
    <row r="10" spans="1:51" s="16" customFormat="1">
      <c r="A10" s="394"/>
      <c r="B10" s="288"/>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4"/>
      <c r="AC10" s="294"/>
      <c r="AD10" s="744"/>
      <c r="AE10" s="744"/>
      <c r="AF10" s="744"/>
      <c r="AG10" s="744"/>
      <c r="AH10" s="316"/>
      <c r="AI10" s="316"/>
      <c r="AJ10" s="316"/>
      <c r="AK10" s="316"/>
      <c r="AL10" s="316"/>
      <c r="AM10" s="316"/>
    </row>
    <row r="11" spans="1:51">
      <c r="A11" s="163">
        <v>21</v>
      </c>
      <c r="B11" s="282" t="s">
        <v>214</v>
      </c>
      <c r="C11" s="296"/>
      <c r="D11" s="296"/>
      <c r="E11" s="296"/>
      <c r="F11" s="296"/>
      <c r="G11" s="296"/>
      <c r="H11" s="296"/>
      <c r="I11" s="296"/>
      <c r="J11" s="296"/>
      <c r="K11" s="296"/>
      <c r="L11" s="296"/>
      <c r="M11" s="296"/>
      <c r="N11" s="296"/>
      <c r="O11" s="296"/>
      <c r="P11" s="296"/>
      <c r="Q11" s="296"/>
      <c r="R11" s="296"/>
      <c r="S11" s="296"/>
      <c r="T11" s="296"/>
      <c r="U11" s="296"/>
      <c r="V11" s="296"/>
      <c r="W11" s="296"/>
      <c r="X11" s="296"/>
      <c r="Y11" s="296"/>
      <c r="Z11" s="140">
        <f>'Exp (Tb13B)'!C6</f>
        <v>1396.8</v>
      </c>
      <c r="AA11" s="140">
        <f>'Exp (Tb13B)'!D6</f>
        <v>1448</v>
      </c>
      <c r="AB11" s="140">
        <f>'Exp (Tb13B)'!E6</f>
        <v>2025.5</v>
      </c>
      <c r="AC11" s="140">
        <f>'Exp (Tb13B)'!F6</f>
        <v>2133.8000000000002</v>
      </c>
      <c r="AD11" s="140">
        <f>'Exp (Tb13B)'!G6</f>
        <v>2394.5</v>
      </c>
      <c r="AE11" s="140">
        <f>'Exp (Tb13B)'!H6</f>
        <v>2286.1999999999998</v>
      </c>
      <c r="AF11" s="140">
        <f>'Exp (Tb13B)'!I6</f>
        <v>2817</v>
      </c>
      <c r="AG11" s="140">
        <f>'Exp (Tb13B)'!J6</f>
        <v>2632.8</v>
      </c>
      <c r="AH11" s="139">
        <f>'Exp (Tb13B)'!K6</f>
        <v>2721</v>
      </c>
      <c r="AI11" s="139">
        <f>'Exp (Tb13B)'!L6</f>
        <v>2509.6</v>
      </c>
      <c r="AJ11" s="139">
        <f>'Exp (Tb13B)'!M6</f>
        <v>2474.5</v>
      </c>
      <c r="AK11" s="139">
        <f>'Exp (Tb13B)'!N6</f>
        <v>2362.5</v>
      </c>
      <c r="AL11" s="139">
        <f>'Exp (Tb13B)'!O6</f>
        <v>2376.6</v>
      </c>
      <c r="AM11" s="139">
        <f>'Exp (Tb13B)'!P6</f>
        <v>2383.9</v>
      </c>
      <c r="AN11" s="15"/>
      <c r="AO11" s="15"/>
      <c r="AP11" s="15"/>
      <c r="AQ11" s="15"/>
      <c r="AR11" s="15"/>
      <c r="AS11" s="15"/>
      <c r="AT11" s="15"/>
      <c r="AU11" s="15"/>
      <c r="AV11" s="15"/>
      <c r="AW11" s="15"/>
      <c r="AX11" s="15"/>
      <c r="AY11" s="15"/>
    </row>
    <row r="12" spans="1:51" s="25" customFormat="1">
      <c r="A12" s="297"/>
      <c r="B12" s="298" t="s">
        <v>283</v>
      </c>
      <c r="C12" s="246">
        <v>204.3</v>
      </c>
      <c r="D12" s="246">
        <v>225.8</v>
      </c>
      <c r="E12" s="246">
        <v>232.8</v>
      </c>
      <c r="F12" s="246">
        <v>255.8</v>
      </c>
      <c r="G12" s="246">
        <v>269.8</v>
      </c>
      <c r="H12" s="246">
        <v>309.7</v>
      </c>
      <c r="I12" s="246">
        <v>334.4</v>
      </c>
      <c r="J12" s="246">
        <v>345.9</v>
      </c>
      <c r="K12" s="246">
        <v>367.3</v>
      </c>
      <c r="L12" s="246">
        <v>383</v>
      </c>
      <c r="M12" s="246">
        <v>424.4</v>
      </c>
      <c r="N12" s="246">
        <v>473.1</v>
      </c>
      <c r="O12" s="246">
        <v>539.5</v>
      </c>
      <c r="P12" s="246">
        <v>574.29999999999995</v>
      </c>
      <c r="Q12" s="246">
        <v>618</v>
      </c>
      <c r="R12" s="246">
        <v>682.2</v>
      </c>
      <c r="S12" s="246">
        <v>690.5</v>
      </c>
      <c r="T12" s="246">
        <v>698</v>
      </c>
      <c r="U12" s="246">
        <v>834.7</v>
      </c>
      <c r="V12" s="246">
        <v>919.6</v>
      </c>
      <c r="W12" s="246">
        <v>986.7</v>
      </c>
      <c r="X12" s="246">
        <v>1070.2</v>
      </c>
      <c r="Y12" s="246">
        <v>1309</v>
      </c>
      <c r="Z12" s="299">
        <v>1395</v>
      </c>
      <c r="AA12" s="299">
        <v>1460</v>
      </c>
      <c r="AB12" s="692">
        <v>2025.5</v>
      </c>
      <c r="AC12" s="692">
        <v>2133.8000000000002</v>
      </c>
      <c r="AD12" s="745"/>
      <c r="AE12" s="745"/>
      <c r="AF12" s="745"/>
      <c r="AG12" s="745"/>
      <c r="AH12" s="317"/>
      <c r="AI12" s="317"/>
      <c r="AJ12" s="317"/>
      <c r="AK12" s="317"/>
      <c r="AL12" s="317"/>
      <c r="AM12" s="317"/>
      <c r="AN12" s="466"/>
      <c r="AO12" s="466"/>
      <c r="AP12" s="466"/>
      <c r="AQ12" s="466"/>
      <c r="AR12" s="466"/>
      <c r="AS12" s="466"/>
      <c r="AT12" s="466"/>
      <c r="AU12" s="466"/>
      <c r="AV12" s="466"/>
      <c r="AW12" s="466"/>
      <c r="AX12" s="466"/>
      <c r="AY12" s="466"/>
    </row>
    <row r="13" spans="1:51" s="12" customFormat="1">
      <c r="A13" s="163">
        <v>22</v>
      </c>
      <c r="B13" s="282" t="s">
        <v>219</v>
      </c>
      <c r="C13" s="289"/>
      <c r="D13" s="289"/>
      <c r="E13" s="289"/>
      <c r="F13" s="289"/>
      <c r="G13" s="289"/>
      <c r="H13" s="289"/>
      <c r="I13" s="289"/>
      <c r="J13" s="289"/>
      <c r="K13" s="289"/>
      <c r="L13" s="289"/>
      <c r="M13" s="289"/>
      <c r="N13" s="289"/>
      <c r="O13" s="289"/>
      <c r="P13" s="289"/>
      <c r="Q13" s="289"/>
      <c r="R13" s="289"/>
      <c r="S13" s="289"/>
      <c r="T13" s="289"/>
      <c r="U13" s="289"/>
      <c r="V13" s="289"/>
      <c r="W13" s="289"/>
      <c r="X13" s="289"/>
      <c r="Y13" s="289"/>
      <c r="Z13" s="140">
        <f>'Exp (Tb13B)'!C11</f>
        <v>1945</v>
      </c>
      <c r="AA13" s="140">
        <f>'Exp (Tb13B)'!D11</f>
        <v>2509.8000000000002</v>
      </c>
      <c r="AB13" s="140">
        <f>'Exp (Tb13B)'!E11</f>
        <v>1991.3</v>
      </c>
      <c r="AC13" s="140">
        <f>'Exp (Tb13B)'!F11</f>
        <v>2174</v>
      </c>
      <c r="AD13" s="140">
        <f>'Exp (Tb13B)'!G11</f>
        <v>1746.2</v>
      </c>
      <c r="AE13" s="140">
        <f>'Exp (Tb13B)'!H11</f>
        <v>2306.6</v>
      </c>
      <c r="AF13" s="140">
        <f>'Exp (Tb13B)'!I11</f>
        <v>2594.3000000000002</v>
      </c>
      <c r="AG13" s="140">
        <f>'Exp (Tb13B)'!J11</f>
        <v>4107.7</v>
      </c>
      <c r="AH13" s="139">
        <f>'Exp (Tb13B)'!K11</f>
        <v>2358.6999999999998</v>
      </c>
      <c r="AI13" s="139">
        <f>'Exp (Tb13B)'!L11</f>
        <v>3859.1</v>
      </c>
      <c r="AJ13" s="139">
        <f>'Exp (Tb13B)'!M11</f>
        <v>4223.8999999999996</v>
      </c>
      <c r="AK13" s="139">
        <f>'Exp (Tb13B)'!N11</f>
        <v>4200.5</v>
      </c>
      <c r="AL13" s="139">
        <f>'Exp (Tb13B)'!O11</f>
        <v>4344.1000000000004</v>
      </c>
      <c r="AM13" s="139">
        <f>'Exp (Tb13B)'!P11</f>
        <v>4660.5</v>
      </c>
      <c r="AN13" s="16"/>
      <c r="AO13" s="16"/>
      <c r="AP13" s="16"/>
      <c r="AQ13" s="16"/>
      <c r="AR13" s="16"/>
      <c r="AS13" s="16"/>
      <c r="AT13" s="16"/>
      <c r="AU13" s="16"/>
      <c r="AV13" s="16"/>
      <c r="AW13" s="16"/>
      <c r="AX13" s="16"/>
      <c r="AY13" s="16"/>
    </row>
    <row r="14" spans="1:51" s="25" customFormat="1">
      <c r="A14" s="297"/>
      <c r="B14" s="298" t="s">
        <v>284</v>
      </c>
      <c r="C14" s="246">
        <v>254.3</v>
      </c>
      <c r="D14" s="246">
        <v>241.9</v>
      </c>
      <c r="E14" s="246">
        <v>291.8</v>
      </c>
      <c r="F14" s="246">
        <v>347.7</v>
      </c>
      <c r="G14" s="246">
        <v>336.6</v>
      </c>
      <c r="H14" s="246">
        <v>367.2</v>
      </c>
      <c r="I14" s="246">
        <v>447.2</v>
      </c>
      <c r="J14" s="246">
        <v>374.2</v>
      </c>
      <c r="K14" s="246">
        <v>452.8</v>
      </c>
      <c r="L14" s="246">
        <v>478.5</v>
      </c>
      <c r="M14" s="246">
        <v>545.1</v>
      </c>
      <c r="N14" s="246">
        <v>745</v>
      </c>
      <c r="O14" s="246">
        <v>702.8</v>
      </c>
      <c r="P14" s="246">
        <v>782.80000000000007</v>
      </c>
      <c r="Q14" s="246">
        <v>574.4</v>
      </c>
      <c r="R14" s="246">
        <v>872.9</v>
      </c>
      <c r="S14" s="246">
        <v>1142.5999999999999</v>
      </c>
      <c r="T14" s="246">
        <v>967.9</v>
      </c>
      <c r="U14" s="246">
        <v>1263.7</v>
      </c>
      <c r="V14" s="246">
        <v>1356.5</v>
      </c>
      <c r="W14" s="246">
        <v>1416.7</v>
      </c>
      <c r="X14" s="246">
        <v>1404.1</v>
      </c>
      <c r="Y14" s="246">
        <v>2029.9</v>
      </c>
      <c r="Z14" s="299">
        <v>2522.1999999999998</v>
      </c>
      <c r="AA14" s="299">
        <v>3530.8</v>
      </c>
      <c r="AB14" s="692">
        <v>1589.6</v>
      </c>
      <c r="AC14" s="692">
        <v>1511.6</v>
      </c>
      <c r="AD14" s="745"/>
      <c r="AE14" s="745"/>
      <c r="AF14" s="745"/>
      <c r="AG14" s="745"/>
      <c r="AH14" s="317"/>
      <c r="AI14" s="317"/>
      <c r="AJ14" s="317"/>
      <c r="AK14" s="317"/>
      <c r="AL14" s="317"/>
      <c r="AM14" s="317"/>
      <c r="AN14" s="466"/>
      <c r="AO14" s="466"/>
      <c r="AP14" s="466"/>
      <c r="AQ14" s="466"/>
      <c r="AR14" s="466"/>
      <c r="AS14" s="466"/>
      <c r="AT14" s="466"/>
      <c r="AU14" s="466"/>
      <c r="AV14" s="466"/>
      <c r="AW14" s="466"/>
      <c r="AX14" s="466"/>
      <c r="AY14" s="466"/>
    </row>
    <row r="15" spans="1:51" s="44" customFormat="1">
      <c r="A15" s="300"/>
      <c r="B15" s="400" t="s">
        <v>285</v>
      </c>
      <c r="C15" s="246"/>
      <c r="D15" s="246"/>
      <c r="E15" s="246"/>
      <c r="F15" s="246"/>
      <c r="G15" s="246"/>
      <c r="H15" s="246"/>
      <c r="I15" s="246"/>
      <c r="J15" s="246"/>
      <c r="K15" s="246"/>
      <c r="L15" s="246"/>
      <c r="M15" s="246">
        <v>545.1</v>
      </c>
      <c r="N15" s="246">
        <v>474.7</v>
      </c>
      <c r="O15" s="246">
        <v>571.9</v>
      </c>
      <c r="P15" s="246">
        <v>554</v>
      </c>
      <c r="Q15" s="246">
        <v>489.9</v>
      </c>
      <c r="R15" s="246">
        <v>534.9</v>
      </c>
      <c r="S15" s="246">
        <v>904</v>
      </c>
      <c r="T15" s="246">
        <v>786.6</v>
      </c>
      <c r="U15" s="246">
        <v>1050.8</v>
      </c>
      <c r="V15" s="246">
        <v>1133.5999999999999</v>
      </c>
      <c r="W15" s="246">
        <v>1213.4000000000001</v>
      </c>
      <c r="X15" s="246">
        <v>1161.9000000000001</v>
      </c>
      <c r="Y15" s="246">
        <v>1791.5</v>
      </c>
      <c r="Z15" s="299">
        <v>2171.9</v>
      </c>
      <c r="AA15" s="299">
        <v>2803.8</v>
      </c>
      <c r="AB15" s="693" t="s">
        <v>119</v>
      </c>
      <c r="AC15" s="693" t="s">
        <v>119</v>
      </c>
      <c r="AD15" s="746"/>
      <c r="AE15" s="746"/>
      <c r="AF15" s="746"/>
      <c r="AG15" s="746"/>
      <c r="AH15" s="318"/>
      <c r="AI15" s="318"/>
      <c r="AJ15" s="318"/>
      <c r="AK15" s="318"/>
      <c r="AL15" s="318"/>
      <c r="AM15" s="318"/>
      <c r="AN15" s="467"/>
      <c r="AO15" s="467"/>
      <c r="AP15" s="467"/>
      <c r="AQ15" s="467"/>
      <c r="AR15" s="467"/>
      <c r="AS15" s="467"/>
      <c r="AT15" s="467"/>
      <c r="AU15" s="467"/>
      <c r="AV15" s="467"/>
      <c r="AW15" s="467"/>
      <c r="AX15" s="467"/>
      <c r="AY15" s="467"/>
    </row>
    <row r="16" spans="1:51" s="44" customFormat="1">
      <c r="A16" s="300"/>
      <c r="B16" s="400" t="s">
        <v>286</v>
      </c>
      <c r="C16" s="246"/>
      <c r="D16" s="246"/>
      <c r="E16" s="246"/>
      <c r="F16" s="246"/>
      <c r="G16" s="246"/>
      <c r="H16" s="246"/>
      <c r="I16" s="246"/>
      <c r="J16" s="246"/>
      <c r="K16" s="246"/>
      <c r="L16" s="246"/>
      <c r="M16" s="246"/>
      <c r="N16" s="246"/>
      <c r="O16" s="246"/>
      <c r="P16" s="246">
        <v>134.69999999999999</v>
      </c>
      <c r="Q16" s="246">
        <v>29.9</v>
      </c>
      <c r="R16" s="246">
        <v>39.5</v>
      </c>
      <c r="S16" s="246">
        <v>40.9</v>
      </c>
      <c r="T16" s="246">
        <v>42.4</v>
      </c>
      <c r="U16" s="246">
        <v>148.9</v>
      </c>
      <c r="V16" s="246">
        <v>142.9</v>
      </c>
      <c r="W16" s="246">
        <v>142.69999999999999</v>
      </c>
      <c r="X16" s="246">
        <v>144.19999999999999</v>
      </c>
      <c r="Y16" s="246">
        <v>171.8</v>
      </c>
      <c r="Z16" s="299">
        <v>277.7</v>
      </c>
      <c r="AA16" s="299">
        <v>647.20000000000005</v>
      </c>
      <c r="AB16" s="693" t="s">
        <v>119</v>
      </c>
      <c r="AC16" s="693" t="s">
        <v>119</v>
      </c>
      <c r="AD16" s="746"/>
      <c r="AE16" s="746"/>
      <c r="AF16" s="746"/>
      <c r="AG16" s="746"/>
      <c r="AH16" s="318"/>
      <c r="AI16" s="318"/>
      <c r="AJ16" s="318"/>
      <c r="AK16" s="318"/>
      <c r="AL16" s="318"/>
      <c r="AM16" s="318"/>
      <c r="AN16" s="467"/>
      <c r="AO16" s="467"/>
      <c r="AP16" s="467"/>
      <c r="AQ16" s="467"/>
      <c r="AR16" s="467"/>
      <c r="AS16" s="467"/>
      <c r="AT16" s="467"/>
      <c r="AU16" s="467"/>
      <c r="AV16" s="467"/>
      <c r="AW16" s="467"/>
      <c r="AX16" s="467"/>
      <c r="AY16" s="467"/>
    </row>
    <row r="17" spans="1:51" s="44" customFormat="1">
      <c r="A17" s="300"/>
      <c r="B17" s="400" t="s">
        <v>287</v>
      </c>
      <c r="C17" s="246"/>
      <c r="D17" s="246"/>
      <c r="E17" s="246"/>
      <c r="F17" s="246"/>
      <c r="G17" s="246"/>
      <c r="H17" s="246"/>
      <c r="I17" s="246"/>
      <c r="J17" s="246"/>
      <c r="K17" s="246"/>
      <c r="L17" s="246"/>
      <c r="M17" s="246"/>
      <c r="N17" s="246">
        <v>193.3</v>
      </c>
      <c r="O17" s="246">
        <v>91.3</v>
      </c>
      <c r="P17" s="246">
        <v>12</v>
      </c>
      <c r="Q17" s="246">
        <v>20.6</v>
      </c>
      <c r="R17" s="246">
        <v>141.80000000000001</v>
      </c>
      <c r="S17" s="246">
        <v>36.200000000000003</v>
      </c>
      <c r="T17" s="246">
        <v>33.9</v>
      </c>
      <c r="U17" s="246">
        <v>1.2</v>
      </c>
      <c r="V17" s="246" t="s">
        <v>119</v>
      </c>
      <c r="W17" s="246" t="s">
        <v>119</v>
      </c>
      <c r="X17" s="246" t="s">
        <v>119</v>
      </c>
      <c r="Y17" s="246" t="s">
        <v>119</v>
      </c>
      <c r="Z17" s="301" t="s">
        <v>119</v>
      </c>
      <c r="AA17" s="301" t="s">
        <v>119</v>
      </c>
      <c r="AB17" s="693" t="s">
        <v>119</v>
      </c>
      <c r="AC17" s="693" t="s">
        <v>119</v>
      </c>
      <c r="AD17" s="746"/>
      <c r="AE17" s="746"/>
      <c r="AF17" s="746"/>
      <c r="AG17" s="746"/>
      <c r="AH17" s="318"/>
      <c r="AI17" s="318"/>
      <c r="AJ17" s="318"/>
      <c r="AK17" s="318"/>
      <c r="AL17" s="318"/>
      <c r="AM17" s="318"/>
      <c r="AN17" s="467"/>
      <c r="AO17" s="467"/>
      <c r="AP17" s="467"/>
      <c r="AQ17" s="467"/>
      <c r="AR17" s="467"/>
      <c r="AS17" s="467"/>
      <c r="AT17" s="467"/>
      <c r="AU17" s="467"/>
      <c r="AV17" s="467"/>
      <c r="AW17" s="467"/>
      <c r="AX17" s="467"/>
      <c r="AY17" s="467"/>
    </row>
    <row r="18" spans="1:51" s="44" customFormat="1">
      <c r="A18" s="300"/>
      <c r="B18" s="400" t="s">
        <v>288</v>
      </c>
      <c r="C18" s="246"/>
      <c r="D18" s="246"/>
      <c r="E18" s="246"/>
      <c r="F18" s="246"/>
      <c r="G18" s="246"/>
      <c r="H18" s="246"/>
      <c r="I18" s="246"/>
      <c r="J18" s="246"/>
      <c r="K18" s="246"/>
      <c r="L18" s="246"/>
      <c r="M18" s="246"/>
      <c r="N18" s="246">
        <v>77</v>
      </c>
      <c r="O18" s="246">
        <v>39.6</v>
      </c>
      <c r="P18" s="246">
        <v>68</v>
      </c>
      <c r="Q18" s="246">
        <v>9.6999999999999993</v>
      </c>
      <c r="R18" s="246">
        <v>66.7</v>
      </c>
      <c r="S18" s="246">
        <v>104.5</v>
      </c>
      <c r="T18" s="246">
        <v>30.3</v>
      </c>
      <c r="U18" s="246">
        <v>6.8</v>
      </c>
      <c r="V18" s="246">
        <v>8.8000000000000007</v>
      </c>
      <c r="W18" s="246">
        <v>9</v>
      </c>
      <c r="X18" s="246">
        <v>28</v>
      </c>
      <c r="Y18" s="246">
        <v>5.8</v>
      </c>
      <c r="Z18" s="299">
        <v>7.1</v>
      </c>
      <c r="AA18" s="301" t="s">
        <v>119</v>
      </c>
      <c r="AB18" s="693" t="s">
        <v>119</v>
      </c>
      <c r="AC18" s="693" t="s">
        <v>119</v>
      </c>
      <c r="AD18" s="746"/>
      <c r="AE18" s="746"/>
      <c r="AF18" s="746"/>
      <c r="AG18" s="746"/>
      <c r="AH18" s="318"/>
      <c r="AI18" s="318"/>
      <c r="AJ18" s="318"/>
      <c r="AK18" s="318"/>
      <c r="AL18" s="318"/>
      <c r="AM18" s="318"/>
      <c r="AN18" s="467"/>
      <c r="AO18" s="467"/>
      <c r="AP18" s="467"/>
      <c r="AQ18" s="467"/>
      <c r="AR18" s="467"/>
      <c r="AS18" s="467"/>
      <c r="AT18" s="467"/>
      <c r="AU18" s="467"/>
      <c r="AV18" s="467"/>
      <c r="AW18" s="467"/>
      <c r="AX18" s="467"/>
      <c r="AY18" s="467"/>
    </row>
    <row r="19" spans="1:51" s="44" customFormat="1">
      <c r="A19" s="300"/>
      <c r="B19" s="400" t="s">
        <v>289</v>
      </c>
      <c r="C19" s="246"/>
      <c r="D19" s="246"/>
      <c r="E19" s="246"/>
      <c r="F19" s="246"/>
      <c r="G19" s="246"/>
      <c r="H19" s="246"/>
      <c r="I19" s="246"/>
      <c r="J19" s="246"/>
      <c r="K19" s="246"/>
      <c r="L19" s="246"/>
      <c r="M19" s="246"/>
      <c r="N19" s="246"/>
      <c r="O19" s="246"/>
      <c r="P19" s="246">
        <v>14.1</v>
      </c>
      <c r="Q19" s="246">
        <v>24.2</v>
      </c>
      <c r="R19" s="246">
        <v>90</v>
      </c>
      <c r="S19" s="246">
        <v>57</v>
      </c>
      <c r="T19" s="246">
        <v>74.7</v>
      </c>
      <c r="U19" s="246">
        <v>56</v>
      </c>
      <c r="V19" s="246">
        <v>71.2</v>
      </c>
      <c r="W19" s="246">
        <v>51.6</v>
      </c>
      <c r="X19" s="246">
        <v>70</v>
      </c>
      <c r="Y19" s="246">
        <v>60.8</v>
      </c>
      <c r="Z19" s="299">
        <v>65.5</v>
      </c>
      <c r="AA19" s="299">
        <v>79.8</v>
      </c>
      <c r="AB19" s="693" t="s">
        <v>119</v>
      </c>
      <c r="AC19" s="693" t="s">
        <v>119</v>
      </c>
      <c r="AD19" s="746"/>
      <c r="AE19" s="746"/>
      <c r="AF19" s="746"/>
      <c r="AG19" s="746"/>
      <c r="AH19" s="318"/>
      <c r="AI19" s="318"/>
      <c r="AJ19" s="318"/>
      <c r="AK19" s="318"/>
      <c r="AL19" s="318"/>
      <c r="AM19" s="318"/>
      <c r="AN19" s="467"/>
      <c r="AO19" s="467"/>
      <c r="AP19" s="467"/>
      <c r="AQ19" s="467"/>
      <c r="AR19" s="467"/>
      <c r="AS19" s="467"/>
      <c r="AT19" s="467"/>
      <c r="AU19" s="467"/>
      <c r="AV19" s="467"/>
      <c r="AW19" s="467"/>
      <c r="AX19" s="467"/>
      <c r="AY19" s="467"/>
    </row>
    <row r="20" spans="1:51" s="12" customFormat="1">
      <c r="A20" s="163">
        <v>26</v>
      </c>
      <c r="B20" s="282" t="s">
        <v>223</v>
      </c>
      <c r="C20" s="289"/>
      <c r="D20" s="289"/>
      <c r="E20" s="289"/>
      <c r="F20" s="289"/>
      <c r="G20" s="289"/>
      <c r="H20" s="289"/>
      <c r="I20" s="289"/>
      <c r="J20" s="289"/>
      <c r="K20" s="289"/>
      <c r="L20" s="289"/>
      <c r="M20" s="289"/>
      <c r="N20" s="289"/>
      <c r="O20" s="289"/>
      <c r="P20" s="289"/>
      <c r="Q20" s="289"/>
      <c r="R20" s="289"/>
      <c r="S20" s="289"/>
      <c r="T20" s="289"/>
      <c r="U20" s="289"/>
      <c r="V20" s="289"/>
      <c r="W20" s="289"/>
      <c r="X20" s="289"/>
      <c r="Y20" s="289"/>
      <c r="Z20" s="140">
        <f>'Exp (Tb13B)'!C12</f>
        <v>1366.5</v>
      </c>
      <c r="AA20" s="140">
        <f>'Exp (Tb13B)'!D12</f>
        <v>710</v>
      </c>
      <c r="AB20" s="140">
        <f>'Exp (Tb13B)'!E12</f>
        <v>1609.4</v>
      </c>
      <c r="AC20" s="140">
        <f>'Exp (Tb13B)'!F12</f>
        <v>893</v>
      </c>
      <c r="AD20" s="140">
        <f>'Exp (Tb13B)'!G12</f>
        <v>610.70000000000005</v>
      </c>
      <c r="AE20" s="140">
        <f>'Exp (Tb13B)'!H12</f>
        <v>613.20000000000005</v>
      </c>
      <c r="AF20" s="140">
        <f>'Exp (Tb13B)'!I12</f>
        <v>779.2</v>
      </c>
      <c r="AG20" s="140">
        <f>'Exp (Tb13B)'!J12</f>
        <v>727.5</v>
      </c>
      <c r="AH20" s="139">
        <f>'Exp (Tb13B)'!K12</f>
        <v>776.9</v>
      </c>
      <c r="AI20" s="139">
        <f>'Exp (Tb13B)'!L12</f>
        <v>503.7</v>
      </c>
      <c r="AJ20" s="139">
        <f>'Exp (Tb13B)'!M12</f>
        <v>525.4</v>
      </c>
      <c r="AK20" s="139">
        <f>'Exp (Tb13B)'!N12</f>
        <v>555.4</v>
      </c>
      <c r="AL20" s="139">
        <f>'Exp (Tb13B)'!O12</f>
        <v>572.4</v>
      </c>
      <c r="AM20" s="139">
        <f>'Exp (Tb13B)'!P12</f>
        <v>601.29999999999995</v>
      </c>
      <c r="AN20" s="16"/>
      <c r="AO20" s="16"/>
      <c r="AP20" s="16"/>
      <c r="AQ20" s="16"/>
      <c r="AR20" s="16"/>
      <c r="AS20" s="16"/>
      <c r="AT20" s="16"/>
      <c r="AU20" s="16"/>
      <c r="AV20" s="16"/>
      <c r="AW20" s="16"/>
      <c r="AX20" s="16"/>
      <c r="AY20" s="16"/>
    </row>
    <row r="21" spans="1:51" s="25" customFormat="1">
      <c r="A21" s="297"/>
      <c r="B21" s="298" t="s">
        <v>290</v>
      </c>
      <c r="C21" s="246"/>
      <c r="D21" s="246"/>
      <c r="E21" s="246"/>
      <c r="F21" s="246"/>
      <c r="G21" s="246"/>
      <c r="H21" s="246"/>
      <c r="I21" s="246"/>
      <c r="J21" s="246"/>
      <c r="K21" s="246"/>
      <c r="L21" s="246"/>
      <c r="M21" s="246"/>
      <c r="N21" s="246"/>
      <c r="O21" s="246"/>
      <c r="P21" s="246"/>
      <c r="Q21" s="246"/>
      <c r="R21" s="246"/>
      <c r="S21" s="246"/>
      <c r="T21" s="246"/>
      <c r="U21" s="246"/>
      <c r="V21" s="246"/>
      <c r="W21" s="246"/>
      <c r="X21" s="246"/>
      <c r="Y21" s="246"/>
      <c r="Z21" s="299"/>
      <c r="AA21" s="299"/>
      <c r="AB21" s="692">
        <v>1439.9</v>
      </c>
      <c r="AC21" s="692">
        <v>1028.8</v>
      </c>
      <c r="AD21" s="746"/>
      <c r="AE21" s="746"/>
      <c r="AF21" s="746"/>
      <c r="AG21" s="746"/>
      <c r="AH21" s="318"/>
      <c r="AI21" s="318"/>
      <c r="AJ21" s="318"/>
      <c r="AK21" s="318"/>
      <c r="AL21" s="318"/>
      <c r="AM21" s="318"/>
      <c r="AN21" s="466"/>
      <c r="AO21" s="466"/>
      <c r="AP21" s="466"/>
      <c r="AQ21" s="466"/>
      <c r="AR21" s="466"/>
      <c r="AS21" s="466"/>
      <c r="AT21" s="466"/>
      <c r="AU21" s="466"/>
      <c r="AV21" s="466"/>
      <c r="AW21" s="466"/>
      <c r="AX21" s="466"/>
      <c r="AY21" s="466"/>
    </row>
    <row r="22" spans="1:51" s="3" customFormat="1">
      <c r="A22" s="70">
        <v>27</v>
      </c>
      <c r="B22" s="383" t="s">
        <v>226</v>
      </c>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695"/>
      <c r="AA22" s="695"/>
      <c r="AB22" s="695"/>
      <c r="AC22" s="695">
        <f>'Exp (Tb13B)'!F25</f>
        <v>0</v>
      </c>
      <c r="AD22" s="747"/>
      <c r="AE22" s="747"/>
      <c r="AF22" s="747"/>
      <c r="AG22" s="747"/>
      <c r="AH22" s="696"/>
      <c r="AI22" s="696"/>
      <c r="AJ22" s="696"/>
      <c r="AK22" s="696"/>
      <c r="AL22" s="696"/>
      <c r="AM22" s="696"/>
      <c r="AN22" s="10"/>
      <c r="AO22" s="10"/>
      <c r="AP22" s="10"/>
      <c r="AQ22" s="10"/>
      <c r="AR22" s="10"/>
      <c r="AS22" s="10"/>
      <c r="AT22" s="10"/>
      <c r="AU22" s="10"/>
      <c r="AV22" s="10"/>
      <c r="AW22" s="10"/>
      <c r="AX22" s="10"/>
      <c r="AY22" s="10"/>
    </row>
    <row r="23" spans="1:51" s="12" customFormat="1">
      <c r="A23" s="163">
        <v>28</v>
      </c>
      <c r="B23" s="282" t="s">
        <v>228</v>
      </c>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140">
        <f>'Exp (Tb13B)'!C13</f>
        <v>59</v>
      </c>
      <c r="AA23" s="140">
        <f>'Exp (Tb13B)'!D13</f>
        <v>855.3</v>
      </c>
      <c r="AB23" s="140">
        <f>'Exp (Tb13B)'!E13</f>
        <v>136.69999999999999</v>
      </c>
      <c r="AC23" s="140">
        <f>'Exp (Tb13B)'!F13</f>
        <v>121</v>
      </c>
      <c r="AD23" s="140">
        <f>'Exp (Tb13B)'!G13</f>
        <v>84.1</v>
      </c>
      <c r="AE23" s="140">
        <f>'Exp (Tb13B)'!H13</f>
        <v>79.8</v>
      </c>
      <c r="AF23" s="140">
        <f>'Exp (Tb13B)'!I13</f>
        <v>72.7</v>
      </c>
      <c r="AG23" s="140">
        <f>'Exp (Tb13B)'!J13</f>
        <v>84.8</v>
      </c>
      <c r="AH23" s="139">
        <f>'Exp (Tb13B)'!K13</f>
        <v>111.2</v>
      </c>
      <c r="AI23" s="139">
        <f>'Exp (Tb13B)'!L13</f>
        <v>50.9</v>
      </c>
      <c r="AJ23" s="139">
        <f>'Exp (Tb13B)'!M13</f>
        <v>53</v>
      </c>
      <c r="AK23" s="139">
        <f>'Exp (Tb13B)'!N13</f>
        <v>56.1</v>
      </c>
      <c r="AL23" s="139">
        <f>'Exp (Tb13B)'!O13</f>
        <v>57.8</v>
      </c>
      <c r="AM23" s="139">
        <f>'Exp (Tb13B)'!P13</f>
        <v>60.7</v>
      </c>
      <c r="AN23" s="16"/>
      <c r="AO23" s="16"/>
      <c r="AP23" s="16"/>
      <c r="AQ23" s="16"/>
      <c r="AR23" s="16"/>
      <c r="AS23" s="16"/>
      <c r="AT23" s="16"/>
      <c r="AU23" s="16"/>
      <c r="AV23" s="16"/>
      <c r="AW23" s="16"/>
      <c r="AX23" s="16"/>
      <c r="AY23" s="16"/>
    </row>
    <row r="24" spans="1:51" s="12" customFormat="1">
      <c r="A24" s="163">
        <v>31</v>
      </c>
      <c r="B24" s="282" t="s">
        <v>232</v>
      </c>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140">
        <f>'Exp (Tb13B)'!C14</f>
        <v>1423.7</v>
      </c>
      <c r="AA24" s="140">
        <f>'Exp (Tb13B)'!D14</f>
        <v>1722.1</v>
      </c>
      <c r="AB24" s="140">
        <f>'Exp (Tb13B)'!E14</f>
        <v>3251.8</v>
      </c>
      <c r="AC24" s="140">
        <f>'Exp (Tb13B)'!F14</f>
        <v>1015.8</v>
      </c>
      <c r="AD24" s="140">
        <f>'Exp (Tb13B)'!G14</f>
        <v>554.79999999999995</v>
      </c>
      <c r="AE24" s="140">
        <f>'Exp (Tb13B)'!H14</f>
        <v>442.5</v>
      </c>
      <c r="AF24" s="140">
        <f>'Exp (Tb13B)'!I14</f>
        <v>482.1</v>
      </c>
      <c r="AG24" s="140">
        <f>'Exp (Tb13B)'!J14</f>
        <v>567.6</v>
      </c>
      <c r="AH24" s="139">
        <f>'Exp (Tb13B)'!K14</f>
        <v>1180.7</v>
      </c>
      <c r="AI24" s="139">
        <f>'Exp (Tb13B)'!L14</f>
        <v>632.5</v>
      </c>
      <c r="AJ24" s="139">
        <f>'Exp (Tb13B)'!M14</f>
        <v>708.5</v>
      </c>
      <c r="AK24" s="139">
        <f>'Exp (Tb13B)'!N14</f>
        <v>664.8</v>
      </c>
      <c r="AL24" s="139">
        <f>'Exp (Tb13B)'!O14</f>
        <v>690.4</v>
      </c>
      <c r="AM24" s="139">
        <f>'Exp (Tb13B)'!P14</f>
        <v>757.4</v>
      </c>
      <c r="AN24" s="16"/>
      <c r="AO24" s="16"/>
      <c r="AP24" s="16"/>
      <c r="AQ24" s="16"/>
      <c r="AR24" s="16"/>
      <c r="AS24" s="16"/>
      <c r="AT24" s="16"/>
      <c r="AU24" s="16"/>
      <c r="AV24" s="16"/>
      <c r="AW24" s="16"/>
      <c r="AX24" s="16"/>
      <c r="AY24" s="16"/>
    </row>
    <row r="25" spans="1:51" s="25" customFormat="1">
      <c r="A25" s="297"/>
      <c r="B25" s="298" t="s">
        <v>291</v>
      </c>
      <c r="C25" s="246"/>
      <c r="D25" s="246"/>
      <c r="E25" s="246"/>
      <c r="F25" s="246"/>
      <c r="G25" s="246"/>
      <c r="H25" s="246"/>
      <c r="I25" s="246"/>
      <c r="J25" s="246"/>
      <c r="K25" s="246"/>
      <c r="L25" s="246"/>
      <c r="M25" s="246"/>
      <c r="N25" s="246"/>
      <c r="O25" s="246"/>
      <c r="P25" s="246"/>
      <c r="Q25" s="246"/>
      <c r="R25" s="246"/>
      <c r="S25" s="246"/>
      <c r="T25" s="246"/>
      <c r="U25" s="246"/>
      <c r="V25" s="246"/>
      <c r="W25" s="246"/>
      <c r="X25" s="246"/>
      <c r="Y25" s="246"/>
      <c r="Z25" s="299"/>
      <c r="AA25" s="299"/>
      <c r="AB25" s="692">
        <v>48.3</v>
      </c>
      <c r="AC25" s="692">
        <v>11.2</v>
      </c>
      <c r="AD25" s="746"/>
      <c r="AE25" s="746"/>
      <c r="AF25" s="746"/>
      <c r="AG25" s="746"/>
      <c r="AH25" s="318"/>
      <c r="AI25" s="318"/>
      <c r="AJ25" s="318"/>
      <c r="AK25" s="318"/>
      <c r="AL25" s="318"/>
      <c r="AM25" s="318"/>
      <c r="AN25" s="466"/>
      <c r="AO25" s="466"/>
      <c r="AP25" s="466"/>
      <c r="AQ25" s="466"/>
      <c r="AR25" s="466"/>
      <c r="AS25" s="466"/>
      <c r="AT25" s="466"/>
      <c r="AU25" s="466"/>
      <c r="AV25" s="466"/>
      <c r="AW25" s="466"/>
      <c r="AX25" s="466"/>
      <c r="AY25" s="466"/>
    </row>
    <row r="26" spans="1:51" s="25" customFormat="1">
      <c r="A26" s="297"/>
      <c r="B26" s="298" t="s">
        <v>292</v>
      </c>
      <c r="C26" s="246"/>
      <c r="D26" s="246"/>
      <c r="E26" s="246"/>
      <c r="F26" s="246"/>
      <c r="G26" s="246"/>
      <c r="H26" s="246"/>
      <c r="I26" s="246"/>
      <c r="J26" s="246"/>
      <c r="K26" s="246"/>
      <c r="L26" s="246"/>
      <c r="M26" s="246"/>
      <c r="N26" s="246"/>
      <c r="O26" s="246"/>
      <c r="P26" s="246"/>
      <c r="Q26" s="246"/>
      <c r="R26" s="246"/>
      <c r="S26" s="246"/>
      <c r="T26" s="246"/>
      <c r="U26" s="246"/>
      <c r="V26" s="246"/>
      <c r="W26" s="246"/>
      <c r="X26" s="246"/>
      <c r="Y26" s="246"/>
      <c r="Z26" s="299"/>
      <c r="AA26" s="299"/>
      <c r="AB26" s="692">
        <v>1560.5</v>
      </c>
      <c r="AC26" s="692">
        <v>1012.8</v>
      </c>
      <c r="AD26" s="746"/>
      <c r="AE26" s="746"/>
      <c r="AF26" s="746"/>
      <c r="AG26" s="746"/>
      <c r="AH26" s="318"/>
      <c r="AI26" s="318"/>
      <c r="AJ26" s="318"/>
      <c r="AK26" s="318"/>
      <c r="AL26" s="318"/>
      <c r="AM26" s="318"/>
      <c r="AN26" s="466"/>
      <c r="AO26" s="466"/>
      <c r="AP26" s="466"/>
      <c r="AQ26" s="466"/>
      <c r="AR26" s="466"/>
      <c r="AS26" s="466"/>
      <c r="AT26" s="466"/>
      <c r="AU26" s="466"/>
      <c r="AV26" s="466"/>
      <c r="AW26" s="466"/>
      <c r="AX26" s="466"/>
      <c r="AY26" s="466"/>
    </row>
    <row r="27" spans="1:51" s="25" customFormat="1">
      <c r="A27" s="297"/>
      <c r="B27" s="298" t="s">
        <v>293</v>
      </c>
      <c r="C27" s="246"/>
      <c r="D27" s="246"/>
      <c r="E27" s="246"/>
      <c r="F27" s="246"/>
      <c r="G27" s="246"/>
      <c r="H27" s="246"/>
      <c r="I27" s="246"/>
      <c r="J27" s="246"/>
      <c r="K27" s="246"/>
      <c r="L27" s="246"/>
      <c r="M27" s="246"/>
      <c r="N27" s="246"/>
      <c r="O27" s="246"/>
      <c r="P27" s="246"/>
      <c r="Q27" s="246"/>
      <c r="R27" s="246"/>
      <c r="S27" s="246"/>
      <c r="T27" s="246"/>
      <c r="U27" s="246"/>
      <c r="V27" s="246"/>
      <c r="W27" s="246"/>
      <c r="X27" s="246"/>
      <c r="Y27" s="246"/>
      <c r="Z27" s="299"/>
      <c r="AA27" s="299"/>
      <c r="AB27" s="692"/>
      <c r="AC27" s="692">
        <v>0.2</v>
      </c>
      <c r="AD27" s="746"/>
      <c r="AE27" s="746"/>
      <c r="AF27" s="746"/>
      <c r="AG27" s="746"/>
      <c r="AH27" s="318"/>
      <c r="AI27" s="318"/>
      <c r="AJ27" s="318"/>
      <c r="AK27" s="318"/>
      <c r="AL27" s="318"/>
      <c r="AM27" s="318"/>
      <c r="AN27" s="466"/>
      <c r="AO27" s="466"/>
      <c r="AP27" s="466"/>
      <c r="AQ27" s="466"/>
      <c r="AR27" s="466"/>
      <c r="AS27" s="466"/>
      <c r="AT27" s="466"/>
      <c r="AU27" s="466"/>
      <c r="AV27" s="466"/>
      <c r="AW27" s="466"/>
      <c r="AX27" s="466"/>
      <c r="AY27" s="466"/>
    </row>
    <row r="28" spans="1:51" s="25" customFormat="1">
      <c r="A28" s="297"/>
      <c r="B28" s="298" t="s">
        <v>295</v>
      </c>
      <c r="C28" s="246"/>
      <c r="D28" s="246"/>
      <c r="E28" s="246"/>
      <c r="F28" s="246"/>
      <c r="G28" s="246"/>
      <c r="H28" s="246"/>
      <c r="I28" s="246"/>
      <c r="J28" s="246"/>
      <c r="K28" s="246"/>
      <c r="L28" s="246"/>
      <c r="M28" s="246"/>
      <c r="N28" s="246"/>
      <c r="O28" s="246"/>
      <c r="P28" s="246"/>
      <c r="Q28" s="246"/>
      <c r="R28" s="246"/>
      <c r="S28" s="246"/>
      <c r="T28" s="246"/>
      <c r="U28" s="246"/>
      <c r="V28" s="246"/>
      <c r="W28" s="246"/>
      <c r="X28" s="246"/>
      <c r="Y28" s="246"/>
      <c r="Z28" s="299"/>
      <c r="AA28" s="299"/>
      <c r="AB28" s="692">
        <v>601</v>
      </c>
      <c r="AC28" s="692">
        <v>639.20000000000005</v>
      </c>
      <c r="AD28" s="748"/>
      <c r="AE28" s="748"/>
      <c r="AF28" s="748"/>
      <c r="AG28" s="748"/>
      <c r="AH28" s="320"/>
      <c r="AI28" s="320"/>
      <c r="AJ28" s="320"/>
      <c r="AK28" s="320"/>
      <c r="AL28" s="320"/>
      <c r="AM28" s="320"/>
      <c r="AN28" s="466"/>
      <c r="AO28" s="466"/>
      <c r="AP28" s="466"/>
      <c r="AQ28" s="466"/>
      <c r="AR28" s="466"/>
      <c r="AS28" s="466"/>
      <c r="AT28" s="466"/>
      <c r="AU28" s="466"/>
      <c r="AV28" s="466"/>
      <c r="AW28" s="466"/>
      <c r="AX28" s="466"/>
      <c r="AY28" s="466"/>
    </row>
    <row r="29" spans="1:51" s="12" customFormat="1">
      <c r="A29" s="163">
        <v>52</v>
      </c>
      <c r="B29" s="282" t="s">
        <v>266</v>
      </c>
      <c r="C29" s="289"/>
      <c r="D29" s="289"/>
      <c r="E29" s="289"/>
      <c r="F29" s="289"/>
      <c r="G29" s="289"/>
      <c r="H29" s="289"/>
      <c r="I29" s="289"/>
      <c r="J29" s="289"/>
      <c r="K29" s="289"/>
      <c r="L29" s="289"/>
      <c r="M29" s="289"/>
      <c r="N29" s="289"/>
      <c r="O29" s="289"/>
      <c r="P29" s="289"/>
      <c r="Q29" s="289"/>
      <c r="R29" s="289"/>
      <c r="S29" s="289"/>
      <c r="T29" s="289"/>
      <c r="U29" s="289"/>
      <c r="V29" s="289"/>
      <c r="W29" s="289"/>
      <c r="X29" s="289"/>
      <c r="Y29" s="289"/>
      <c r="Z29" s="140">
        <f>'Exp (Tb13B)'!C24</f>
        <v>0.5</v>
      </c>
      <c r="AA29" s="142" t="s">
        <v>119</v>
      </c>
      <c r="AB29" s="142" t="s">
        <v>119</v>
      </c>
      <c r="AC29" s="142" t="s">
        <v>119</v>
      </c>
      <c r="AD29" s="142" t="s">
        <v>119</v>
      </c>
      <c r="AE29" s="142" t="s">
        <v>119</v>
      </c>
      <c r="AF29" s="142" t="s">
        <v>119</v>
      </c>
      <c r="AG29" s="142" t="s">
        <v>119</v>
      </c>
      <c r="AH29" s="141" t="s">
        <v>119</v>
      </c>
      <c r="AI29" s="141" t="s">
        <v>119</v>
      </c>
      <c r="AJ29" s="141" t="s">
        <v>119</v>
      </c>
      <c r="AK29" s="141" t="s">
        <v>119</v>
      </c>
      <c r="AL29" s="141" t="s">
        <v>119</v>
      </c>
      <c r="AM29" s="141" t="s">
        <v>119</v>
      </c>
      <c r="AN29" s="16"/>
      <c r="AO29" s="16"/>
      <c r="AP29" s="16"/>
      <c r="AQ29" s="16"/>
      <c r="AR29" s="16"/>
      <c r="AS29" s="16"/>
      <c r="AT29" s="16"/>
      <c r="AU29" s="16"/>
      <c r="AV29" s="16"/>
      <c r="AW29" s="16"/>
      <c r="AX29" s="16"/>
      <c r="AY29" s="16"/>
    </row>
    <row r="30" spans="1:51" s="15" customFormat="1">
      <c r="A30" s="394">
        <v>9</v>
      </c>
      <c r="B30" s="282" t="s">
        <v>243</v>
      </c>
      <c r="C30" s="302"/>
      <c r="D30" s="302"/>
      <c r="E30" s="302"/>
      <c r="F30" s="302"/>
      <c r="G30" s="302"/>
      <c r="H30" s="302"/>
      <c r="I30" s="302"/>
      <c r="J30" s="302"/>
      <c r="K30" s="302"/>
      <c r="L30" s="302"/>
      <c r="M30" s="302"/>
      <c r="N30" s="302"/>
      <c r="O30" s="302"/>
      <c r="P30" s="302"/>
      <c r="Q30" s="302"/>
      <c r="R30" s="302"/>
      <c r="S30" s="302"/>
      <c r="T30" s="302"/>
      <c r="U30" s="302"/>
      <c r="V30" s="302"/>
      <c r="W30" s="302"/>
      <c r="X30" s="302"/>
      <c r="Y30" s="302"/>
      <c r="Z30" s="295"/>
      <c r="AA30" s="140">
        <f>'Exp (Tb13B)'!D26</f>
        <v>1011.8</v>
      </c>
      <c r="AB30" s="303" t="s">
        <v>119</v>
      </c>
      <c r="AC30" s="303">
        <f>'Exp (Tb13B)'!F26</f>
        <v>0</v>
      </c>
      <c r="AD30" s="142" t="s">
        <v>119</v>
      </c>
      <c r="AE30" s="142" t="s">
        <v>119</v>
      </c>
      <c r="AF30" s="142" t="s">
        <v>119</v>
      </c>
      <c r="AG30" s="142" t="s">
        <v>119</v>
      </c>
      <c r="AH30" s="141" t="s">
        <v>119</v>
      </c>
      <c r="AI30" s="141" t="s">
        <v>119</v>
      </c>
      <c r="AJ30" s="141" t="s">
        <v>119</v>
      </c>
      <c r="AK30" s="141" t="s">
        <v>119</v>
      </c>
      <c r="AL30" s="141" t="s">
        <v>119</v>
      </c>
      <c r="AM30" s="141" t="s">
        <v>119</v>
      </c>
    </row>
    <row r="31" spans="1:51">
      <c r="A31" s="62"/>
      <c r="B31" s="282"/>
      <c r="C31" s="296"/>
      <c r="D31" s="296"/>
      <c r="E31" s="296"/>
      <c r="F31" s="296"/>
      <c r="G31" s="296"/>
      <c r="H31" s="296"/>
      <c r="I31" s="296"/>
      <c r="J31" s="296"/>
      <c r="K31" s="296"/>
      <c r="L31" s="296"/>
      <c r="M31" s="296"/>
      <c r="N31" s="296"/>
      <c r="O31" s="296"/>
      <c r="P31" s="296"/>
      <c r="Q31" s="296"/>
      <c r="R31" s="296"/>
      <c r="S31" s="296"/>
      <c r="T31" s="296"/>
      <c r="U31" s="296"/>
      <c r="V31" s="296"/>
      <c r="W31" s="296"/>
      <c r="X31" s="296"/>
      <c r="Y31" s="296"/>
      <c r="Z31" s="140"/>
      <c r="AA31" s="140"/>
      <c r="AB31" s="140"/>
      <c r="AC31" s="140"/>
      <c r="AD31" s="140"/>
      <c r="AE31" s="140"/>
      <c r="AF31" s="140"/>
      <c r="AG31" s="140"/>
      <c r="AH31" s="139"/>
      <c r="AI31" s="139"/>
      <c r="AJ31" s="139"/>
      <c r="AK31" s="139"/>
      <c r="AL31" s="139"/>
      <c r="AM31" s="139"/>
      <c r="AN31" s="15"/>
      <c r="AO31" s="15"/>
      <c r="AP31" s="15"/>
      <c r="AQ31" s="15"/>
      <c r="AR31" s="15"/>
      <c r="AS31" s="15"/>
      <c r="AT31" s="15"/>
      <c r="AU31" s="15"/>
      <c r="AV31" s="15"/>
      <c r="AW31" s="15"/>
      <c r="AX31" s="15"/>
      <c r="AY31" s="15"/>
    </row>
    <row r="32" spans="1:51" s="13" customFormat="1">
      <c r="A32" s="393"/>
      <c r="B32" s="286" t="s">
        <v>296</v>
      </c>
      <c r="C32" s="290"/>
      <c r="D32" s="290"/>
      <c r="E32" s="290"/>
      <c r="F32" s="290"/>
      <c r="G32" s="290"/>
      <c r="H32" s="290"/>
      <c r="I32" s="290"/>
      <c r="J32" s="290"/>
      <c r="K32" s="290"/>
      <c r="L32" s="290"/>
      <c r="M32" s="290"/>
      <c r="N32" s="290"/>
      <c r="O32" s="290"/>
      <c r="P32" s="290"/>
      <c r="Q32" s="290"/>
      <c r="R32" s="290"/>
      <c r="S32" s="290"/>
      <c r="T32" s="290"/>
      <c r="U32" s="290"/>
      <c r="V32" s="290"/>
      <c r="W32" s="290"/>
      <c r="X32" s="290"/>
      <c r="Y32" s="290"/>
      <c r="Z32" s="138">
        <f>'Exp (Tb13B)'!C28</f>
        <v>1753.1</v>
      </c>
      <c r="AA32" s="138">
        <f>'Exp (Tb13B)'!D28</f>
        <v>2794.3</v>
      </c>
      <c r="AB32" s="138">
        <f>'Exp (Tb13B)'!E28</f>
        <v>3686.3</v>
      </c>
      <c r="AC32" s="138">
        <f>'Exp (Tb13B)'!F28</f>
        <v>3949.8</v>
      </c>
      <c r="AD32" s="138">
        <f>'Exp (Tb13B)'!G28</f>
        <v>3658.4</v>
      </c>
      <c r="AE32" s="138">
        <f>'Exp (Tb13B)'!H28</f>
        <v>3178.5</v>
      </c>
      <c r="AF32" s="138">
        <f>'Exp (Tb13B)'!I28</f>
        <v>3560.9</v>
      </c>
      <c r="AG32" s="138">
        <f>'Exp (Tb13B)'!J28</f>
        <v>3123.9</v>
      </c>
      <c r="AH32" s="135">
        <f>'Exp (Tb13B)'!K28</f>
        <v>3885.6</v>
      </c>
      <c r="AI32" s="135">
        <f>'Exp (Tb13B)'!L28</f>
        <v>4815</v>
      </c>
      <c r="AJ32" s="135">
        <f>'Exp (Tb13B)'!M28</f>
        <v>5158.5</v>
      </c>
      <c r="AK32" s="135">
        <f>'Exp (Tb13B)'!N28</f>
        <v>5000.8999999999996</v>
      </c>
      <c r="AL32" s="135">
        <f>'Exp (Tb13B)'!O28</f>
        <v>5115.6000000000004</v>
      </c>
      <c r="AM32" s="135">
        <f>'Exp (Tb13B)'!P28</f>
        <v>5466.8</v>
      </c>
      <c r="AN32" s="16"/>
      <c r="AO32" s="16"/>
      <c r="AP32" s="16"/>
      <c r="AQ32" s="16"/>
      <c r="AR32" s="16"/>
      <c r="AS32" s="16"/>
      <c r="AT32" s="16"/>
      <c r="AU32" s="16"/>
      <c r="AV32" s="16"/>
      <c r="AW32" s="16"/>
      <c r="AX32" s="16"/>
      <c r="AY32" s="16"/>
    </row>
    <row r="33" spans="1:51" s="37" customFormat="1">
      <c r="A33" s="308"/>
      <c r="B33" s="291" t="s">
        <v>296</v>
      </c>
      <c r="C33" s="257">
        <v>147.19999999999999</v>
      </c>
      <c r="D33" s="257">
        <v>136.1</v>
      </c>
      <c r="E33" s="257">
        <v>144.4</v>
      </c>
      <c r="F33" s="257">
        <v>163.30000000000001</v>
      </c>
      <c r="G33" s="257">
        <v>157</v>
      </c>
      <c r="H33" s="257">
        <v>152.5</v>
      </c>
      <c r="I33" s="257">
        <v>334.9</v>
      </c>
      <c r="J33" s="257">
        <v>525</v>
      </c>
      <c r="K33" s="257">
        <v>584.70000000000005</v>
      </c>
      <c r="L33" s="257">
        <v>559.6</v>
      </c>
      <c r="M33" s="257">
        <v>536.70000000000005</v>
      </c>
      <c r="N33" s="257">
        <v>526.6</v>
      </c>
      <c r="O33" s="257">
        <v>588.6</v>
      </c>
      <c r="P33" s="257">
        <v>562.9</v>
      </c>
      <c r="Q33" s="257">
        <v>563.29999999999995</v>
      </c>
      <c r="R33" s="257">
        <v>656</v>
      </c>
      <c r="S33" s="257">
        <v>632.5</v>
      </c>
      <c r="T33" s="257">
        <v>765.1</v>
      </c>
      <c r="U33" s="257">
        <v>745</v>
      </c>
      <c r="V33" s="257">
        <v>802.7</v>
      </c>
      <c r="W33" s="257">
        <v>985.6</v>
      </c>
      <c r="X33" s="257">
        <v>982.9</v>
      </c>
      <c r="Y33" s="257">
        <v>1228.0999999999999</v>
      </c>
      <c r="Z33" s="292">
        <v>1346.4</v>
      </c>
      <c r="AA33" s="292">
        <v>1396.6</v>
      </c>
      <c r="AB33" s="691">
        <v>3512.8</v>
      </c>
      <c r="AC33" s="691">
        <v>3437.7</v>
      </c>
      <c r="AD33" s="741"/>
      <c r="AE33" s="741"/>
      <c r="AF33" s="741"/>
      <c r="AG33" s="741"/>
      <c r="AH33" s="321"/>
      <c r="AI33" s="321"/>
      <c r="AJ33" s="321"/>
      <c r="AK33" s="321"/>
      <c r="AL33" s="321"/>
      <c r="AM33" s="321"/>
      <c r="AN33" s="45"/>
      <c r="AO33" s="45"/>
      <c r="AP33" s="45"/>
      <c r="AQ33" s="45"/>
      <c r="AR33" s="45"/>
      <c r="AS33" s="45"/>
      <c r="AT33" s="45"/>
      <c r="AU33" s="45"/>
      <c r="AV33" s="45"/>
      <c r="AW33" s="45"/>
      <c r="AX33" s="45"/>
      <c r="AY33" s="45"/>
    </row>
    <row r="34" spans="1:51">
      <c r="A34" s="163">
        <v>21</v>
      </c>
      <c r="B34" s="282" t="s">
        <v>214</v>
      </c>
      <c r="C34" s="296"/>
      <c r="D34" s="296"/>
      <c r="E34" s="296"/>
      <c r="F34" s="296"/>
      <c r="G34" s="296"/>
      <c r="H34" s="296"/>
      <c r="I34" s="296"/>
      <c r="J34" s="296"/>
      <c r="K34" s="296"/>
      <c r="L34" s="296"/>
      <c r="M34" s="296"/>
      <c r="N34" s="296"/>
      <c r="O34" s="296"/>
      <c r="P34" s="296"/>
      <c r="Q34" s="296"/>
      <c r="R34" s="296"/>
      <c r="S34" s="296"/>
      <c r="T34" s="296"/>
      <c r="U34" s="296"/>
      <c r="V34" s="296"/>
      <c r="W34" s="296"/>
      <c r="X34" s="296"/>
      <c r="Y34" s="296"/>
      <c r="Z34" s="140">
        <v>1037.5</v>
      </c>
      <c r="AA34" s="140">
        <v>1006.3</v>
      </c>
      <c r="AB34" s="140">
        <v>1301</v>
      </c>
      <c r="AC34" s="140">
        <f>'Exp (Tb13B)'!F29</f>
        <v>1457.8</v>
      </c>
      <c r="AD34" s="140">
        <f>'Exp (Tb13B)'!G29</f>
        <v>1641.7</v>
      </c>
      <c r="AE34" s="140">
        <f>'Exp (Tb13B)'!H29</f>
        <v>1686.4</v>
      </c>
      <c r="AF34" s="140">
        <f>'Exp (Tb13B)'!I29</f>
        <v>1823</v>
      </c>
      <c r="AG34" s="140">
        <f>'Exp (Tb13B)'!J29</f>
        <v>1960.3</v>
      </c>
      <c r="AH34" s="139">
        <f>'Exp (Tb13B)'!K29</f>
        <v>1726.3</v>
      </c>
      <c r="AI34" s="139">
        <f>'Exp (Tb13B)'!L29</f>
        <v>1836.2</v>
      </c>
      <c r="AJ34" s="139">
        <f>'Exp (Tb13B)'!M29</f>
        <v>1810.5</v>
      </c>
      <c r="AK34" s="139">
        <f>'Exp (Tb13B)'!N29</f>
        <v>1728.5</v>
      </c>
      <c r="AL34" s="139">
        <f>'Exp (Tb13B)'!O29</f>
        <v>1738.8</v>
      </c>
      <c r="AM34" s="139">
        <f>'Exp (Tb13B)'!P29</f>
        <v>1744.1</v>
      </c>
      <c r="AN34" s="15"/>
      <c r="AO34" s="15"/>
      <c r="AP34" s="15"/>
      <c r="AQ34" s="15"/>
      <c r="AR34" s="15"/>
      <c r="AS34" s="15"/>
      <c r="AT34" s="15"/>
      <c r="AU34" s="15"/>
      <c r="AV34" s="15"/>
      <c r="AW34" s="15"/>
      <c r="AX34" s="15"/>
      <c r="AY34" s="15"/>
    </row>
    <row r="35" spans="1:51" s="25" customFormat="1">
      <c r="A35" s="297"/>
      <c r="B35" s="298" t="s">
        <v>283</v>
      </c>
      <c r="C35" s="246">
        <v>109.2</v>
      </c>
      <c r="D35" s="246">
        <v>106.5</v>
      </c>
      <c r="E35" s="246">
        <v>111.3</v>
      </c>
      <c r="F35" s="246">
        <v>121.3</v>
      </c>
      <c r="G35" s="246">
        <v>125.2</v>
      </c>
      <c r="H35" s="246">
        <v>135.1</v>
      </c>
      <c r="I35" s="246">
        <f>SUM(I36:I37)</f>
        <v>256.10000000000002</v>
      </c>
      <c r="J35" s="246">
        <f>SUM(J36:J37)</f>
        <v>258.3</v>
      </c>
      <c r="K35" s="246">
        <f>SUM(K36:K37)</f>
        <v>288.10000000000002</v>
      </c>
      <c r="L35" s="246">
        <f>SUM(L36:L37)</f>
        <v>306.5</v>
      </c>
      <c r="M35" s="246">
        <v>383.8</v>
      </c>
      <c r="N35" s="246">
        <v>363.2</v>
      </c>
      <c r="O35" s="246">
        <v>419.8</v>
      </c>
      <c r="P35" s="246">
        <v>467.2</v>
      </c>
      <c r="Q35" s="246">
        <v>482.9</v>
      </c>
      <c r="R35" s="246">
        <v>580.20000000000005</v>
      </c>
      <c r="S35" s="246">
        <v>543.4</v>
      </c>
      <c r="T35" s="246">
        <v>662.5</v>
      </c>
      <c r="U35" s="246">
        <v>621.6</v>
      </c>
      <c r="V35" s="246">
        <v>668.4</v>
      </c>
      <c r="W35" s="246">
        <v>791.4</v>
      </c>
      <c r="X35" s="246">
        <v>781.6</v>
      </c>
      <c r="Y35" s="246">
        <v>977</v>
      </c>
      <c r="Z35" s="299">
        <v>1037.4000000000001</v>
      </c>
      <c r="AA35" s="299">
        <v>1004.6</v>
      </c>
      <c r="AB35" s="692">
        <v>1301</v>
      </c>
      <c r="AC35" s="692">
        <v>1413.6</v>
      </c>
      <c r="AD35" s="746"/>
      <c r="AE35" s="746"/>
      <c r="AF35" s="746"/>
      <c r="AG35" s="746"/>
      <c r="AH35" s="318"/>
      <c r="AI35" s="318"/>
      <c r="AJ35" s="318"/>
      <c r="AK35" s="318"/>
      <c r="AL35" s="318"/>
      <c r="AM35" s="318"/>
      <c r="AN35" s="466"/>
      <c r="AO35" s="466"/>
      <c r="AP35" s="466"/>
      <c r="AQ35" s="466"/>
      <c r="AR35" s="466"/>
      <c r="AS35" s="466"/>
      <c r="AT35" s="466"/>
      <c r="AU35" s="466"/>
      <c r="AV35" s="466"/>
      <c r="AW35" s="466"/>
      <c r="AX35" s="466"/>
      <c r="AY35" s="466"/>
    </row>
    <row r="36" spans="1:51" s="44" customFormat="1">
      <c r="A36" s="300"/>
      <c r="B36" s="454" t="s">
        <v>297</v>
      </c>
      <c r="C36" s="246"/>
      <c r="D36" s="246"/>
      <c r="E36" s="246"/>
      <c r="F36" s="246"/>
      <c r="G36" s="246"/>
      <c r="H36" s="246"/>
      <c r="I36" s="246">
        <v>151.1</v>
      </c>
      <c r="J36" s="246">
        <v>152</v>
      </c>
      <c r="K36" s="246">
        <v>182.2</v>
      </c>
      <c r="L36" s="246">
        <v>197.6</v>
      </c>
      <c r="M36" s="246">
        <v>238.3</v>
      </c>
      <c r="N36" s="246">
        <v>235.5</v>
      </c>
      <c r="O36" s="246">
        <v>272.89999999999998</v>
      </c>
      <c r="P36" s="246">
        <v>310.8</v>
      </c>
      <c r="Q36" s="246">
        <v>322.2</v>
      </c>
      <c r="R36" s="246">
        <v>397.2</v>
      </c>
      <c r="S36" s="246">
        <v>380.9</v>
      </c>
      <c r="T36" s="246">
        <v>471.2</v>
      </c>
      <c r="U36" s="246">
        <v>438</v>
      </c>
      <c r="V36" s="246">
        <v>463.6</v>
      </c>
      <c r="W36" s="246">
        <v>544</v>
      </c>
      <c r="X36" s="246">
        <v>526.5</v>
      </c>
      <c r="Y36" s="246">
        <v>679.8</v>
      </c>
      <c r="Z36" s="299">
        <v>706</v>
      </c>
      <c r="AA36" s="299">
        <v>633</v>
      </c>
      <c r="AB36" s="693" t="s">
        <v>119</v>
      </c>
      <c r="AC36" s="693" t="s">
        <v>119</v>
      </c>
      <c r="AD36" s="746"/>
      <c r="AE36" s="746"/>
      <c r="AF36" s="746"/>
      <c r="AG36" s="746"/>
      <c r="AH36" s="318"/>
      <c r="AI36" s="318"/>
      <c r="AJ36" s="318"/>
      <c r="AK36" s="318"/>
      <c r="AL36" s="318"/>
      <c r="AM36" s="318"/>
      <c r="AN36" s="467"/>
      <c r="AO36" s="467"/>
      <c r="AP36" s="467"/>
      <c r="AQ36" s="467"/>
      <c r="AR36" s="467"/>
      <c r="AS36" s="467"/>
      <c r="AT36" s="467"/>
      <c r="AU36" s="467"/>
      <c r="AV36" s="467"/>
      <c r="AW36" s="467"/>
      <c r="AX36" s="467"/>
      <c r="AY36" s="467"/>
    </row>
    <row r="37" spans="1:51" s="44" customFormat="1">
      <c r="A37" s="300"/>
      <c r="B37" s="454" t="s">
        <v>298</v>
      </c>
      <c r="C37" s="246"/>
      <c r="D37" s="246"/>
      <c r="E37" s="246"/>
      <c r="F37" s="246"/>
      <c r="G37" s="246"/>
      <c r="H37" s="246"/>
      <c r="I37" s="246">
        <v>105</v>
      </c>
      <c r="J37" s="246">
        <v>106.3</v>
      </c>
      <c r="K37" s="246">
        <v>105.9</v>
      </c>
      <c r="L37" s="246">
        <v>108.9</v>
      </c>
      <c r="M37" s="246">
        <v>145.5</v>
      </c>
      <c r="N37" s="246">
        <v>127.7</v>
      </c>
      <c r="O37" s="246">
        <v>146.9</v>
      </c>
      <c r="P37" s="246">
        <v>156.4</v>
      </c>
      <c r="Q37" s="246">
        <v>160.69999999999999</v>
      </c>
      <c r="R37" s="246">
        <v>183</v>
      </c>
      <c r="S37" s="246">
        <v>162.5</v>
      </c>
      <c r="T37" s="246">
        <v>191.3</v>
      </c>
      <c r="U37" s="246">
        <v>183.6</v>
      </c>
      <c r="V37" s="246">
        <v>204.8</v>
      </c>
      <c r="W37" s="246">
        <v>247.4</v>
      </c>
      <c r="X37" s="246">
        <v>255.1</v>
      </c>
      <c r="Y37" s="246">
        <f>Y35-Y36</f>
        <v>297.20000000000005</v>
      </c>
      <c r="Z37" s="301" t="s">
        <v>119</v>
      </c>
      <c r="AA37" s="301" t="s">
        <v>119</v>
      </c>
      <c r="AB37" s="693" t="s">
        <v>119</v>
      </c>
      <c r="AC37" s="693" t="s">
        <v>119</v>
      </c>
      <c r="AD37" s="746"/>
      <c r="AE37" s="746"/>
      <c r="AF37" s="746"/>
      <c r="AG37" s="746"/>
      <c r="AH37" s="318"/>
      <c r="AI37" s="318"/>
      <c r="AJ37" s="318"/>
      <c r="AK37" s="318"/>
      <c r="AL37" s="318"/>
      <c r="AM37" s="318"/>
      <c r="AN37" s="467"/>
      <c r="AO37" s="467"/>
      <c r="AP37" s="467"/>
      <c r="AQ37" s="467"/>
      <c r="AR37" s="467"/>
      <c r="AS37" s="467"/>
      <c r="AT37" s="467"/>
      <c r="AU37" s="467"/>
      <c r="AV37" s="467"/>
      <c r="AW37" s="467"/>
      <c r="AX37" s="467"/>
      <c r="AY37" s="467"/>
    </row>
    <row r="38" spans="1:51" s="44" customFormat="1">
      <c r="A38" s="300"/>
      <c r="B38" s="454" t="s">
        <v>299</v>
      </c>
      <c r="C38" s="246"/>
      <c r="D38" s="246"/>
      <c r="E38" s="246"/>
      <c r="F38" s="246"/>
      <c r="G38" s="246"/>
      <c r="H38" s="246"/>
      <c r="I38" s="246"/>
      <c r="J38" s="246"/>
      <c r="K38" s="246"/>
      <c r="L38" s="246"/>
      <c r="M38" s="246"/>
      <c r="N38" s="246"/>
      <c r="O38" s="246"/>
      <c r="P38" s="246"/>
      <c r="Q38" s="246"/>
      <c r="R38" s="246"/>
      <c r="S38" s="246"/>
      <c r="T38" s="246"/>
      <c r="U38" s="246"/>
      <c r="V38" s="246"/>
      <c r="W38" s="246"/>
      <c r="X38" s="246"/>
      <c r="Y38" s="246">
        <v>21.9</v>
      </c>
      <c r="Z38" s="299">
        <v>21.3</v>
      </c>
      <c r="AA38" s="299">
        <v>29.5</v>
      </c>
      <c r="AB38" s="693" t="s">
        <v>119</v>
      </c>
      <c r="AC38" s="693" t="s">
        <v>119</v>
      </c>
      <c r="AD38" s="746"/>
      <c r="AE38" s="746"/>
      <c r="AF38" s="746"/>
      <c r="AG38" s="746"/>
      <c r="AH38" s="318"/>
      <c r="AI38" s="318"/>
      <c r="AJ38" s="318"/>
      <c r="AK38" s="318"/>
      <c r="AL38" s="318"/>
      <c r="AM38" s="318"/>
      <c r="AN38" s="467"/>
      <c r="AO38" s="467"/>
      <c r="AP38" s="467"/>
      <c r="AQ38" s="467"/>
      <c r="AR38" s="467"/>
      <c r="AS38" s="467"/>
      <c r="AT38" s="467"/>
      <c r="AU38" s="467"/>
      <c r="AV38" s="467"/>
      <c r="AW38" s="467"/>
      <c r="AX38" s="467"/>
      <c r="AY38" s="467"/>
    </row>
    <row r="39" spans="1:51" s="44" customFormat="1">
      <c r="A39" s="300"/>
      <c r="B39" s="454" t="s">
        <v>300</v>
      </c>
      <c r="C39" s="246"/>
      <c r="D39" s="246"/>
      <c r="E39" s="246"/>
      <c r="F39" s="246"/>
      <c r="G39" s="246"/>
      <c r="H39" s="246"/>
      <c r="I39" s="246"/>
      <c r="J39" s="246"/>
      <c r="K39" s="246"/>
      <c r="L39" s="246"/>
      <c r="M39" s="246"/>
      <c r="N39" s="246"/>
      <c r="O39" s="246"/>
      <c r="P39" s="246"/>
      <c r="Q39" s="246"/>
      <c r="R39" s="246"/>
      <c r="S39" s="246"/>
      <c r="T39" s="246"/>
      <c r="U39" s="246"/>
      <c r="V39" s="246"/>
      <c r="W39" s="246"/>
      <c r="X39" s="246"/>
      <c r="Y39" s="246">
        <v>254.2</v>
      </c>
      <c r="Z39" s="299">
        <v>290.3</v>
      </c>
      <c r="AA39" s="299">
        <v>321</v>
      </c>
      <c r="AB39" s="693" t="s">
        <v>119</v>
      </c>
      <c r="AC39" s="693" t="s">
        <v>119</v>
      </c>
      <c r="AD39" s="746"/>
      <c r="AE39" s="746"/>
      <c r="AF39" s="746"/>
      <c r="AG39" s="746"/>
      <c r="AH39" s="318"/>
      <c r="AI39" s="318"/>
      <c r="AJ39" s="318"/>
      <c r="AK39" s="318"/>
      <c r="AL39" s="318"/>
      <c r="AM39" s="318"/>
      <c r="AN39" s="467"/>
      <c r="AO39" s="467"/>
      <c r="AP39" s="467"/>
      <c r="AQ39" s="467"/>
      <c r="AR39" s="467"/>
      <c r="AS39" s="467"/>
      <c r="AT39" s="467"/>
      <c r="AU39" s="467"/>
      <c r="AV39" s="467"/>
      <c r="AW39" s="467"/>
      <c r="AX39" s="467"/>
      <c r="AY39" s="467"/>
    </row>
    <row r="40" spans="1:51" s="44" customFormat="1">
      <c r="A40" s="300"/>
      <c r="B40" s="454" t="s">
        <v>301</v>
      </c>
      <c r="C40" s="246"/>
      <c r="D40" s="246"/>
      <c r="E40" s="246"/>
      <c r="F40" s="246"/>
      <c r="G40" s="246"/>
      <c r="H40" s="246"/>
      <c r="I40" s="246"/>
      <c r="J40" s="246"/>
      <c r="K40" s="246"/>
      <c r="L40" s="246"/>
      <c r="M40" s="246"/>
      <c r="N40" s="246"/>
      <c r="O40" s="246"/>
      <c r="P40" s="246"/>
      <c r="Q40" s="246"/>
      <c r="R40" s="246"/>
      <c r="S40" s="246"/>
      <c r="T40" s="246"/>
      <c r="U40" s="246"/>
      <c r="V40" s="246"/>
      <c r="W40" s="246"/>
      <c r="X40" s="246"/>
      <c r="Y40" s="246">
        <v>10.4</v>
      </c>
      <c r="Z40" s="299">
        <v>12.8</v>
      </c>
      <c r="AA40" s="299">
        <v>12.8</v>
      </c>
      <c r="AB40" s="693" t="s">
        <v>119</v>
      </c>
      <c r="AC40" s="693" t="s">
        <v>119</v>
      </c>
      <c r="AD40" s="746"/>
      <c r="AE40" s="746"/>
      <c r="AF40" s="746"/>
      <c r="AG40" s="746"/>
      <c r="AH40" s="318"/>
      <c r="AI40" s="318"/>
      <c r="AJ40" s="318"/>
      <c r="AK40" s="318"/>
      <c r="AL40" s="318"/>
      <c r="AM40" s="318"/>
      <c r="AN40" s="467"/>
      <c r="AO40" s="467"/>
      <c r="AP40" s="467"/>
      <c r="AQ40" s="467"/>
      <c r="AR40" s="467"/>
      <c r="AS40" s="467"/>
      <c r="AT40" s="467"/>
      <c r="AU40" s="467"/>
      <c r="AV40" s="467"/>
      <c r="AW40" s="467"/>
      <c r="AX40" s="467"/>
      <c r="AY40" s="467"/>
    </row>
    <row r="41" spans="1:51" s="44" customFormat="1">
      <c r="A41" s="300"/>
      <c r="B41" s="454" t="s">
        <v>302</v>
      </c>
      <c r="C41" s="246"/>
      <c r="D41" s="246"/>
      <c r="E41" s="246"/>
      <c r="F41" s="246"/>
      <c r="G41" s="246"/>
      <c r="H41" s="246"/>
      <c r="I41" s="246"/>
      <c r="J41" s="246"/>
      <c r="K41" s="246"/>
      <c r="L41" s="246"/>
      <c r="M41" s="246"/>
      <c r="N41" s="246"/>
      <c r="O41" s="246"/>
      <c r="P41" s="246"/>
      <c r="Q41" s="246"/>
      <c r="R41" s="246"/>
      <c r="S41" s="246"/>
      <c r="T41" s="246"/>
      <c r="U41" s="246"/>
      <c r="V41" s="246"/>
      <c r="W41" s="246"/>
      <c r="X41" s="246"/>
      <c r="Y41" s="246">
        <v>10.7</v>
      </c>
      <c r="Z41" s="299">
        <v>7</v>
      </c>
      <c r="AA41" s="299">
        <v>8.1999999999999993</v>
      </c>
      <c r="AB41" s="693" t="s">
        <v>119</v>
      </c>
      <c r="AC41" s="693" t="s">
        <v>119</v>
      </c>
      <c r="AD41" s="746"/>
      <c r="AE41" s="746"/>
      <c r="AF41" s="746"/>
      <c r="AG41" s="746"/>
      <c r="AH41" s="318"/>
      <c r="AI41" s="318"/>
      <c r="AJ41" s="318"/>
      <c r="AK41" s="318"/>
      <c r="AL41" s="318"/>
      <c r="AM41" s="318"/>
      <c r="AN41" s="467"/>
      <c r="AO41" s="467"/>
      <c r="AP41" s="467"/>
      <c r="AQ41" s="467"/>
      <c r="AR41" s="467"/>
      <c r="AS41" s="467"/>
      <c r="AT41" s="467"/>
      <c r="AU41" s="467"/>
      <c r="AV41" s="467"/>
      <c r="AW41" s="467"/>
      <c r="AX41" s="467"/>
      <c r="AY41" s="467"/>
    </row>
    <row r="42" spans="1:51" s="12" customFormat="1">
      <c r="A42" s="163">
        <v>22</v>
      </c>
      <c r="B42" s="282" t="s">
        <v>219</v>
      </c>
      <c r="C42" s="289"/>
      <c r="D42" s="289"/>
      <c r="E42" s="289"/>
      <c r="F42" s="289"/>
      <c r="G42" s="289"/>
      <c r="H42" s="289"/>
      <c r="I42" s="289"/>
      <c r="J42" s="289"/>
      <c r="K42" s="289"/>
      <c r="L42" s="289"/>
      <c r="M42" s="289"/>
      <c r="N42" s="289"/>
      <c r="O42" s="289"/>
      <c r="P42" s="289"/>
      <c r="Q42" s="289"/>
      <c r="R42" s="289"/>
      <c r="S42" s="289"/>
      <c r="T42" s="289"/>
      <c r="U42" s="289"/>
      <c r="V42" s="289"/>
      <c r="W42" s="289"/>
      <c r="X42" s="289"/>
      <c r="Y42" s="289"/>
      <c r="Z42" s="140">
        <f>'Exp (Tb13B)'!C34</f>
        <v>332.6</v>
      </c>
      <c r="AA42" s="140">
        <f>'Exp (Tb13B)'!D34</f>
        <v>1593.1</v>
      </c>
      <c r="AB42" s="140">
        <f>'Exp (Tb13B)'!E34</f>
        <v>1382.5</v>
      </c>
      <c r="AC42" s="140">
        <f>'Exp (Tb13B)'!F34</f>
        <v>568.6</v>
      </c>
      <c r="AD42" s="140">
        <f>'Exp (Tb13B)'!G34</f>
        <v>809.7</v>
      </c>
      <c r="AE42" s="140">
        <f>'Exp (Tb13B)'!H34</f>
        <v>631.70000000000005</v>
      </c>
      <c r="AF42" s="140">
        <f>'Exp (Tb13B)'!I34</f>
        <v>713.6</v>
      </c>
      <c r="AG42" s="140">
        <f>'Exp (Tb13B)'!J34</f>
        <v>520.70000000000005</v>
      </c>
      <c r="AH42" s="139">
        <f>'Exp (Tb13B)'!K34</f>
        <v>427.9</v>
      </c>
      <c r="AI42" s="139">
        <f>'Exp (Tb13B)'!L34</f>
        <v>1063.2</v>
      </c>
      <c r="AJ42" s="139">
        <f>'Exp (Tb13B)'!M34</f>
        <v>1311.2</v>
      </c>
      <c r="AK42" s="139">
        <f>'Exp (Tb13B)'!N34</f>
        <v>1386.1</v>
      </c>
      <c r="AL42" s="139">
        <f>'Exp (Tb13B)'!O34</f>
        <v>1428.5</v>
      </c>
      <c r="AM42" s="139">
        <f>'Exp (Tb13B)'!P34</f>
        <v>1650.6</v>
      </c>
      <c r="AN42" s="16"/>
      <c r="AO42" s="16"/>
      <c r="AP42" s="16"/>
      <c r="AQ42" s="16"/>
      <c r="AR42" s="16"/>
      <c r="AS42" s="16"/>
      <c r="AT42" s="16"/>
      <c r="AU42" s="16"/>
      <c r="AV42" s="16"/>
      <c r="AW42" s="16"/>
      <c r="AX42" s="16"/>
      <c r="AY42" s="16"/>
    </row>
    <row r="43" spans="1:51" s="25" customFormat="1">
      <c r="A43" s="297"/>
      <c r="B43" s="298" t="s">
        <v>303</v>
      </c>
      <c r="C43" s="246">
        <v>38</v>
      </c>
      <c r="D43" s="246">
        <v>29.6</v>
      </c>
      <c r="E43" s="246">
        <v>33</v>
      </c>
      <c r="F43" s="246">
        <v>42</v>
      </c>
      <c r="G43" s="246">
        <v>31.8</v>
      </c>
      <c r="H43" s="246">
        <v>17.399999999999999</v>
      </c>
      <c r="I43" s="246">
        <v>78.8</v>
      </c>
      <c r="J43" s="246">
        <v>76.599999999999994</v>
      </c>
      <c r="K43" s="246">
        <v>72.8</v>
      </c>
      <c r="L43" s="246">
        <v>122.3</v>
      </c>
      <c r="M43" s="246">
        <v>84.6</v>
      </c>
      <c r="N43" s="246">
        <v>94.3</v>
      </c>
      <c r="O43" s="246">
        <v>98</v>
      </c>
      <c r="P43" s="246">
        <v>45.7</v>
      </c>
      <c r="Q43" s="246">
        <v>53.4</v>
      </c>
      <c r="R43" s="246">
        <v>54</v>
      </c>
      <c r="S43" s="246">
        <v>54.6</v>
      </c>
      <c r="T43" s="246">
        <v>65.099999999999994</v>
      </c>
      <c r="U43" s="246">
        <v>65.400000000000006</v>
      </c>
      <c r="V43" s="246">
        <v>134.30000000000001</v>
      </c>
      <c r="W43" s="246">
        <v>194.2</v>
      </c>
      <c r="X43" s="246">
        <v>201.3</v>
      </c>
      <c r="Y43" s="246">
        <v>251.1</v>
      </c>
      <c r="Z43" s="299">
        <v>309</v>
      </c>
      <c r="AA43" s="299">
        <v>392.1</v>
      </c>
      <c r="AB43" s="692">
        <v>930.2</v>
      </c>
      <c r="AC43" s="692">
        <v>58.5</v>
      </c>
      <c r="AD43" s="746"/>
      <c r="AE43" s="746"/>
      <c r="AF43" s="746"/>
      <c r="AG43" s="746"/>
      <c r="AH43" s="318"/>
      <c r="AI43" s="318"/>
      <c r="AJ43" s="318"/>
      <c r="AK43" s="318"/>
      <c r="AL43" s="318"/>
      <c r="AM43" s="318"/>
      <c r="AN43" s="466"/>
      <c r="AO43" s="466"/>
      <c r="AP43" s="466"/>
      <c r="AQ43" s="466"/>
      <c r="AR43" s="466"/>
      <c r="AS43" s="466"/>
      <c r="AT43" s="466"/>
      <c r="AU43" s="466"/>
      <c r="AV43" s="466"/>
      <c r="AW43" s="466"/>
      <c r="AX43" s="466"/>
      <c r="AY43" s="466"/>
    </row>
    <row r="44" spans="1:51">
      <c r="A44" s="163">
        <v>24</v>
      </c>
      <c r="B44" s="282" t="s">
        <v>157</v>
      </c>
      <c r="C44" s="296"/>
      <c r="D44" s="296"/>
      <c r="E44" s="296"/>
      <c r="F44" s="296"/>
      <c r="G44" s="296"/>
      <c r="H44" s="296"/>
      <c r="I44" s="296"/>
      <c r="J44" s="296"/>
      <c r="K44" s="296"/>
      <c r="L44" s="296"/>
      <c r="M44" s="296"/>
      <c r="N44" s="296"/>
      <c r="O44" s="296"/>
      <c r="P44" s="296"/>
      <c r="Q44" s="296"/>
      <c r="R44" s="296"/>
      <c r="S44" s="296"/>
      <c r="T44" s="296"/>
      <c r="U44" s="296"/>
      <c r="V44" s="296"/>
      <c r="W44" s="296"/>
      <c r="X44" s="296"/>
      <c r="Y44" s="296"/>
      <c r="Z44" s="140"/>
      <c r="AA44" s="140"/>
      <c r="AB44" s="140"/>
      <c r="AC44" s="140">
        <f>'Exp (Tb13B)'!F35</f>
        <v>0</v>
      </c>
      <c r="AD44" s="140">
        <f>'Exp (Tb13B)'!G35</f>
        <v>0</v>
      </c>
      <c r="AE44" s="140">
        <f>'Exp (Tb13B)'!H35</f>
        <v>0</v>
      </c>
      <c r="AF44" s="140">
        <f>'Exp (Tb13B)'!I35</f>
        <v>0</v>
      </c>
      <c r="AG44" s="140">
        <f>'Exp (Tb13B)'!J35</f>
        <v>0</v>
      </c>
      <c r="AH44" s="139">
        <f>'Exp (Tb13B)'!K35</f>
        <v>0</v>
      </c>
      <c r="AI44" s="139">
        <f>'Exp (Tb13B)'!L35</f>
        <v>0</v>
      </c>
      <c r="AJ44" s="139">
        <f>'Exp (Tb13B)'!M35</f>
        <v>0</v>
      </c>
      <c r="AK44" s="139">
        <f>'Exp (Tb13B)'!N35</f>
        <v>0</v>
      </c>
      <c r="AL44" s="139">
        <f>'Exp (Tb13B)'!O35</f>
        <v>0</v>
      </c>
      <c r="AM44" s="139">
        <f>'Exp (Tb13B)'!P35</f>
        <v>0</v>
      </c>
      <c r="AN44" s="15"/>
      <c r="AO44" s="15"/>
      <c r="AP44" s="15"/>
      <c r="AQ44" s="15"/>
      <c r="AR44" s="15"/>
      <c r="AS44" s="15"/>
      <c r="AT44" s="15"/>
      <c r="AU44" s="15"/>
      <c r="AV44" s="15"/>
      <c r="AW44" s="15"/>
      <c r="AX44" s="15"/>
      <c r="AY44" s="15"/>
    </row>
    <row r="45" spans="1:51" s="12" customFormat="1">
      <c r="A45" s="163">
        <v>26</v>
      </c>
      <c r="B45" s="282" t="s">
        <v>223</v>
      </c>
      <c r="C45" s="289"/>
      <c r="D45" s="289"/>
      <c r="E45" s="289"/>
      <c r="F45" s="289"/>
      <c r="G45" s="289"/>
      <c r="H45" s="289"/>
      <c r="I45" s="289"/>
      <c r="J45" s="289"/>
      <c r="K45" s="289"/>
      <c r="L45" s="289"/>
      <c r="M45" s="289"/>
      <c r="N45" s="289"/>
      <c r="O45" s="289"/>
      <c r="P45" s="289"/>
      <c r="Q45" s="289"/>
      <c r="R45" s="289"/>
      <c r="S45" s="289"/>
      <c r="T45" s="289"/>
      <c r="U45" s="289"/>
      <c r="V45" s="289"/>
      <c r="W45" s="289"/>
      <c r="X45" s="289"/>
      <c r="Y45" s="289"/>
      <c r="Z45" s="140">
        <f>'Exp (Tb13B)'!C36</f>
        <v>127.5</v>
      </c>
      <c r="AA45" s="140">
        <f>'Exp (Tb13B)'!D36</f>
        <v>433.1</v>
      </c>
      <c r="AB45" s="140">
        <f>'Exp (Tb13B)'!E36</f>
        <v>716.8</v>
      </c>
      <c r="AC45" s="140">
        <f>'Exp (Tb13B)'!F36</f>
        <v>1883.9</v>
      </c>
      <c r="AD45" s="140">
        <f>'Exp (Tb13B)'!G36</f>
        <v>1184</v>
      </c>
      <c r="AE45" s="140">
        <f>'Exp (Tb13B)'!H36</f>
        <v>659.3</v>
      </c>
      <c r="AF45" s="140">
        <f>'Exp (Tb13B)'!I36</f>
        <v>1002.8</v>
      </c>
      <c r="AG45" s="140">
        <f>'Exp (Tb13B)'!J36</f>
        <v>636.4</v>
      </c>
      <c r="AH45" s="139">
        <f>'Exp (Tb13B)'!K36</f>
        <v>1686.3</v>
      </c>
      <c r="AI45" s="139">
        <f>'Exp (Tb13B)'!L36</f>
        <v>1414</v>
      </c>
      <c r="AJ45" s="139">
        <f>'Exp (Tb13B)'!M36</f>
        <v>1474.8</v>
      </c>
      <c r="AK45" s="139">
        <f>'Exp (Tb13B)'!N36</f>
        <v>1359</v>
      </c>
      <c r="AL45" s="139">
        <f>'Exp (Tb13B)'!O36</f>
        <v>1400.6</v>
      </c>
      <c r="AM45" s="139">
        <f>'Exp (Tb13B)'!P36</f>
        <v>1471.3</v>
      </c>
      <c r="AN45" s="16"/>
      <c r="AO45" s="16"/>
      <c r="AP45" s="16"/>
      <c r="AQ45" s="16"/>
      <c r="AR45" s="16"/>
      <c r="AS45" s="16"/>
      <c r="AT45" s="16"/>
      <c r="AU45" s="16"/>
      <c r="AV45" s="16"/>
      <c r="AW45" s="16"/>
      <c r="AX45" s="16"/>
      <c r="AY45" s="16"/>
    </row>
    <row r="46" spans="1:51" s="25" customFormat="1">
      <c r="A46" s="297"/>
      <c r="B46" s="311" t="s">
        <v>290</v>
      </c>
      <c r="C46" s="246"/>
      <c r="D46" s="246"/>
      <c r="E46" s="246"/>
      <c r="F46" s="246"/>
      <c r="G46" s="246"/>
      <c r="H46" s="246"/>
      <c r="I46" s="246"/>
      <c r="J46" s="246"/>
      <c r="K46" s="246"/>
      <c r="L46" s="246"/>
      <c r="M46" s="246"/>
      <c r="N46" s="246"/>
      <c r="O46" s="246"/>
      <c r="P46" s="246"/>
      <c r="Q46" s="246"/>
      <c r="R46" s="246"/>
      <c r="S46" s="246"/>
      <c r="T46" s="246"/>
      <c r="U46" s="246"/>
      <c r="V46" s="246"/>
      <c r="W46" s="246"/>
      <c r="X46" s="246"/>
      <c r="Y46" s="246"/>
      <c r="Z46" s="299"/>
      <c r="AA46" s="299"/>
      <c r="AB46" s="692">
        <v>1166.5</v>
      </c>
      <c r="AC46" s="692">
        <v>1926.1</v>
      </c>
      <c r="AD46" s="746"/>
      <c r="AE46" s="746"/>
      <c r="AF46" s="746"/>
      <c r="AG46" s="746"/>
      <c r="AH46" s="318"/>
      <c r="AI46" s="318"/>
      <c r="AJ46" s="318"/>
      <c r="AK46" s="318"/>
      <c r="AL46" s="318"/>
      <c r="AM46" s="318"/>
      <c r="AN46" s="466"/>
      <c r="AO46" s="466"/>
      <c r="AP46" s="466"/>
      <c r="AQ46" s="466"/>
      <c r="AR46" s="466"/>
      <c r="AS46" s="466"/>
      <c r="AT46" s="466"/>
      <c r="AU46" s="466"/>
      <c r="AV46" s="466"/>
      <c r="AW46" s="466"/>
      <c r="AX46" s="466"/>
      <c r="AY46" s="466"/>
    </row>
    <row r="47" spans="1:51" s="44" customFormat="1">
      <c r="A47" s="300"/>
      <c r="B47" s="298" t="s">
        <v>304</v>
      </c>
      <c r="C47" s="246"/>
      <c r="D47" s="246"/>
      <c r="E47" s="246"/>
      <c r="F47" s="246"/>
      <c r="G47" s="246"/>
      <c r="H47" s="246"/>
      <c r="I47" s="246"/>
      <c r="J47" s="246"/>
      <c r="K47" s="246"/>
      <c r="L47" s="246">
        <v>25.5</v>
      </c>
      <c r="M47" s="246">
        <v>20</v>
      </c>
      <c r="N47" s="246">
        <v>20</v>
      </c>
      <c r="O47" s="246">
        <v>21.2</v>
      </c>
      <c r="P47" s="246"/>
      <c r="Q47" s="246">
        <v>11</v>
      </c>
      <c r="R47" s="246">
        <v>16.899999999999999</v>
      </c>
      <c r="S47" s="246">
        <v>19.8</v>
      </c>
      <c r="T47" s="246">
        <v>20.6</v>
      </c>
      <c r="U47" s="246">
        <v>21.6</v>
      </c>
      <c r="V47" s="246">
        <v>21.7</v>
      </c>
      <c r="W47" s="246">
        <v>31.6</v>
      </c>
      <c r="X47" s="246">
        <v>40.200000000000003</v>
      </c>
      <c r="Y47" s="246">
        <v>46</v>
      </c>
      <c r="Z47" s="299">
        <v>58.7</v>
      </c>
      <c r="AA47" s="301" t="s">
        <v>119</v>
      </c>
      <c r="AB47" s="693" t="s">
        <v>119</v>
      </c>
      <c r="AC47" s="693" t="s">
        <v>119</v>
      </c>
      <c r="AD47" s="746"/>
      <c r="AE47" s="746"/>
      <c r="AF47" s="746"/>
      <c r="AG47" s="746"/>
      <c r="AH47" s="318"/>
      <c r="AI47" s="318"/>
      <c r="AJ47" s="318"/>
      <c r="AK47" s="318"/>
      <c r="AL47" s="318"/>
      <c r="AM47" s="318"/>
      <c r="AN47" s="467"/>
      <c r="AO47" s="467"/>
      <c r="AP47" s="467"/>
      <c r="AQ47" s="467"/>
      <c r="AR47" s="467"/>
      <c r="AS47" s="467"/>
      <c r="AT47" s="467"/>
      <c r="AU47" s="467"/>
      <c r="AV47" s="467"/>
      <c r="AW47" s="467"/>
      <c r="AX47" s="467"/>
      <c r="AY47" s="467"/>
    </row>
    <row r="48" spans="1:51" s="44" customFormat="1">
      <c r="A48" s="300"/>
      <c r="B48" s="397" t="s">
        <v>305</v>
      </c>
      <c r="C48" s="246"/>
      <c r="D48" s="246"/>
      <c r="E48" s="246"/>
      <c r="F48" s="246"/>
      <c r="G48" s="246"/>
      <c r="H48" s="246"/>
      <c r="I48" s="246">
        <v>4.7</v>
      </c>
      <c r="J48" s="246">
        <v>0</v>
      </c>
      <c r="K48" s="246">
        <v>7.9</v>
      </c>
      <c r="L48" s="246">
        <v>9.6999999999999993</v>
      </c>
      <c r="M48" s="246">
        <v>11.2</v>
      </c>
      <c r="N48" s="246">
        <v>14.6</v>
      </c>
      <c r="O48" s="246">
        <v>15.5</v>
      </c>
      <c r="P48" s="246">
        <v>10.1</v>
      </c>
      <c r="Q48" s="246">
        <v>8.5</v>
      </c>
      <c r="R48" s="246">
        <v>10.5</v>
      </c>
      <c r="S48" s="246">
        <v>11.2</v>
      </c>
      <c r="T48" s="246">
        <v>11.7</v>
      </c>
      <c r="U48" s="246">
        <v>14.3</v>
      </c>
      <c r="V48" s="246">
        <v>14</v>
      </c>
      <c r="W48" s="246">
        <v>14.1</v>
      </c>
      <c r="X48" s="246">
        <v>14.1</v>
      </c>
      <c r="Y48" s="246">
        <v>16.7</v>
      </c>
      <c r="Z48" s="299">
        <v>20.5</v>
      </c>
      <c r="AA48" s="299">
        <v>25.3</v>
      </c>
      <c r="AB48" s="693" t="s">
        <v>119</v>
      </c>
      <c r="AC48" s="693" t="s">
        <v>119</v>
      </c>
      <c r="AD48" s="746"/>
      <c r="AE48" s="746"/>
      <c r="AF48" s="746"/>
      <c r="AG48" s="746"/>
      <c r="AH48" s="318"/>
      <c r="AI48" s="318"/>
      <c r="AJ48" s="318"/>
      <c r="AK48" s="318"/>
      <c r="AL48" s="318"/>
      <c r="AM48" s="318"/>
      <c r="AN48" s="467"/>
      <c r="AO48" s="467"/>
      <c r="AP48" s="467"/>
      <c r="AQ48" s="467"/>
      <c r="AR48" s="467"/>
      <c r="AS48" s="467"/>
      <c r="AT48" s="467"/>
      <c r="AU48" s="467"/>
      <c r="AV48" s="467"/>
      <c r="AW48" s="467"/>
      <c r="AX48" s="467"/>
      <c r="AY48" s="467"/>
    </row>
    <row r="49" spans="1:51" s="44" customFormat="1">
      <c r="A49" s="300"/>
      <c r="B49" s="298" t="s">
        <v>306</v>
      </c>
      <c r="C49" s="246"/>
      <c r="D49" s="246"/>
      <c r="E49" s="246"/>
      <c r="F49" s="246"/>
      <c r="G49" s="246"/>
      <c r="H49" s="246"/>
      <c r="I49" s="246">
        <v>74.099999999999994</v>
      </c>
      <c r="J49" s="246">
        <v>76.599999999999994</v>
      </c>
      <c r="K49" s="246">
        <v>59.9</v>
      </c>
      <c r="L49" s="246">
        <v>51.7</v>
      </c>
      <c r="M49" s="246">
        <v>41.1</v>
      </c>
      <c r="N49" s="246">
        <v>47.4</v>
      </c>
      <c r="O49" s="246">
        <v>49.5</v>
      </c>
      <c r="P49" s="246">
        <v>35.6</v>
      </c>
      <c r="Q49" s="246">
        <v>34</v>
      </c>
      <c r="R49" s="246">
        <v>17.5</v>
      </c>
      <c r="S49" s="246">
        <v>11.8</v>
      </c>
      <c r="T49" s="246">
        <v>21.3</v>
      </c>
      <c r="U49" s="246">
        <v>16.100000000000001</v>
      </c>
      <c r="V49" s="246">
        <v>21.2</v>
      </c>
      <c r="W49" s="246">
        <v>38.200000000000003</v>
      </c>
      <c r="X49" s="246">
        <v>23.9</v>
      </c>
      <c r="Y49" s="246">
        <v>26.7</v>
      </c>
      <c r="Z49" s="299">
        <v>33.5</v>
      </c>
      <c r="AA49" s="299">
        <v>11.4</v>
      </c>
      <c r="AB49" s="693" t="s">
        <v>119</v>
      </c>
      <c r="AC49" s="693" t="s">
        <v>119</v>
      </c>
      <c r="AD49" s="746"/>
      <c r="AE49" s="746"/>
      <c r="AF49" s="746"/>
      <c r="AG49" s="746"/>
      <c r="AH49" s="318"/>
      <c r="AI49" s="318"/>
      <c r="AJ49" s="318"/>
      <c r="AK49" s="318"/>
      <c r="AL49" s="318"/>
      <c r="AM49" s="318"/>
      <c r="AN49" s="467"/>
      <c r="AO49" s="467"/>
      <c r="AP49" s="467"/>
      <c r="AQ49" s="467"/>
      <c r="AR49" s="467"/>
      <c r="AS49" s="467"/>
      <c r="AT49" s="467"/>
      <c r="AU49" s="467"/>
      <c r="AV49" s="467"/>
      <c r="AW49" s="467"/>
      <c r="AX49" s="467"/>
      <c r="AY49" s="467"/>
    </row>
    <row r="50" spans="1:51" s="44" customFormat="1">
      <c r="A50" s="300"/>
      <c r="B50" s="298" t="s">
        <v>307</v>
      </c>
      <c r="C50" s="246"/>
      <c r="D50" s="246"/>
      <c r="E50" s="246"/>
      <c r="F50" s="246"/>
      <c r="G50" s="246"/>
      <c r="H50" s="246"/>
      <c r="I50" s="246"/>
      <c r="J50" s="246"/>
      <c r="K50" s="246"/>
      <c r="L50" s="246"/>
      <c r="M50" s="246">
        <v>12.3</v>
      </c>
      <c r="N50" s="246">
        <v>12.3</v>
      </c>
      <c r="O50" s="246">
        <v>11.8</v>
      </c>
      <c r="P50" s="246"/>
      <c r="Q50" s="246"/>
      <c r="R50" s="246"/>
      <c r="S50" s="246"/>
      <c r="T50" s="246"/>
      <c r="U50" s="246"/>
      <c r="V50" s="246"/>
      <c r="W50" s="246"/>
      <c r="X50" s="246"/>
      <c r="Y50" s="246"/>
      <c r="Z50" s="299"/>
      <c r="AA50" s="299">
        <v>42.6</v>
      </c>
      <c r="AB50" s="693" t="s">
        <v>119</v>
      </c>
      <c r="AC50" s="693" t="s">
        <v>119</v>
      </c>
      <c r="AD50" s="746"/>
      <c r="AE50" s="746"/>
      <c r="AF50" s="746"/>
      <c r="AG50" s="746"/>
      <c r="AH50" s="318"/>
      <c r="AI50" s="318"/>
      <c r="AJ50" s="318"/>
      <c r="AK50" s="318"/>
      <c r="AL50" s="318"/>
      <c r="AM50" s="318"/>
      <c r="AN50" s="467"/>
      <c r="AO50" s="467"/>
      <c r="AP50" s="467"/>
      <c r="AQ50" s="467"/>
      <c r="AR50" s="467"/>
      <c r="AS50" s="467"/>
      <c r="AT50" s="467"/>
      <c r="AU50" s="467"/>
      <c r="AV50" s="467"/>
      <c r="AW50" s="467"/>
      <c r="AX50" s="467"/>
      <c r="AY50" s="467"/>
    </row>
    <row r="51" spans="1:51" s="44" customFormat="1">
      <c r="A51" s="300"/>
      <c r="B51" s="298" t="s">
        <v>308</v>
      </c>
      <c r="C51" s="246"/>
      <c r="D51" s="246"/>
      <c r="E51" s="246"/>
      <c r="F51" s="246"/>
      <c r="G51" s="246"/>
      <c r="H51" s="246"/>
      <c r="I51" s="246"/>
      <c r="J51" s="246"/>
      <c r="K51" s="246"/>
      <c r="L51" s="246"/>
      <c r="M51" s="246"/>
      <c r="N51" s="246"/>
      <c r="O51" s="246"/>
      <c r="P51" s="246"/>
      <c r="Q51" s="251" t="s">
        <v>119</v>
      </c>
      <c r="R51" s="246">
        <v>9.1</v>
      </c>
      <c r="S51" s="246">
        <v>11.8</v>
      </c>
      <c r="T51" s="246">
        <v>11.5</v>
      </c>
      <c r="U51" s="246">
        <v>13.4</v>
      </c>
      <c r="V51" s="246">
        <v>14.5</v>
      </c>
      <c r="W51" s="246">
        <v>28.4</v>
      </c>
      <c r="X51" s="246">
        <v>39.200000000000003</v>
      </c>
      <c r="Y51" s="246">
        <v>51.3</v>
      </c>
      <c r="Z51" s="299">
        <v>63.2</v>
      </c>
      <c r="AA51" s="301" t="s">
        <v>119</v>
      </c>
      <c r="AB51" s="693" t="s">
        <v>119</v>
      </c>
      <c r="AC51" s="693" t="s">
        <v>119</v>
      </c>
      <c r="AD51" s="746"/>
      <c r="AE51" s="746"/>
      <c r="AF51" s="746"/>
      <c r="AG51" s="746"/>
      <c r="AH51" s="318"/>
      <c r="AI51" s="318"/>
      <c r="AJ51" s="318"/>
      <c r="AK51" s="318"/>
      <c r="AL51" s="318"/>
      <c r="AM51" s="318"/>
      <c r="AN51" s="467"/>
      <c r="AO51" s="467"/>
      <c r="AP51" s="467"/>
      <c r="AQ51" s="467"/>
      <c r="AR51" s="467"/>
      <c r="AS51" s="467"/>
      <c r="AT51" s="467"/>
      <c r="AU51" s="467"/>
      <c r="AV51" s="467"/>
      <c r="AW51" s="467"/>
      <c r="AX51" s="467"/>
      <c r="AY51" s="467"/>
    </row>
    <row r="52" spans="1:51" s="44" customFormat="1">
      <c r="A52" s="300"/>
      <c r="B52" s="397" t="s">
        <v>309</v>
      </c>
      <c r="C52" s="246"/>
      <c r="D52" s="246"/>
      <c r="E52" s="246"/>
      <c r="F52" s="246"/>
      <c r="G52" s="246"/>
      <c r="H52" s="246"/>
      <c r="I52" s="246"/>
      <c r="J52" s="246">
        <v>190.1</v>
      </c>
      <c r="K52" s="246">
        <v>223.9</v>
      </c>
      <c r="L52" s="246">
        <v>130.80000000000001</v>
      </c>
      <c r="M52" s="246">
        <v>68.3</v>
      </c>
      <c r="N52" s="246">
        <v>69.099999999999994</v>
      </c>
      <c r="O52" s="246">
        <v>70.8</v>
      </c>
      <c r="P52" s="246">
        <v>50</v>
      </c>
      <c r="Q52" s="246">
        <v>26.9</v>
      </c>
      <c r="R52" s="246">
        <v>21.8</v>
      </c>
      <c r="S52" s="246">
        <v>34.5</v>
      </c>
      <c r="T52" s="246">
        <v>37.5</v>
      </c>
      <c r="U52" s="246">
        <v>58</v>
      </c>
      <c r="V52" s="246">
        <f>SUM(V53:V54)</f>
        <v>62.8</v>
      </c>
      <c r="W52" s="246">
        <f>SUM(W53:W54)</f>
        <v>81.900000000000006</v>
      </c>
      <c r="X52" s="246">
        <f>SUM(X53:X54)</f>
        <v>83.9</v>
      </c>
      <c r="Y52" s="246">
        <f>SUM(Y53:Y57)</f>
        <v>109.39999999999999</v>
      </c>
      <c r="Z52" s="299">
        <f>SUM(Z53:Z57)</f>
        <v>133.30000000000001</v>
      </c>
      <c r="AA52" s="301" t="s">
        <v>119</v>
      </c>
      <c r="AB52" s="693" t="s">
        <v>119</v>
      </c>
      <c r="AC52" s="693" t="s">
        <v>119</v>
      </c>
      <c r="AD52" s="746"/>
      <c r="AE52" s="746"/>
      <c r="AF52" s="746"/>
      <c r="AG52" s="746"/>
      <c r="AH52" s="318"/>
      <c r="AI52" s="318"/>
      <c r="AJ52" s="318"/>
      <c r="AK52" s="318"/>
      <c r="AL52" s="318"/>
      <c r="AM52" s="318"/>
      <c r="AN52" s="467"/>
      <c r="AO52" s="467"/>
      <c r="AP52" s="467"/>
      <c r="AQ52" s="467"/>
      <c r="AR52" s="467"/>
      <c r="AS52" s="467"/>
      <c r="AT52" s="467"/>
      <c r="AU52" s="467"/>
      <c r="AV52" s="467"/>
      <c r="AW52" s="467"/>
      <c r="AX52" s="467"/>
      <c r="AY52" s="467"/>
    </row>
    <row r="53" spans="1:51" s="44" customFormat="1">
      <c r="A53" s="300"/>
      <c r="B53" s="454" t="s">
        <v>310</v>
      </c>
      <c r="C53" s="246"/>
      <c r="D53" s="246"/>
      <c r="E53" s="246"/>
      <c r="F53" s="246"/>
      <c r="G53" s="246"/>
      <c r="H53" s="246"/>
      <c r="I53" s="246"/>
      <c r="J53" s="246">
        <v>20.7</v>
      </c>
      <c r="K53" s="246">
        <v>76.5</v>
      </c>
      <c r="L53" s="246">
        <v>62.8</v>
      </c>
      <c r="M53" s="246">
        <v>31.7</v>
      </c>
      <c r="N53" s="246">
        <v>32</v>
      </c>
      <c r="O53" s="246">
        <v>31.9</v>
      </c>
      <c r="P53" s="246">
        <v>22.3</v>
      </c>
      <c r="Q53" s="246">
        <v>13.9</v>
      </c>
      <c r="R53" s="246">
        <v>12.5</v>
      </c>
      <c r="S53" s="246">
        <v>12.7</v>
      </c>
      <c r="T53" s="246">
        <v>14.4</v>
      </c>
      <c r="U53" s="246">
        <v>15.4</v>
      </c>
      <c r="V53" s="246">
        <v>16.7</v>
      </c>
      <c r="W53" s="246">
        <v>34.1</v>
      </c>
      <c r="X53" s="246">
        <v>44</v>
      </c>
      <c r="Y53" s="246">
        <v>61.1</v>
      </c>
      <c r="Z53" s="299">
        <v>79.400000000000006</v>
      </c>
      <c r="AA53" s="299">
        <v>107</v>
      </c>
      <c r="AB53" s="693" t="s">
        <v>119</v>
      </c>
      <c r="AC53" s="693" t="s">
        <v>119</v>
      </c>
      <c r="AD53" s="746"/>
      <c r="AE53" s="746"/>
      <c r="AF53" s="746"/>
      <c r="AG53" s="746"/>
      <c r="AH53" s="318"/>
      <c r="AI53" s="318"/>
      <c r="AJ53" s="318"/>
      <c r="AK53" s="318"/>
      <c r="AL53" s="318"/>
      <c r="AM53" s="318"/>
      <c r="AN53" s="467"/>
      <c r="AO53" s="467"/>
      <c r="AP53" s="467"/>
      <c r="AQ53" s="467"/>
      <c r="AR53" s="467"/>
      <c r="AS53" s="467"/>
      <c r="AT53" s="467"/>
      <c r="AU53" s="467"/>
      <c r="AV53" s="467"/>
      <c r="AW53" s="467"/>
      <c r="AX53" s="467"/>
      <c r="AY53" s="467"/>
    </row>
    <row r="54" spans="1:51" s="44" customFormat="1">
      <c r="A54" s="300"/>
      <c r="B54" s="454" t="s">
        <v>311</v>
      </c>
      <c r="C54" s="246"/>
      <c r="D54" s="246"/>
      <c r="E54" s="246"/>
      <c r="F54" s="246"/>
      <c r="G54" s="246"/>
      <c r="H54" s="246"/>
      <c r="I54" s="246"/>
      <c r="J54" s="246">
        <v>16.399999999999999</v>
      </c>
      <c r="K54" s="246">
        <v>77.099999999999994</v>
      </c>
      <c r="L54" s="246">
        <v>59.3</v>
      </c>
      <c r="M54" s="246">
        <f t="shared" ref="M54:S54" si="1">SUM(M55:M56)</f>
        <v>36.6</v>
      </c>
      <c r="N54" s="246">
        <f t="shared" si="1"/>
        <v>37.1</v>
      </c>
      <c r="O54" s="246">
        <f t="shared" si="1"/>
        <v>38.900000000000006</v>
      </c>
      <c r="P54" s="246">
        <f t="shared" si="1"/>
        <v>17.7</v>
      </c>
      <c r="Q54" s="246">
        <f t="shared" si="1"/>
        <v>12.899999999999999</v>
      </c>
      <c r="R54" s="246">
        <f t="shared" si="1"/>
        <v>9.3999999999999986</v>
      </c>
      <c r="S54" s="246">
        <f t="shared" si="1"/>
        <v>21.8</v>
      </c>
      <c r="T54" s="246">
        <f>SUM(T55:T56)</f>
        <v>23.1</v>
      </c>
      <c r="U54" s="246">
        <f>SUM(U55:U57)</f>
        <v>42.6</v>
      </c>
      <c r="V54" s="246">
        <f>SUM(V55:V57)</f>
        <v>46.1</v>
      </c>
      <c r="W54" s="246">
        <f>SUM(W55:W57)</f>
        <v>47.800000000000004</v>
      </c>
      <c r="X54" s="246">
        <f>SUM(X55:X57)</f>
        <v>39.900000000000006</v>
      </c>
      <c r="Y54" s="246">
        <v>46</v>
      </c>
      <c r="Z54" s="299">
        <v>50.4</v>
      </c>
      <c r="AA54" s="299">
        <v>52.7</v>
      </c>
      <c r="AB54" s="693" t="s">
        <v>119</v>
      </c>
      <c r="AC54" s="693" t="s">
        <v>119</v>
      </c>
      <c r="AD54" s="746"/>
      <c r="AE54" s="746"/>
      <c r="AF54" s="746"/>
      <c r="AG54" s="746"/>
      <c r="AH54" s="318"/>
      <c r="AI54" s="318"/>
      <c r="AJ54" s="318"/>
      <c r="AK54" s="318"/>
      <c r="AL54" s="318"/>
      <c r="AM54" s="318"/>
      <c r="AN54" s="467"/>
      <c r="AO54" s="467"/>
      <c r="AP54" s="467"/>
      <c r="AQ54" s="467"/>
      <c r="AR54" s="467"/>
      <c r="AS54" s="467"/>
      <c r="AT54" s="467"/>
      <c r="AU54" s="467"/>
      <c r="AV54" s="467"/>
      <c r="AW54" s="467"/>
      <c r="AX54" s="467"/>
      <c r="AY54" s="467"/>
    </row>
    <row r="55" spans="1:51" s="44" customFormat="1">
      <c r="A55" s="300"/>
      <c r="B55" s="454" t="s">
        <v>312</v>
      </c>
      <c r="C55" s="246"/>
      <c r="D55" s="246"/>
      <c r="E55" s="246"/>
      <c r="F55" s="246"/>
      <c r="G55" s="246"/>
      <c r="H55" s="246"/>
      <c r="I55" s="246"/>
      <c r="J55" s="246"/>
      <c r="K55" s="246"/>
      <c r="L55" s="246"/>
      <c r="M55" s="246">
        <v>31.7</v>
      </c>
      <c r="N55" s="246">
        <v>31.9</v>
      </c>
      <c r="O55" s="246">
        <v>33.200000000000003</v>
      </c>
      <c r="P55" s="246">
        <v>14.5</v>
      </c>
      <c r="Q55" s="246">
        <v>8.1</v>
      </c>
      <c r="R55" s="246">
        <v>3.8</v>
      </c>
      <c r="S55" s="246">
        <v>15.4</v>
      </c>
      <c r="T55" s="246">
        <v>16.5</v>
      </c>
      <c r="U55" s="246">
        <v>37.4</v>
      </c>
      <c r="V55" s="246">
        <v>40.9</v>
      </c>
      <c r="W55" s="246">
        <v>33.700000000000003</v>
      </c>
      <c r="X55" s="246">
        <v>34.200000000000003</v>
      </c>
      <c r="Y55" s="246" t="s">
        <v>119</v>
      </c>
      <c r="Z55" s="301" t="s">
        <v>119</v>
      </c>
      <c r="AA55" s="301" t="s">
        <v>119</v>
      </c>
      <c r="AB55" s="693" t="s">
        <v>119</v>
      </c>
      <c r="AC55" s="693" t="s">
        <v>119</v>
      </c>
      <c r="AD55" s="746"/>
      <c r="AE55" s="746"/>
      <c r="AF55" s="746"/>
      <c r="AG55" s="746"/>
      <c r="AH55" s="318"/>
      <c r="AI55" s="318"/>
      <c r="AJ55" s="318"/>
      <c r="AK55" s="318"/>
      <c r="AL55" s="318"/>
      <c r="AM55" s="318"/>
      <c r="AN55" s="467"/>
      <c r="AO55" s="467"/>
      <c r="AP55" s="467"/>
      <c r="AQ55" s="467"/>
      <c r="AR55" s="467"/>
      <c r="AS55" s="467"/>
      <c r="AT55" s="467"/>
      <c r="AU55" s="467"/>
      <c r="AV55" s="467"/>
      <c r="AW55" s="467"/>
      <c r="AX55" s="467"/>
      <c r="AY55" s="467"/>
    </row>
    <row r="56" spans="1:51" s="44" customFormat="1">
      <c r="A56" s="300"/>
      <c r="B56" s="454" t="s">
        <v>313</v>
      </c>
      <c r="C56" s="246"/>
      <c r="D56" s="246"/>
      <c r="E56" s="246"/>
      <c r="F56" s="246"/>
      <c r="G56" s="246"/>
      <c r="H56" s="246"/>
      <c r="I56" s="246"/>
      <c r="J56" s="246">
        <v>5.2</v>
      </c>
      <c r="K56" s="246">
        <v>10.9</v>
      </c>
      <c r="L56" s="246">
        <v>8.6999999999999993</v>
      </c>
      <c r="M56" s="246">
        <v>4.9000000000000004</v>
      </c>
      <c r="N56" s="246">
        <v>5.2</v>
      </c>
      <c r="O56" s="246">
        <v>5.7</v>
      </c>
      <c r="P56" s="246">
        <v>3.2</v>
      </c>
      <c r="Q56" s="246">
        <v>4.8</v>
      </c>
      <c r="R56" s="246">
        <v>5.6</v>
      </c>
      <c r="S56" s="246">
        <v>6.4</v>
      </c>
      <c r="T56" s="246">
        <v>6.6</v>
      </c>
      <c r="U56" s="246">
        <v>3</v>
      </c>
      <c r="V56" s="246">
        <v>3</v>
      </c>
      <c r="W56" s="246">
        <v>11.9</v>
      </c>
      <c r="X56" s="246">
        <v>3.5</v>
      </c>
      <c r="Y56" s="246" t="s">
        <v>119</v>
      </c>
      <c r="Z56" s="301" t="s">
        <v>119</v>
      </c>
      <c r="AA56" s="301" t="s">
        <v>119</v>
      </c>
      <c r="AB56" s="693" t="s">
        <v>119</v>
      </c>
      <c r="AC56" s="693" t="s">
        <v>119</v>
      </c>
      <c r="AD56" s="746"/>
      <c r="AE56" s="746"/>
      <c r="AF56" s="746"/>
      <c r="AG56" s="746"/>
      <c r="AH56" s="318"/>
      <c r="AI56" s="318"/>
      <c r="AJ56" s="318"/>
      <c r="AK56" s="318"/>
      <c r="AL56" s="318"/>
      <c r="AM56" s="318"/>
      <c r="AN56" s="467"/>
      <c r="AO56" s="467"/>
      <c r="AP56" s="467"/>
      <c r="AQ56" s="467"/>
      <c r="AR56" s="467"/>
      <c r="AS56" s="467"/>
      <c r="AT56" s="467"/>
      <c r="AU56" s="467"/>
      <c r="AV56" s="467"/>
      <c r="AW56" s="467"/>
      <c r="AX56" s="467"/>
      <c r="AY56" s="467"/>
    </row>
    <row r="57" spans="1:51" s="44" customFormat="1">
      <c r="A57" s="300"/>
      <c r="B57" s="454" t="s">
        <v>314</v>
      </c>
      <c r="C57" s="246"/>
      <c r="D57" s="246"/>
      <c r="E57" s="246"/>
      <c r="F57" s="246"/>
      <c r="G57" s="246"/>
      <c r="H57" s="246"/>
      <c r="I57" s="246"/>
      <c r="J57" s="246"/>
      <c r="K57" s="246"/>
      <c r="L57" s="246"/>
      <c r="M57" s="246"/>
      <c r="N57" s="246"/>
      <c r="O57" s="246"/>
      <c r="P57" s="246"/>
      <c r="Q57" s="246"/>
      <c r="R57" s="246"/>
      <c r="S57" s="246"/>
      <c r="T57" s="246"/>
      <c r="U57" s="246">
        <v>2.2000000000000002</v>
      </c>
      <c r="V57" s="246">
        <v>2.2000000000000002</v>
      </c>
      <c r="W57" s="246">
        <v>2.2000000000000002</v>
      </c>
      <c r="X57" s="246">
        <v>2.2000000000000002</v>
      </c>
      <c r="Y57" s="246">
        <v>2.2999999999999998</v>
      </c>
      <c r="Z57" s="299">
        <v>3.5</v>
      </c>
      <c r="AA57" s="301" t="s">
        <v>119</v>
      </c>
      <c r="AB57" s="693" t="s">
        <v>119</v>
      </c>
      <c r="AC57" s="693" t="s">
        <v>119</v>
      </c>
      <c r="AD57" s="746"/>
      <c r="AE57" s="746"/>
      <c r="AF57" s="746"/>
      <c r="AG57" s="746"/>
      <c r="AH57" s="318"/>
      <c r="AI57" s="318"/>
      <c r="AJ57" s="318"/>
      <c r="AK57" s="318"/>
      <c r="AL57" s="318"/>
      <c r="AM57" s="318"/>
      <c r="AN57" s="467"/>
      <c r="AO57" s="467"/>
      <c r="AP57" s="467"/>
      <c r="AQ57" s="467"/>
      <c r="AR57" s="467"/>
      <c r="AS57" s="467"/>
      <c r="AT57" s="467"/>
      <c r="AU57" s="467"/>
      <c r="AV57" s="467"/>
      <c r="AW57" s="467"/>
      <c r="AX57" s="467"/>
      <c r="AY57" s="467"/>
    </row>
    <row r="58" spans="1:51" s="44" customFormat="1">
      <c r="A58" s="300"/>
      <c r="B58" s="397" t="s">
        <v>409</v>
      </c>
      <c r="C58" s="301"/>
      <c r="D58" s="301"/>
      <c r="E58" s="301"/>
      <c r="F58" s="301"/>
      <c r="G58" s="301"/>
      <c r="H58" s="301"/>
      <c r="I58" s="301"/>
      <c r="J58" s="301">
        <v>47.5</v>
      </c>
      <c r="K58" s="301">
        <v>24.9</v>
      </c>
      <c r="L58" s="301" t="s">
        <v>119</v>
      </c>
      <c r="M58" s="301" t="s">
        <v>119</v>
      </c>
      <c r="N58" s="301" t="s">
        <v>119</v>
      </c>
      <c r="O58" s="301" t="s">
        <v>119</v>
      </c>
      <c r="P58" s="301" t="s">
        <v>119</v>
      </c>
      <c r="Q58" s="301" t="s">
        <v>119</v>
      </c>
      <c r="R58" s="301" t="s">
        <v>119</v>
      </c>
      <c r="S58" s="301" t="s">
        <v>119</v>
      </c>
      <c r="T58" s="301" t="s">
        <v>119</v>
      </c>
      <c r="U58" s="301" t="s">
        <v>119</v>
      </c>
      <c r="V58" s="301" t="s">
        <v>119</v>
      </c>
      <c r="W58" s="301" t="s">
        <v>119</v>
      </c>
      <c r="X58" s="301" t="s">
        <v>119</v>
      </c>
      <c r="Y58" s="301" t="s">
        <v>119</v>
      </c>
      <c r="Z58" s="301" t="s">
        <v>119</v>
      </c>
      <c r="AA58" s="301" t="s">
        <v>119</v>
      </c>
      <c r="AB58" s="693" t="s">
        <v>119</v>
      </c>
      <c r="AC58" s="693" t="s">
        <v>119</v>
      </c>
      <c r="AD58" s="746"/>
      <c r="AE58" s="746"/>
      <c r="AF58" s="746"/>
      <c r="AG58" s="746"/>
      <c r="AH58" s="318"/>
      <c r="AI58" s="318"/>
      <c r="AJ58" s="318"/>
      <c r="AK58" s="318"/>
      <c r="AL58" s="318"/>
      <c r="AM58" s="318"/>
      <c r="AN58" s="467"/>
      <c r="AO58" s="467"/>
      <c r="AP58" s="467"/>
      <c r="AQ58" s="467"/>
      <c r="AR58" s="467"/>
      <c r="AS58" s="467"/>
      <c r="AT58" s="467"/>
      <c r="AU58" s="467"/>
      <c r="AV58" s="467"/>
      <c r="AW58" s="467"/>
      <c r="AX58" s="467"/>
      <c r="AY58" s="467"/>
    </row>
    <row r="59" spans="1:51" s="44" customFormat="1">
      <c r="A59" s="300"/>
      <c r="B59" s="397" t="s">
        <v>410</v>
      </c>
      <c r="C59" s="246"/>
      <c r="D59" s="246"/>
      <c r="E59" s="246"/>
      <c r="F59" s="246"/>
      <c r="G59" s="246"/>
      <c r="H59" s="246"/>
      <c r="I59" s="246"/>
      <c r="J59" s="246"/>
      <c r="K59" s="246"/>
      <c r="L59" s="246"/>
      <c r="M59" s="246"/>
      <c r="N59" s="246"/>
      <c r="O59" s="246"/>
      <c r="P59" s="246"/>
      <c r="Q59" s="246"/>
      <c r="R59" s="246"/>
      <c r="S59" s="246"/>
      <c r="T59" s="246"/>
      <c r="U59" s="246"/>
      <c r="V59" s="246"/>
      <c r="W59" s="246"/>
      <c r="X59" s="246"/>
      <c r="Y59" s="246"/>
      <c r="Z59" s="299"/>
      <c r="AA59" s="299">
        <v>-8.6</v>
      </c>
      <c r="AB59" s="693" t="s">
        <v>119</v>
      </c>
      <c r="AC59" s="693" t="s">
        <v>119</v>
      </c>
      <c r="AD59" s="746"/>
      <c r="AE59" s="746"/>
      <c r="AF59" s="746"/>
      <c r="AG59" s="746"/>
      <c r="AH59" s="318"/>
      <c r="AI59" s="318"/>
      <c r="AJ59" s="318"/>
      <c r="AK59" s="318"/>
      <c r="AL59" s="318"/>
      <c r="AM59" s="318"/>
      <c r="AN59" s="467"/>
      <c r="AO59" s="467"/>
      <c r="AP59" s="467"/>
      <c r="AQ59" s="467"/>
      <c r="AR59" s="467"/>
      <c r="AS59" s="467"/>
      <c r="AT59" s="467"/>
      <c r="AU59" s="467"/>
      <c r="AV59" s="467"/>
      <c r="AW59" s="467"/>
      <c r="AX59" s="467"/>
      <c r="AY59" s="467"/>
    </row>
    <row r="60" spans="1:51" s="12" customFormat="1">
      <c r="A60" s="163">
        <v>31</v>
      </c>
      <c r="B60" s="282" t="s">
        <v>232</v>
      </c>
      <c r="C60" s="289"/>
      <c r="D60" s="289"/>
      <c r="E60" s="289"/>
      <c r="F60" s="289"/>
      <c r="G60" s="289"/>
      <c r="H60" s="289"/>
      <c r="I60" s="289"/>
      <c r="J60" s="289"/>
      <c r="K60" s="289"/>
      <c r="L60" s="289"/>
      <c r="M60" s="289"/>
      <c r="N60" s="289"/>
      <c r="O60" s="289"/>
      <c r="P60" s="289"/>
      <c r="Q60" s="289"/>
      <c r="R60" s="289"/>
      <c r="S60" s="289"/>
      <c r="T60" s="289"/>
      <c r="U60" s="289"/>
      <c r="V60" s="289"/>
      <c r="W60" s="289"/>
      <c r="X60" s="289"/>
      <c r="Y60" s="289"/>
      <c r="Z60" s="140">
        <f>'Exp (Tb13B)'!C39</f>
        <v>255.5</v>
      </c>
      <c r="AA60" s="140">
        <f>'Exp (Tb13B)'!D39</f>
        <v>307.3</v>
      </c>
      <c r="AB60" s="140">
        <f>'Exp (Tb13B)'!E39</f>
        <v>286</v>
      </c>
      <c r="AC60" s="140">
        <f>'Exp (Tb13B)'!F39</f>
        <v>39.5</v>
      </c>
      <c r="AD60" s="140">
        <f>'Exp (Tb13B)'!G39</f>
        <v>23</v>
      </c>
      <c r="AE60" s="140">
        <f>'Exp (Tb13B)'!H39</f>
        <v>201</v>
      </c>
      <c r="AF60" s="140">
        <f>'Exp (Tb13B)'!I39</f>
        <v>21.5</v>
      </c>
      <c r="AG60" s="140">
        <f>'Exp (Tb13B)'!J39</f>
        <v>6.5</v>
      </c>
      <c r="AH60" s="139">
        <f>'Exp (Tb13B)'!K39</f>
        <v>45</v>
      </c>
      <c r="AI60" s="139">
        <f>'Exp (Tb13B)'!L39</f>
        <v>501.7</v>
      </c>
      <c r="AJ60" s="139">
        <f>'Exp (Tb13B)'!M39</f>
        <v>562</v>
      </c>
      <c r="AK60" s="139">
        <f>'Exp (Tb13B)'!N39</f>
        <v>527.29999999999995</v>
      </c>
      <c r="AL60" s="139">
        <f>'Exp (Tb13B)'!O39</f>
        <v>547.6</v>
      </c>
      <c r="AM60" s="139">
        <f>'Exp (Tb13B)'!P39</f>
        <v>600.79999999999995</v>
      </c>
      <c r="AN60" s="16"/>
      <c r="AO60" s="16"/>
      <c r="AP60" s="16"/>
      <c r="AQ60" s="16"/>
      <c r="AR60" s="16"/>
      <c r="AS60" s="16"/>
      <c r="AT60" s="16"/>
      <c r="AU60" s="16"/>
      <c r="AV60" s="16"/>
      <c r="AW60" s="16"/>
      <c r="AX60" s="16"/>
      <c r="AY60" s="16"/>
    </row>
    <row r="61" spans="1:51" s="25" customFormat="1">
      <c r="A61" s="297"/>
      <c r="B61" s="298" t="s">
        <v>292</v>
      </c>
      <c r="C61" s="246"/>
      <c r="D61" s="246"/>
      <c r="E61" s="246"/>
      <c r="F61" s="246"/>
      <c r="G61" s="246"/>
      <c r="H61" s="246"/>
      <c r="I61" s="246"/>
      <c r="J61" s="246"/>
      <c r="K61" s="246"/>
      <c r="L61" s="246"/>
      <c r="M61" s="246"/>
      <c r="N61" s="246"/>
      <c r="O61" s="246"/>
      <c r="P61" s="246"/>
      <c r="Q61" s="246"/>
      <c r="R61" s="246"/>
      <c r="S61" s="246"/>
      <c r="T61" s="246"/>
      <c r="U61" s="246"/>
      <c r="V61" s="246"/>
      <c r="W61" s="246"/>
      <c r="X61" s="246"/>
      <c r="Y61" s="246"/>
      <c r="Z61" s="299"/>
      <c r="AA61" s="299"/>
      <c r="AB61" s="692">
        <v>112.7</v>
      </c>
      <c r="AC61" s="692">
        <v>39.5</v>
      </c>
      <c r="AD61" s="746"/>
      <c r="AE61" s="746"/>
      <c r="AF61" s="746"/>
      <c r="AG61" s="746"/>
      <c r="AH61" s="318"/>
      <c r="AI61" s="318"/>
      <c r="AJ61" s="318"/>
      <c r="AK61" s="318"/>
      <c r="AL61" s="318"/>
      <c r="AM61" s="318"/>
      <c r="AN61" s="466"/>
      <c r="AO61" s="466"/>
      <c r="AP61" s="466"/>
      <c r="AQ61" s="466"/>
      <c r="AR61" s="466"/>
      <c r="AS61" s="466"/>
      <c r="AT61" s="466"/>
      <c r="AU61" s="466"/>
      <c r="AV61" s="466"/>
      <c r="AW61" s="466"/>
      <c r="AX61" s="466"/>
      <c r="AY61" s="466"/>
    </row>
    <row r="62" spans="1:51" s="25" customFormat="1">
      <c r="A62" s="297"/>
      <c r="B62" s="298" t="s">
        <v>315</v>
      </c>
      <c r="C62" s="246"/>
      <c r="D62" s="246"/>
      <c r="E62" s="246"/>
      <c r="F62" s="246"/>
      <c r="G62" s="246"/>
      <c r="H62" s="246"/>
      <c r="I62" s="246"/>
      <c r="J62" s="246"/>
      <c r="K62" s="246"/>
      <c r="L62" s="246"/>
      <c r="M62" s="246"/>
      <c r="N62" s="246"/>
      <c r="O62" s="246"/>
      <c r="P62" s="246"/>
      <c r="Q62" s="246"/>
      <c r="R62" s="246"/>
      <c r="S62" s="246"/>
      <c r="T62" s="246"/>
      <c r="U62" s="246"/>
      <c r="V62" s="246"/>
      <c r="W62" s="246"/>
      <c r="X62" s="246"/>
      <c r="Y62" s="246"/>
      <c r="Z62" s="299"/>
      <c r="AA62" s="299"/>
      <c r="AB62" s="692">
        <v>2.4</v>
      </c>
      <c r="AC62" s="693" t="s">
        <v>119</v>
      </c>
      <c r="AD62" s="746"/>
      <c r="AE62" s="746"/>
      <c r="AF62" s="746"/>
      <c r="AG62" s="746"/>
      <c r="AH62" s="318"/>
      <c r="AI62" s="318"/>
      <c r="AJ62" s="318"/>
      <c r="AK62" s="318"/>
      <c r="AL62" s="318"/>
      <c r="AM62" s="318"/>
      <c r="AN62" s="466"/>
      <c r="AO62" s="466"/>
      <c r="AP62" s="466"/>
      <c r="AQ62" s="466"/>
      <c r="AR62" s="466"/>
      <c r="AS62" s="466"/>
      <c r="AT62" s="466"/>
      <c r="AU62" s="466"/>
      <c r="AV62" s="466"/>
      <c r="AW62" s="466"/>
      <c r="AX62" s="466"/>
      <c r="AY62" s="466"/>
    </row>
    <row r="63" spans="1:51" s="12" customFormat="1">
      <c r="A63" s="163">
        <v>9</v>
      </c>
      <c r="B63" s="282" t="s">
        <v>243</v>
      </c>
      <c r="C63" s="289"/>
      <c r="D63" s="289"/>
      <c r="E63" s="289"/>
      <c r="F63" s="289"/>
      <c r="G63" s="289"/>
      <c r="H63" s="289"/>
      <c r="I63" s="289"/>
      <c r="J63" s="289"/>
      <c r="K63" s="289"/>
      <c r="L63" s="289"/>
      <c r="M63" s="289"/>
      <c r="N63" s="289"/>
      <c r="O63" s="289"/>
      <c r="P63" s="289"/>
      <c r="Q63" s="289"/>
      <c r="R63" s="289"/>
      <c r="S63" s="289"/>
      <c r="T63" s="289"/>
      <c r="U63" s="289"/>
      <c r="V63" s="289"/>
      <c r="W63" s="289"/>
      <c r="X63" s="289"/>
      <c r="Y63" s="289"/>
      <c r="Z63" s="142">
        <f>'Exp (Tb13B)'!C41</f>
        <v>0</v>
      </c>
      <c r="AA63" s="142">
        <f>'Exp (Tb13B)'!D41</f>
        <v>545.5</v>
      </c>
      <c r="AB63" s="142">
        <f>'Exp (Tb13B)'!E41</f>
        <v>0</v>
      </c>
      <c r="AC63" s="142">
        <f>'Exp (Tb13B)'!F41</f>
        <v>0</v>
      </c>
      <c r="AD63" s="142">
        <f>'Exp (Tb13B)'!G41</f>
        <v>0</v>
      </c>
      <c r="AE63" s="142">
        <f>'Exp (Tb13B)'!H41</f>
        <v>0</v>
      </c>
      <c r="AF63" s="142">
        <f>'Exp (Tb13B)'!I41</f>
        <v>0</v>
      </c>
      <c r="AG63" s="142">
        <f>'Exp (Tb13B)'!J41</f>
        <v>0</v>
      </c>
      <c r="AH63" s="141">
        <f>'Exp (Tb13B)'!K41</f>
        <v>0</v>
      </c>
      <c r="AI63" s="141">
        <f>'Exp (Tb13B)'!L41</f>
        <v>0</v>
      </c>
      <c r="AJ63" s="141">
        <f>'Exp (Tb13B)'!M41</f>
        <v>0</v>
      </c>
      <c r="AK63" s="141">
        <f>'Exp (Tb13B)'!N41</f>
        <v>0</v>
      </c>
      <c r="AL63" s="141">
        <f>'Exp (Tb13B)'!O41</f>
        <v>0</v>
      </c>
      <c r="AM63" s="141">
        <f>'Exp (Tb13B)'!P41</f>
        <v>0</v>
      </c>
      <c r="AN63" s="16"/>
      <c r="AO63" s="16"/>
      <c r="AP63" s="16"/>
      <c r="AQ63" s="16"/>
      <c r="AR63" s="16"/>
      <c r="AS63" s="16"/>
      <c r="AT63" s="16"/>
      <c r="AU63" s="16"/>
      <c r="AV63" s="16"/>
      <c r="AW63" s="16"/>
      <c r="AX63" s="16"/>
      <c r="AY63" s="16"/>
    </row>
    <row r="64" spans="1:51" s="12" customFormat="1">
      <c r="A64" s="163"/>
      <c r="B64" s="298"/>
      <c r="C64" s="246"/>
      <c r="D64" s="246"/>
      <c r="E64" s="246"/>
      <c r="F64" s="246"/>
      <c r="G64" s="246"/>
      <c r="H64" s="246"/>
      <c r="I64" s="289"/>
      <c r="J64" s="289"/>
      <c r="K64" s="289"/>
      <c r="L64" s="289"/>
      <c r="M64" s="289"/>
      <c r="N64" s="289"/>
      <c r="O64" s="289"/>
      <c r="P64" s="289"/>
      <c r="Q64" s="289"/>
      <c r="R64" s="289"/>
      <c r="S64" s="289"/>
      <c r="T64" s="289"/>
      <c r="U64" s="289"/>
      <c r="V64" s="289"/>
      <c r="W64" s="289"/>
      <c r="X64" s="289"/>
      <c r="Y64" s="289"/>
      <c r="Z64" s="142"/>
      <c r="AA64" s="142"/>
      <c r="AB64" s="142"/>
      <c r="AC64" s="142"/>
      <c r="AD64" s="142"/>
      <c r="AE64" s="142"/>
      <c r="AF64" s="142"/>
      <c r="AG64" s="142"/>
      <c r="AH64" s="141"/>
      <c r="AI64" s="141"/>
      <c r="AJ64" s="141"/>
      <c r="AK64" s="141"/>
      <c r="AL64" s="141"/>
      <c r="AM64" s="141"/>
      <c r="AN64" s="16"/>
      <c r="AO64" s="16"/>
      <c r="AP64" s="16"/>
      <c r="AQ64" s="16"/>
      <c r="AR64" s="16"/>
      <c r="AS64" s="16"/>
      <c r="AT64" s="16"/>
      <c r="AU64" s="16"/>
      <c r="AV64" s="16"/>
      <c r="AW64" s="16"/>
      <c r="AX64" s="16"/>
      <c r="AY64" s="16"/>
    </row>
    <row r="65" spans="1:51" s="13" customFormat="1">
      <c r="A65" s="393"/>
      <c r="B65" s="286" t="s">
        <v>316</v>
      </c>
      <c r="C65" s="290"/>
      <c r="D65" s="290"/>
      <c r="E65" s="290"/>
      <c r="F65" s="290"/>
      <c r="G65" s="290"/>
      <c r="H65" s="290"/>
      <c r="I65" s="290"/>
      <c r="J65" s="290"/>
      <c r="K65" s="290"/>
      <c r="L65" s="290"/>
      <c r="M65" s="290"/>
      <c r="N65" s="290"/>
      <c r="O65" s="290"/>
      <c r="P65" s="290"/>
      <c r="Q65" s="290"/>
      <c r="R65" s="290"/>
      <c r="S65" s="290"/>
      <c r="T65" s="290"/>
      <c r="U65" s="290"/>
      <c r="V65" s="290"/>
      <c r="W65" s="290"/>
      <c r="X65" s="290"/>
      <c r="Y65" s="290"/>
      <c r="Z65" s="138">
        <v>176.2</v>
      </c>
      <c r="AA65" s="138">
        <v>221.3</v>
      </c>
      <c r="AB65" s="138">
        <v>245.8</v>
      </c>
      <c r="AC65" s="138">
        <f>'Exp (Tb13B)'!F43</f>
        <v>232.3</v>
      </c>
      <c r="AD65" s="138">
        <f>'Exp (Tb13B)'!G43</f>
        <v>211</v>
      </c>
      <c r="AE65" s="138">
        <f>'Exp (Tb13B)'!H43</f>
        <v>165.2</v>
      </c>
      <c r="AF65" s="138">
        <f>'Exp (Tb13B)'!I43</f>
        <v>225.9</v>
      </c>
      <c r="AG65" s="138">
        <f>'Exp (Tb13B)'!J43</f>
        <v>159.4</v>
      </c>
      <c r="AH65" s="135">
        <f>'Exp (Tb13B)'!K43</f>
        <v>241</v>
      </c>
      <c r="AI65" s="135">
        <f>'Exp (Tb13B)'!L43</f>
        <v>314.39999999999998</v>
      </c>
      <c r="AJ65" s="135">
        <f>'Exp (Tb13B)'!M43</f>
        <v>321.2</v>
      </c>
      <c r="AK65" s="135">
        <f>'Exp (Tb13B)'!N43</f>
        <v>323.89999999999998</v>
      </c>
      <c r="AL65" s="135">
        <f>'Exp (Tb13B)'!O43</f>
        <v>330.7</v>
      </c>
      <c r="AM65" s="135">
        <f>'Exp (Tb13B)'!P43</f>
        <v>342</v>
      </c>
      <c r="AN65" s="16"/>
      <c r="AO65" s="16"/>
      <c r="AP65" s="16"/>
      <c r="AQ65" s="16"/>
      <c r="AR65" s="16"/>
      <c r="AS65" s="16"/>
      <c r="AT65" s="16"/>
      <c r="AU65" s="16"/>
      <c r="AV65" s="16"/>
      <c r="AW65" s="16"/>
      <c r="AX65" s="16"/>
      <c r="AY65" s="16"/>
    </row>
    <row r="66" spans="1:51" s="37" customFormat="1">
      <c r="A66" s="395"/>
      <c r="B66" s="291" t="s">
        <v>316</v>
      </c>
      <c r="C66" s="257"/>
      <c r="D66" s="257"/>
      <c r="E66" s="257"/>
      <c r="F66" s="257"/>
      <c r="G66" s="257"/>
      <c r="H66" s="257"/>
      <c r="I66" s="257"/>
      <c r="J66" s="257"/>
      <c r="K66" s="257"/>
      <c r="L66" s="257">
        <v>8.9</v>
      </c>
      <c r="M66" s="257"/>
      <c r="N66" s="257"/>
      <c r="O66" s="257"/>
      <c r="P66" s="257">
        <v>25</v>
      </c>
      <c r="Q66" s="257">
        <v>31.3</v>
      </c>
      <c r="R66" s="257">
        <v>35</v>
      </c>
      <c r="S66" s="257">
        <v>45.3</v>
      </c>
      <c r="T66" s="257">
        <v>46.5</v>
      </c>
      <c r="U66" s="257">
        <v>50</v>
      </c>
      <c r="V66" s="257">
        <v>52.3</v>
      </c>
      <c r="W66" s="257">
        <v>60.6</v>
      </c>
      <c r="X66" s="257">
        <v>63.2</v>
      </c>
      <c r="Y66" s="257">
        <v>62.5</v>
      </c>
      <c r="Z66" s="292">
        <v>75.2</v>
      </c>
      <c r="AA66" s="292">
        <v>80.2</v>
      </c>
      <c r="AB66" s="691">
        <v>230.8</v>
      </c>
      <c r="AC66" s="691">
        <v>232.3</v>
      </c>
      <c r="AD66" s="749"/>
      <c r="AE66" s="749"/>
      <c r="AF66" s="749"/>
      <c r="AG66" s="749"/>
      <c r="AH66" s="322"/>
      <c r="AI66" s="322"/>
      <c r="AJ66" s="322"/>
      <c r="AK66" s="322"/>
      <c r="AL66" s="322"/>
      <c r="AM66" s="322"/>
      <c r="AN66" s="45"/>
      <c r="AO66" s="45"/>
      <c r="AP66" s="45"/>
      <c r="AQ66" s="45"/>
      <c r="AR66" s="45"/>
      <c r="AS66" s="45"/>
      <c r="AT66" s="45"/>
      <c r="AU66" s="45"/>
      <c r="AV66" s="45"/>
      <c r="AW66" s="45"/>
      <c r="AX66" s="45"/>
      <c r="AY66" s="45"/>
    </row>
    <row r="67" spans="1:51">
      <c r="A67" s="163">
        <v>21</v>
      </c>
      <c r="B67" s="282" t="s">
        <v>214</v>
      </c>
      <c r="C67" s="296"/>
      <c r="D67" s="296"/>
      <c r="E67" s="296"/>
      <c r="F67" s="296"/>
      <c r="G67" s="296"/>
      <c r="H67" s="296"/>
      <c r="I67" s="296"/>
      <c r="J67" s="296"/>
      <c r="K67" s="296"/>
      <c r="L67" s="296"/>
      <c r="M67" s="296"/>
      <c r="N67" s="296"/>
      <c r="O67" s="296"/>
      <c r="P67" s="296"/>
      <c r="Q67" s="296"/>
      <c r="R67" s="296"/>
      <c r="S67" s="296"/>
      <c r="T67" s="296"/>
      <c r="U67" s="296"/>
      <c r="V67" s="296"/>
      <c r="W67" s="296"/>
      <c r="X67" s="296"/>
      <c r="Y67" s="296"/>
      <c r="Z67" s="140">
        <f>'Exp (Tb13B)'!C44</f>
        <v>58.2</v>
      </c>
      <c r="AA67" s="140">
        <f>'Exp (Tb13B)'!D44</f>
        <v>56.1</v>
      </c>
      <c r="AB67" s="140">
        <f>'Exp (Tb13B)'!E44</f>
        <v>63.5</v>
      </c>
      <c r="AC67" s="140">
        <f>'Exp (Tb13B)'!F44</f>
        <v>103.5</v>
      </c>
      <c r="AD67" s="140">
        <f>'Exp (Tb13B)'!G44</f>
        <v>113.9</v>
      </c>
      <c r="AE67" s="140">
        <f>'Exp (Tb13B)'!H44</f>
        <v>111.3</v>
      </c>
      <c r="AF67" s="140">
        <f>'Exp (Tb13B)'!I44</f>
        <v>119.8</v>
      </c>
      <c r="AG67" s="140">
        <f>'Exp (Tb13B)'!J44</f>
        <v>123.9</v>
      </c>
      <c r="AH67" s="139">
        <f>'Exp (Tb13B)'!K44</f>
        <v>118.5</v>
      </c>
      <c r="AI67" s="139">
        <f>'Exp (Tb13B)'!L44</f>
        <v>127.1</v>
      </c>
      <c r="AJ67" s="139">
        <f>'Exp (Tb13B)'!M44</f>
        <v>125.3</v>
      </c>
      <c r="AK67" s="139">
        <f>'Exp (Tb13B)'!N44</f>
        <v>119.6</v>
      </c>
      <c r="AL67" s="139">
        <f>'Exp (Tb13B)'!O44</f>
        <v>120.4</v>
      </c>
      <c r="AM67" s="139">
        <f>'Exp (Tb13B)'!P44</f>
        <v>120.7</v>
      </c>
      <c r="AN67" s="15"/>
      <c r="AO67" s="15"/>
      <c r="AP67" s="15"/>
      <c r="AQ67" s="15"/>
      <c r="AR67" s="15"/>
      <c r="AS67" s="15"/>
      <c r="AT67" s="15"/>
      <c r="AU67" s="15"/>
      <c r="AV67" s="15"/>
      <c r="AW67" s="15"/>
      <c r="AX67" s="15"/>
      <c r="AY67" s="15"/>
    </row>
    <row r="68" spans="1:51" s="25" customFormat="1">
      <c r="A68" s="297"/>
      <c r="B68" s="397" t="s">
        <v>283</v>
      </c>
      <c r="C68" s="246"/>
      <c r="D68" s="246"/>
      <c r="E68" s="246"/>
      <c r="F68" s="246"/>
      <c r="G68" s="246"/>
      <c r="H68" s="246"/>
      <c r="I68" s="246"/>
      <c r="J68" s="246"/>
      <c r="K68" s="246"/>
      <c r="L68" s="246"/>
      <c r="M68" s="246"/>
      <c r="N68" s="246"/>
      <c r="O68" s="246"/>
      <c r="P68" s="246"/>
      <c r="Q68" s="246"/>
      <c r="R68" s="246"/>
      <c r="S68" s="246"/>
      <c r="T68" s="246"/>
      <c r="U68" s="246">
        <v>23.1</v>
      </c>
      <c r="V68" s="246">
        <v>33</v>
      </c>
      <c r="W68" s="246">
        <v>40.299999999999997</v>
      </c>
      <c r="X68" s="246">
        <v>41.7</v>
      </c>
      <c r="Y68" s="246">
        <v>52.9</v>
      </c>
      <c r="Z68" s="299">
        <v>58.2</v>
      </c>
      <c r="AA68" s="299">
        <v>56.1</v>
      </c>
      <c r="AB68" s="692">
        <v>63.5</v>
      </c>
      <c r="AC68" s="692">
        <v>88.4</v>
      </c>
      <c r="AD68" s="746"/>
      <c r="AE68" s="746"/>
      <c r="AF68" s="746"/>
      <c r="AG68" s="746"/>
      <c r="AH68" s="318"/>
      <c r="AI68" s="318"/>
      <c r="AJ68" s="318"/>
      <c r="AK68" s="318"/>
      <c r="AL68" s="318"/>
      <c r="AM68" s="318"/>
      <c r="AN68" s="466"/>
      <c r="AO68" s="466"/>
      <c r="AP68" s="466"/>
      <c r="AQ68" s="466"/>
      <c r="AR68" s="466"/>
      <c r="AS68" s="466"/>
      <c r="AT68" s="466"/>
      <c r="AU68" s="466"/>
      <c r="AV68" s="466"/>
      <c r="AW68" s="466"/>
      <c r="AX68" s="466"/>
      <c r="AY68" s="466"/>
    </row>
    <row r="69" spans="1:51" s="44" customFormat="1">
      <c r="A69" s="300"/>
      <c r="B69" s="672" t="s">
        <v>297</v>
      </c>
      <c r="C69" s="246"/>
      <c r="D69" s="246"/>
      <c r="E69" s="246"/>
      <c r="F69" s="246"/>
      <c r="G69" s="246"/>
      <c r="H69" s="246"/>
      <c r="I69" s="246"/>
      <c r="J69" s="246"/>
      <c r="K69" s="246"/>
      <c r="L69" s="246"/>
      <c r="M69" s="246"/>
      <c r="N69" s="246"/>
      <c r="O69" s="246"/>
      <c r="P69" s="246"/>
      <c r="Q69" s="246"/>
      <c r="R69" s="246"/>
      <c r="S69" s="246"/>
      <c r="T69" s="246"/>
      <c r="U69" s="246">
        <v>17</v>
      </c>
      <c r="V69" s="246">
        <v>25.6</v>
      </c>
      <c r="W69" s="246">
        <v>31.1</v>
      </c>
      <c r="X69" s="246">
        <v>30.4</v>
      </c>
      <c r="Y69" s="246">
        <v>39</v>
      </c>
      <c r="Z69" s="299">
        <v>40.799999999999997</v>
      </c>
      <c r="AA69" s="299">
        <v>35.299999999999997</v>
      </c>
      <c r="AB69" s="693" t="s">
        <v>119</v>
      </c>
      <c r="AC69" s="693" t="s">
        <v>119</v>
      </c>
      <c r="AD69" s="746"/>
      <c r="AE69" s="746"/>
      <c r="AF69" s="746"/>
      <c r="AG69" s="746"/>
      <c r="AH69" s="318"/>
      <c r="AI69" s="318"/>
      <c r="AJ69" s="318"/>
      <c r="AK69" s="318"/>
      <c r="AL69" s="318"/>
      <c r="AM69" s="318"/>
      <c r="AN69" s="467"/>
      <c r="AO69" s="467"/>
      <c r="AP69" s="467"/>
      <c r="AQ69" s="467"/>
      <c r="AR69" s="467"/>
      <c r="AS69" s="467"/>
      <c r="AT69" s="467"/>
      <c r="AU69" s="467"/>
      <c r="AV69" s="467"/>
      <c r="AW69" s="467"/>
      <c r="AX69" s="467"/>
      <c r="AY69" s="467"/>
    </row>
    <row r="70" spans="1:51" s="44" customFormat="1">
      <c r="A70" s="300"/>
      <c r="B70" s="672" t="s">
        <v>557</v>
      </c>
      <c r="C70" s="246"/>
      <c r="D70" s="246"/>
      <c r="E70" s="246"/>
      <c r="F70" s="246"/>
      <c r="G70" s="246"/>
      <c r="H70" s="246"/>
      <c r="I70" s="246"/>
      <c r="J70" s="246"/>
      <c r="K70" s="246"/>
      <c r="L70" s="246"/>
      <c r="M70" s="246"/>
      <c r="N70" s="246"/>
      <c r="O70" s="246"/>
      <c r="P70" s="246"/>
      <c r="Q70" s="246"/>
      <c r="R70" s="246"/>
      <c r="S70" s="246"/>
      <c r="T70" s="246"/>
      <c r="U70" s="246">
        <v>6.1</v>
      </c>
      <c r="V70" s="246">
        <v>7.4</v>
      </c>
      <c r="W70" s="246">
        <v>9.1999999999999993</v>
      </c>
      <c r="X70" s="246">
        <v>11.3</v>
      </c>
      <c r="Y70" s="246">
        <f>Y68-Y69</f>
        <v>13.899999999999999</v>
      </c>
      <c r="Z70" s="301" t="s">
        <v>119</v>
      </c>
      <c r="AA70" s="301" t="s">
        <v>119</v>
      </c>
      <c r="AB70" s="693" t="s">
        <v>119</v>
      </c>
      <c r="AC70" s="693" t="s">
        <v>119</v>
      </c>
      <c r="AD70" s="746"/>
      <c r="AE70" s="746"/>
      <c r="AF70" s="746"/>
      <c r="AG70" s="746"/>
      <c r="AH70" s="318"/>
      <c r="AI70" s="318"/>
      <c r="AJ70" s="318"/>
      <c r="AK70" s="318"/>
      <c r="AL70" s="318"/>
      <c r="AM70" s="318"/>
      <c r="AN70" s="467"/>
      <c r="AO70" s="467"/>
      <c r="AP70" s="467"/>
      <c r="AQ70" s="467"/>
      <c r="AR70" s="467"/>
      <c r="AS70" s="467"/>
      <c r="AT70" s="467"/>
      <c r="AU70" s="467"/>
      <c r="AV70" s="467"/>
      <c r="AW70" s="467"/>
      <c r="AX70" s="467"/>
      <c r="AY70" s="467"/>
    </row>
    <row r="71" spans="1:51" s="44" customFormat="1">
      <c r="A71" s="300"/>
      <c r="B71" s="399" t="s">
        <v>558</v>
      </c>
      <c r="C71" s="246"/>
      <c r="D71" s="246"/>
      <c r="E71" s="246"/>
      <c r="F71" s="246"/>
      <c r="G71" s="246"/>
      <c r="H71" s="246"/>
      <c r="I71" s="246"/>
      <c r="J71" s="246"/>
      <c r="K71" s="246"/>
      <c r="L71" s="246"/>
      <c r="M71" s="246"/>
      <c r="N71" s="246"/>
      <c r="O71" s="246"/>
      <c r="P71" s="246"/>
      <c r="Q71" s="246"/>
      <c r="R71" s="246"/>
      <c r="S71" s="246"/>
      <c r="T71" s="246"/>
      <c r="U71" s="246"/>
      <c r="V71" s="246"/>
      <c r="W71" s="246"/>
      <c r="X71" s="246"/>
      <c r="Y71" s="246">
        <v>1</v>
      </c>
      <c r="Z71" s="299">
        <v>0.8</v>
      </c>
      <c r="AA71" s="299">
        <v>1.4</v>
      </c>
      <c r="AB71" s="693" t="s">
        <v>119</v>
      </c>
      <c r="AC71" s="693" t="s">
        <v>119</v>
      </c>
      <c r="AD71" s="746"/>
      <c r="AE71" s="746"/>
      <c r="AF71" s="746"/>
      <c r="AG71" s="746"/>
      <c r="AH71" s="318"/>
      <c r="AI71" s="318"/>
      <c r="AJ71" s="318"/>
      <c r="AK71" s="318"/>
      <c r="AL71" s="318"/>
      <c r="AM71" s="318"/>
      <c r="AN71" s="467"/>
      <c r="AO71" s="467"/>
      <c r="AP71" s="467"/>
      <c r="AQ71" s="467"/>
      <c r="AR71" s="467"/>
      <c r="AS71" s="467"/>
      <c r="AT71" s="467"/>
      <c r="AU71" s="467"/>
      <c r="AV71" s="467"/>
      <c r="AW71" s="467"/>
      <c r="AX71" s="467"/>
      <c r="AY71" s="467"/>
    </row>
    <row r="72" spans="1:51" s="44" customFormat="1">
      <c r="A72" s="300"/>
      <c r="B72" s="399" t="s">
        <v>559</v>
      </c>
      <c r="C72" s="246"/>
      <c r="D72" s="246"/>
      <c r="E72" s="246"/>
      <c r="F72" s="246"/>
      <c r="G72" s="246"/>
      <c r="H72" s="246"/>
      <c r="I72" s="246"/>
      <c r="J72" s="246"/>
      <c r="K72" s="246"/>
      <c r="L72" s="246"/>
      <c r="M72" s="246"/>
      <c r="N72" s="246"/>
      <c r="O72" s="246"/>
      <c r="P72" s="246"/>
      <c r="Q72" s="246"/>
      <c r="R72" s="246"/>
      <c r="S72" s="246"/>
      <c r="T72" s="246"/>
      <c r="U72" s="246"/>
      <c r="V72" s="246"/>
      <c r="W72" s="246"/>
      <c r="X72" s="246"/>
      <c r="Y72" s="246">
        <v>12.6</v>
      </c>
      <c r="Z72" s="299">
        <v>16.399999999999999</v>
      </c>
      <c r="AA72" s="299">
        <v>19.100000000000001</v>
      </c>
      <c r="AB72" s="693" t="s">
        <v>119</v>
      </c>
      <c r="AC72" s="693" t="s">
        <v>119</v>
      </c>
      <c r="AD72" s="746"/>
      <c r="AE72" s="746"/>
      <c r="AF72" s="746"/>
      <c r="AG72" s="746"/>
      <c r="AH72" s="318"/>
      <c r="AI72" s="318"/>
      <c r="AJ72" s="318"/>
      <c r="AK72" s="318"/>
      <c r="AL72" s="318"/>
      <c r="AM72" s="318"/>
      <c r="AN72" s="467"/>
      <c r="AO72" s="467"/>
      <c r="AP72" s="467"/>
      <c r="AQ72" s="467"/>
      <c r="AR72" s="467"/>
      <c r="AS72" s="467"/>
      <c r="AT72" s="467"/>
      <c r="AU72" s="467"/>
      <c r="AV72" s="467"/>
      <c r="AW72" s="467"/>
      <c r="AX72" s="467"/>
      <c r="AY72" s="467"/>
    </row>
    <row r="73" spans="1:51" s="44" customFormat="1">
      <c r="A73" s="300"/>
      <c r="B73" s="399" t="s">
        <v>560</v>
      </c>
      <c r="C73" s="246"/>
      <c r="D73" s="246"/>
      <c r="E73" s="246"/>
      <c r="F73" s="246"/>
      <c r="G73" s="246"/>
      <c r="H73" s="246"/>
      <c r="I73" s="246"/>
      <c r="J73" s="246"/>
      <c r="K73" s="246"/>
      <c r="L73" s="246"/>
      <c r="M73" s="246"/>
      <c r="N73" s="246"/>
      <c r="O73" s="246"/>
      <c r="P73" s="246"/>
      <c r="Q73" s="246"/>
      <c r="R73" s="246"/>
      <c r="S73" s="246"/>
      <c r="T73" s="246"/>
      <c r="U73" s="246"/>
      <c r="V73" s="246"/>
      <c r="W73" s="246"/>
      <c r="X73" s="246"/>
      <c r="Y73" s="246">
        <v>0.3</v>
      </c>
      <c r="Z73" s="299">
        <v>0.2</v>
      </c>
      <c r="AA73" s="299">
        <v>0.3</v>
      </c>
      <c r="AB73" s="693" t="s">
        <v>119</v>
      </c>
      <c r="AC73" s="693" t="s">
        <v>119</v>
      </c>
      <c r="AD73" s="746"/>
      <c r="AE73" s="746"/>
      <c r="AF73" s="746"/>
      <c r="AG73" s="746"/>
      <c r="AH73" s="318"/>
      <c r="AI73" s="318"/>
      <c r="AJ73" s="318"/>
      <c r="AK73" s="318"/>
      <c r="AL73" s="318"/>
      <c r="AM73" s="318"/>
      <c r="AN73" s="467"/>
      <c r="AO73" s="467"/>
      <c r="AP73" s="467"/>
      <c r="AQ73" s="467"/>
      <c r="AR73" s="467"/>
      <c r="AS73" s="467"/>
      <c r="AT73" s="467"/>
      <c r="AU73" s="467"/>
      <c r="AV73" s="467"/>
      <c r="AW73" s="467"/>
      <c r="AX73" s="467"/>
      <c r="AY73" s="467"/>
    </row>
    <row r="74" spans="1:51" s="12" customFormat="1">
      <c r="A74" s="163">
        <v>22</v>
      </c>
      <c r="B74" s="282" t="s">
        <v>219</v>
      </c>
      <c r="C74" s="289"/>
      <c r="D74" s="289"/>
      <c r="E74" s="289"/>
      <c r="F74" s="289"/>
      <c r="G74" s="289"/>
      <c r="H74" s="289"/>
      <c r="I74" s="289"/>
      <c r="J74" s="289"/>
      <c r="K74" s="289"/>
      <c r="L74" s="289"/>
      <c r="M74" s="289"/>
      <c r="N74" s="289"/>
      <c r="O74" s="289"/>
      <c r="P74" s="289"/>
      <c r="Q74" s="289"/>
      <c r="R74" s="289"/>
      <c r="S74" s="289"/>
      <c r="T74" s="289"/>
      <c r="U74" s="289"/>
      <c r="V74" s="289"/>
      <c r="W74" s="289"/>
      <c r="X74" s="289"/>
      <c r="Y74" s="289"/>
      <c r="Z74" s="140">
        <f>'Exp (Tb13B)'!C49</f>
        <v>17</v>
      </c>
      <c r="AA74" s="140">
        <f>'Exp (Tb13B)'!D49</f>
        <v>28.3</v>
      </c>
      <c r="AB74" s="140">
        <f>'Exp (Tb13B)'!E49</f>
        <v>22.3</v>
      </c>
      <c r="AC74" s="140">
        <f>'Exp (Tb13B)'!F49</f>
        <v>26.8</v>
      </c>
      <c r="AD74" s="140">
        <f>'Exp (Tb13B)'!G49</f>
        <v>24.8</v>
      </c>
      <c r="AE74" s="140">
        <f>'Exp (Tb13B)'!H49</f>
        <v>22.4</v>
      </c>
      <c r="AF74" s="140">
        <f>'Exp (Tb13B)'!I49</f>
        <v>28.1</v>
      </c>
      <c r="AG74" s="140">
        <f>'Exp (Tb13B)'!J49</f>
        <v>33.5</v>
      </c>
      <c r="AH74" s="139">
        <f>'Exp (Tb13B)'!K49</f>
        <v>97.5</v>
      </c>
      <c r="AI74" s="139">
        <f>'Exp (Tb13B)'!L49</f>
        <v>163.80000000000001</v>
      </c>
      <c r="AJ74" s="139">
        <f>'Exp (Tb13B)'!M49</f>
        <v>170.9</v>
      </c>
      <c r="AK74" s="139">
        <f>'Exp (Tb13B)'!N49</f>
        <v>180.7</v>
      </c>
      <c r="AL74" s="139">
        <f>'Exp (Tb13B)'!O49</f>
        <v>186.2</v>
      </c>
      <c r="AM74" s="139">
        <f>'Exp (Tb13B)'!P49</f>
        <v>195.6</v>
      </c>
      <c r="AN74" s="16"/>
      <c r="AO74" s="16"/>
      <c r="AP74" s="16"/>
      <c r="AQ74" s="16"/>
      <c r="AR74" s="16"/>
      <c r="AS74" s="16"/>
      <c r="AT74" s="16"/>
      <c r="AU74" s="16"/>
      <c r="AV74" s="16"/>
      <c r="AW74" s="16"/>
      <c r="AX74" s="16"/>
      <c r="AY74" s="16"/>
    </row>
    <row r="75" spans="1:51" s="25" customFormat="1">
      <c r="A75" s="297"/>
      <c r="B75" s="397" t="s">
        <v>318</v>
      </c>
      <c r="C75" s="246"/>
      <c r="D75" s="246"/>
      <c r="E75" s="246"/>
      <c r="F75" s="246"/>
      <c r="G75" s="246"/>
      <c r="H75" s="246"/>
      <c r="I75" s="246"/>
      <c r="J75" s="246"/>
      <c r="K75" s="246"/>
      <c r="L75" s="246"/>
      <c r="M75" s="246"/>
      <c r="N75" s="246"/>
      <c r="O75" s="246"/>
      <c r="P75" s="246"/>
      <c r="Q75" s="246"/>
      <c r="R75" s="246"/>
      <c r="S75" s="246"/>
      <c r="T75" s="246"/>
      <c r="U75" s="246">
        <v>26.9</v>
      </c>
      <c r="V75" s="246">
        <v>19.3</v>
      </c>
      <c r="W75" s="246">
        <v>20.3</v>
      </c>
      <c r="X75" s="246">
        <v>21.5</v>
      </c>
      <c r="Y75" s="246">
        <v>9.6</v>
      </c>
      <c r="Z75" s="299">
        <v>17</v>
      </c>
      <c r="AA75" s="299">
        <v>24.1</v>
      </c>
      <c r="AB75" s="693" t="s">
        <v>119</v>
      </c>
      <c r="AC75" s="693" t="s">
        <v>119</v>
      </c>
      <c r="AD75" s="746"/>
      <c r="AE75" s="746"/>
      <c r="AF75" s="746"/>
      <c r="AG75" s="746"/>
      <c r="AH75" s="318"/>
      <c r="AI75" s="318"/>
      <c r="AJ75" s="318"/>
      <c r="AK75" s="318"/>
      <c r="AL75" s="318"/>
      <c r="AM75" s="318"/>
      <c r="AN75" s="466"/>
      <c r="AO75" s="466"/>
      <c r="AP75" s="466"/>
      <c r="AQ75" s="466"/>
      <c r="AR75" s="466"/>
      <c r="AS75" s="466"/>
      <c r="AT75" s="466"/>
      <c r="AU75" s="466"/>
      <c r="AV75" s="466"/>
      <c r="AW75" s="466"/>
      <c r="AX75" s="466"/>
      <c r="AY75" s="466"/>
    </row>
    <row r="76" spans="1:51" s="44" customFormat="1">
      <c r="A76" s="300"/>
      <c r="B76" s="397" t="s">
        <v>594</v>
      </c>
      <c r="C76" s="246"/>
      <c r="D76" s="246"/>
      <c r="E76" s="246"/>
      <c r="F76" s="246"/>
      <c r="G76" s="246"/>
      <c r="H76" s="246"/>
      <c r="I76" s="246"/>
      <c r="J76" s="246"/>
      <c r="K76" s="246"/>
      <c r="L76" s="246"/>
      <c r="M76" s="246"/>
      <c r="N76" s="246"/>
      <c r="O76" s="246"/>
      <c r="P76" s="246"/>
      <c r="Q76" s="246"/>
      <c r="R76" s="246"/>
      <c r="S76" s="246"/>
      <c r="T76" s="246">
        <v>2</v>
      </c>
      <c r="U76" s="246">
        <v>2.1</v>
      </c>
      <c r="V76" s="246">
        <v>2.2000000000000002</v>
      </c>
      <c r="W76" s="246">
        <v>2.2999999999999998</v>
      </c>
      <c r="X76" s="246">
        <v>2.4</v>
      </c>
      <c r="Y76" s="246">
        <v>2.6</v>
      </c>
      <c r="Z76" s="299">
        <v>2.1</v>
      </c>
      <c r="AA76" s="299">
        <v>3</v>
      </c>
      <c r="AB76" s="693" t="s">
        <v>119</v>
      </c>
      <c r="AC76" s="693" t="s">
        <v>119</v>
      </c>
      <c r="AD76" s="746"/>
      <c r="AE76" s="746"/>
      <c r="AF76" s="746"/>
      <c r="AG76" s="746"/>
      <c r="AH76" s="318"/>
      <c r="AI76" s="318"/>
      <c r="AJ76" s="318"/>
      <c r="AK76" s="318"/>
      <c r="AL76" s="318"/>
      <c r="AM76" s="318"/>
      <c r="AN76" s="467"/>
      <c r="AO76" s="467"/>
      <c r="AP76" s="467"/>
      <c r="AQ76" s="467"/>
      <c r="AR76" s="467"/>
      <c r="AS76" s="467"/>
      <c r="AT76" s="467"/>
      <c r="AU76" s="467"/>
      <c r="AV76" s="467"/>
      <c r="AW76" s="467"/>
      <c r="AX76" s="467"/>
      <c r="AY76" s="467"/>
    </row>
    <row r="77" spans="1:51" s="44" customFormat="1">
      <c r="A77" s="300"/>
      <c r="B77" s="397" t="s">
        <v>595</v>
      </c>
      <c r="C77" s="246"/>
      <c r="D77" s="246"/>
      <c r="E77" s="246"/>
      <c r="F77" s="246"/>
      <c r="G77" s="246"/>
      <c r="H77" s="246"/>
      <c r="I77" s="246"/>
      <c r="J77" s="246"/>
      <c r="K77" s="246"/>
      <c r="L77" s="246"/>
      <c r="M77" s="246"/>
      <c r="N77" s="246"/>
      <c r="O77" s="246"/>
      <c r="P77" s="246"/>
      <c r="Q77" s="246"/>
      <c r="R77" s="246"/>
      <c r="S77" s="246"/>
      <c r="T77" s="246"/>
      <c r="U77" s="246">
        <v>24.6</v>
      </c>
      <c r="V77" s="246">
        <v>16.8</v>
      </c>
      <c r="W77" s="246">
        <v>17.7</v>
      </c>
      <c r="X77" s="246">
        <v>18.8</v>
      </c>
      <c r="Y77" s="246">
        <v>4.7</v>
      </c>
      <c r="Z77" s="299">
        <v>14.7</v>
      </c>
      <c r="AA77" s="299">
        <v>20.9</v>
      </c>
      <c r="AB77" s="693" t="s">
        <v>119</v>
      </c>
      <c r="AC77" s="693" t="s">
        <v>119</v>
      </c>
      <c r="AD77" s="746"/>
      <c r="AE77" s="746"/>
      <c r="AF77" s="746"/>
      <c r="AG77" s="746"/>
      <c r="AH77" s="318"/>
      <c r="AI77" s="318"/>
      <c r="AJ77" s="318"/>
      <c r="AK77" s="318"/>
      <c r="AL77" s="318"/>
      <c r="AM77" s="318"/>
      <c r="AN77" s="467"/>
      <c r="AO77" s="467"/>
      <c r="AP77" s="467"/>
      <c r="AQ77" s="467"/>
      <c r="AR77" s="467"/>
      <c r="AS77" s="467"/>
      <c r="AT77" s="467"/>
      <c r="AU77" s="467"/>
      <c r="AV77" s="467"/>
      <c r="AW77" s="467"/>
      <c r="AX77" s="467"/>
      <c r="AY77" s="467"/>
    </row>
    <row r="78" spans="1:51" s="44" customFormat="1">
      <c r="A78" s="300"/>
      <c r="B78" s="397" t="s">
        <v>596</v>
      </c>
      <c r="C78" s="246"/>
      <c r="D78" s="246"/>
      <c r="E78" s="246"/>
      <c r="F78" s="246"/>
      <c r="G78" s="246"/>
      <c r="H78" s="246"/>
      <c r="I78" s="246"/>
      <c r="J78" s="246"/>
      <c r="K78" s="246"/>
      <c r="L78" s="246"/>
      <c r="M78" s="246"/>
      <c r="N78" s="246"/>
      <c r="O78" s="246"/>
      <c r="P78" s="246"/>
      <c r="Q78" s="246"/>
      <c r="R78" s="246"/>
      <c r="S78" s="246"/>
      <c r="T78" s="246"/>
      <c r="U78" s="246">
        <v>0.2</v>
      </c>
      <c r="V78" s="246">
        <v>0.3</v>
      </c>
      <c r="W78" s="246">
        <v>0.3</v>
      </c>
      <c r="X78" s="246">
        <v>0.3</v>
      </c>
      <c r="Y78" s="246">
        <v>2.2999999999999998</v>
      </c>
      <c r="Z78" s="299">
        <v>0.2</v>
      </c>
      <c r="AA78" s="299">
        <v>0.3</v>
      </c>
      <c r="AB78" s="693" t="s">
        <v>119</v>
      </c>
      <c r="AC78" s="693" t="s">
        <v>119</v>
      </c>
      <c r="AD78" s="746"/>
      <c r="AE78" s="746"/>
      <c r="AF78" s="746"/>
      <c r="AG78" s="746"/>
      <c r="AH78" s="318"/>
      <c r="AI78" s="318"/>
      <c r="AJ78" s="318"/>
      <c r="AK78" s="318"/>
      <c r="AL78" s="318"/>
      <c r="AM78" s="318"/>
      <c r="AN78" s="467"/>
      <c r="AO78" s="467"/>
      <c r="AP78" s="467"/>
      <c r="AQ78" s="467"/>
      <c r="AR78" s="467"/>
      <c r="AS78" s="467"/>
      <c r="AT78" s="467"/>
      <c r="AU78" s="467"/>
      <c r="AV78" s="467"/>
      <c r="AW78" s="467"/>
      <c r="AX78" s="467"/>
      <c r="AY78" s="467"/>
    </row>
    <row r="79" spans="1:51" s="44" customFormat="1">
      <c r="A79" s="300"/>
      <c r="B79" s="397" t="s">
        <v>597</v>
      </c>
      <c r="C79" s="246"/>
      <c r="D79" s="246"/>
      <c r="E79" s="246"/>
      <c r="F79" s="246"/>
      <c r="G79" s="246"/>
      <c r="H79" s="246"/>
      <c r="I79" s="246"/>
      <c r="J79" s="246"/>
      <c r="K79" s="246"/>
      <c r="L79" s="246"/>
      <c r="M79" s="246"/>
      <c r="N79" s="246"/>
      <c r="O79" s="246"/>
      <c r="P79" s="246"/>
      <c r="Q79" s="246"/>
      <c r="R79" s="246"/>
      <c r="S79" s="246"/>
      <c r="T79" s="246"/>
      <c r="U79" s="246"/>
      <c r="V79" s="246"/>
      <c r="W79" s="246"/>
      <c r="X79" s="246"/>
      <c r="Y79" s="246"/>
      <c r="Z79" s="299"/>
      <c r="AA79" s="299">
        <v>-0.2</v>
      </c>
      <c r="AB79" s="693" t="s">
        <v>119</v>
      </c>
      <c r="AC79" s="693" t="s">
        <v>119</v>
      </c>
      <c r="AD79" s="746"/>
      <c r="AE79" s="746"/>
      <c r="AF79" s="746"/>
      <c r="AG79" s="746"/>
      <c r="AH79" s="318"/>
      <c r="AI79" s="318"/>
      <c r="AJ79" s="318"/>
      <c r="AK79" s="318"/>
      <c r="AL79" s="318"/>
      <c r="AM79" s="318"/>
      <c r="AN79" s="467"/>
      <c r="AO79" s="467"/>
      <c r="AP79" s="467"/>
      <c r="AQ79" s="467"/>
      <c r="AR79" s="467"/>
      <c r="AS79" s="467"/>
      <c r="AT79" s="467"/>
      <c r="AU79" s="467"/>
      <c r="AV79" s="467"/>
      <c r="AW79" s="467"/>
      <c r="AX79" s="467"/>
      <c r="AY79" s="467"/>
    </row>
    <row r="80" spans="1:51" s="12" customFormat="1">
      <c r="A80" s="163">
        <v>26</v>
      </c>
      <c r="B80" s="282" t="s">
        <v>223</v>
      </c>
      <c r="C80" s="289"/>
      <c r="D80" s="289"/>
      <c r="E80" s="289"/>
      <c r="F80" s="289"/>
      <c r="G80" s="289"/>
      <c r="H80" s="289"/>
      <c r="I80" s="289"/>
      <c r="J80" s="289"/>
      <c r="K80" s="289"/>
      <c r="L80" s="289"/>
      <c r="M80" s="289"/>
      <c r="N80" s="289"/>
      <c r="O80" s="289"/>
      <c r="P80" s="289"/>
      <c r="Q80" s="289"/>
      <c r="R80" s="289"/>
      <c r="S80" s="289"/>
      <c r="T80" s="289"/>
      <c r="U80" s="289"/>
      <c r="V80" s="289"/>
      <c r="W80" s="289"/>
      <c r="X80" s="289"/>
      <c r="Y80" s="289"/>
      <c r="Z80" s="140">
        <f>'Exp (Tb13B)'!C50</f>
        <v>101</v>
      </c>
      <c r="AA80" s="140">
        <f>'Exp (Tb13B)'!D50</f>
        <v>58.1</v>
      </c>
      <c r="AB80" s="140">
        <f>'Exp (Tb13B)'!E50</f>
        <v>160</v>
      </c>
      <c r="AC80" s="140">
        <f>'Exp (Tb13B)'!F50</f>
        <v>102</v>
      </c>
      <c r="AD80" s="140">
        <f>'Exp (Tb13B)'!G50</f>
        <v>72.3</v>
      </c>
      <c r="AE80" s="140">
        <f>'Exp (Tb13B)'!H50</f>
        <v>31.5</v>
      </c>
      <c r="AF80" s="140">
        <f>'Exp (Tb13B)'!I50</f>
        <v>78</v>
      </c>
      <c r="AG80" s="140">
        <f>'Exp (Tb13B)'!J50</f>
        <v>0</v>
      </c>
      <c r="AH80" s="139">
        <f>'Exp (Tb13B)'!K50</f>
        <v>25</v>
      </c>
      <c r="AI80" s="139">
        <f>'Exp (Tb13B)'!L50</f>
        <v>10</v>
      </c>
      <c r="AJ80" s="139">
        <f>'Exp (Tb13B)'!M50</f>
        <v>9.9</v>
      </c>
      <c r="AK80" s="139">
        <f>'Exp (Tb13B)'!N50</f>
        <v>9.4</v>
      </c>
      <c r="AL80" s="139">
        <f>'Exp (Tb13B)'!O50</f>
        <v>9.5</v>
      </c>
      <c r="AM80" s="139">
        <f>'Exp (Tb13B)'!P50</f>
        <v>9.5</v>
      </c>
      <c r="AN80" s="16"/>
      <c r="AO80" s="16"/>
      <c r="AP80" s="16"/>
      <c r="AQ80" s="16"/>
      <c r="AR80" s="16"/>
      <c r="AS80" s="16"/>
      <c r="AT80" s="16"/>
      <c r="AU80" s="16"/>
      <c r="AV80" s="16"/>
      <c r="AW80" s="16"/>
      <c r="AX80" s="16"/>
      <c r="AY80" s="16"/>
    </row>
    <row r="81" spans="1:51 16379:16379" s="25" customFormat="1">
      <c r="A81" s="297"/>
      <c r="B81" s="298" t="s">
        <v>317</v>
      </c>
      <c r="C81" s="246"/>
      <c r="D81" s="246"/>
      <c r="E81" s="246"/>
      <c r="F81" s="246"/>
      <c r="G81" s="246"/>
      <c r="H81" s="246"/>
      <c r="I81" s="246"/>
      <c r="J81" s="246"/>
      <c r="K81" s="246"/>
      <c r="L81" s="246"/>
      <c r="M81" s="246"/>
      <c r="N81" s="246"/>
      <c r="O81" s="246"/>
      <c r="P81" s="246">
        <v>25</v>
      </c>
      <c r="Q81" s="246">
        <v>26.3</v>
      </c>
      <c r="R81" s="246">
        <v>30</v>
      </c>
      <c r="S81" s="246">
        <v>40.299999999999997</v>
      </c>
      <c r="T81" s="246">
        <v>44.5</v>
      </c>
      <c r="U81" s="246">
        <v>47.9</v>
      </c>
      <c r="V81" s="246">
        <v>50.1</v>
      </c>
      <c r="W81" s="246">
        <v>58.3</v>
      </c>
      <c r="X81" s="246"/>
      <c r="Y81" s="246"/>
      <c r="Z81" s="299"/>
      <c r="AA81" s="299"/>
      <c r="AB81" s="692"/>
      <c r="AC81" s="692"/>
      <c r="AD81" s="746"/>
      <c r="AE81" s="746"/>
      <c r="AF81" s="746"/>
      <c r="AG81" s="746"/>
      <c r="AH81" s="318"/>
      <c r="AI81" s="318"/>
      <c r="AJ81" s="318"/>
      <c r="AK81" s="318"/>
      <c r="AL81" s="318"/>
      <c r="AM81" s="318"/>
      <c r="AN81" s="466"/>
      <c r="AO81" s="466"/>
      <c r="AP81" s="466"/>
      <c r="AQ81" s="466"/>
      <c r="AR81" s="466"/>
      <c r="AS81" s="466"/>
      <c r="AT81" s="466"/>
      <c r="AU81" s="466"/>
      <c r="AV81" s="466"/>
      <c r="AW81" s="466"/>
      <c r="AX81" s="466"/>
      <c r="AY81" s="466"/>
    </row>
    <row r="82" spans="1:51 16379:16379" s="25" customFormat="1">
      <c r="A82" s="297"/>
      <c r="B82" s="298" t="s">
        <v>290</v>
      </c>
      <c r="C82" s="246"/>
      <c r="D82" s="246"/>
      <c r="E82" s="246"/>
      <c r="F82" s="246"/>
      <c r="G82" s="246"/>
      <c r="H82" s="246"/>
      <c r="I82" s="246"/>
      <c r="J82" s="246"/>
      <c r="K82" s="246"/>
      <c r="L82" s="246"/>
      <c r="M82" s="246"/>
      <c r="N82" s="246"/>
      <c r="O82" s="246"/>
      <c r="P82" s="246"/>
      <c r="Q82" s="246"/>
      <c r="R82" s="246"/>
      <c r="S82" s="246"/>
      <c r="T82" s="246"/>
      <c r="U82" s="246"/>
      <c r="V82" s="246"/>
      <c r="W82" s="246"/>
      <c r="X82" s="246"/>
      <c r="Y82" s="246"/>
      <c r="Z82" s="299"/>
      <c r="AA82" s="299"/>
      <c r="AB82" s="692">
        <v>167.3</v>
      </c>
      <c r="AC82" s="692">
        <v>143.9</v>
      </c>
      <c r="AD82" s="746"/>
      <c r="AE82" s="746"/>
      <c r="AF82" s="746"/>
      <c r="AG82" s="746"/>
      <c r="AH82" s="318"/>
      <c r="AI82" s="318"/>
      <c r="AJ82" s="318"/>
      <c r="AK82" s="318"/>
      <c r="AL82" s="318"/>
      <c r="AM82" s="318"/>
      <c r="AN82" s="466"/>
      <c r="AO82" s="466"/>
      <c r="AP82" s="466"/>
      <c r="AQ82" s="466"/>
      <c r="AR82" s="466"/>
      <c r="AS82" s="466"/>
      <c r="AT82" s="466"/>
      <c r="AU82" s="466"/>
      <c r="AV82" s="466"/>
      <c r="AW82" s="466"/>
      <c r="AX82" s="466"/>
      <c r="AY82" s="466"/>
    </row>
    <row r="83" spans="1:51 16379:16379" s="12" customFormat="1">
      <c r="A83" s="163">
        <v>31</v>
      </c>
      <c r="B83" s="282" t="s">
        <v>232</v>
      </c>
      <c r="C83" s="289"/>
      <c r="D83" s="289"/>
      <c r="E83" s="289"/>
      <c r="F83" s="289"/>
      <c r="G83" s="289"/>
      <c r="H83" s="289"/>
      <c r="I83" s="289"/>
      <c r="J83" s="289"/>
      <c r="K83" s="289"/>
      <c r="L83" s="289"/>
      <c r="M83" s="289"/>
      <c r="N83" s="289"/>
      <c r="O83" s="289"/>
      <c r="P83" s="289"/>
      <c r="Q83" s="289"/>
      <c r="R83" s="289"/>
      <c r="S83" s="289"/>
      <c r="T83" s="289"/>
      <c r="U83" s="289"/>
      <c r="V83" s="289"/>
      <c r="W83" s="289"/>
      <c r="X83" s="289"/>
      <c r="Y83" s="289"/>
      <c r="Z83" s="140"/>
      <c r="AA83" s="140">
        <v>98</v>
      </c>
      <c r="AB83" s="142" t="s">
        <v>119</v>
      </c>
      <c r="AC83" s="140">
        <f>'Exp (Tb13B)'!F53</f>
        <v>0</v>
      </c>
      <c r="AD83" s="140">
        <f>'Exp (Tb13B)'!G53</f>
        <v>0</v>
      </c>
      <c r="AE83" s="140">
        <f>'Exp (Tb13B)'!H53</f>
        <v>0</v>
      </c>
      <c r="AF83" s="140">
        <f>'Exp (Tb13B)'!I53</f>
        <v>73.5</v>
      </c>
      <c r="AG83" s="140">
        <f>'Exp (Tb13B)'!J53</f>
        <v>2</v>
      </c>
      <c r="AH83" s="139">
        <f>'Exp (Tb13B)'!K53</f>
        <v>0</v>
      </c>
      <c r="AI83" s="139">
        <f>'Exp (Tb13B)'!L53</f>
        <v>13.5</v>
      </c>
      <c r="AJ83" s="139">
        <f>'Exp (Tb13B)'!M53</f>
        <v>15.1</v>
      </c>
      <c r="AK83" s="139">
        <f>'Exp (Tb13B)'!N53</f>
        <v>14.2</v>
      </c>
      <c r="AL83" s="139">
        <f>'Exp (Tb13B)'!O53</f>
        <v>14.7</v>
      </c>
      <c r="AM83" s="139">
        <f>'Exp (Tb13B)'!P53</f>
        <v>16.2</v>
      </c>
      <c r="AN83" s="16"/>
      <c r="AO83" s="16"/>
      <c r="AP83" s="16"/>
      <c r="AQ83" s="16"/>
      <c r="AR83" s="16"/>
      <c r="AS83" s="16"/>
      <c r="AT83" s="16"/>
      <c r="AU83" s="16"/>
      <c r="AV83" s="16"/>
      <c r="AW83" s="16"/>
      <c r="AX83" s="16"/>
      <c r="AY83" s="16"/>
    </row>
    <row r="84" spans="1:51 16379:16379" s="12" customFormat="1">
      <c r="A84" s="163">
        <v>9</v>
      </c>
      <c r="B84" s="282" t="s">
        <v>243</v>
      </c>
      <c r="C84" s="289"/>
      <c r="D84" s="289"/>
      <c r="E84" s="289"/>
      <c r="F84" s="289"/>
      <c r="G84" s="289"/>
      <c r="H84" s="289"/>
      <c r="I84" s="289"/>
      <c r="J84" s="289"/>
      <c r="K84" s="289"/>
      <c r="L84" s="289"/>
      <c r="M84" s="289"/>
      <c r="N84" s="289"/>
      <c r="O84" s="289"/>
      <c r="P84" s="289"/>
      <c r="Q84" s="289"/>
      <c r="R84" s="289"/>
      <c r="S84" s="289"/>
      <c r="T84" s="289"/>
      <c r="U84" s="289"/>
      <c r="V84" s="289"/>
      <c r="W84" s="289"/>
      <c r="X84" s="289"/>
      <c r="Y84" s="289"/>
      <c r="Z84" s="140"/>
      <c r="AA84" s="140">
        <v>19.2</v>
      </c>
      <c r="AB84" s="142" t="s">
        <v>119</v>
      </c>
      <c r="AC84" s="142" t="s">
        <v>119</v>
      </c>
      <c r="AD84" s="140">
        <f>'Exp (Tb13B)'!G54</f>
        <v>0</v>
      </c>
      <c r="AE84" s="140">
        <f>'Exp (Tb13B)'!H54</f>
        <v>0</v>
      </c>
      <c r="AF84" s="140">
        <f>'Exp (Tb13B)'!I54</f>
        <v>0</v>
      </c>
      <c r="AG84" s="140">
        <f>'Exp (Tb13B)'!J54</f>
        <v>0</v>
      </c>
      <c r="AH84" s="139">
        <f>'Exp (Tb13B)'!K54</f>
        <v>0</v>
      </c>
      <c r="AI84" s="139">
        <f>'Exp (Tb13B)'!L54</f>
        <v>0</v>
      </c>
      <c r="AJ84" s="139">
        <f>'Exp (Tb13B)'!M54</f>
        <v>0</v>
      </c>
      <c r="AK84" s="139">
        <f>'Exp (Tb13B)'!N54</f>
        <v>0</v>
      </c>
      <c r="AL84" s="139">
        <f>'Exp (Tb13B)'!O54</f>
        <v>0</v>
      </c>
      <c r="AM84" s="139">
        <f>'Exp (Tb13B)'!P54</f>
        <v>0</v>
      </c>
      <c r="AN84" s="16"/>
      <c r="AO84" s="16"/>
      <c r="AP84" s="16"/>
      <c r="AQ84" s="16"/>
      <c r="AR84" s="16"/>
      <c r="AS84" s="16"/>
      <c r="AT84" s="16"/>
      <c r="AU84" s="16"/>
      <c r="AV84" s="16"/>
      <c r="AW84" s="16"/>
      <c r="AX84" s="16"/>
      <c r="AY84" s="16"/>
    </row>
    <row r="85" spans="1:51 16379:16379">
      <c r="A85" s="62"/>
      <c r="B85" s="282"/>
      <c r="C85" s="296"/>
      <c r="D85" s="296"/>
      <c r="E85" s="296"/>
      <c r="F85" s="296"/>
      <c r="G85" s="296"/>
      <c r="H85" s="296"/>
      <c r="I85" s="296"/>
      <c r="J85" s="296"/>
      <c r="K85" s="296"/>
      <c r="L85" s="296"/>
      <c r="M85" s="296"/>
      <c r="N85" s="296"/>
      <c r="O85" s="296"/>
      <c r="P85" s="296"/>
      <c r="Q85" s="296"/>
      <c r="R85" s="296"/>
      <c r="S85" s="296"/>
      <c r="T85" s="296"/>
      <c r="U85" s="296"/>
      <c r="V85" s="296"/>
      <c r="W85" s="296"/>
      <c r="X85" s="296"/>
      <c r="Y85" s="296"/>
      <c r="Z85" s="140"/>
      <c r="AA85" s="140"/>
      <c r="AB85" s="140"/>
      <c r="AC85" s="140"/>
      <c r="AD85" s="742"/>
      <c r="AE85" s="742"/>
      <c r="AF85" s="742"/>
      <c r="AG85" s="742"/>
      <c r="AH85" s="314"/>
      <c r="AI85" s="314"/>
      <c r="AJ85" s="314"/>
      <c r="AK85" s="314"/>
      <c r="AL85" s="314"/>
      <c r="AM85" s="314"/>
      <c r="AN85" s="15"/>
      <c r="AO85" s="15"/>
      <c r="AP85" s="15"/>
      <c r="AQ85" s="15"/>
      <c r="AR85" s="15"/>
      <c r="AS85" s="15"/>
      <c r="AT85" s="15"/>
      <c r="AU85" s="15"/>
      <c r="AV85" s="15"/>
      <c r="AW85" s="15"/>
      <c r="AX85" s="15"/>
      <c r="AY85" s="15"/>
    </row>
    <row r="86" spans="1:51 16379:16379" s="13" customFormat="1">
      <c r="A86" s="393"/>
      <c r="B86" s="286" t="s">
        <v>320</v>
      </c>
      <c r="C86" s="290"/>
      <c r="D86" s="290"/>
      <c r="E86" s="290"/>
      <c r="F86" s="290"/>
      <c r="G86" s="290"/>
      <c r="H86" s="290"/>
      <c r="I86" s="290"/>
      <c r="J86" s="290"/>
      <c r="K86" s="290"/>
      <c r="L86" s="290"/>
      <c r="M86" s="290"/>
      <c r="N86" s="290"/>
      <c r="O86" s="290"/>
      <c r="P86" s="290"/>
      <c r="Q86" s="290"/>
      <c r="R86" s="290"/>
      <c r="S86" s="290"/>
      <c r="T86" s="290"/>
      <c r="U86" s="290"/>
      <c r="V86" s="290"/>
      <c r="W86" s="290"/>
      <c r="X86" s="290"/>
      <c r="Y86" s="290"/>
      <c r="Z86" s="138">
        <f>'Exp (Tb13B)'!C56</f>
        <v>1370.2</v>
      </c>
      <c r="AA86" s="138">
        <f>'Exp (Tb13B)'!D56</f>
        <v>1382</v>
      </c>
      <c r="AB86" s="138">
        <f>'Exp (Tb13B)'!E56</f>
        <v>1574.2</v>
      </c>
      <c r="AC86" s="138">
        <f>'Exp (Tb13B)'!F56</f>
        <v>667.7</v>
      </c>
      <c r="AD86" s="138">
        <f>'Exp (Tb13B)'!G56</f>
        <v>624.6</v>
      </c>
      <c r="AE86" s="138">
        <f>'Exp (Tb13B)'!H56</f>
        <v>597.9</v>
      </c>
      <c r="AF86" s="138">
        <f>'Exp (Tb13B)'!I56</f>
        <v>1039.2</v>
      </c>
      <c r="AG86" s="138">
        <f>'Exp (Tb13B)'!J56</f>
        <v>1214.3</v>
      </c>
      <c r="AH86" s="135">
        <f>'Exp (Tb13B)'!K56</f>
        <v>2182.4</v>
      </c>
      <c r="AI86" s="135">
        <f>'Exp (Tb13B)'!L56</f>
        <v>1980.1</v>
      </c>
      <c r="AJ86" s="135">
        <f>'Exp (Tb13B)'!M56</f>
        <v>2017</v>
      </c>
      <c r="AK86" s="135">
        <f>'Exp (Tb13B)'!N56</f>
        <v>1963.5</v>
      </c>
      <c r="AL86" s="135">
        <f>'Exp (Tb13B)'!O56</f>
        <v>1996.9</v>
      </c>
      <c r="AM86" s="135">
        <f>'Exp (Tb13B)'!P56</f>
        <v>2106.6</v>
      </c>
      <c r="AN86" s="16"/>
      <c r="AO86" s="16"/>
      <c r="AP86" s="16"/>
      <c r="AQ86" s="16"/>
      <c r="AR86" s="16"/>
      <c r="AS86" s="16"/>
      <c r="AT86" s="16"/>
      <c r="AU86" s="16"/>
      <c r="AV86" s="16"/>
      <c r="AW86" s="16"/>
      <c r="AX86" s="16"/>
      <c r="AY86" s="16"/>
    </row>
    <row r="87" spans="1:51 16379:16379" s="37" customFormat="1">
      <c r="A87" s="308"/>
      <c r="B87" s="291" t="s">
        <v>320</v>
      </c>
      <c r="C87" s="257">
        <v>70.5</v>
      </c>
      <c r="D87" s="257">
        <v>63.4</v>
      </c>
      <c r="E87" s="257">
        <v>69.400000000000006</v>
      </c>
      <c r="F87" s="257">
        <v>82.1</v>
      </c>
      <c r="G87" s="257">
        <v>132.19999999999999</v>
      </c>
      <c r="H87" s="257">
        <v>152.4</v>
      </c>
      <c r="I87" s="257">
        <v>126.7</v>
      </c>
      <c r="J87" s="257">
        <v>112.2</v>
      </c>
      <c r="K87" s="257">
        <v>120.4</v>
      </c>
      <c r="L87" s="257">
        <v>135.30000000000001</v>
      </c>
      <c r="M87" s="257">
        <v>121.2</v>
      </c>
      <c r="N87" s="257">
        <v>122.3</v>
      </c>
      <c r="O87" s="257">
        <v>164.7</v>
      </c>
      <c r="P87" s="257">
        <v>164.9</v>
      </c>
      <c r="Q87" s="257">
        <v>178.4</v>
      </c>
      <c r="R87" s="257">
        <v>207.9</v>
      </c>
      <c r="S87" s="257">
        <v>206.7</v>
      </c>
      <c r="T87" s="257">
        <v>234.3</v>
      </c>
      <c r="U87" s="257">
        <v>238.6</v>
      </c>
      <c r="V87" s="257">
        <v>256.7</v>
      </c>
      <c r="W87" s="257">
        <v>270.5</v>
      </c>
      <c r="X87" s="257">
        <v>288.10000000000002</v>
      </c>
      <c r="Y87" s="257">
        <v>300.89999999999998</v>
      </c>
      <c r="Z87" s="292">
        <v>392.5</v>
      </c>
      <c r="AA87" s="292">
        <v>434.1</v>
      </c>
      <c r="AB87" s="691">
        <v>1196.7</v>
      </c>
      <c r="AC87" s="691">
        <v>667.5</v>
      </c>
      <c r="AD87" s="741"/>
      <c r="AE87" s="741"/>
      <c r="AF87" s="741"/>
      <c r="AG87" s="741"/>
      <c r="AH87" s="321"/>
      <c r="AI87" s="321"/>
      <c r="AJ87" s="321"/>
      <c r="AK87" s="321"/>
      <c r="AL87" s="321"/>
      <c r="AM87" s="321"/>
      <c r="AN87" s="45"/>
      <c r="AO87" s="45"/>
      <c r="AP87" s="45"/>
      <c r="AQ87" s="45"/>
      <c r="AR87" s="45"/>
      <c r="AS87" s="45"/>
      <c r="AT87" s="45"/>
      <c r="AU87" s="45"/>
      <c r="AV87" s="45"/>
      <c r="AW87" s="45"/>
      <c r="AX87" s="45"/>
      <c r="AY87" s="45"/>
    </row>
    <row r="88" spans="1:51 16379:16379" s="45" customFormat="1">
      <c r="A88" s="396"/>
      <c r="B88" s="304"/>
      <c r="C88" s="305"/>
      <c r="D88" s="305"/>
      <c r="E88" s="305"/>
      <c r="F88" s="305"/>
      <c r="G88" s="305"/>
      <c r="H88" s="305"/>
      <c r="I88" s="305"/>
      <c r="J88" s="305"/>
      <c r="K88" s="305"/>
      <c r="L88" s="305"/>
      <c r="M88" s="305"/>
      <c r="N88" s="305"/>
      <c r="O88" s="305"/>
      <c r="P88" s="305"/>
      <c r="Q88" s="305"/>
      <c r="R88" s="305"/>
      <c r="S88" s="305"/>
      <c r="T88" s="305"/>
      <c r="U88" s="305"/>
      <c r="V88" s="305"/>
      <c r="W88" s="305"/>
      <c r="X88" s="305"/>
      <c r="Y88" s="305"/>
      <c r="Z88" s="149"/>
      <c r="AA88" s="149"/>
      <c r="AB88" s="149"/>
      <c r="AC88" s="149"/>
      <c r="AD88" s="750"/>
      <c r="AE88" s="750"/>
      <c r="AF88" s="750"/>
      <c r="AG88" s="750"/>
      <c r="AH88" s="323"/>
      <c r="AI88" s="323"/>
      <c r="AJ88" s="323"/>
      <c r="AK88" s="323"/>
      <c r="AL88" s="323"/>
      <c r="AM88" s="323"/>
    </row>
    <row r="89" spans="1:51 16379:16379">
      <c r="A89" s="163">
        <v>21</v>
      </c>
      <c r="B89" s="282" t="s">
        <v>214</v>
      </c>
      <c r="C89" s="296"/>
      <c r="D89" s="296"/>
      <c r="E89" s="296"/>
      <c r="F89" s="296"/>
      <c r="G89" s="296"/>
      <c r="H89" s="296"/>
      <c r="I89" s="296"/>
      <c r="J89" s="296"/>
      <c r="K89" s="296"/>
      <c r="L89" s="296"/>
      <c r="M89" s="296"/>
      <c r="N89" s="296"/>
      <c r="O89" s="296"/>
      <c r="P89" s="296"/>
      <c r="Q89" s="296"/>
      <c r="R89" s="296"/>
      <c r="S89" s="296"/>
      <c r="T89" s="296"/>
      <c r="U89" s="296"/>
      <c r="V89" s="296"/>
      <c r="W89" s="296"/>
      <c r="X89" s="296"/>
      <c r="Y89" s="296"/>
      <c r="Z89" s="140">
        <f>'Exp (Tb13B)'!C57</f>
        <v>4</v>
      </c>
      <c r="AA89" s="140">
        <f>'Exp (Tb13B)'!D57</f>
        <v>275.60000000000002</v>
      </c>
      <c r="AB89" s="140">
        <f>'Exp (Tb13B)'!E57</f>
        <v>306.89999999999998</v>
      </c>
      <c r="AC89" s="140">
        <f>'Exp (Tb13B)'!F57</f>
        <v>298.2</v>
      </c>
      <c r="AD89" s="140">
        <f>'Exp (Tb13B)'!G57</f>
        <v>313.2</v>
      </c>
      <c r="AE89" s="140">
        <f>'Exp (Tb13B)'!H57</f>
        <v>292.39999999999998</v>
      </c>
      <c r="AF89" s="140">
        <f>'Exp (Tb13B)'!I57</f>
        <v>438.6</v>
      </c>
      <c r="AG89" s="140">
        <f>'Exp (Tb13B)'!J57</f>
        <v>706.7</v>
      </c>
      <c r="AH89" s="139">
        <f>'Exp (Tb13B)'!K57</f>
        <v>1197</v>
      </c>
      <c r="AI89" s="139">
        <f>'Exp (Tb13B)'!L57</f>
        <v>1233.5999999999999</v>
      </c>
      <c r="AJ89" s="139">
        <f>'Exp (Tb13B)'!M57</f>
        <v>1216.3</v>
      </c>
      <c r="AK89" s="139">
        <f>'Exp (Tb13B)'!N57</f>
        <v>1161.2</v>
      </c>
      <c r="AL89" s="139">
        <f>'Exp (Tb13B)'!O57</f>
        <v>1168.2</v>
      </c>
      <c r="AM89" s="139">
        <f>'Exp (Tb13B)'!P57</f>
        <v>1171.7</v>
      </c>
      <c r="AN89" s="15"/>
      <c r="AO89" s="15"/>
      <c r="AP89" s="15"/>
      <c r="AQ89" s="15"/>
      <c r="AR89" s="15"/>
      <c r="AS89" s="15"/>
      <c r="AT89" s="15"/>
      <c r="AU89" s="15"/>
      <c r="AV89" s="15"/>
      <c r="AW89" s="15"/>
      <c r="AX89" s="15"/>
      <c r="AY89" s="15"/>
    </row>
    <row r="90" spans="1:51 16379:16379" s="25" customFormat="1">
      <c r="A90" s="297"/>
      <c r="B90" s="397" t="s">
        <v>283</v>
      </c>
      <c r="C90" s="246"/>
      <c r="D90" s="246"/>
      <c r="E90" s="246"/>
      <c r="F90" s="246"/>
      <c r="G90" s="246"/>
      <c r="H90" s="246"/>
      <c r="I90" s="246"/>
      <c r="J90" s="246"/>
      <c r="K90" s="246"/>
      <c r="L90" s="246"/>
      <c r="M90" s="246"/>
      <c r="N90" s="246"/>
      <c r="O90" s="246"/>
      <c r="P90" s="246"/>
      <c r="Q90" s="246"/>
      <c r="R90" s="246"/>
      <c r="S90" s="246"/>
      <c r="T90" s="246"/>
      <c r="U90" s="246"/>
      <c r="V90" s="246"/>
      <c r="W90" s="246"/>
      <c r="X90" s="246"/>
      <c r="Y90" s="246"/>
      <c r="Z90" s="299"/>
      <c r="AA90" s="299">
        <v>276.2</v>
      </c>
      <c r="AB90" s="692">
        <v>306.89999999999998</v>
      </c>
      <c r="AC90" s="692">
        <v>298.2</v>
      </c>
      <c r="AD90" s="746"/>
      <c r="AE90" s="746"/>
      <c r="AF90" s="746"/>
      <c r="AG90" s="746"/>
      <c r="AH90" s="318"/>
      <c r="AI90" s="318"/>
      <c r="AJ90" s="318"/>
      <c r="AK90" s="318"/>
      <c r="AL90" s="318"/>
      <c r="AM90" s="318"/>
      <c r="AN90" s="466"/>
      <c r="AO90" s="466"/>
      <c r="AP90" s="466"/>
      <c r="AQ90" s="466"/>
      <c r="AR90" s="466"/>
      <c r="AS90" s="466"/>
      <c r="AT90" s="466"/>
      <c r="AU90" s="466"/>
      <c r="AV90" s="466"/>
      <c r="AW90" s="466"/>
      <c r="AX90" s="466"/>
      <c r="AY90" s="466"/>
      <c r="XEY90" s="26"/>
    </row>
    <row r="91" spans="1:51 16379:16379" s="12" customFormat="1">
      <c r="A91" s="163">
        <v>22</v>
      </c>
      <c r="B91" s="282" t="s">
        <v>219</v>
      </c>
      <c r="C91" s="289"/>
      <c r="D91" s="289"/>
      <c r="E91" s="289"/>
      <c r="F91" s="289"/>
      <c r="G91" s="289"/>
      <c r="H91" s="289"/>
      <c r="I91" s="289"/>
      <c r="J91" s="289"/>
      <c r="K91" s="289"/>
      <c r="L91" s="289"/>
      <c r="M91" s="289"/>
      <c r="N91" s="289"/>
      <c r="O91" s="289"/>
      <c r="P91" s="289"/>
      <c r="Q91" s="289"/>
      <c r="R91" s="289"/>
      <c r="S91" s="289"/>
      <c r="T91" s="289"/>
      <c r="U91" s="289"/>
      <c r="V91" s="289"/>
      <c r="W91" s="289"/>
      <c r="X91" s="289"/>
      <c r="Y91" s="289"/>
      <c r="Z91" s="140">
        <f>'Exp (Tb13B)'!C62</f>
        <v>77.7</v>
      </c>
      <c r="AA91" s="140">
        <f>'Exp (Tb13B)'!D62</f>
        <v>203.7</v>
      </c>
      <c r="AB91" s="140">
        <f>'Exp (Tb13B)'!E62</f>
        <v>295.10000000000002</v>
      </c>
      <c r="AC91" s="140">
        <f>'Exp (Tb13B)'!F62</f>
        <v>185.5</v>
      </c>
      <c r="AD91" s="140">
        <f>'Exp (Tb13B)'!G62</f>
        <v>185</v>
      </c>
      <c r="AE91" s="140">
        <f>'Exp (Tb13B)'!H62</f>
        <v>137.30000000000001</v>
      </c>
      <c r="AF91" s="140">
        <f>'Exp (Tb13B)'!I62</f>
        <v>324.10000000000002</v>
      </c>
      <c r="AG91" s="140">
        <f>'Exp (Tb13B)'!J62</f>
        <v>300.7</v>
      </c>
      <c r="AH91" s="139">
        <f>'Exp (Tb13B)'!K62</f>
        <v>451.2</v>
      </c>
      <c r="AI91" s="139">
        <f>'Exp (Tb13B)'!L62</f>
        <v>365.7</v>
      </c>
      <c r="AJ91" s="139">
        <f>'Exp (Tb13B)'!M62</f>
        <v>381.4</v>
      </c>
      <c r="AK91" s="139">
        <f>'Exp (Tb13B)'!N62</f>
        <v>403.2</v>
      </c>
      <c r="AL91" s="139">
        <f>'Exp (Tb13B)'!O62</f>
        <v>415.5</v>
      </c>
      <c r="AM91" s="139">
        <f>'Exp (Tb13B)'!P62</f>
        <v>486.5</v>
      </c>
      <c r="AN91" s="16"/>
      <c r="AO91" s="16"/>
      <c r="AP91" s="16"/>
      <c r="AQ91" s="16"/>
      <c r="AR91" s="16"/>
      <c r="AS91" s="16"/>
      <c r="AT91" s="16"/>
      <c r="AU91" s="16"/>
      <c r="AV91" s="16"/>
      <c r="AW91" s="16"/>
      <c r="AX91" s="16"/>
      <c r="AY91" s="16"/>
    </row>
    <row r="92" spans="1:51 16379:16379" s="25" customFormat="1">
      <c r="A92" s="297"/>
      <c r="B92" s="243" t="s">
        <v>284</v>
      </c>
      <c r="C92" s="246"/>
      <c r="D92" s="246"/>
      <c r="E92" s="246"/>
      <c r="F92" s="246"/>
      <c r="G92" s="246"/>
      <c r="H92" s="246"/>
      <c r="I92" s="246"/>
      <c r="J92" s="246"/>
      <c r="K92" s="246"/>
      <c r="L92" s="246"/>
      <c r="M92" s="246"/>
      <c r="N92" s="246"/>
      <c r="O92" s="246"/>
      <c r="P92" s="246"/>
      <c r="Q92" s="246"/>
      <c r="R92" s="246"/>
      <c r="S92" s="246"/>
      <c r="T92" s="246"/>
      <c r="U92" s="246"/>
      <c r="V92" s="246"/>
      <c r="W92" s="246"/>
      <c r="X92" s="246"/>
      <c r="Y92" s="246"/>
      <c r="Z92" s="299">
        <v>392.5</v>
      </c>
      <c r="AA92" s="299">
        <v>157.9</v>
      </c>
      <c r="AB92" s="692">
        <v>248.1</v>
      </c>
      <c r="AC92" s="692">
        <v>114.5</v>
      </c>
      <c r="AD92" s="746"/>
      <c r="AE92" s="746"/>
      <c r="AF92" s="746"/>
      <c r="AG92" s="746"/>
      <c r="AH92" s="318"/>
      <c r="AI92" s="318"/>
      <c r="AJ92" s="318"/>
      <c r="AK92" s="318"/>
      <c r="AL92" s="318"/>
      <c r="AM92" s="318"/>
      <c r="AN92" s="466"/>
      <c r="AO92" s="466"/>
      <c r="AP92" s="466"/>
      <c r="AQ92" s="466"/>
      <c r="AR92" s="466"/>
      <c r="AS92" s="466"/>
      <c r="AT92" s="466"/>
      <c r="AU92" s="466"/>
      <c r="AV92" s="466"/>
      <c r="AW92" s="466"/>
      <c r="AX92" s="466"/>
      <c r="AY92" s="466"/>
    </row>
    <row r="93" spans="1:51 16379:16379" s="12" customFormat="1">
      <c r="A93" s="163">
        <v>26</v>
      </c>
      <c r="B93" s="282" t="s">
        <v>223</v>
      </c>
      <c r="C93" s="289"/>
      <c r="D93" s="289"/>
      <c r="E93" s="289"/>
      <c r="F93" s="289"/>
      <c r="G93" s="289"/>
      <c r="H93" s="289"/>
      <c r="I93" s="289"/>
      <c r="J93" s="289"/>
      <c r="K93" s="289"/>
      <c r="L93" s="289"/>
      <c r="M93" s="289"/>
      <c r="N93" s="289"/>
      <c r="O93" s="289"/>
      <c r="P93" s="289"/>
      <c r="Q93" s="289"/>
      <c r="R93" s="289"/>
      <c r="S93" s="289"/>
      <c r="T93" s="289"/>
      <c r="U93" s="289"/>
      <c r="V93" s="289"/>
      <c r="W93" s="289"/>
      <c r="X93" s="289"/>
      <c r="Y93" s="289"/>
      <c r="Z93" s="140">
        <f>'Exp (Tb13B)'!C63</f>
        <v>479.5</v>
      </c>
      <c r="AA93" s="140">
        <f>'Exp (Tb13B)'!D63</f>
        <v>122.4</v>
      </c>
      <c r="AB93" s="140">
        <f>'Exp (Tb13B)'!E63</f>
        <v>28.6</v>
      </c>
      <c r="AC93" s="140">
        <f>'Exp (Tb13B)'!F63</f>
        <v>23.5</v>
      </c>
      <c r="AD93" s="140">
        <f>'Exp (Tb13B)'!G63</f>
        <v>18.2</v>
      </c>
      <c r="AE93" s="140">
        <f>'Exp (Tb13B)'!H63</f>
        <v>38.9</v>
      </c>
      <c r="AF93" s="140">
        <f>'Exp (Tb13B)'!I63</f>
        <v>46.6</v>
      </c>
      <c r="AG93" s="140">
        <f>'Exp (Tb13B)'!J63</f>
        <v>7.8</v>
      </c>
      <c r="AH93" s="139">
        <f>'Exp (Tb13B)'!K63</f>
        <v>95.6</v>
      </c>
      <c r="AI93" s="139">
        <f>'Exp (Tb13B)'!L63</f>
        <v>37.9</v>
      </c>
      <c r="AJ93" s="139">
        <f>'Exp (Tb13B)'!M63</f>
        <v>39.5</v>
      </c>
      <c r="AK93" s="139">
        <f>'Exp (Tb13B)'!N63</f>
        <v>41.8</v>
      </c>
      <c r="AL93" s="139">
        <f>'Exp (Tb13B)'!O63</f>
        <v>43.1</v>
      </c>
      <c r="AM93" s="139">
        <f>'Exp (Tb13B)'!P63</f>
        <v>45.2</v>
      </c>
      <c r="AN93" s="16"/>
      <c r="AO93" s="16"/>
      <c r="AP93" s="16"/>
      <c r="AQ93" s="16"/>
      <c r="AR93" s="16"/>
      <c r="AS93" s="16"/>
      <c r="AT93" s="16"/>
      <c r="AU93" s="16"/>
      <c r="AV93" s="16"/>
      <c r="AW93" s="16"/>
      <c r="AX93" s="16"/>
      <c r="AY93" s="16"/>
    </row>
    <row r="94" spans="1:51 16379:16379" s="25" customFormat="1">
      <c r="A94" s="297"/>
      <c r="B94" s="243" t="s">
        <v>290</v>
      </c>
      <c r="C94" s="246"/>
      <c r="D94" s="246"/>
      <c r="E94" s="246"/>
      <c r="F94" s="246"/>
      <c r="G94" s="246"/>
      <c r="H94" s="246"/>
      <c r="I94" s="246"/>
      <c r="J94" s="246"/>
      <c r="K94" s="246"/>
      <c r="L94" s="246"/>
      <c r="M94" s="246"/>
      <c r="N94" s="246"/>
      <c r="O94" s="246"/>
      <c r="P94" s="246"/>
      <c r="Q94" s="246"/>
      <c r="R94" s="246"/>
      <c r="S94" s="246"/>
      <c r="T94" s="246"/>
      <c r="U94" s="246"/>
      <c r="V94" s="246"/>
      <c r="W94" s="246"/>
      <c r="X94" s="246"/>
      <c r="Y94" s="246"/>
      <c r="Z94" s="299"/>
      <c r="AA94" s="299"/>
      <c r="AB94" s="692">
        <v>143</v>
      </c>
      <c r="AC94" s="692">
        <v>34.200000000000003</v>
      </c>
      <c r="AD94" s="746"/>
      <c r="AE94" s="746"/>
      <c r="AF94" s="746"/>
      <c r="AG94" s="746"/>
      <c r="AH94" s="318"/>
      <c r="AI94" s="318"/>
      <c r="AJ94" s="318"/>
      <c r="AK94" s="318"/>
      <c r="AL94" s="318"/>
      <c r="AM94" s="318"/>
      <c r="AN94" s="466"/>
      <c r="AO94" s="466"/>
      <c r="AP94" s="466"/>
      <c r="AQ94" s="466"/>
      <c r="AR94" s="466"/>
      <c r="AS94" s="466"/>
      <c r="AT94" s="466"/>
      <c r="AU94" s="466"/>
      <c r="AV94" s="466"/>
      <c r="AW94" s="466"/>
      <c r="AX94" s="466"/>
      <c r="AY94" s="466"/>
    </row>
    <row r="95" spans="1:51 16379:16379">
      <c r="A95" s="163">
        <v>27</v>
      </c>
      <c r="B95" s="398" t="s">
        <v>253</v>
      </c>
      <c r="C95" s="289"/>
      <c r="D95" s="289"/>
      <c r="E95" s="289"/>
      <c r="F95" s="289"/>
      <c r="G95" s="289"/>
      <c r="H95" s="289"/>
      <c r="I95" s="289"/>
      <c r="J95" s="289"/>
      <c r="K95" s="289"/>
      <c r="L95" s="289"/>
      <c r="M95" s="289"/>
      <c r="N95" s="289"/>
      <c r="O95" s="289"/>
      <c r="P95" s="289"/>
      <c r="Q95" s="289"/>
      <c r="R95" s="289"/>
      <c r="S95" s="289"/>
      <c r="T95" s="289"/>
      <c r="U95" s="289"/>
      <c r="V95" s="289"/>
      <c r="W95" s="289"/>
      <c r="X95" s="289"/>
      <c r="Y95" s="289"/>
      <c r="Z95" s="140"/>
      <c r="AA95" s="140"/>
      <c r="AB95" s="140"/>
      <c r="AC95" s="140">
        <f>'Exp (Tb13B)'!F64</f>
        <v>0</v>
      </c>
      <c r="AD95" s="140">
        <f>'Exp (Tb13B)'!G64</f>
        <v>0</v>
      </c>
      <c r="AE95" s="140">
        <f>'Exp (Tb13B)'!H64</f>
        <v>0</v>
      </c>
      <c r="AF95" s="140">
        <f>'Exp (Tb13B)'!I64</f>
        <v>0</v>
      </c>
      <c r="AG95" s="140">
        <f>'Exp (Tb13B)'!J64</f>
        <v>23.7</v>
      </c>
      <c r="AH95" s="139">
        <f>'Exp (Tb13B)'!K64</f>
        <v>48</v>
      </c>
      <c r="AI95" s="139">
        <f>'Exp (Tb13B)'!L64</f>
        <v>30.7</v>
      </c>
      <c r="AJ95" s="139">
        <f>'Exp (Tb13B)'!M64</f>
        <v>30.3</v>
      </c>
      <c r="AK95" s="139">
        <f>'Exp (Tb13B)'!N64</f>
        <v>28.9</v>
      </c>
      <c r="AL95" s="139">
        <f>'Exp (Tb13B)'!O64</f>
        <v>29.1</v>
      </c>
      <c r="AM95" s="139">
        <f>'Exp (Tb13B)'!P64</f>
        <v>29.2</v>
      </c>
      <c r="AN95" s="15"/>
      <c r="AO95" s="15"/>
      <c r="AP95" s="15"/>
      <c r="AQ95" s="15"/>
      <c r="AR95" s="15"/>
      <c r="AS95" s="15"/>
      <c r="AT95" s="15"/>
      <c r="AU95" s="15"/>
      <c r="AV95" s="15"/>
      <c r="AW95" s="15"/>
      <c r="AX95" s="15"/>
      <c r="AY95" s="15"/>
    </row>
    <row r="96" spans="1:51 16379:16379" s="12" customFormat="1">
      <c r="A96" s="163">
        <v>28</v>
      </c>
      <c r="B96" s="398" t="s">
        <v>228</v>
      </c>
      <c r="C96" s="289"/>
      <c r="D96" s="289"/>
      <c r="E96" s="289"/>
      <c r="F96" s="289"/>
      <c r="G96" s="289"/>
      <c r="H96" s="289"/>
      <c r="I96" s="289"/>
      <c r="J96" s="289"/>
      <c r="K96" s="289"/>
      <c r="L96" s="289"/>
      <c r="M96" s="289"/>
      <c r="N96" s="289"/>
      <c r="O96" s="289"/>
      <c r="P96" s="289"/>
      <c r="Q96" s="289"/>
      <c r="R96" s="289"/>
      <c r="S96" s="289"/>
      <c r="T96" s="289"/>
      <c r="U96" s="289"/>
      <c r="V96" s="289"/>
      <c r="W96" s="289"/>
      <c r="X96" s="289"/>
      <c r="Y96" s="289"/>
      <c r="Z96" s="140">
        <f>'Exp (Tb13B)'!C65</f>
        <v>13.5</v>
      </c>
      <c r="AA96" s="140">
        <f>'Exp (Tb13B)'!D65</f>
        <v>3.4</v>
      </c>
      <c r="AB96" s="140">
        <f>'Exp (Tb13B)'!E65</f>
        <v>67.8</v>
      </c>
      <c r="AC96" s="140">
        <f>'Exp (Tb13B)'!F65</f>
        <v>6.7</v>
      </c>
      <c r="AD96" s="140">
        <f>'Exp (Tb13B)'!G65</f>
        <v>8</v>
      </c>
      <c r="AE96" s="140">
        <f>'Exp (Tb13B)'!H65</f>
        <v>13.6</v>
      </c>
      <c r="AF96" s="140">
        <f>'Exp (Tb13B)'!I65</f>
        <v>17.2</v>
      </c>
      <c r="AG96" s="140">
        <f>'Exp (Tb13B)'!J65</f>
        <v>1.3</v>
      </c>
      <c r="AH96" s="139">
        <f>'Exp (Tb13B)'!K65</f>
        <v>1.9</v>
      </c>
      <c r="AI96" s="139">
        <f>'Exp (Tb13B)'!L65</f>
        <v>2.9</v>
      </c>
      <c r="AJ96" s="139">
        <f>'Exp (Tb13B)'!M65</f>
        <v>3</v>
      </c>
      <c r="AK96" s="139">
        <f>'Exp (Tb13B)'!N65</f>
        <v>3.2</v>
      </c>
      <c r="AL96" s="139">
        <f>'Exp (Tb13B)'!O65</f>
        <v>3.3</v>
      </c>
      <c r="AM96" s="139">
        <f>'Exp (Tb13B)'!P65</f>
        <v>3.4</v>
      </c>
      <c r="AN96" s="16"/>
      <c r="AO96" s="16"/>
      <c r="AP96" s="16"/>
      <c r="AQ96" s="16"/>
      <c r="AR96" s="16"/>
      <c r="AS96" s="16"/>
      <c r="AT96" s="16"/>
      <c r="AU96" s="16"/>
      <c r="AV96" s="16"/>
      <c r="AW96" s="16"/>
      <c r="AX96" s="16"/>
      <c r="AY96" s="16"/>
    </row>
    <row r="97" spans="1:51" s="12" customFormat="1">
      <c r="A97" s="163">
        <v>31</v>
      </c>
      <c r="B97" s="398" t="s">
        <v>232</v>
      </c>
      <c r="C97" s="289"/>
      <c r="D97" s="289"/>
      <c r="E97" s="289"/>
      <c r="F97" s="289"/>
      <c r="G97" s="289"/>
      <c r="H97" s="289"/>
      <c r="I97" s="289"/>
      <c r="J97" s="289"/>
      <c r="K97" s="289"/>
      <c r="L97" s="289"/>
      <c r="M97" s="289"/>
      <c r="N97" s="289"/>
      <c r="O97" s="289"/>
      <c r="P97" s="289"/>
      <c r="Q97" s="289"/>
      <c r="R97" s="289"/>
      <c r="S97" s="289"/>
      <c r="T97" s="289"/>
      <c r="U97" s="289"/>
      <c r="V97" s="289"/>
      <c r="W97" s="289"/>
      <c r="X97" s="289"/>
      <c r="Y97" s="289"/>
      <c r="Z97" s="140">
        <f>'Exp (Tb13B)'!C66</f>
        <v>795.5</v>
      </c>
      <c r="AA97" s="140">
        <f>'Exp (Tb13B)'!D66</f>
        <v>777</v>
      </c>
      <c r="AB97" s="140">
        <f>'Exp (Tb13B)'!E66</f>
        <v>875.8</v>
      </c>
      <c r="AC97" s="140">
        <f>'Exp (Tb13B)'!F66</f>
        <v>153.80000000000001</v>
      </c>
      <c r="AD97" s="140">
        <f>'Exp (Tb13B)'!G66</f>
        <v>100.2</v>
      </c>
      <c r="AE97" s="140">
        <f>'Exp (Tb13B)'!H66</f>
        <v>115.8</v>
      </c>
      <c r="AF97" s="140">
        <f>'Exp (Tb13B)'!I66</f>
        <v>212.7</v>
      </c>
      <c r="AG97" s="140">
        <f>'Exp (Tb13B)'!J66</f>
        <v>197.77</v>
      </c>
      <c r="AH97" s="139">
        <f>'Exp (Tb13B)'!K66</f>
        <v>388.8</v>
      </c>
      <c r="AI97" s="139">
        <f>'Exp (Tb13B)'!L66</f>
        <v>308.83999999999997</v>
      </c>
      <c r="AJ97" s="139">
        <f>'Exp (Tb13B)'!M66</f>
        <v>346</v>
      </c>
      <c r="AK97" s="139">
        <f>'Exp (Tb13B)'!N66</f>
        <v>324.60000000000002</v>
      </c>
      <c r="AL97" s="139">
        <f>'Exp (Tb13B)'!O66</f>
        <v>337.2</v>
      </c>
      <c r="AM97" s="139">
        <f>'Exp (Tb13B)'!P66</f>
        <v>369.9</v>
      </c>
      <c r="AN97" s="16"/>
      <c r="AO97" s="16"/>
      <c r="AP97" s="16"/>
      <c r="AQ97" s="16"/>
      <c r="AR97" s="16"/>
      <c r="AS97" s="16"/>
      <c r="AT97" s="16"/>
      <c r="AU97" s="16"/>
      <c r="AV97" s="16"/>
      <c r="AW97" s="16"/>
      <c r="AX97" s="16"/>
      <c r="AY97" s="16"/>
    </row>
    <row r="98" spans="1:51" s="25" customFormat="1">
      <c r="A98" s="297"/>
      <c r="B98" s="243" t="s">
        <v>321</v>
      </c>
      <c r="C98" s="246"/>
      <c r="D98" s="246"/>
      <c r="E98" s="246"/>
      <c r="F98" s="246"/>
      <c r="G98" s="246"/>
      <c r="H98" s="246"/>
      <c r="I98" s="246"/>
      <c r="J98" s="246"/>
      <c r="K98" s="246"/>
      <c r="L98" s="246"/>
      <c r="M98" s="246"/>
      <c r="N98" s="246"/>
      <c r="O98" s="246"/>
      <c r="P98" s="246"/>
      <c r="Q98" s="246"/>
      <c r="R98" s="246"/>
      <c r="S98" s="246"/>
      <c r="T98" s="246"/>
      <c r="U98" s="246"/>
      <c r="V98" s="246"/>
      <c r="W98" s="246"/>
      <c r="X98" s="246"/>
      <c r="Y98" s="246"/>
      <c r="Z98" s="299"/>
      <c r="AA98" s="299"/>
      <c r="AB98" s="692"/>
      <c r="AC98" s="692">
        <v>2</v>
      </c>
      <c r="AD98" s="746"/>
      <c r="AE98" s="746"/>
      <c r="AF98" s="746"/>
      <c r="AG98" s="746"/>
      <c r="AH98" s="318"/>
      <c r="AI98" s="318"/>
      <c r="AJ98" s="318"/>
      <c r="AK98" s="318"/>
      <c r="AL98" s="318"/>
      <c r="AM98" s="318"/>
      <c r="AN98" s="466"/>
      <c r="AO98" s="466"/>
      <c r="AP98" s="466"/>
      <c r="AQ98" s="466"/>
      <c r="AR98" s="466"/>
      <c r="AS98" s="466"/>
      <c r="AT98" s="466"/>
      <c r="AU98" s="466"/>
      <c r="AV98" s="466"/>
      <c r="AW98" s="466"/>
      <c r="AX98" s="466"/>
      <c r="AY98" s="466"/>
    </row>
    <row r="99" spans="1:51" s="25" customFormat="1">
      <c r="A99" s="297"/>
      <c r="B99" s="243" t="s">
        <v>292</v>
      </c>
      <c r="C99" s="246"/>
      <c r="D99" s="246"/>
      <c r="E99" s="246"/>
      <c r="F99" s="246"/>
      <c r="G99" s="246"/>
      <c r="H99" s="246"/>
      <c r="I99" s="246"/>
      <c r="J99" s="246"/>
      <c r="K99" s="246"/>
      <c r="L99" s="246"/>
      <c r="M99" s="246"/>
      <c r="N99" s="246"/>
      <c r="O99" s="246"/>
      <c r="P99" s="246"/>
      <c r="Q99" s="246"/>
      <c r="R99" s="246"/>
      <c r="S99" s="246"/>
      <c r="T99" s="246"/>
      <c r="U99" s="246"/>
      <c r="V99" s="246"/>
      <c r="W99" s="246"/>
      <c r="X99" s="246"/>
      <c r="Y99" s="246"/>
      <c r="Z99" s="301" t="s">
        <v>119</v>
      </c>
      <c r="AA99" s="301" t="s">
        <v>119</v>
      </c>
      <c r="AB99" s="692">
        <v>459.4</v>
      </c>
      <c r="AC99" s="692">
        <v>177.8</v>
      </c>
      <c r="AD99" s="746"/>
      <c r="AE99" s="746"/>
      <c r="AF99" s="746"/>
      <c r="AG99" s="746"/>
      <c r="AH99" s="318"/>
      <c r="AI99" s="318"/>
      <c r="AJ99" s="318"/>
      <c r="AK99" s="318"/>
      <c r="AL99" s="318"/>
      <c r="AM99" s="318"/>
      <c r="AN99" s="466"/>
      <c r="AO99" s="466"/>
      <c r="AP99" s="466"/>
      <c r="AQ99" s="466"/>
      <c r="AR99" s="466"/>
      <c r="AS99" s="466"/>
      <c r="AT99" s="466"/>
      <c r="AU99" s="466"/>
      <c r="AV99" s="466"/>
      <c r="AW99" s="466"/>
      <c r="AX99" s="466"/>
      <c r="AY99" s="466"/>
    </row>
    <row r="100" spans="1:51" s="25" customFormat="1">
      <c r="A100" s="297"/>
      <c r="B100" s="243" t="s">
        <v>295</v>
      </c>
      <c r="C100" s="246"/>
      <c r="D100" s="246"/>
      <c r="E100" s="246"/>
      <c r="F100" s="246"/>
      <c r="G100" s="246"/>
      <c r="H100" s="246"/>
      <c r="I100" s="246"/>
      <c r="J100" s="246"/>
      <c r="K100" s="246"/>
      <c r="L100" s="246"/>
      <c r="M100" s="246"/>
      <c r="N100" s="246"/>
      <c r="O100" s="246"/>
      <c r="P100" s="246"/>
      <c r="Q100" s="246"/>
      <c r="R100" s="246"/>
      <c r="S100" s="246"/>
      <c r="T100" s="246"/>
      <c r="U100" s="246"/>
      <c r="V100" s="246"/>
      <c r="W100" s="246"/>
      <c r="X100" s="246"/>
      <c r="Y100" s="246"/>
      <c r="Z100" s="299"/>
      <c r="AA100" s="299"/>
      <c r="AB100" s="692">
        <v>39.200000000000003</v>
      </c>
      <c r="AC100" s="692">
        <v>40.700000000000003</v>
      </c>
      <c r="AD100" s="746"/>
      <c r="AE100" s="746"/>
      <c r="AF100" s="746"/>
      <c r="AG100" s="746"/>
      <c r="AH100" s="318"/>
      <c r="AI100" s="318"/>
      <c r="AJ100" s="318"/>
      <c r="AK100" s="318"/>
      <c r="AL100" s="318"/>
      <c r="AM100" s="318"/>
      <c r="AN100" s="466"/>
      <c r="AO100" s="466"/>
      <c r="AP100" s="466"/>
      <c r="AQ100" s="466"/>
      <c r="AR100" s="466"/>
      <c r="AS100" s="466"/>
      <c r="AT100" s="466"/>
      <c r="AU100" s="466"/>
      <c r="AV100" s="466"/>
      <c r="AW100" s="466"/>
      <c r="AX100" s="466"/>
      <c r="AY100" s="466"/>
    </row>
    <row r="101" spans="1:51">
      <c r="A101" s="62"/>
      <c r="B101" s="282"/>
      <c r="C101" s="296"/>
      <c r="D101" s="296"/>
      <c r="E101" s="296"/>
      <c r="F101" s="296"/>
      <c r="G101" s="296"/>
      <c r="H101" s="296"/>
      <c r="I101" s="296"/>
      <c r="J101" s="296"/>
      <c r="K101" s="296"/>
      <c r="L101" s="296"/>
      <c r="M101" s="296"/>
      <c r="N101" s="296"/>
      <c r="O101" s="296"/>
      <c r="P101" s="296"/>
      <c r="Q101" s="296"/>
      <c r="R101" s="296"/>
      <c r="S101" s="296"/>
      <c r="T101" s="296"/>
      <c r="U101" s="296"/>
      <c r="V101" s="296"/>
      <c r="W101" s="296"/>
      <c r="X101" s="296"/>
      <c r="Y101" s="296"/>
      <c r="Z101" s="306"/>
      <c r="AA101" s="306"/>
      <c r="AB101" s="306"/>
      <c r="AC101" s="307"/>
      <c r="AD101" s="751"/>
      <c r="AE101" s="751"/>
      <c r="AF101" s="751"/>
      <c r="AG101" s="751"/>
      <c r="AH101" s="319"/>
      <c r="AI101" s="319"/>
      <c r="AJ101" s="319"/>
      <c r="AK101" s="319"/>
      <c r="AL101" s="319"/>
      <c r="AM101" s="319"/>
      <c r="AN101" s="15"/>
      <c r="AO101" s="15"/>
      <c r="AP101" s="15"/>
      <c r="AQ101" s="15"/>
      <c r="AR101" s="15"/>
      <c r="AS101" s="15"/>
      <c r="AT101" s="15"/>
      <c r="AU101" s="15"/>
      <c r="AV101" s="15"/>
      <c r="AW101" s="15"/>
      <c r="AX101" s="15"/>
      <c r="AY101" s="15"/>
    </row>
    <row r="102" spans="1:51" s="13" customFormat="1">
      <c r="A102" s="393">
        <v>24</v>
      </c>
      <c r="B102" s="286" t="s">
        <v>322</v>
      </c>
      <c r="C102" s="290"/>
      <c r="D102" s="290"/>
      <c r="E102" s="290"/>
      <c r="F102" s="290"/>
      <c r="G102" s="290"/>
      <c r="H102" s="290"/>
      <c r="I102" s="290"/>
      <c r="J102" s="290"/>
      <c r="K102" s="290"/>
      <c r="L102" s="290"/>
      <c r="M102" s="290"/>
      <c r="N102" s="290"/>
      <c r="O102" s="290"/>
      <c r="P102" s="290"/>
      <c r="Q102" s="290"/>
      <c r="R102" s="290"/>
      <c r="S102" s="290"/>
      <c r="T102" s="290"/>
      <c r="U102" s="290"/>
      <c r="V102" s="290"/>
      <c r="W102" s="290"/>
      <c r="X102" s="290"/>
      <c r="Y102" s="290"/>
      <c r="Z102" s="138">
        <f>'Exp (Tb13B)'!C75</f>
        <v>452.3</v>
      </c>
      <c r="AA102" s="138">
        <f>'Exp (Tb13B)'!D75</f>
        <v>521.1</v>
      </c>
      <c r="AB102" s="138">
        <f>'Exp (Tb13B)'!E75</f>
        <v>933.1</v>
      </c>
      <c r="AC102" s="138">
        <f>'Exp (Tb13B)'!F75</f>
        <v>1074.7</v>
      </c>
      <c r="AD102" s="138">
        <f>'Exp (Tb13B)'!G75</f>
        <v>1264.3</v>
      </c>
      <c r="AE102" s="138">
        <f>'Exp (Tb13B)'!H75</f>
        <v>1633.9</v>
      </c>
      <c r="AF102" s="138">
        <f>'Exp (Tb13B)'!I75</f>
        <v>1934.7</v>
      </c>
      <c r="AG102" s="138">
        <f>'Exp (Tb13B)'!J75</f>
        <v>2147.1999999999998</v>
      </c>
      <c r="AH102" s="135">
        <f>'Exp (Tb13B)'!K75</f>
        <v>2064.4</v>
      </c>
      <c r="AI102" s="135">
        <f>'Exp (Tb13B)'!L75</f>
        <v>2270.8000000000002</v>
      </c>
      <c r="AJ102" s="135">
        <f>'Exp (Tb13B)'!M75</f>
        <v>2222.1999999999998</v>
      </c>
      <c r="AK102" s="135">
        <f>'Exp (Tb13B)'!N75</f>
        <v>2527.4</v>
      </c>
      <c r="AL102" s="135">
        <f>'Exp (Tb13B)'!O75</f>
        <v>2799.1</v>
      </c>
      <c r="AM102" s="135">
        <f>'Exp (Tb13B)'!P75</f>
        <v>2994.1</v>
      </c>
      <c r="AN102" s="16"/>
      <c r="AO102" s="16"/>
      <c r="AP102" s="16"/>
      <c r="AQ102" s="16"/>
      <c r="AR102" s="16"/>
      <c r="AS102" s="16"/>
      <c r="AT102" s="16"/>
      <c r="AU102" s="16"/>
      <c r="AV102" s="16"/>
      <c r="AW102" s="16"/>
      <c r="AX102" s="16"/>
      <c r="AY102" s="16"/>
    </row>
    <row r="103" spans="1:51" s="53" customFormat="1">
      <c r="A103" s="308"/>
      <c r="B103" s="291" t="s">
        <v>323</v>
      </c>
      <c r="C103" s="257">
        <v>90.9</v>
      </c>
      <c r="D103" s="257">
        <v>108.6</v>
      </c>
      <c r="E103" s="257">
        <v>116.5</v>
      </c>
      <c r="F103" s="257">
        <v>145</v>
      </c>
      <c r="G103" s="257">
        <v>158.4</v>
      </c>
      <c r="H103" s="257">
        <v>195.6</v>
      </c>
      <c r="I103" s="257">
        <v>273.10000000000002</v>
      </c>
      <c r="J103" s="257">
        <v>257.10000000000002</v>
      </c>
      <c r="K103" s="257">
        <v>297.60000000000002</v>
      </c>
      <c r="L103" s="257">
        <v>337.2</v>
      </c>
      <c r="M103" s="257">
        <v>392.7</v>
      </c>
      <c r="N103" s="257">
        <v>428.6</v>
      </c>
      <c r="O103" s="257">
        <v>433</v>
      </c>
      <c r="P103" s="257">
        <v>436.4</v>
      </c>
      <c r="Q103" s="257">
        <v>739.6</v>
      </c>
      <c r="R103" s="257">
        <v>377</v>
      </c>
      <c r="S103" s="257">
        <v>332.8</v>
      </c>
      <c r="T103" s="257">
        <v>307</v>
      </c>
      <c r="U103" s="257">
        <v>370.1</v>
      </c>
      <c r="V103" s="257">
        <v>381.1</v>
      </c>
      <c r="W103" s="257">
        <v>449.2</v>
      </c>
      <c r="X103" s="257">
        <v>353.1</v>
      </c>
      <c r="Y103" s="257">
        <v>416.3</v>
      </c>
      <c r="Z103" s="292">
        <v>459.6</v>
      </c>
      <c r="AA103" s="292">
        <v>484.8</v>
      </c>
      <c r="AB103" s="691">
        <v>953.1</v>
      </c>
      <c r="AC103" s="691">
        <v>1074.7</v>
      </c>
      <c r="AD103" s="752"/>
      <c r="AE103" s="752"/>
      <c r="AF103" s="752"/>
      <c r="AG103" s="752"/>
      <c r="AH103" s="324"/>
      <c r="AI103" s="324"/>
      <c r="AJ103" s="324"/>
      <c r="AK103" s="324"/>
      <c r="AL103" s="324"/>
      <c r="AM103" s="324"/>
      <c r="AN103" s="466"/>
      <c r="AO103" s="466"/>
      <c r="AP103" s="466"/>
      <c r="AQ103" s="466"/>
      <c r="AR103" s="466"/>
      <c r="AS103" s="466"/>
      <c r="AT103" s="466"/>
      <c r="AU103" s="466"/>
      <c r="AV103" s="466"/>
      <c r="AW103" s="466"/>
      <c r="AX103" s="466"/>
      <c r="AY103" s="466"/>
    </row>
    <row r="104" spans="1:51" s="25" customFormat="1">
      <c r="A104" s="310"/>
      <c r="B104" s="298" t="s">
        <v>324</v>
      </c>
      <c r="C104" s="246">
        <v>39.4</v>
      </c>
      <c r="D104" s="246">
        <v>45.7</v>
      </c>
      <c r="E104" s="246">
        <v>57.1</v>
      </c>
      <c r="F104" s="246">
        <v>83.9</v>
      </c>
      <c r="G104" s="246">
        <v>90.8</v>
      </c>
      <c r="H104" s="246">
        <v>128.30000000000001</v>
      </c>
      <c r="I104" s="246">
        <v>179.3</v>
      </c>
      <c r="J104" s="246">
        <v>174.5</v>
      </c>
      <c r="K104" s="246">
        <v>206.3</v>
      </c>
      <c r="L104" s="246">
        <v>229.8</v>
      </c>
      <c r="M104" s="246">
        <v>260.5</v>
      </c>
      <c r="N104" s="246">
        <v>284.2</v>
      </c>
      <c r="O104" s="246">
        <v>252.7</v>
      </c>
      <c r="P104" s="246">
        <v>248</v>
      </c>
      <c r="Q104" s="246">
        <v>578.79999999999995</v>
      </c>
      <c r="R104" s="246">
        <v>239</v>
      </c>
      <c r="S104" s="246">
        <v>216.1</v>
      </c>
      <c r="T104" s="246">
        <v>187.1</v>
      </c>
      <c r="U104" s="246">
        <v>252.2</v>
      </c>
      <c r="V104" s="246">
        <v>292.10000000000002</v>
      </c>
      <c r="W104" s="246">
        <v>390</v>
      </c>
      <c r="X104" s="246">
        <v>305.3</v>
      </c>
      <c r="Y104" s="246">
        <v>352.5</v>
      </c>
      <c r="Z104" s="299">
        <v>415.2</v>
      </c>
      <c r="AA104" s="299">
        <v>442.7</v>
      </c>
      <c r="AB104" s="692">
        <v>840.4</v>
      </c>
      <c r="AC104" s="692">
        <v>991</v>
      </c>
      <c r="AD104" s="753"/>
      <c r="AE104" s="753"/>
      <c r="AF104" s="753"/>
      <c r="AG104" s="753"/>
      <c r="AH104" s="325"/>
      <c r="AI104" s="325"/>
      <c r="AJ104" s="325"/>
      <c r="AK104" s="325"/>
      <c r="AL104" s="325"/>
      <c r="AM104" s="325"/>
      <c r="AN104" s="466"/>
      <c r="AO104" s="466"/>
      <c r="AP104" s="466"/>
      <c r="AQ104" s="466"/>
      <c r="AR104" s="466"/>
      <c r="AS104" s="466"/>
      <c r="AT104" s="466"/>
      <c r="AU104" s="466"/>
      <c r="AV104" s="466"/>
      <c r="AW104" s="466"/>
      <c r="AX104" s="466"/>
      <c r="AY104" s="466"/>
    </row>
    <row r="105" spans="1:51" s="25" customFormat="1">
      <c r="A105" s="297"/>
      <c r="B105" s="298" t="s">
        <v>325</v>
      </c>
      <c r="C105" s="246">
        <v>51.6</v>
      </c>
      <c r="D105" s="246">
        <v>62.9</v>
      </c>
      <c r="E105" s="246">
        <v>59.4</v>
      </c>
      <c r="F105" s="246">
        <v>61.1</v>
      </c>
      <c r="G105" s="246">
        <v>67.599999999999994</v>
      </c>
      <c r="H105" s="246">
        <v>67.3</v>
      </c>
      <c r="I105" s="246">
        <v>93.8</v>
      </c>
      <c r="J105" s="246">
        <v>82.6</v>
      </c>
      <c r="K105" s="246">
        <v>91.3</v>
      </c>
      <c r="L105" s="246">
        <v>107.4</v>
      </c>
      <c r="M105" s="246">
        <v>132.19999999999999</v>
      </c>
      <c r="N105" s="246">
        <v>144.4</v>
      </c>
      <c r="O105" s="246">
        <v>180.3</v>
      </c>
      <c r="P105" s="246">
        <v>188.4</v>
      </c>
      <c r="Q105" s="246">
        <v>160.80000000000001</v>
      </c>
      <c r="R105" s="246">
        <v>138</v>
      </c>
      <c r="S105" s="246">
        <v>116.7</v>
      </c>
      <c r="T105" s="246">
        <v>119.9</v>
      </c>
      <c r="U105" s="246">
        <v>117.9</v>
      </c>
      <c r="V105" s="246">
        <v>89</v>
      </c>
      <c r="W105" s="246">
        <v>59.2</v>
      </c>
      <c r="X105" s="246">
        <v>47.8</v>
      </c>
      <c r="Y105" s="246">
        <v>63.8</v>
      </c>
      <c r="Z105" s="299">
        <v>44.4</v>
      </c>
      <c r="AA105" s="299">
        <v>42.1</v>
      </c>
      <c r="AB105" s="692">
        <v>112.7</v>
      </c>
      <c r="AC105" s="692">
        <v>83.8</v>
      </c>
      <c r="AD105" s="712"/>
      <c r="AE105" s="712"/>
      <c r="AF105" s="712"/>
      <c r="AG105" s="712"/>
      <c r="AH105" s="313"/>
      <c r="AI105" s="313"/>
      <c r="AJ105" s="313"/>
      <c r="AK105" s="313"/>
      <c r="AL105" s="313"/>
      <c r="AM105" s="313"/>
      <c r="AN105" s="466"/>
      <c r="AO105" s="466"/>
      <c r="AP105" s="466"/>
      <c r="AQ105" s="466"/>
      <c r="AR105" s="466"/>
      <c r="AS105" s="466"/>
      <c r="AT105" s="466"/>
      <c r="AU105" s="466"/>
      <c r="AV105" s="466"/>
      <c r="AW105" s="466"/>
      <c r="AX105" s="466"/>
      <c r="AY105" s="466"/>
    </row>
    <row r="106" spans="1:51" s="25" customFormat="1">
      <c r="A106" s="297"/>
      <c r="B106" s="311"/>
      <c r="C106" s="246"/>
      <c r="D106" s="246"/>
      <c r="E106" s="246"/>
      <c r="F106" s="246"/>
      <c r="G106" s="246"/>
      <c r="H106" s="246"/>
      <c r="I106" s="246"/>
      <c r="J106" s="246"/>
      <c r="K106" s="246"/>
      <c r="L106" s="246"/>
      <c r="M106" s="246"/>
      <c r="N106" s="246"/>
      <c r="O106" s="246"/>
      <c r="P106" s="246"/>
      <c r="Q106" s="246"/>
      <c r="R106" s="246"/>
      <c r="S106" s="246"/>
      <c r="T106" s="246"/>
      <c r="U106" s="246"/>
      <c r="V106" s="246"/>
      <c r="W106" s="246"/>
      <c r="X106" s="246"/>
      <c r="Y106" s="246"/>
      <c r="Z106" s="299"/>
      <c r="AA106" s="299"/>
      <c r="AB106" s="299"/>
      <c r="AC106" s="299"/>
      <c r="AD106" s="712"/>
      <c r="AE106" s="712"/>
      <c r="AF106" s="712"/>
      <c r="AG106" s="712"/>
      <c r="AH106" s="313"/>
      <c r="AI106" s="313"/>
      <c r="AJ106" s="313"/>
      <c r="AK106" s="313"/>
      <c r="AL106" s="313"/>
      <c r="AM106" s="313"/>
      <c r="AN106" s="466"/>
      <c r="AO106" s="466"/>
      <c r="AP106" s="466"/>
      <c r="AQ106" s="466"/>
      <c r="AR106" s="466"/>
      <c r="AS106" s="466"/>
      <c r="AT106" s="466"/>
      <c r="AU106" s="466"/>
      <c r="AV106" s="466"/>
      <c r="AW106" s="466"/>
      <c r="AX106" s="466"/>
      <c r="AY106" s="466"/>
    </row>
    <row r="107" spans="1:51" s="37" customFormat="1">
      <c r="A107" s="656"/>
      <c r="B107" s="291" t="s">
        <v>555</v>
      </c>
      <c r="C107" s="257">
        <v>23</v>
      </c>
      <c r="D107" s="257">
        <v>30.3</v>
      </c>
      <c r="E107" s="257">
        <v>7</v>
      </c>
      <c r="F107" s="257">
        <v>-5.4</v>
      </c>
      <c r="G107" s="257">
        <v>-0.3</v>
      </c>
      <c r="H107" s="257">
        <v>-0.3</v>
      </c>
      <c r="I107" s="257">
        <v>1.2</v>
      </c>
      <c r="J107" s="257">
        <v>-6.4</v>
      </c>
      <c r="K107" s="257">
        <v>-3.1</v>
      </c>
      <c r="L107" s="257">
        <v>4.9000000000000004</v>
      </c>
      <c r="M107" s="257">
        <v>5</v>
      </c>
      <c r="N107" s="257">
        <v>-2.6</v>
      </c>
      <c r="O107" s="257">
        <v>-4</v>
      </c>
      <c r="P107" s="257">
        <v>-4.8</v>
      </c>
      <c r="Q107" s="257">
        <v>-9.6</v>
      </c>
      <c r="R107" s="257">
        <v>-10.4</v>
      </c>
      <c r="S107" s="257">
        <v>-27</v>
      </c>
      <c r="T107" s="257">
        <v>-4.2</v>
      </c>
      <c r="U107" s="257">
        <v>-4.0999999999999996</v>
      </c>
      <c r="V107" s="257">
        <v>-2.2000000000000002</v>
      </c>
      <c r="W107" s="257">
        <v>-3.3</v>
      </c>
      <c r="X107" s="257">
        <v>-1.2</v>
      </c>
      <c r="Y107" s="657"/>
      <c r="Z107" s="292">
        <v>-2.8</v>
      </c>
      <c r="AA107" s="292">
        <v>-1</v>
      </c>
      <c r="AB107" s="658"/>
      <c r="AC107" s="658"/>
      <c r="AD107" s="754"/>
      <c r="AE107" s="754"/>
      <c r="AF107" s="754"/>
      <c r="AG107" s="754"/>
      <c r="AH107" s="659"/>
      <c r="AI107" s="659"/>
      <c r="AJ107" s="659"/>
      <c r="AK107" s="659"/>
      <c r="AL107" s="659"/>
      <c r="AM107" s="659"/>
      <c r="AN107" s="45"/>
      <c r="AO107" s="45"/>
      <c r="AP107" s="45"/>
      <c r="AQ107" s="45"/>
      <c r="AR107" s="45"/>
      <c r="AS107" s="45"/>
      <c r="AT107" s="45"/>
      <c r="AU107" s="45"/>
      <c r="AV107" s="45"/>
      <c r="AW107" s="45"/>
      <c r="AX107" s="45"/>
      <c r="AY107" s="45"/>
    </row>
    <row r="108" spans="1:51" s="45" customFormat="1">
      <c r="A108" s="676"/>
      <c r="B108" s="662"/>
      <c r="C108" s="677"/>
      <c r="D108" s="677"/>
      <c r="E108" s="677"/>
      <c r="F108" s="677"/>
      <c r="G108" s="677"/>
      <c r="H108" s="677"/>
      <c r="I108" s="677"/>
      <c r="J108" s="677"/>
      <c r="K108" s="677"/>
      <c r="L108" s="677"/>
      <c r="M108" s="677"/>
      <c r="N108" s="677"/>
      <c r="O108" s="677"/>
      <c r="P108" s="677"/>
      <c r="Q108" s="677"/>
      <c r="R108" s="677"/>
      <c r="S108" s="677"/>
      <c r="T108" s="677"/>
      <c r="U108" s="677"/>
      <c r="V108" s="677"/>
      <c r="W108" s="677"/>
      <c r="X108" s="677"/>
      <c r="Y108" s="678"/>
      <c r="Z108" s="679"/>
      <c r="AA108" s="679"/>
      <c r="AB108" s="680"/>
      <c r="AC108" s="680"/>
      <c r="AD108" s="755"/>
      <c r="AE108" s="755"/>
      <c r="AF108" s="755"/>
      <c r="AG108" s="755"/>
      <c r="AH108" s="681"/>
      <c r="AI108" s="681"/>
      <c r="AJ108" s="681"/>
      <c r="AK108" s="681"/>
      <c r="AL108" s="681"/>
      <c r="AM108" s="681"/>
    </row>
    <row r="109" spans="1:51" s="45" customFormat="1">
      <c r="A109" s="656"/>
      <c r="B109" s="221" t="s">
        <v>689</v>
      </c>
      <c r="C109" s="257"/>
      <c r="D109" s="257"/>
      <c r="E109" s="257"/>
      <c r="F109" s="257"/>
      <c r="G109" s="257"/>
      <c r="H109" s="257"/>
      <c r="I109" s="257"/>
      <c r="J109" s="257"/>
      <c r="K109" s="257"/>
      <c r="L109" s="257"/>
      <c r="M109" s="257"/>
      <c r="N109" s="257"/>
      <c r="O109" s="257"/>
      <c r="P109" s="257"/>
      <c r="Q109" s="257"/>
      <c r="R109" s="257"/>
      <c r="S109" s="257"/>
      <c r="T109" s="257"/>
      <c r="U109" s="257"/>
      <c r="V109" s="257"/>
      <c r="W109" s="257"/>
      <c r="X109" s="257"/>
      <c r="Y109" s="657"/>
      <c r="Z109" s="292"/>
      <c r="AA109" s="292"/>
      <c r="AB109" s="658"/>
      <c r="AC109" s="73">
        <f>'Exp (Tb13B)'!F81</f>
        <v>819.50000000000011</v>
      </c>
      <c r="AD109" s="73">
        <f>'Exp (Tb13B)'!G81</f>
        <v>1430.1000000000001</v>
      </c>
      <c r="AE109" s="73">
        <f>'Exp (Tb13B)'!H81</f>
        <v>1439.9</v>
      </c>
      <c r="AF109" s="73">
        <f>'Exp (Tb13B)'!I81</f>
        <v>1835.7</v>
      </c>
      <c r="AG109" s="73">
        <f>'Exp (Tb13B)'!J81</f>
        <v>1775.6</v>
      </c>
      <c r="AH109" s="72">
        <f>'Exp (Tb13B)'!K81</f>
        <v>932.1</v>
      </c>
      <c r="AI109" s="72">
        <f>'Exp (Tb13B)'!L81</f>
        <v>1008</v>
      </c>
      <c r="AJ109" s="72">
        <f>'Exp (Tb13B)'!M81</f>
        <v>1092.7</v>
      </c>
      <c r="AK109" s="72">
        <f>'Exp (Tb13B)'!N81</f>
        <v>1076.5999999999999</v>
      </c>
      <c r="AL109" s="72">
        <f>'Exp (Tb13B)'!O81</f>
        <v>1145.8</v>
      </c>
      <c r="AM109" s="72">
        <f>'Exp (Tb13B)'!P81</f>
        <v>1215</v>
      </c>
    </row>
    <row r="110" spans="1:51" s="45" customFormat="1">
      <c r="A110" s="676"/>
      <c r="B110" s="277"/>
      <c r="C110" s="677"/>
      <c r="D110" s="677"/>
      <c r="E110" s="677"/>
      <c r="F110" s="677"/>
      <c r="G110" s="677"/>
      <c r="H110" s="677"/>
      <c r="I110" s="677"/>
      <c r="J110" s="677"/>
      <c r="K110" s="677"/>
      <c r="L110" s="677"/>
      <c r="M110" s="677"/>
      <c r="N110" s="677"/>
      <c r="O110" s="677"/>
      <c r="P110" s="677"/>
      <c r="Q110" s="677"/>
      <c r="R110" s="677"/>
      <c r="S110" s="677"/>
      <c r="T110" s="677"/>
      <c r="U110" s="677"/>
      <c r="V110" s="677"/>
      <c r="W110" s="677"/>
      <c r="X110" s="677"/>
      <c r="Y110" s="678"/>
      <c r="Z110" s="679"/>
      <c r="AA110" s="679"/>
      <c r="AB110" s="680"/>
      <c r="AC110" s="680"/>
      <c r="AD110" s="680"/>
      <c r="AE110" s="680"/>
      <c r="AF110" s="680"/>
      <c r="AG110" s="680"/>
      <c r="AH110" s="806"/>
      <c r="AI110" s="806"/>
      <c r="AJ110" s="806"/>
      <c r="AK110" s="806"/>
      <c r="AL110" s="806"/>
      <c r="AM110" s="806"/>
    </row>
    <row r="111" spans="1:51" s="45" customFormat="1">
      <c r="A111" s="656"/>
      <c r="B111" s="221" t="s">
        <v>690</v>
      </c>
      <c r="C111" s="257"/>
      <c r="D111" s="257"/>
      <c r="E111" s="257"/>
      <c r="F111" s="257"/>
      <c r="G111" s="257"/>
      <c r="H111" s="257"/>
      <c r="I111" s="257"/>
      <c r="J111" s="257"/>
      <c r="K111" s="257"/>
      <c r="L111" s="257"/>
      <c r="M111" s="257"/>
      <c r="N111" s="257"/>
      <c r="O111" s="257"/>
      <c r="P111" s="257"/>
      <c r="Q111" s="257"/>
      <c r="R111" s="257"/>
      <c r="S111" s="257"/>
      <c r="T111" s="257"/>
      <c r="U111" s="257"/>
      <c r="V111" s="257"/>
      <c r="W111" s="257"/>
      <c r="X111" s="257"/>
      <c r="Y111" s="657"/>
      <c r="Z111" s="292"/>
      <c r="AA111" s="292"/>
      <c r="AB111" s="658"/>
      <c r="AC111" s="73">
        <f>'Exp (Tb13B)'!F87</f>
        <v>707.3</v>
      </c>
      <c r="AD111" s="73">
        <f>'Exp (Tb13B)'!G87</f>
        <v>993.8</v>
      </c>
      <c r="AE111" s="73">
        <f>'Exp (Tb13B)'!H87</f>
        <v>576.1</v>
      </c>
      <c r="AF111" s="73">
        <f>'Exp (Tb13B)'!I87</f>
        <v>791.6</v>
      </c>
      <c r="AG111" s="73">
        <f>'Exp (Tb13B)'!J87</f>
        <v>1311.7</v>
      </c>
      <c r="AH111" s="72">
        <f>'Exp (Tb13B)'!K87</f>
        <v>1365</v>
      </c>
      <c r="AI111" s="72">
        <f>'Exp (Tb13B)'!L87</f>
        <v>1638.4</v>
      </c>
      <c r="AJ111" s="72">
        <f>'Exp (Tb13B)'!M87</f>
        <v>1568.2</v>
      </c>
      <c r="AK111" s="72">
        <f>'Exp (Tb13B)'!N87</f>
        <v>1611.7</v>
      </c>
      <c r="AL111" s="72">
        <f>'Exp (Tb13B)'!O87</f>
        <v>1673.1</v>
      </c>
      <c r="AM111" s="72">
        <f>'Exp (Tb13B)'!P87</f>
        <v>1773.5</v>
      </c>
    </row>
    <row r="112" spans="1:51" ht="14.25">
      <c r="A112" s="62"/>
      <c r="B112" s="158"/>
      <c r="C112" s="158"/>
      <c r="D112" s="158"/>
      <c r="E112" s="158"/>
      <c r="F112" s="158"/>
      <c r="G112" s="158"/>
      <c r="H112" s="158"/>
      <c r="I112" s="158"/>
      <c r="J112" s="158"/>
      <c r="K112" s="158"/>
      <c r="L112" s="158"/>
      <c r="M112" s="283"/>
      <c r="N112" s="283"/>
      <c r="O112" s="283"/>
      <c r="P112" s="283"/>
      <c r="Q112" s="283"/>
      <c r="R112" s="283"/>
      <c r="S112" s="283"/>
      <c r="T112" s="283"/>
      <c r="U112" s="283"/>
      <c r="V112" s="283"/>
      <c r="W112" s="283"/>
      <c r="X112" s="283"/>
      <c r="Y112" s="283"/>
      <c r="Z112" s="284"/>
      <c r="AA112" s="284"/>
      <c r="AB112" s="284"/>
      <c r="AC112" s="667"/>
      <c r="AD112" s="712"/>
      <c r="AE112" s="712"/>
      <c r="AF112" s="15"/>
      <c r="AG112" s="15"/>
      <c r="AH112" s="15"/>
      <c r="AI112" s="15"/>
      <c r="AJ112" s="15"/>
      <c r="AK112" s="15"/>
      <c r="AL112" s="15"/>
      <c r="AM112" s="15"/>
      <c r="AN112" s="15"/>
      <c r="AO112" s="15"/>
      <c r="AP112" s="15"/>
      <c r="AQ112" s="15"/>
      <c r="AR112" s="15"/>
      <c r="AS112" s="15"/>
      <c r="AT112" s="15"/>
      <c r="AU112" s="15"/>
      <c r="AV112" s="15"/>
      <c r="AW112" s="15"/>
      <c r="AX112" s="15"/>
      <c r="AY112" s="15"/>
    </row>
    <row r="113" spans="1:51" s="12" customFormat="1" ht="15">
      <c r="A113" s="671"/>
      <c r="B113" s="268" t="s">
        <v>618</v>
      </c>
      <c r="C113" s="713"/>
      <c r="D113" s="713"/>
      <c r="E113" s="713"/>
      <c r="F113" s="713"/>
      <c r="G113" s="713"/>
      <c r="H113" s="713"/>
      <c r="I113" s="713"/>
      <c r="J113" s="713"/>
      <c r="K113" s="713"/>
      <c r="L113" s="713"/>
      <c r="M113" s="671"/>
      <c r="N113" s="671"/>
      <c r="O113" s="671"/>
      <c r="P113" s="671"/>
      <c r="Q113" s="671"/>
      <c r="R113" s="671"/>
      <c r="S113" s="671"/>
      <c r="T113" s="671"/>
      <c r="U113" s="671"/>
      <c r="V113" s="671"/>
      <c r="W113" s="671"/>
      <c r="X113" s="671"/>
      <c r="Y113" s="671"/>
      <c r="Z113" s="671"/>
      <c r="AA113" s="671"/>
      <c r="AB113" s="807">
        <v>6117</v>
      </c>
      <c r="AC113" s="807">
        <v>4870.6000000000004</v>
      </c>
      <c r="AD113" s="808">
        <v>5117.3999999999996</v>
      </c>
      <c r="AE113" s="808">
        <v>4103.3</v>
      </c>
      <c r="AF113" s="33"/>
      <c r="AG113" s="33"/>
      <c r="AH113" s="33"/>
      <c r="AI113" s="33"/>
      <c r="AJ113" s="33"/>
      <c r="AK113" s="33"/>
      <c r="AL113" s="16"/>
      <c r="AM113" s="16"/>
      <c r="AN113" s="16"/>
      <c r="AO113" s="16"/>
      <c r="AP113" s="16"/>
      <c r="AQ113" s="16"/>
      <c r="AR113" s="16"/>
      <c r="AS113" s="16"/>
      <c r="AT113" s="16"/>
      <c r="AU113" s="16"/>
      <c r="AV113" s="16"/>
      <c r="AW113" s="16"/>
      <c r="AX113" s="16"/>
      <c r="AY113" s="16"/>
    </row>
    <row r="114" spans="1:51">
      <c r="A114" s="710"/>
      <c r="B114" s="710" t="s">
        <v>606</v>
      </c>
      <c r="C114" s="710">
        <v>123.6</v>
      </c>
      <c r="D114" s="710">
        <v>144</v>
      </c>
      <c r="E114" s="710">
        <v>154.5</v>
      </c>
      <c r="F114" s="710">
        <v>195.2</v>
      </c>
      <c r="G114" s="710">
        <v>362.5</v>
      </c>
      <c r="H114" s="710">
        <v>229.4</v>
      </c>
      <c r="I114" s="710">
        <v>237.5</v>
      </c>
      <c r="J114" s="710">
        <v>252.8</v>
      </c>
      <c r="K114" s="710">
        <v>372.6</v>
      </c>
      <c r="L114" s="710">
        <v>586.5</v>
      </c>
      <c r="M114" s="684">
        <v>786.1</v>
      </c>
      <c r="N114" s="684">
        <v>912.2</v>
      </c>
      <c r="O114" s="684">
        <v>1119.5999999999999</v>
      </c>
      <c r="P114" s="684">
        <v>1195</v>
      </c>
      <c r="Q114" s="684">
        <v>1079</v>
      </c>
      <c r="R114" s="684">
        <v>1327.4</v>
      </c>
      <c r="S114" s="684">
        <v>1871.2</v>
      </c>
      <c r="T114" s="684">
        <v>1554.1</v>
      </c>
      <c r="U114" s="684">
        <v>1327.6</v>
      </c>
      <c r="V114" s="684">
        <v>1630.1</v>
      </c>
      <c r="W114" s="684">
        <v>2348.6999999999998</v>
      </c>
      <c r="X114" s="684">
        <v>3278.9</v>
      </c>
      <c r="Y114" s="684">
        <v>3249.2</v>
      </c>
      <c r="Z114" s="684">
        <v>3855.8</v>
      </c>
      <c r="AA114" s="711">
        <v>5119.7</v>
      </c>
      <c r="AB114" s="711"/>
      <c r="AC114" s="711"/>
      <c r="AI114" s="33"/>
      <c r="AJ114" s="33"/>
      <c r="AK114" s="33"/>
      <c r="AL114" s="15"/>
      <c r="AM114" s="15"/>
      <c r="AN114" s="15"/>
      <c r="AO114" s="15"/>
      <c r="AP114" s="15"/>
      <c r="AQ114" s="15"/>
      <c r="AR114" s="15"/>
      <c r="AS114" s="15"/>
      <c r="AT114" s="15"/>
      <c r="AU114" s="15"/>
      <c r="AV114" s="15"/>
      <c r="AW114" s="15"/>
      <c r="AX114" s="15"/>
      <c r="AY114" s="15"/>
    </row>
    <row r="115" spans="1:51">
      <c r="A115" s="662"/>
      <c r="B115" s="662"/>
      <c r="C115" s="668"/>
      <c r="D115" s="668"/>
      <c r="E115" s="668"/>
      <c r="F115" s="668"/>
      <c r="G115" s="668"/>
      <c r="H115" s="668"/>
      <c r="I115" s="668"/>
      <c r="J115" s="668"/>
      <c r="K115" s="668"/>
      <c r="L115" s="668"/>
      <c r="M115" s="668"/>
      <c r="N115" s="668"/>
      <c r="O115" s="668"/>
      <c r="P115" s="668"/>
      <c r="Q115" s="668"/>
      <c r="R115" s="668"/>
      <c r="S115" s="668"/>
      <c r="T115" s="668"/>
      <c r="U115" s="668"/>
      <c r="V115" s="668"/>
      <c r="W115" s="668"/>
      <c r="X115" s="668"/>
      <c r="Y115" s="668"/>
      <c r="Z115" s="668"/>
      <c r="AA115" s="668"/>
      <c r="AB115" s="668"/>
      <c r="AC115" s="668"/>
      <c r="AD115" s="682"/>
      <c r="AI115" s="33"/>
      <c r="AJ115" s="33"/>
      <c r="AK115" s="15"/>
      <c r="AL115" s="15"/>
      <c r="AM115" s="15"/>
      <c r="AN115" s="15"/>
      <c r="AO115" s="15"/>
      <c r="AP115" s="15"/>
      <c r="AQ115" s="15"/>
      <c r="AR115" s="15"/>
      <c r="AS115" s="15"/>
      <c r="AT115" s="15"/>
      <c r="AU115" s="15"/>
      <c r="AV115" s="15"/>
      <c r="AW115" s="15"/>
      <c r="AX115" s="15"/>
      <c r="AY115" s="15"/>
    </row>
    <row r="116" spans="1:51" ht="14.25">
      <c r="A116" s="62"/>
      <c r="B116" s="298" t="s">
        <v>537</v>
      </c>
      <c r="C116" s="158"/>
      <c r="D116" s="158"/>
      <c r="E116" s="158"/>
      <c r="F116" s="158"/>
      <c r="G116" s="158"/>
      <c r="H116" s="158"/>
      <c r="I116" s="158"/>
      <c r="J116" s="158"/>
      <c r="K116" s="158"/>
      <c r="L116" s="158"/>
      <c r="M116" s="283"/>
      <c r="N116" s="283"/>
      <c r="O116" s="283"/>
      <c r="P116" s="283"/>
      <c r="Q116" s="283"/>
      <c r="R116" s="283"/>
      <c r="S116" s="283"/>
      <c r="T116" s="283"/>
      <c r="U116" s="283"/>
      <c r="V116" s="283"/>
      <c r="W116" s="283"/>
      <c r="X116" s="283"/>
      <c r="Y116" s="246">
        <v>611.1</v>
      </c>
      <c r="Z116" s="246">
        <v>926.8</v>
      </c>
      <c r="AA116" s="246">
        <v>550.79999999999995</v>
      </c>
      <c r="AB116" s="284"/>
      <c r="AC116" s="667"/>
      <c r="AI116" s="33"/>
      <c r="AJ116" s="33"/>
      <c r="AK116" s="15"/>
      <c r="AL116" s="15"/>
      <c r="AM116" s="15"/>
      <c r="AN116" s="15"/>
      <c r="AO116" s="15"/>
      <c r="AP116" s="15"/>
      <c r="AQ116" s="15"/>
      <c r="AR116" s="15"/>
      <c r="AS116" s="15"/>
      <c r="AT116" s="15"/>
      <c r="AU116" s="15"/>
      <c r="AV116" s="15"/>
      <c r="AW116" s="15"/>
      <c r="AX116" s="15"/>
      <c r="AY116" s="15"/>
    </row>
    <row r="117" spans="1:51">
      <c r="A117" s="62"/>
      <c r="B117" s="298" t="s">
        <v>533</v>
      </c>
      <c r="C117" s="246">
        <v>106.2</v>
      </c>
      <c r="D117" s="246">
        <v>120.1</v>
      </c>
      <c r="E117" s="246">
        <v>120.7</v>
      </c>
      <c r="F117" s="246">
        <v>119.2</v>
      </c>
      <c r="G117" s="246">
        <v>199.4</v>
      </c>
      <c r="H117" s="246">
        <v>121.2</v>
      </c>
      <c r="I117" s="246"/>
      <c r="J117" s="246"/>
      <c r="K117" s="246"/>
      <c r="L117" s="246"/>
      <c r="M117" s="246"/>
      <c r="N117" s="246"/>
      <c r="O117" s="246"/>
      <c r="P117" s="246"/>
      <c r="Q117" s="246"/>
      <c r="R117" s="246"/>
      <c r="S117" s="246"/>
      <c r="T117" s="246"/>
      <c r="U117" s="246"/>
      <c r="V117" s="246"/>
      <c r="W117" s="246"/>
      <c r="X117" s="246"/>
      <c r="Y117" s="246"/>
      <c r="Z117" s="246"/>
      <c r="AA117" s="246"/>
      <c r="AB117" s="246"/>
      <c r="AC117" s="246"/>
      <c r="AI117" s="33"/>
      <c r="AJ117" s="33"/>
      <c r="AK117" s="15"/>
      <c r="AL117" s="15"/>
      <c r="AM117" s="15"/>
      <c r="AN117" s="15"/>
      <c r="AO117" s="15"/>
      <c r="AP117" s="15"/>
      <c r="AQ117" s="15"/>
      <c r="AR117" s="15"/>
      <c r="AS117" s="15"/>
      <c r="AT117" s="15"/>
      <c r="AU117" s="15"/>
      <c r="AV117" s="15"/>
      <c r="AW117" s="15"/>
      <c r="AX117" s="15"/>
      <c r="AY117" s="15"/>
    </row>
    <row r="118" spans="1:51">
      <c r="A118" s="62"/>
      <c r="B118" s="400" t="s">
        <v>534</v>
      </c>
      <c r="C118" s="246">
        <v>58.4</v>
      </c>
      <c r="D118" s="246">
        <v>86.7</v>
      </c>
      <c r="E118" s="246">
        <v>70.5</v>
      </c>
      <c r="F118" s="246">
        <v>72.599999999999994</v>
      </c>
      <c r="G118" s="246">
        <v>130.1</v>
      </c>
      <c r="H118" s="246">
        <v>70.099999999999994</v>
      </c>
      <c r="I118" s="246"/>
      <c r="J118" s="246"/>
      <c r="K118" s="246"/>
      <c r="L118" s="246"/>
      <c r="M118" s="246"/>
      <c r="N118" s="246"/>
      <c r="O118" s="246"/>
      <c r="P118" s="246"/>
      <c r="Q118" s="246"/>
      <c r="R118" s="246"/>
      <c r="S118" s="246"/>
      <c r="T118" s="246"/>
      <c r="U118" s="246"/>
      <c r="V118" s="246"/>
      <c r="W118" s="246"/>
      <c r="X118" s="246"/>
      <c r="Y118" s="246"/>
      <c r="Z118" s="246"/>
      <c r="AA118" s="246"/>
      <c r="AB118" s="246"/>
      <c r="AC118" s="246"/>
      <c r="AI118" s="33"/>
      <c r="AJ118" s="33"/>
      <c r="AK118" s="15"/>
      <c r="AL118" s="15"/>
      <c r="AM118" s="15"/>
      <c r="AN118" s="15"/>
      <c r="AO118" s="15"/>
      <c r="AP118" s="15"/>
      <c r="AQ118" s="15"/>
      <c r="AR118" s="15"/>
      <c r="AS118" s="15"/>
      <c r="AT118" s="15"/>
      <c r="AU118" s="15"/>
      <c r="AV118" s="15"/>
      <c r="AW118" s="15"/>
      <c r="AX118" s="15"/>
      <c r="AY118" s="15"/>
    </row>
    <row r="119" spans="1:51">
      <c r="A119" s="62"/>
      <c r="B119" s="400" t="s">
        <v>535</v>
      </c>
      <c r="C119" s="246">
        <v>45.8</v>
      </c>
      <c r="D119" s="246">
        <v>30.5</v>
      </c>
      <c r="E119" s="246">
        <v>48.2</v>
      </c>
      <c r="F119" s="246">
        <v>45.1</v>
      </c>
      <c r="G119" s="246">
        <v>69.3</v>
      </c>
      <c r="H119" s="246">
        <v>51.1</v>
      </c>
      <c r="I119" s="246"/>
      <c r="J119" s="246"/>
      <c r="K119" s="246"/>
      <c r="L119" s="246"/>
      <c r="M119" s="246"/>
      <c r="N119" s="246"/>
      <c r="O119" s="246"/>
      <c r="P119" s="246"/>
      <c r="Q119" s="246"/>
      <c r="R119" s="246"/>
      <c r="S119" s="246"/>
      <c r="T119" s="246"/>
      <c r="U119" s="246"/>
      <c r="V119" s="246"/>
      <c r="W119" s="246"/>
      <c r="X119" s="246"/>
      <c r="Y119" s="246"/>
      <c r="Z119" s="246"/>
      <c r="AA119" s="246"/>
      <c r="AB119" s="246"/>
      <c r="AC119" s="246"/>
      <c r="AI119" s="33"/>
      <c r="AJ119" s="33"/>
      <c r="AK119" s="15"/>
      <c r="AL119" s="15"/>
      <c r="AM119" s="15"/>
      <c r="AN119" s="15"/>
      <c r="AO119" s="15"/>
      <c r="AP119" s="15"/>
      <c r="AQ119" s="15"/>
      <c r="AR119" s="15"/>
      <c r="AS119" s="15"/>
      <c r="AT119" s="15"/>
      <c r="AU119" s="15"/>
      <c r="AV119" s="15"/>
      <c r="AW119" s="15"/>
      <c r="AX119" s="15"/>
      <c r="AY119" s="15"/>
    </row>
    <row r="120" spans="1:51">
      <c r="A120" s="62"/>
      <c r="B120" s="400" t="s">
        <v>536</v>
      </c>
      <c r="C120" s="246">
        <v>2</v>
      </c>
      <c r="D120" s="246">
        <v>2.9</v>
      </c>
      <c r="E120" s="246">
        <v>2</v>
      </c>
      <c r="F120" s="246">
        <v>1.5</v>
      </c>
      <c r="G120" s="246">
        <v>0</v>
      </c>
      <c r="H120" s="246">
        <v>0</v>
      </c>
      <c r="I120" s="246"/>
      <c r="J120" s="246"/>
      <c r="K120" s="246"/>
      <c r="L120" s="246"/>
      <c r="M120" s="246"/>
      <c r="N120" s="246"/>
      <c r="O120" s="246"/>
      <c r="P120" s="246"/>
      <c r="Q120" s="246"/>
      <c r="R120" s="246"/>
      <c r="S120" s="246"/>
      <c r="T120" s="246"/>
      <c r="U120" s="246"/>
      <c r="V120" s="246"/>
      <c r="W120" s="246"/>
      <c r="X120" s="246"/>
      <c r="Y120" s="246"/>
      <c r="Z120" s="246"/>
      <c r="AA120" s="246"/>
      <c r="AB120" s="246"/>
      <c r="AC120" s="246"/>
      <c r="AI120" s="33"/>
      <c r="AJ120" s="33"/>
      <c r="AK120" s="15"/>
      <c r="AL120" s="15"/>
      <c r="AM120" s="15"/>
      <c r="AN120" s="15"/>
      <c r="AO120" s="15"/>
      <c r="AP120" s="15"/>
      <c r="AQ120" s="15"/>
      <c r="AR120" s="15"/>
      <c r="AS120" s="15"/>
      <c r="AT120" s="15"/>
      <c r="AU120" s="15"/>
      <c r="AV120" s="15"/>
      <c r="AW120" s="15"/>
      <c r="AX120" s="15"/>
      <c r="AY120" s="15"/>
    </row>
    <row r="121" spans="1:51">
      <c r="A121" s="62"/>
      <c r="B121" s="298" t="s">
        <v>531</v>
      </c>
      <c r="C121" s="246">
        <v>17.399999999999999</v>
      </c>
      <c r="D121" s="246">
        <v>23.9</v>
      </c>
      <c r="E121" s="246">
        <v>33.799999999999997</v>
      </c>
      <c r="F121" s="246">
        <v>76</v>
      </c>
      <c r="G121" s="246">
        <v>163.1</v>
      </c>
      <c r="H121" s="246">
        <v>108.2</v>
      </c>
      <c r="I121" s="246"/>
      <c r="J121" s="246"/>
      <c r="K121" s="246"/>
      <c r="L121" s="246"/>
      <c r="M121" s="246"/>
      <c r="N121" s="246"/>
      <c r="O121" s="246"/>
      <c r="P121" s="246"/>
      <c r="Q121" s="246"/>
      <c r="R121" s="246"/>
      <c r="S121" s="246"/>
      <c r="T121" s="246"/>
      <c r="U121" s="246"/>
      <c r="V121" s="246"/>
      <c r="W121" s="246"/>
      <c r="X121" s="246"/>
      <c r="Y121" s="246"/>
      <c r="Z121" s="246"/>
      <c r="AA121" s="246"/>
      <c r="AB121" s="246"/>
      <c r="AC121" s="246"/>
      <c r="AI121" s="15"/>
      <c r="AJ121" s="15"/>
      <c r="AK121" s="15"/>
      <c r="AL121" s="15"/>
      <c r="AM121" s="15"/>
      <c r="AN121" s="15"/>
      <c r="AO121" s="15"/>
      <c r="AP121" s="15"/>
      <c r="AQ121" s="15"/>
      <c r="AR121" s="15"/>
      <c r="AS121" s="15"/>
      <c r="AT121" s="15"/>
      <c r="AU121" s="15"/>
      <c r="AV121" s="15"/>
      <c r="AW121" s="15"/>
      <c r="AX121" s="15"/>
      <c r="AY121" s="15"/>
    </row>
    <row r="122" spans="1:51" s="15" customFormat="1">
      <c r="A122" s="475"/>
      <c r="B122" s="663" t="s">
        <v>532</v>
      </c>
      <c r="C122" s="246"/>
      <c r="D122" s="246"/>
      <c r="E122" s="246"/>
      <c r="F122" s="246"/>
      <c r="G122" s="246"/>
      <c r="H122" s="246"/>
      <c r="I122" s="246">
        <f>+I123+I124</f>
        <v>237.5</v>
      </c>
      <c r="J122" s="246">
        <v>252.8</v>
      </c>
      <c r="K122" s="246">
        <f>+K123+K124+K125</f>
        <v>372.6</v>
      </c>
      <c r="L122" s="246">
        <f>+L127+L129+L145</f>
        <v>229.70000000000002</v>
      </c>
      <c r="M122" s="246"/>
      <c r="N122" s="246"/>
      <c r="O122" s="246"/>
      <c r="P122" s="246"/>
      <c r="Q122" s="246"/>
      <c r="R122" s="246"/>
      <c r="S122" s="246"/>
      <c r="T122" s="246"/>
      <c r="U122" s="246"/>
      <c r="V122" s="246"/>
      <c r="W122" s="246"/>
      <c r="X122" s="246"/>
      <c r="Y122" s="246"/>
      <c r="Z122" s="246"/>
      <c r="AA122" s="246"/>
      <c r="AB122" s="246"/>
      <c r="AC122" s="246"/>
      <c r="AD122" s="33"/>
      <c r="AE122" s="33"/>
      <c r="AF122" s="33"/>
      <c r="AG122" s="33"/>
      <c r="AH122" s="33"/>
    </row>
    <row r="123" spans="1:51" s="15" customFormat="1">
      <c r="A123" s="475"/>
      <c r="B123" s="400" t="s">
        <v>538</v>
      </c>
      <c r="C123" s="246"/>
      <c r="D123" s="246"/>
      <c r="E123" s="246"/>
      <c r="F123" s="246"/>
      <c r="G123" s="246"/>
      <c r="H123" s="246"/>
      <c r="I123" s="246">
        <v>219.5</v>
      </c>
      <c r="J123" s="246">
        <v>226</v>
      </c>
      <c r="K123" s="246">
        <v>284</v>
      </c>
      <c r="L123" s="246"/>
      <c r="M123" s="246"/>
      <c r="N123" s="246"/>
      <c r="O123" s="246"/>
      <c r="P123" s="246"/>
      <c r="Q123" s="246"/>
      <c r="R123" s="246"/>
      <c r="S123" s="246"/>
      <c r="T123" s="246"/>
      <c r="U123" s="246"/>
      <c r="V123" s="246"/>
      <c r="W123" s="246"/>
      <c r="X123" s="246"/>
      <c r="Y123" s="246"/>
      <c r="Z123" s="246"/>
      <c r="AA123" s="246"/>
      <c r="AB123" s="246"/>
      <c r="AC123" s="246"/>
      <c r="AD123" s="33"/>
      <c r="AE123" s="33"/>
      <c r="AF123" s="33"/>
      <c r="AG123" s="33"/>
      <c r="AH123" s="33"/>
    </row>
    <row r="124" spans="1:51">
      <c r="A124" s="475"/>
      <c r="B124" s="400" t="s">
        <v>539</v>
      </c>
      <c r="C124" s="246"/>
      <c r="D124" s="246"/>
      <c r="E124" s="246"/>
      <c r="F124" s="246"/>
      <c r="G124" s="246"/>
      <c r="H124" s="246"/>
      <c r="I124" s="246">
        <v>18</v>
      </c>
      <c r="J124" s="246"/>
      <c r="K124" s="246">
        <v>54.6</v>
      </c>
      <c r="L124" s="246"/>
      <c r="M124" s="246"/>
      <c r="N124" s="246"/>
      <c r="O124" s="246"/>
      <c r="P124" s="246"/>
      <c r="Q124" s="246"/>
      <c r="R124" s="246"/>
      <c r="S124" s="246"/>
      <c r="T124" s="246"/>
      <c r="U124" s="246"/>
      <c r="V124" s="246"/>
      <c r="W124" s="246"/>
      <c r="X124" s="246"/>
      <c r="Y124" s="246"/>
      <c r="Z124" s="246"/>
      <c r="AA124" s="246"/>
      <c r="AB124" s="246"/>
      <c r="AC124" s="246"/>
      <c r="AD124" s="660"/>
      <c r="AE124" s="660"/>
      <c r="AF124" s="660"/>
      <c r="AG124" s="660"/>
      <c r="AH124" s="660"/>
      <c r="AI124" s="15"/>
      <c r="AJ124" s="15"/>
      <c r="AK124" s="15"/>
      <c r="AL124" s="15"/>
      <c r="AM124" s="15"/>
      <c r="AN124" s="15"/>
      <c r="AO124" s="15"/>
      <c r="AP124" s="15"/>
      <c r="AQ124" s="15"/>
      <c r="AR124" s="15"/>
      <c r="AS124" s="15"/>
      <c r="AT124" s="15"/>
      <c r="AU124" s="15"/>
      <c r="AV124" s="15"/>
      <c r="AW124" s="15"/>
      <c r="AX124" s="15"/>
      <c r="AY124" s="15"/>
    </row>
    <row r="125" spans="1:51">
      <c r="A125" s="475"/>
      <c r="B125" s="400" t="s">
        <v>540</v>
      </c>
      <c r="C125" s="246"/>
      <c r="D125" s="246"/>
      <c r="E125" s="246"/>
      <c r="F125" s="246"/>
      <c r="G125" s="246"/>
      <c r="H125" s="246"/>
      <c r="I125" s="246"/>
      <c r="J125" s="246">
        <v>26.8</v>
      </c>
      <c r="K125" s="246">
        <v>34</v>
      </c>
      <c r="L125" s="246"/>
      <c r="M125" s="246"/>
      <c r="N125" s="246"/>
      <c r="O125" s="246"/>
      <c r="P125" s="246"/>
      <c r="Q125" s="246"/>
      <c r="R125" s="246"/>
      <c r="S125" s="246"/>
      <c r="T125" s="246"/>
      <c r="U125" s="246"/>
      <c r="V125" s="246"/>
      <c r="W125" s="246"/>
      <c r="X125" s="246"/>
      <c r="Y125" s="246"/>
      <c r="Z125" s="246"/>
      <c r="AA125" s="246"/>
      <c r="AB125" s="246"/>
      <c r="AC125" s="246"/>
      <c r="AD125" s="660"/>
      <c r="AE125" s="660"/>
      <c r="AF125" s="660"/>
      <c r="AG125" s="660"/>
      <c r="AH125" s="660"/>
      <c r="AI125" s="15"/>
      <c r="AJ125" s="15"/>
      <c r="AK125" s="15"/>
      <c r="AL125" s="15"/>
      <c r="AM125" s="15"/>
      <c r="AN125" s="15"/>
      <c r="AO125" s="15"/>
      <c r="AP125" s="15"/>
      <c r="AQ125" s="15"/>
      <c r="AR125" s="15"/>
      <c r="AS125" s="15"/>
      <c r="AT125" s="15"/>
      <c r="AU125" s="15"/>
      <c r="AV125" s="15"/>
      <c r="AW125" s="15"/>
      <c r="AX125" s="15"/>
      <c r="AY125" s="15"/>
    </row>
    <row r="126" spans="1:51">
      <c r="A126" s="62"/>
      <c r="B126" s="298" t="s">
        <v>527</v>
      </c>
      <c r="C126" s="246"/>
      <c r="D126" s="246"/>
      <c r="E126" s="246"/>
      <c r="F126" s="246"/>
      <c r="G126" s="246"/>
      <c r="H126" s="246"/>
      <c r="I126" s="246"/>
      <c r="J126" s="246"/>
      <c r="K126" s="246"/>
      <c r="L126" s="246"/>
      <c r="M126" s="246">
        <v>434.8</v>
      </c>
      <c r="N126" s="246">
        <v>422.2</v>
      </c>
      <c r="O126" s="246">
        <v>416.6</v>
      </c>
      <c r="P126" s="246">
        <v>524.5</v>
      </c>
      <c r="Q126" s="246">
        <v>386</v>
      </c>
      <c r="R126" s="246">
        <v>477.7</v>
      </c>
      <c r="S126" s="246">
        <v>588.1</v>
      </c>
      <c r="T126" s="246">
        <v>639.5</v>
      </c>
      <c r="U126" s="246">
        <v>606.6</v>
      </c>
      <c r="V126" s="246">
        <v>628.09999999999991</v>
      </c>
      <c r="W126" s="246">
        <v>1471.1999999999998</v>
      </c>
      <c r="X126" s="246">
        <v>1887.8</v>
      </c>
      <c r="Y126" s="246">
        <v>1613.1000000000001</v>
      </c>
      <c r="Z126" s="246">
        <v>1837.6</v>
      </c>
      <c r="AA126" s="246">
        <v>1294.5999999999999</v>
      </c>
      <c r="AB126" s="246"/>
      <c r="AC126" s="246"/>
      <c r="AI126" s="15"/>
      <c r="AJ126" s="15"/>
      <c r="AK126" s="15"/>
      <c r="AL126" s="15"/>
      <c r="AM126" s="15"/>
      <c r="AN126" s="15"/>
      <c r="AO126" s="15"/>
      <c r="AP126" s="15"/>
      <c r="AQ126" s="15"/>
      <c r="AR126" s="15"/>
      <c r="AS126" s="15"/>
      <c r="AT126" s="15"/>
      <c r="AU126" s="15"/>
      <c r="AV126" s="15"/>
      <c r="AW126" s="15"/>
      <c r="AX126" s="15"/>
      <c r="AY126" s="15"/>
    </row>
    <row r="127" spans="1:51">
      <c r="A127" s="62"/>
      <c r="B127" s="400" t="s">
        <v>541</v>
      </c>
      <c r="C127" s="246"/>
      <c r="D127" s="246"/>
      <c r="E127" s="246"/>
      <c r="F127" s="246"/>
      <c r="G127" s="246"/>
      <c r="H127" s="246"/>
      <c r="I127" s="246"/>
      <c r="J127" s="246"/>
      <c r="K127" s="246"/>
      <c r="L127" s="246">
        <v>132.80000000000001</v>
      </c>
      <c r="M127" s="246">
        <v>238.3</v>
      </c>
      <c r="N127" s="246">
        <v>315.7</v>
      </c>
      <c r="O127" s="246">
        <v>332.3</v>
      </c>
      <c r="P127" s="246">
        <v>236.8</v>
      </c>
      <c r="Q127" s="246">
        <v>207.3</v>
      </c>
      <c r="R127" s="246">
        <v>331.6</v>
      </c>
      <c r="S127" s="246">
        <v>431.8</v>
      </c>
      <c r="T127" s="246">
        <v>471.2</v>
      </c>
      <c r="U127" s="246">
        <v>483.2</v>
      </c>
      <c r="V127" s="246">
        <v>511.2</v>
      </c>
      <c r="W127" s="246">
        <v>1348.6</v>
      </c>
      <c r="X127" s="246">
        <v>1769.7</v>
      </c>
      <c r="Y127" s="246">
        <v>1374.7</v>
      </c>
      <c r="Z127" s="246">
        <v>1447.6</v>
      </c>
      <c r="AA127" s="246">
        <v>685.3</v>
      </c>
      <c r="AB127" s="246"/>
      <c r="AC127" s="246"/>
      <c r="AI127" s="15"/>
      <c r="AJ127" s="15"/>
      <c r="AK127" s="15"/>
      <c r="AL127" s="15"/>
      <c r="AM127" s="15"/>
      <c r="AN127" s="15"/>
      <c r="AO127" s="15"/>
      <c r="AP127" s="15"/>
      <c r="AQ127" s="15"/>
      <c r="AR127" s="15"/>
      <c r="AS127" s="15"/>
      <c r="AT127" s="15"/>
      <c r="AU127" s="15"/>
      <c r="AV127" s="15"/>
      <c r="AW127" s="15"/>
      <c r="AX127" s="15"/>
      <c r="AY127" s="15"/>
    </row>
    <row r="128" spans="1:51">
      <c r="A128" s="62"/>
      <c r="B128" s="400" t="s">
        <v>542</v>
      </c>
      <c r="C128" s="246"/>
      <c r="D128" s="246"/>
      <c r="E128" s="246"/>
      <c r="F128" s="246"/>
      <c r="G128" s="246"/>
      <c r="H128" s="246"/>
      <c r="I128" s="246"/>
      <c r="J128" s="246"/>
      <c r="K128" s="246"/>
      <c r="L128" s="246"/>
      <c r="M128" s="246"/>
      <c r="N128" s="246"/>
      <c r="O128" s="246"/>
      <c r="P128" s="246">
        <v>55.2</v>
      </c>
      <c r="Q128" s="246">
        <v>40</v>
      </c>
      <c r="R128" s="246">
        <v>34.700000000000003</v>
      </c>
      <c r="S128" s="246">
        <v>20.3</v>
      </c>
      <c r="T128" s="246">
        <v>23.3</v>
      </c>
      <c r="U128" s="246">
        <v>20.6</v>
      </c>
      <c r="V128" s="246">
        <v>32.6</v>
      </c>
      <c r="W128" s="246">
        <v>33.5</v>
      </c>
      <c r="X128" s="246">
        <v>18</v>
      </c>
      <c r="Y128" s="246">
        <v>25.4</v>
      </c>
      <c r="Z128" s="246">
        <v>63.8</v>
      </c>
      <c r="AA128" s="246">
        <v>92.5</v>
      </c>
      <c r="AB128" s="705">
        <v>133.19999999999999</v>
      </c>
      <c r="AC128" s="705">
        <v>219.5</v>
      </c>
      <c r="AI128" s="15"/>
      <c r="AJ128" s="15"/>
      <c r="AK128" s="15"/>
      <c r="AL128" s="15"/>
      <c r="AM128" s="15"/>
      <c r="AN128" s="15"/>
      <c r="AO128" s="15"/>
      <c r="AP128" s="15"/>
      <c r="AQ128" s="15"/>
      <c r="AR128" s="15"/>
      <c r="AS128" s="15"/>
      <c r="AT128" s="15"/>
      <c r="AU128" s="15"/>
      <c r="AV128" s="15"/>
      <c r="AW128" s="15"/>
      <c r="AX128" s="15"/>
      <c r="AY128" s="15"/>
    </row>
    <row r="129" spans="1:51">
      <c r="A129" s="62"/>
      <c r="B129" s="400" t="s">
        <v>543</v>
      </c>
      <c r="C129" s="246"/>
      <c r="D129" s="246"/>
      <c r="E129" s="246"/>
      <c r="F129" s="246"/>
      <c r="G129" s="246"/>
      <c r="H129" s="246"/>
      <c r="I129" s="246"/>
      <c r="J129" s="246"/>
      <c r="K129" s="246"/>
      <c r="L129" s="246">
        <v>96.9</v>
      </c>
      <c r="M129" s="246">
        <v>196.5</v>
      </c>
      <c r="N129" s="246">
        <v>106.5</v>
      </c>
      <c r="O129" s="246">
        <v>84.3</v>
      </c>
      <c r="P129" s="246">
        <v>97.5</v>
      </c>
      <c r="Q129" s="246">
        <v>82.8</v>
      </c>
      <c r="R129" s="246">
        <v>94.6</v>
      </c>
      <c r="S129" s="246">
        <v>134</v>
      </c>
      <c r="T129" s="246">
        <v>145</v>
      </c>
      <c r="U129" s="246">
        <v>101.8</v>
      </c>
      <c r="V129" s="246">
        <v>84.3</v>
      </c>
      <c r="W129" s="246">
        <v>89.1</v>
      </c>
      <c r="X129" s="246">
        <v>100.1</v>
      </c>
      <c r="Y129" s="246">
        <v>213</v>
      </c>
      <c r="Z129" s="246">
        <v>326.2</v>
      </c>
      <c r="AA129" s="246">
        <v>516.5</v>
      </c>
      <c r="AB129" s="705">
        <v>610.1</v>
      </c>
      <c r="AC129" s="705">
        <v>707.25</v>
      </c>
      <c r="AI129" s="15"/>
      <c r="AJ129" s="15"/>
      <c r="AK129" s="15"/>
      <c r="AL129" s="15"/>
      <c r="AM129" s="15"/>
      <c r="AN129" s="15"/>
      <c r="AO129" s="15"/>
      <c r="AP129" s="15"/>
      <c r="AQ129" s="15"/>
      <c r="AR129" s="15"/>
      <c r="AS129" s="15"/>
      <c r="AT129" s="15"/>
      <c r="AU129" s="15"/>
      <c r="AV129" s="15"/>
      <c r="AW129" s="15"/>
      <c r="AX129" s="15"/>
      <c r="AY129" s="15"/>
    </row>
    <row r="130" spans="1:51">
      <c r="A130" s="62"/>
      <c r="B130" s="400" t="s">
        <v>544</v>
      </c>
      <c r="C130" s="246"/>
      <c r="D130" s="246"/>
      <c r="E130" s="246"/>
      <c r="F130" s="246"/>
      <c r="G130" s="246"/>
      <c r="H130" s="246"/>
      <c r="I130" s="246"/>
      <c r="J130" s="246"/>
      <c r="K130" s="246"/>
      <c r="L130" s="246"/>
      <c r="M130" s="246"/>
      <c r="N130" s="246"/>
      <c r="O130" s="246"/>
      <c r="P130" s="246">
        <v>135</v>
      </c>
      <c r="Q130" s="246">
        <v>55.9</v>
      </c>
      <c r="R130" s="246">
        <v>16.8</v>
      </c>
      <c r="S130" s="246">
        <v>2</v>
      </c>
      <c r="T130" s="246">
        <v>0</v>
      </c>
      <c r="U130" s="246">
        <v>1</v>
      </c>
      <c r="V130" s="246">
        <v>0</v>
      </c>
      <c r="W130" s="246">
        <v>0</v>
      </c>
      <c r="X130" s="246">
        <v>0</v>
      </c>
      <c r="Y130" s="246">
        <v>0</v>
      </c>
      <c r="Z130" s="246">
        <v>0</v>
      </c>
      <c r="AA130" s="246">
        <v>0</v>
      </c>
      <c r="AB130" s="705"/>
      <c r="AC130" s="705"/>
      <c r="AI130" s="15"/>
      <c r="AJ130" s="15"/>
      <c r="AK130" s="15"/>
      <c r="AL130" s="15"/>
      <c r="AM130" s="15"/>
      <c r="AN130" s="15"/>
      <c r="AO130" s="15"/>
      <c r="AP130" s="15"/>
      <c r="AQ130" s="15"/>
      <c r="AR130" s="15"/>
      <c r="AS130" s="15"/>
      <c r="AT130" s="15"/>
      <c r="AU130" s="15"/>
      <c r="AV130" s="15"/>
      <c r="AW130" s="15"/>
      <c r="AX130" s="15"/>
      <c r="AY130" s="15"/>
    </row>
    <row r="131" spans="1:51">
      <c r="A131" s="62"/>
      <c r="B131" s="298" t="s">
        <v>528</v>
      </c>
      <c r="C131" s="246"/>
      <c r="D131" s="246"/>
      <c r="E131" s="246"/>
      <c r="F131" s="246"/>
      <c r="G131" s="246"/>
      <c r="H131" s="246"/>
      <c r="I131" s="246"/>
      <c r="J131" s="246"/>
      <c r="K131" s="246"/>
      <c r="L131" s="246">
        <v>356.8</v>
      </c>
      <c r="M131" s="246">
        <v>351.3</v>
      </c>
      <c r="N131" s="246">
        <v>491</v>
      </c>
      <c r="O131" s="246">
        <v>703</v>
      </c>
      <c r="P131" s="246">
        <v>670.5</v>
      </c>
      <c r="Q131" s="246">
        <v>693</v>
      </c>
      <c r="R131" s="246">
        <v>849.7</v>
      </c>
      <c r="S131" s="246">
        <v>1283.0999999999999</v>
      </c>
      <c r="T131" s="246">
        <v>914.6</v>
      </c>
      <c r="U131" s="246">
        <v>721</v>
      </c>
      <c r="V131" s="246">
        <v>1002</v>
      </c>
      <c r="W131" s="246">
        <v>877.5</v>
      </c>
      <c r="X131" s="246">
        <v>1391.1</v>
      </c>
      <c r="Y131" s="246">
        <v>1025</v>
      </c>
      <c r="Z131" s="246">
        <v>1091.4000000000001</v>
      </c>
      <c r="AA131" s="246">
        <v>877.5</v>
      </c>
      <c r="AB131" s="705">
        <v>867.5</v>
      </c>
      <c r="AC131" s="705">
        <v>819.5</v>
      </c>
      <c r="AI131" s="15"/>
      <c r="AJ131" s="15"/>
      <c r="AK131" s="15"/>
      <c r="AL131" s="15"/>
      <c r="AM131" s="15"/>
      <c r="AN131" s="15"/>
      <c r="AO131" s="15"/>
      <c r="AP131" s="15"/>
      <c r="AQ131" s="15"/>
      <c r="AR131" s="15"/>
      <c r="AS131" s="15"/>
      <c r="AT131" s="15"/>
      <c r="AU131" s="15"/>
      <c r="AV131" s="15"/>
      <c r="AW131" s="15"/>
      <c r="AX131" s="15"/>
      <c r="AY131" s="15"/>
    </row>
    <row r="132" spans="1:51">
      <c r="A132" s="62"/>
      <c r="B132" s="298" t="s">
        <v>611</v>
      </c>
      <c r="C132" s="246"/>
      <c r="D132" s="246"/>
      <c r="E132" s="246"/>
      <c r="F132" s="246"/>
      <c r="G132" s="246"/>
      <c r="H132" s="246"/>
      <c r="I132" s="246"/>
      <c r="J132" s="246"/>
      <c r="K132" s="246"/>
      <c r="L132" s="246"/>
      <c r="M132" s="246"/>
      <c r="N132" s="246"/>
      <c r="O132" s="246"/>
      <c r="P132" s="246"/>
      <c r="Q132" s="246"/>
      <c r="R132" s="246"/>
      <c r="S132" s="246"/>
      <c r="T132" s="246"/>
      <c r="U132" s="246"/>
      <c r="V132" s="246"/>
      <c r="W132" s="246"/>
      <c r="X132" s="246"/>
      <c r="Y132" s="246"/>
      <c r="Z132" s="246"/>
      <c r="AA132" s="246">
        <v>1127.5</v>
      </c>
      <c r="AB132" s="705"/>
      <c r="AC132" s="705"/>
      <c r="AI132" s="15"/>
      <c r="AJ132" s="15"/>
      <c r="AK132" s="15"/>
      <c r="AL132" s="15"/>
      <c r="AM132" s="15"/>
      <c r="AN132" s="15"/>
      <c r="AO132" s="15"/>
      <c r="AP132" s="15"/>
      <c r="AQ132" s="15"/>
      <c r="AR132" s="15"/>
      <c r="AS132" s="15"/>
      <c r="AT132" s="15"/>
      <c r="AU132" s="15"/>
      <c r="AV132" s="15"/>
      <c r="AW132" s="15"/>
      <c r="AX132" s="15"/>
      <c r="AY132" s="15"/>
    </row>
    <row r="133" spans="1:51">
      <c r="A133" s="62"/>
      <c r="B133" s="400" t="s">
        <v>612</v>
      </c>
      <c r="C133" s="246"/>
      <c r="D133" s="246"/>
      <c r="E133" s="246"/>
      <c r="F133" s="246"/>
      <c r="G133" s="246"/>
      <c r="H133" s="246"/>
      <c r="I133" s="246"/>
      <c r="J133" s="246"/>
      <c r="K133" s="246"/>
      <c r="L133" s="246"/>
      <c r="M133" s="246"/>
      <c r="N133" s="246"/>
      <c r="O133" s="246"/>
      <c r="P133" s="246"/>
      <c r="Q133" s="246"/>
      <c r="R133" s="246"/>
      <c r="S133" s="246"/>
      <c r="T133" s="246"/>
      <c r="U133" s="246"/>
      <c r="V133" s="246"/>
      <c r="W133" s="246"/>
      <c r="X133" s="246"/>
      <c r="Y133" s="246"/>
      <c r="Z133" s="246"/>
      <c r="AA133" s="246">
        <v>457</v>
      </c>
      <c r="AB133" s="705"/>
      <c r="AC133" s="705"/>
      <c r="AI133" s="15"/>
      <c r="AJ133" s="15"/>
      <c r="AK133" s="15"/>
      <c r="AL133" s="15"/>
      <c r="AM133" s="15"/>
      <c r="AN133" s="15"/>
      <c r="AO133" s="15"/>
      <c r="AP133" s="15"/>
      <c r="AQ133" s="15"/>
      <c r="AR133" s="15"/>
      <c r="AS133" s="15"/>
      <c r="AT133" s="15"/>
      <c r="AU133" s="15"/>
      <c r="AV133" s="15"/>
      <c r="AW133" s="15"/>
      <c r="AX133" s="15"/>
      <c r="AY133" s="15"/>
    </row>
    <row r="134" spans="1:51">
      <c r="A134" s="62"/>
      <c r="B134" s="400" t="s">
        <v>613</v>
      </c>
      <c r="C134" s="246"/>
      <c r="D134" s="246"/>
      <c r="E134" s="246"/>
      <c r="F134" s="246"/>
      <c r="G134" s="246"/>
      <c r="H134" s="246"/>
      <c r="I134" s="246"/>
      <c r="J134" s="246"/>
      <c r="K134" s="246"/>
      <c r="L134" s="246"/>
      <c r="M134" s="246"/>
      <c r="N134" s="246"/>
      <c r="O134" s="246"/>
      <c r="P134" s="246"/>
      <c r="Q134" s="246"/>
      <c r="R134" s="246"/>
      <c r="S134" s="246"/>
      <c r="T134" s="246"/>
      <c r="U134" s="246"/>
      <c r="V134" s="246"/>
      <c r="W134" s="246"/>
      <c r="X134" s="246"/>
      <c r="Y134" s="246"/>
      <c r="Z134" s="246"/>
      <c r="AA134" s="246">
        <v>517.9</v>
      </c>
      <c r="AB134" s="705"/>
      <c r="AC134" s="705"/>
      <c r="AI134" s="15"/>
      <c r="AJ134" s="15"/>
      <c r="AK134" s="15"/>
      <c r="AL134" s="15"/>
      <c r="AM134" s="15"/>
      <c r="AN134" s="15"/>
      <c r="AO134" s="15"/>
      <c r="AP134" s="15"/>
      <c r="AQ134" s="15"/>
      <c r="AR134" s="15"/>
      <c r="AS134" s="15"/>
      <c r="AT134" s="15"/>
      <c r="AU134" s="15"/>
      <c r="AV134" s="15"/>
      <c r="AW134" s="15"/>
      <c r="AX134" s="15"/>
      <c r="AY134" s="15"/>
    </row>
    <row r="135" spans="1:51">
      <c r="A135" s="62"/>
      <c r="B135" s="400" t="s">
        <v>614</v>
      </c>
      <c r="C135" s="246"/>
      <c r="D135" s="246"/>
      <c r="E135" s="246"/>
      <c r="F135" s="246"/>
      <c r="G135" s="246"/>
      <c r="H135" s="246"/>
      <c r="I135" s="246"/>
      <c r="J135" s="246"/>
      <c r="K135" s="246"/>
      <c r="L135" s="246"/>
      <c r="M135" s="246"/>
      <c r="N135" s="246"/>
      <c r="O135" s="246"/>
      <c r="P135" s="246"/>
      <c r="Q135" s="246"/>
      <c r="R135" s="246"/>
      <c r="S135" s="246"/>
      <c r="T135" s="246"/>
      <c r="U135" s="246"/>
      <c r="V135" s="246"/>
      <c r="W135" s="246"/>
      <c r="X135" s="246"/>
      <c r="Y135" s="246"/>
      <c r="Z135" s="246"/>
      <c r="AA135" s="246">
        <v>152.6</v>
      </c>
      <c r="AB135" s="705"/>
      <c r="AC135" s="705"/>
      <c r="AI135" s="15"/>
      <c r="AJ135" s="15"/>
      <c r="AK135" s="15"/>
      <c r="AL135" s="15"/>
      <c r="AM135" s="15"/>
      <c r="AN135" s="15"/>
      <c r="AO135" s="15"/>
      <c r="AP135" s="15"/>
      <c r="AQ135" s="15"/>
      <c r="AR135" s="15"/>
      <c r="AS135" s="15"/>
      <c r="AT135" s="15"/>
      <c r="AU135" s="15"/>
      <c r="AV135" s="15"/>
      <c r="AW135" s="15"/>
      <c r="AX135" s="15"/>
      <c r="AY135" s="15"/>
    </row>
    <row r="136" spans="1:51">
      <c r="A136" s="62"/>
      <c r="B136" s="298" t="s">
        <v>615</v>
      </c>
      <c r="C136" s="246"/>
      <c r="D136" s="246"/>
      <c r="E136" s="246"/>
      <c r="F136" s="246"/>
      <c r="G136" s="246"/>
      <c r="H136" s="246"/>
      <c r="I136" s="246"/>
      <c r="J136" s="246"/>
      <c r="K136" s="246"/>
      <c r="L136" s="246"/>
      <c r="M136" s="246"/>
      <c r="N136" s="246"/>
      <c r="O136" s="246"/>
      <c r="P136" s="246"/>
      <c r="Q136" s="246"/>
      <c r="R136" s="246"/>
      <c r="S136" s="246"/>
      <c r="T136" s="246"/>
      <c r="U136" s="246"/>
      <c r="V136" s="246"/>
      <c r="W136" s="246"/>
      <c r="X136" s="246"/>
      <c r="Y136" s="246"/>
      <c r="Z136" s="246"/>
      <c r="AA136" s="246">
        <v>859.8</v>
      </c>
      <c r="AB136" s="705"/>
      <c r="AC136" s="705"/>
      <c r="AI136" s="15"/>
      <c r="AJ136" s="15"/>
      <c r="AK136" s="15"/>
      <c r="AL136" s="15"/>
      <c r="AM136" s="15"/>
      <c r="AN136" s="15"/>
      <c r="AO136" s="15"/>
      <c r="AP136" s="15"/>
      <c r="AQ136" s="15"/>
      <c r="AR136" s="15"/>
      <c r="AS136" s="15"/>
      <c r="AT136" s="15"/>
      <c r="AU136" s="15"/>
      <c r="AV136" s="15"/>
      <c r="AW136" s="15"/>
      <c r="AX136" s="15"/>
      <c r="AY136" s="15"/>
    </row>
    <row r="137" spans="1:51">
      <c r="A137" s="62"/>
      <c r="B137" s="298" t="s">
        <v>616</v>
      </c>
      <c r="C137" s="246"/>
      <c r="D137" s="246"/>
      <c r="E137" s="246"/>
      <c r="F137" s="246"/>
      <c r="G137" s="246"/>
      <c r="H137" s="246"/>
      <c r="I137" s="246"/>
      <c r="J137" s="246"/>
      <c r="K137" s="246"/>
      <c r="L137" s="246"/>
      <c r="M137" s="246"/>
      <c r="N137" s="246"/>
      <c r="O137" s="246"/>
      <c r="P137" s="246"/>
      <c r="Q137" s="246"/>
      <c r="R137" s="246"/>
      <c r="S137" s="246"/>
      <c r="T137" s="246"/>
      <c r="U137" s="246"/>
      <c r="V137" s="246"/>
      <c r="W137" s="246"/>
      <c r="X137" s="246"/>
      <c r="Y137" s="246"/>
      <c r="Z137" s="246"/>
      <c r="AA137" s="246">
        <v>409.6</v>
      </c>
      <c r="AB137" s="705"/>
      <c r="AC137" s="705"/>
      <c r="AI137" s="15"/>
      <c r="AJ137" s="15"/>
      <c r="AK137" s="15"/>
      <c r="AL137" s="15"/>
      <c r="AM137" s="15"/>
      <c r="AN137" s="15"/>
      <c r="AO137" s="15"/>
      <c r="AP137" s="15"/>
      <c r="AQ137" s="15"/>
      <c r="AR137" s="15"/>
      <c r="AS137" s="15"/>
      <c r="AT137" s="15"/>
      <c r="AU137" s="15"/>
      <c r="AV137" s="15"/>
      <c r="AW137" s="15"/>
      <c r="AX137" s="15"/>
      <c r="AY137" s="15"/>
    </row>
    <row r="138" spans="1:51">
      <c r="A138" s="62"/>
      <c r="B138" s="298"/>
      <c r="C138" s="246"/>
      <c r="D138" s="246"/>
      <c r="E138" s="246"/>
      <c r="F138" s="246"/>
      <c r="G138" s="246"/>
      <c r="H138" s="246"/>
      <c r="I138" s="246"/>
      <c r="J138" s="246"/>
      <c r="K138" s="246"/>
      <c r="L138" s="246"/>
      <c r="M138" s="246"/>
      <c r="N138" s="246"/>
      <c r="O138" s="246"/>
      <c r="P138" s="246"/>
      <c r="Q138" s="246"/>
      <c r="R138" s="246"/>
      <c r="S138" s="246"/>
      <c r="T138" s="246"/>
      <c r="U138" s="246"/>
      <c r="V138" s="246"/>
      <c r="W138" s="246"/>
      <c r="X138" s="246"/>
      <c r="Y138" s="246"/>
      <c r="Z138" s="246"/>
      <c r="AA138" s="246"/>
      <c r="AB138" s="246"/>
      <c r="AC138" s="246"/>
      <c r="AI138" s="15"/>
      <c r="AJ138" s="15"/>
      <c r="AK138" s="15"/>
      <c r="AL138" s="15"/>
      <c r="AM138" s="15"/>
      <c r="AN138" s="15"/>
      <c r="AO138" s="15"/>
      <c r="AP138" s="15"/>
      <c r="AQ138" s="15"/>
      <c r="AR138" s="15"/>
      <c r="AS138" s="15"/>
      <c r="AT138" s="15"/>
      <c r="AU138" s="15"/>
      <c r="AV138" s="15"/>
      <c r="AW138" s="15"/>
      <c r="AX138" s="15"/>
      <c r="AY138" s="15"/>
    </row>
    <row r="139" spans="1:51" s="12" customFormat="1">
      <c r="A139" s="671"/>
      <c r="B139" s="291" t="s">
        <v>556</v>
      </c>
      <c r="C139" s="257"/>
      <c r="D139" s="257"/>
      <c r="E139" s="257"/>
      <c r="F139" s="257"/>
      <c r="G139" s="257"/>
      <c r="H139" s="257"/>
      <c r="I139" s="257"/>
      <c r="J139" s="257"/>
      <c r="K139" s="257"/>
      <c r="L139" s="257"/>
      <c r="M139" s="257"/>
      <c r="N139" s="257"/>
      <c r="O139" s="257"/>
      <c r="P139" s="257"/>
      <c r="Q139" s="257"/>
      <c r="R139" s="257"/>
      <c r="S139" s="257">
        <v>400</v>
      </c>
      <c r="T139" s="257">
        <v>1207</v>
      </c>
      <c r="U139" s="257">
        <v>1726.8</v>
      </c>
      <c r="V139" s="257">
        <v>2155</v>
      </c>
      <c r="W139" s="257"/>
      <c r="X139" s="257">
        <v>653.29999999999995</v>
      </c>
      <c r="Y139" s="257"/>
      <c r="Z139" s="257"/>
      <c r="AA139" s="257"/>
      <c r="AB139" s="257"/>
      <c r="AC139" s="257"/>
      <c r="AD139" s="666"/>
      <c r="AE139" s="666"/>
      <c r="AF139" s="666"/>
      <c r="AG139" s="666"/>
      <c r="AH139" s="666"/>
      <c r="AI139" s="16"/>
      <c r="AJ139" s="16"/>
      <c r="AK139" s="16"/>
      <c r="AL139" s="16"/>
      <c r="AM139" s="16"/>
      <c r="AN139" s="16"/>
      <c r="AO139" s="16"/>
      <c r="AP139" s="16"/>
      <c r="AQ139" s="16"/>
      <c r="AR139" s="16"/>
      <c r="AS139" s="16"/>
      <c r="AT139" s="16"/>
      <c r="AU139" s="16"/>
      <c r="AV139" s="16"/>
      <c r="AW139" s="16"/>
      <c r="AX139" s="16"/>
      <c r="AY139" s="16"/>
    </row>
    <row r="140" spans="1:51" s="12" customFormat="1">
      <c r="A140" s="664"/>
      <c r="B140" s="311"/>
      <c r="C140" s="665"/>
      <c r="D140" s="665"/>
      <c r="E140" s="665"/>
      <c r="F140" s="665"/>
      <c r="G140" s="665"/>
      <c r="H140" s="665"/>
      <c r="I140" s="665"/>
      <c r="J140" s="665"/>
      <c r="K140" s="665"/>
      <c r="L140" s="665"/>
      <c r="M140" s="665"/>
      <c r="N140" s="665"/>
      <c r="O140" s="665"/>
      <c r="P140" s="665"/>
      <c r="Q140" s="665"/>
      <c r="R140" s="665"/>
      <c r="S140" s="665"/>
      <c r="T140" s="665"/>
      <c r="U140" s="665"/>
      <c r="V140" s="665"/>
      <c r="W140" s="665"/>
      <c r="X140" s="665"/>
      <c r="Y140" s="665"/>
      <c r="Z140" s="665"/>
      <c r="AA140" s="665"/>
      <c r="AB140" s="665"/>
      <c r="AC140" s="665"/>
      <c r="AD140" s="666"/>
      <c r="AE140" s="666"/>
      <c r="AF140" s="666"/>
      <c r="AG140" s="666"/>
      <c r="AH140" s="666"/>
      <c r="AI140" s="16"/>
      <c r="AJ140" s="16"/>
      <c r="AK140" s="16"/>
      <c r="AL140" s="16"/>
      <c r="AM140" s="16"/>
      <c r="AN140" s="16"/>
      <c r="AO140" s="16"/>
      <c r="AP140" s="16"/>
      <c r="AQ140" s="16"/>
      <c r="AR140" s="16"/>
      <c r="AS140" s="16"/>
      <c r="AT140" s="16"/>
      <c r="AU140" s="16"/>
      <c r="AV140" s="16"/>
      <c r="AW140" s="16"/>
      <c r="AX140" s="16"/>
      <c r="AY140" s="16"/>
    </row>
    <row r="141" spans="1:51" s="12" customFormat="1">
      <c r="A141" s="671"/>
      <c r="B141" s="291" t="s">
        <v>573</v>
      </c>
      <c r="C141" s="257">
        <v>135.4</v>
      </c>
      <c r="D141" s="257">
        <v>139</v>
      </c>
      <c r="E141" s="257">
        <v>171.5</v>
      </c>
      <c r="F141" s="257">
        <v>174.7</v>
      </c>
      <c r="G141" s="257">
        <v>188.9</v>
      </c>
      <c r="H141" s="257">
        <v>199</v>
      </c>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666"/>
      <c r="AE141" s="666"/>
      <c r="AF141" s="666"/>
      <c r="AG141" s="666"/>
      <c r="AH141" s="666"/>
      <c r="AI141" s="16"/>
      <c r="AJ141" s="16"/>
      <c r="AK141" s="16"/>
      <c r="AL141" s="16"/>
      <c r="AM141" s="16"/>
      <c r="AN141" s="16"/>
      <c r="AO141" s="16"/>
      <c r="AP141" s="16"/>
      <c r="AQ141" s="16"/>
      <c r="AR141" s="16"/>
      <c r="AS141" s="16"/>
      <c r="AT141" s="16"/>
      <c r="AU141" s="16"/>
      <c r="AV141" s="16"/>
      <c r="AW141" s="16"/>
      <c r="AX141" s="16"/>
      <c r="AY141" s="16"/>
    </row>
    <row r="142" spans="1:51" s="12" customFormat="1">
      <c r="A142" s="664"/>
      <c r="B142" s="298" t="s">
        <v>530</v>
      </c>
      <c r="C142" s="246">
        <v>43.5</v>
      </c>
      <c r="D142" s="246">
        <f>52+1.5</f>
        <v>53.5</v>
      </c>
      <c r="E142" s="246">
        <f>53.2+1.9</f>
        <v>55.1</v>
      </c>
      <c r="F142" s="246">
        <f>56.9+2</f>
        <v>58.9</v>
      </c>
      <c r="G142" s="246">
        <f>55.3+2.6</f>
        <v>57.9</v>
      </c>
      <c r="H142" s="246">
        <f>70.2+5.8</f>
        <v>76</v>
      </c>
      <c r="I142" s="665"/>
      <c r="J142" s="665"/>
      <c r="K142" s="665"/>
      <c r="L142" s="665"/>
      <c r="M142" s="665"/>
      <c r="N142" s="665"/>
      <c r="O142" s="665"/>
      <c r="P142" s="665"/>
      <c r="Q142" s="665"/>
      <c r="R142" s="665"/>
      <c r="S142" s="665"/>
      <c r="T142" s="665"/>
      <c r="U142" s="665"/>
      <c r="V142" s="665"/>
      <c r="W142" s="665"/>
      <c r="X142" s="665"/>
      <c r="Y142" s="665"/>
      <c r="Z142" s="665"/>
      <c r="AA142" s="665"/>
      <c r="AB142" s="665"/>
      <c r="AC142" s="665"/>
      <c r="AD142" s="666"/>
      <c r="AE142" s="666"/>
      <c r="AF142" s="666"/>
      <c r="AG142" s="666"/>
      <c r="AH142" s="666"/>
      <c r="AI142" s="16"/>
      <c r="AJ142" s="16"/>
      <c r="AK142" s="16"/>
      <c r="AL142" s="16"/>
      <c r="AM142" s="16"/>
      <c r="AN142" s="16"/>
      <c r="AO142" s="16"/>
      <c r="AP142" s="16"/>
      <c r="AQ142" s="16"/>
      <c r="AR142" s="16"/>
      <c r="AS142" s="16"/>
      <c r="AT142" s="16"/>
      <c r="AU142" s="16"/>
      <c r="AV142" s="16"/>
      <c r="AW142" s="16"/>
      <c r="AX142" s="16"/>
      <c r="AY142" s="16"/>
    </row>
    <row r="143" spans="1:51">
      <c r="A143" s="62"/>
      <c r="B143" s="298" t="s">
        <v>319</v>
      </c>
      <c r="C143" s="246">
        <f t="shared" ref="C143:H143" si="2">+C141-C142</f>
        <v>91.9</v>
      </c>
      <c r="D143" s="246">
        <f t="shared" si="2"/>
        <v>85.5</v>
      </c>
      <c r="E143" s="246">
        <f t="shared" si="2"/>
        <v>116.4</v>
      </c>
      <c r="F143" s="246">
        <f t="shared" si="2"/>
        <v>115.79999999999998</v>
      </c>
      <c r="G143" s="246">
        <f t="shared" si="2"/>
        <v>131</v>
      </c>
      <c r="H143" s="246">
        <f t="shared" si="2"/>
        <v>123</v>
      </c>
      <c r="I143" s="246"/>
      <c r="J143" s="246"/>
      <c r="K143" s="246"/>
      <c r="L143" s="246"/>
      <c r="M143" s="246"/>
      <c r="N143" s="246"/>
      <c r="O143" s="246"/>
      <c r="P143" s="246"/>
      <c r="Q143" s="246"/>
      <c r="R143" s="246"/>
      <c r="S143" s="246"/>
      <c r="T143" s="246"/>
      <c r="U143" s="246"/>
      <c r="V143" s="246"/>
      <c r="W143" s="246"/>
      <c r="X143" s="246"/>
      <c r="Y143" s="246"/>
      <c r="Z143" s="246"/>
      <c r="AA143" s="246"/>
      <c r="AB143" s="246"/>
      <c r="AC143" s="246"/>
      <c r="AI143" s="15"/>
      <c r="AJ143" s="15"/>
      <c r="AK143" s="15"/>
      <c r="AL143" s="15"/>
      <c r="AM143" s="15"/>
      <c r="AN143" s="15"/>
      <c r="AO143" s="15"/>
      <c r="AP143" s="15"/>
      <c r="AQ143" s="15"/>
      <c r="AR143" s="15"/>
      <c r="AS143" s="15"/>
      <c r="AT143" s="15"/>
      <c r="AU143" s="15"/>
      <c r="AV143" s="15"/>
      <c r="AW143" s="15"/>
      <c r="AX143" s="15"/>
      <c r="AY143" s="15"/>
    </row>
    <row r="144" spans="1:51" ht="14.1" customHeight="1">
      <c r="A144" s="62"/>
      <c r="B144" s="663"/>
      <c r="C144" s="246"/>
      <c r="D144" s="246"/>
      <c r="E144" s="246"/>
      <c r="F144" s="246"/>
      <c r="G144" s="246"/>
      <c r="H144" s="246"/>
      <c r="I144" s="246"/>
      <c r="J144" s="246"/>
      <c r="K144" s="246"/>
      <c r="L144" s="246"/>
      <c r="M144" s="246"/>
      <c r="N144" s="246"/>
      <c r="O144" s="246"/>
      <c r="P144" s="246"/>
      <c r="Q144" s="246"/>
      <c r="R144" s="246"/>
      <c r="S144" s="246"/>
      <c r="T144" s="246"/>
      <c r="U144" s="246"/>
      <c r="V144" s="246"/>
      <c r="W144" s="246"/>
      <c r="X144" s="246"/>
      <c r="Y144" s="246"/>
      <c r="Z144" s="246"/>
      <c r="AA144" s="246"/>
      <c r="AB144" s="246"/>
      <c r="AC144" s="246"/>
      <c r="AI144" s="15"/>
      <c r="AJ144" s="15"/>
      <c r="AK144" s="15"/>
      <c r="AL144" s="15"/>
      <c r="AM144" s="15"/>
      <c r="AN144" s="15"/>
      <c r="AO144" s="15"/>
      <c r="AP144" s="15"/>
      <c r="AQ144" s="15"/>
      <c r="AR144" s="15"/>
      <c r="AS144" s="15"/>
      <c r="AT144" s="15"/>
      <c r="AU144" s="15"/>
      <c r="AV144" s="15"/>
      <c r="AW144" s="15"/>
      <c r="AX144" s="15"/>
      <c r="AY144" s="15"/>
    </row>
    <row r="145" spans="1:51" s="12" customFormat="1">
      <c r="A145" s="671"/>
      <c r="B145" s="291" t="s">
        <v>574</v>
      </c>
      <c r="C145" s="257"/>
      <c r="D145" s="257"/>
      <c r="E145" s="257"/>
      <c r="F145" s="257"/>
      <c r="G145" s="257"/>
      <c r="H145" s="257"/>
      <c r="I145" s="257"/>
      <c r="J145" s="257"/>
      <c r="K145" s="257"/>
      <c r="L145" s="257"/>
      <c r="M145" s="257"/>
      <c r="N145" s="257"/>
      <c r="O145" s="257"/>
      <c r="P145" s="257"/>
      <c r="Q145" s="257"/>
      <c r="R145" s="257"/>
      <c r="S145" s="257"/>
      <c r="T145" s="257"/>
      <c r="U145" s="257"/>
      <c r="V145" s="257"/>
      <c r="W145" s="257">
        <v>172.5</v>
      </c>
      <c r="X145" s="257"/>
      <c r="Y145" s="257"/>
      <c r="Z145" s="257"/>
      <c r="AA145" s="257"/>
      <c r="AB145" s="694">
        <v>-279</v>
      </c>
      <c r="AC145" s="257"/>
      <c r="AD145" s="666"/>
      <c r="AE145" s="666"/>
      <c r="AF145" s="666"/>
      <c r="AG145" s="666"/>
      <c r="AH145" s="666"/>
      <c r="AI145" s="16"/>
      <c r="AJ145" s="16"/>
      <c r="AK145" s="16"/>
      <c r="AL145" s="16"/>
      <c r="AM145" s="16"/>
      <c r="AN145" s="16"/>
      <c r="AO145" s="16"/>
      <c r="AP145" s="16"/>
      <c r="AQ145" s="16"/>
      <c r="AR145" s="16"/>
      <c r="AS145" s="16"/>
      <c r="AT145" s="16"/>
      <c r="AU145" s="16"/>
      <c r="AV145" s="16"/>
      <c r="AW145" s="16"/>
      <c r="AX145" s="16"/>
      <c r="AY145" s="16"/>
    </row>
    <row r="146" spans="1:51">
      <c r="A146" s="62"/>
      <c r="B146" s="282"/>
      <c r="C146" s="278"/>
      <c r="D146" s="278"/>
      <c r="E146" s="278"/>
      <c r="F146" s="278"/>
      <c r="G146" s="278"/>
      <c r="H146" s="278"/>
      <c r="I146" s="278"/>
      <c r="J146" s="278"/>
      <c r="K146" s="278"/>
      <c r="L146" s="278"/>
      <c r="M146" s="283"/>
      <c r="N146" s="283"/>
      <c r="O146" s="283"/>
      <c r="P146" s="283"/>
      <c r="Q146" s="283"/>
      <c r="R146" s="283"/>
      <c r="S146" s="283"/>
      <c r="T146" s="283"/>
      <c r="U146" s="283"/>
      <c r="V146" s="283"/>
      <c r="W146" s="283"/>
      <c r="X146" s="283"/>
      <c r="Y146" s="283"/>
      <c r="Z146" s="284"/>
      <c r="AA146" s="284"/>
      <c r="AB146" s="284"/>
      <c r="AC146" s="667"/>
      <c r="AI146" s="15"/>
      <c r="AJ146" s="15"/>
      <c r="AK146" s="15"/>
      <c r="AL146" s="15"/>
      <c r="AM146" s="15"/>
      <c r="AN146" s="15"/>
      <c r="AO146" s="15"/>
      <c r="AP146" s="15"/>
      <c r="AQ146" s="15"/>
      <c r="AR146" s="15"/>
      <c r="AS146" s="15"/>
      <c r="AT146" s="15"/>
      <c r="AU146" s="15"/>
      <c r="AV146" s="15"/>
      <c r="AW146" s="15"/>
      <c r="AX146" s="15"/>
      <c r="AY146" s="15"/>
    </row>
    <row r="147" spans="1:51">
      <c r="A147" s="671"/>
      <c r="B147" s="291" t="s">
        <v>572</v>
      </c>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v>900</v>
      </c>
      <c r="AA147" s="257"/>
      <c r="AB147" s="257"/>
      <c r="AC147" s="257"/>
      <c r="AI147" s="15"/>
      <c r="AJ147" s="15"/>
      <c r="AK147" s="15"/>
      <c r="AL147" s="15"/>
      <c r="AM147" s="15"/>
      <c r="AN147" s="15"/>
      <c r="AO147" s="15"/>
      <c r="AP147" s="15"/>
      <c r="AQ147" s="15"/>
      <c r="AR147" s="15"/>
      <c r="AS147" s="15"/>
      <c r="AT147" s="15"/>
      <c r="AU147" s="15"/>
      <c r="AV147" s="15"/>
      <c r="AW147" s="15"/>
      <c r="AX147" s="15"/>
      <c r="AY147" s="15"/>
    </row>
    <row r="148" spans="1:51">
      <c r="AI148" s="15"/>
      <c r="AJ148" s="15"/>
      <c r="AK148" s="15"/>
      <c r="AL148" s="15"/>
      <c r="AM148" s="15"/>
      <c r="AN148" s="15"/>
      <c r="AO148" s="15"/>
      <c r="AP148" s="15"/>
      <c r="AQ148" s="15"/>
      <c r="AR148" s="15"/>
      <c r="AS148" s="15"/>
      <c r="AT148" s="15"/>
      <c r="AU148" s="15"/>
      <c r="AV148" s="15"/>
      <c r="AW148" s="15"/>
      <c r="AX148" s="15"/>
      <c r="AY148" s="15"/>
    </row>
    <row r="149" spans="1:51">
      <c r="AI149" s="15"/>
      <c r="AJ149" s="15"/>
      <c r="AK149" s="15"/>
      <c r="AL149" s="15"/>
      <c r="AM149" s="15"/>
      <c r="AN149" s="15"/>
      <c r="AO149" s="15"/>
      <c r="AP149" s="15"/>
      <c r="AQ149" s="15"/>
      <c r="AR149" s="15"/>
      <c r="AS149" s="15"/>
      <c r="AT149" s="15"/>
      <c r="AU149" s="15"/>
      <c r="AV149" s="15"/>
      <c r="AW149" s="15"/>
      <c r="AX149" s="15"/>
      <c r="AY149" s="15"/>
    </row>
    <row r="150" spans="1:51">
      <c r="AI150" s="15"/>
      <c r="AJ150" s="15"/>
      <c r="AK150" s="15"/>
      <c r="AL150" s="15"/>
      <c r="AM150" s="15"/>
      <c r="AN150" s="15"/>
      <c r="AO150" s="15"/>
      <c r="AP150" s="15"/>
      <c r="AQ150" s="15"/>
      <c r="AR150" s="15"/>
      <c r="AS150" s="15"/>
      <c r="AT150" s="15"/>
      <c r="AU150" s="15"/>
      <c r="AV150" s="15"/>
      <c r="AW150" s="15"/>
      <c r="AX150" s="15"/>
      <c r="AY150" s="15"/>
    </row>
    <row r="151" spans="1:51">
      <c r="AI151" s="15"/>
      <c r="AJ151" s="15"/>
      <c r="AK151" s="15"/>
      <c r="AL151" s="15"/>
      <c r="AM151" s="15"/>
      <c r="AN151" s="15"/>
      <c r="AO151" s="15"/>
      <c r="AP151" s="15"/>
      <c r="AQ151" s="15"/>
      <c r="AR151" s="15"/>
      <c r="AS151" s="15"/>
      <c r="AT151" s="15"/>
      <c r="AU151" s="15"/>
      <c r="AV151" s="15"/>
      <c r="AW151" s="15"/>
      <c r="AX151" s="15"/>
      <c r="AY151" s="15"/>
    </row>
    <row r="152" spans="1:51">
      <c r="AI152" s="15"/>
      <c r="AJ152" s="15"/>
      <c r="AK152" s="15"/>
      <c r="AL152" s="15"/>
      <c r="AM152" s="15"/>
      <c r="AN152" s="15"/>
      <c r="AO152" s="15"/>
      <c r="AP152" s="15"/>
      <c r="AQ152" s="15"/>
      <c r="AR152" s="15"/>
      <c r="AS152" s="15"/>
      <c r="AT152" s="15"/>
      <c r="AU152" s="15"/>
      <c r="AV152" s="15"/>
      <c r="AW152" s="15"/>
      <c r="AX152" s="15"/>
      <c r="AY152" s="15"/>
    </row>
    <row r="153" spans="1:51">
      <c r="AI153" s="15"/>
      <c r="AJ153" s="15"/>
      <c r="AK153" s="15"/>
      <c r="AL153" s="15"/>
      <c r="AM153" s="15"/>
      <c r="AN153" s="15"/>
      <c r="AO153" s="15"/>
      <c r="AP153" s="15"/>
      <c r="AQ153" s="15"/>
      <c r="AR153" s="15"/>
      <c r="AS153" s="15"/>
      <c r="AT153" s="15"/>
      <c r="AU153" s="15"/>
      <c r="AV153" s="15"/>
      <c r="AW153" s="15"/>
      <c r="AX153" s="15"/>
      <c r="AY153" s="15"/>
    </row>
    <row r="154" spans="1:51">
      <c r="AI154" s="15"/>
      <c r="AJ154" s="15"/>
      <c r="AK154" s="15"/>
      <c r="AL154" s="15"/>
      <c r="AM154" s="15"/>
      <c r="AN154" s="15"/>
      <c r="AO154" s="15"/>
      <c r="AP154" s="15"/>
      <c r="AQ154" s="15"/>
      <c r="AR154" s="15"/>
      <c r="AS154" s="15"/>
      <c r="AT154" s="15"/>
      <c r="AU154" s="15"/>
      <c r="AV154" s="15"/>
      <c r="AW154" s="15"/>
      <c r="AX154" s="15"/>
      <c r="AY154" s="15"/>
    </row>
    <row r="155" spans="1:51">
      <c r="AI155" s="15"/>
      <c r="AJ155" s="15"/>
      <c r="AK155" s="15"/>
      <c r="AL155" s="15"/>
      <c r="AM155" s="15"/>
      <c r="AN155" s="15"/>
      <c r="AO155" s="15"/>
      <c r="AP155" s="15"/>
      <c r="AQ155" s="15"/>
      <c r="AR155" s="15"/>
      <c r="AS155" s="15"/>
      <c r="AT155" s="15"/>
      <c r="AU155" s="15"/>
      <c r="AV155" s="15"/>
      <c r="AW155" s="15"/>
      <c r="AX155" s="15"/>
      <c r="AY155" s="15"/>
    </row>
    <row r="156" spans="1:51">
      <c r="AI156" s="15"/>
      <c r="AJ156" s="15"/>
      <c r="AK156" s="15"/>
      <c r="AL156" s="15"/>
      <c r="AM156" s="15"/>
      <c r="AN156" s="15"/>
      <c r="AO156" s="15"/>
      <c r="AP156" s="15"/>
      <c r="AQ156" s="15"/>
      <c r="AR156" s="15"/>
      <c r="AS156" s="15"/>
      <c r="AT156" s="15"/>
      <c r="AU156" s="15"/>
      <c r="AV156" s="15"/>
      <c r="AW156" s="15"/>
      <c r="AX156" s="15"/>
      <c r="AY156" s="15"/>
    </row>
    <row r="157" spans="1:51">
      <c r="AI157" s="15"/>
      <c r="AJ157" s="15"/>
      <c r="AK157" s="15"/>
      <c r="AL157" s="15"/>
      <c r="AM157" s="15"/>
      <c r="AN157" s="15"/>
      <c r="AO157" s="15"/>
      <c r="AP157" s="15"/>
      <c r="AQ157" s="15"/>
      <c r="AR157" s="15"/>
      <c r="AS157" s="15"/>
      <c r="AT157" s="15"/>
      <c r="AU157" s="15"/>
      <c r="AV157" s="15"/>
      <c r="AW157" s="15"/>
      <c r="AX157" s="15"/>
      <c r="AY157" s="15"/>
    </row>
    <row r="158" spans="1:51">
      <c r="AI158" s="15"/>
      <c r="AJ158" s="15"/>
      <c r="AK158" s="15"/>
      <c r="AL158" s="15"/>
      <c r="AM158" s="15"/>
      <c r="AN158" s="15"/>
      <c r="AO158" s="15"/>
      <c r="AP158" s="15"/>
      <c r="AQ158" s="15"/>
      <c r="AR158" s="15"/>
      <c r="AS158" s="15"/>
      <c r="AT158" s="15"/>
      <c r="AU158" s="15"/>
      <c r="AV158" s="15"/>
      <c r="AW158" s="15"/>
      <c r="AX158" s="15"/>
      <c r="AY158" s="15"/>
    </row>
    <row r="159" spans="1:51">
      <c r="AI159" s="15"/>
      <c r="AJ159" s="15"/>
      <c r="AK159" s="15"/>
      <c r="AL159" s="15"/>
      <c r="AM159" s="15"/>
      <c r="AN159" s="15"/>
      <c r="AO159" s="15"/>
      <c r="AP159" s="15"/>
      <c r="AQ159" s="15"/>
      <c r="AR159" s="15"/>
      <c r="AS159" s="15"/>
      <c r="AT159" s="15"/>
      <c r="AU159" s="15"/>
      <c r="AV159" s="15"/>
      <c r="AW159" s="15"/>
      <c r="AX159" s="15"/>
      <c r="AY159" s="15"/>
    </row>
    <row r="160" spans="1:51">
      <c r="AI160" s="15"/>
      <c r="AJ160" s="15"/>
      <c r="AK160" s="15"/>
      <c r="AL160" s="15"/>
      <c r="AM160" s="15"/>
      <c r="AN160" s="15"/>
      <c r="AO160" s="15"/>
      <c r="AP160" s="15"/>
      <c r="AQ160" s="15"/>
      <c r="AR160" s="15"/>
      <c r="AS160" s="15"/>
      <c r="AT160" s="15"/>
      <c r="AU160" s="15"/>
      <c r="AV160" s="15"/>
      <c r="AW160" s="15"/>
      <c r="AX160" s="15"/>
      <c r="AY160" s="15"/>
    </row>
    <row r="161" spans="35:51">
      <c r="AI161" s="15"/>
      <c r="AJ161" s="15"/>
      <c r="AK161" s="15"/>
      <c r="AL161" s="15"/>
      <c r="AM161" s="15"/>
      <c r="AN161" s="15"/>
      <c r="AO161" s="15"/>
      <c r="AP161" s="15"/>
      <c r="AQ161" s="15"/>
      <c r="AR161" s="15"/>
      <c r="AS161" s="15"/>
      <c r="AT161" s="15"/>
      <c r="AU161" s="15"/>
      <c r="AV161" s="15"/>
      <c r="AW161" s="15"/>
      <c r="AX161" s="15"/>
      <c r="AY161" s="15"/>
    </row>
    <row r="162" spans="35:51">
      <c r="AI162" s="15"/>
      <c r="AJ162" s="15"/>
      <c r="AK162" s="15"/>
      <c r="AL162" s="15"/>
      <c r="AM162" s="15"/>
      <c r="AN162" s="15"/>
      <c r="AO162" s="15"/>
      <c r="AP162" s="15"/>
      <c r="AQ162" s="15"/>
      <c r="AR162" s="15"/>
      <c r="AS162" s="15"/>
      <c r="AT162" s="15"/>
      <c r="AU162" s="15"/>
      <c r="AV162" s="15"/>
      <c r="AW162" s="15"/>
      <c r="AX162" s="15"/>
      <c r="AY162" s="15"/>
    </row>
    <row r="163" spans="35:51">
      <c r="AI163" s="15"/>
      <c r="AJ163" s="15"/>
      <c r="AK163" s="15"/>
      <c r="AL163" s="15"/>
      <c r="AM163" s="15"/>
      <c r="AN163" s="15"/>
      <c r="AO163" s="15"/>
      <c r="AP163" s="15"/>
      <c r="AQ163" s="15"/>
      <c r="AR163" s="15"/>
      <c r="AS163" s="15"/>
      <c r="AT163" s="15"/>
      <c r="AU163" s="15"/>
      <c r="AV163" s="15"/>
      <c r="AW163" s="15"/>
      <c r="AX163" s="15"/>
      <c r="AY163" s="15"/>
    </row>
    <row r="164" spans="35:51">
      <c r="AI164" s="15"/>
      <c r="AJ164" s="15"/>
      <c r="AK164" s="15"/>
      <c r="AL164" s="15"/>
      <c r="AM164" s="15"/>
      <c r="AN164" s="15"/>
      <c r="AO164" s="15"/>
      <c r="AP164" s="15"/>
      <c r="AQ164" s="15"/>
      <c r="AR164" s="15"/>
      <c r="AS164" s="15"/>
      <c r="AT164" s="15"/>
      <c r="AU164" s="15"/>
      <c r="AV164" s="15"/>
      <c r="AW164" s="15"/>
      <c r="AX164" s="15"/>
      <c r="AY164" s="15"/>
    </row>
    <row r="165" spans="35:51">
      <c r="AI165" s="15"/>
      <c r="AJ165" s="15"/>
      <c r="AK165" s="15"/>
      <c r="AL165" s="15"/>
      <c r="AM165" s="15"/>
      <c r="AN165" s="15"/>
      <c r="AO165" s="15"/>
      <c r="AP165" s="15"/>
      <c r="AQ165" s="15"/>
      <c r="AR165" s="15"/>
      <c r="AS165" s="15"/>
      <c r="AT165" s="15"/>
      <c r="AU165" s="15"/>
      <c r="AV165" s="15"/>
      <c r="AW165" s="15"/>
      <c r="AX165" s="15"/>
      <c r="AY165" s="15"/>
    </row>
    <row r="166" spans="35:51">
      <c r="AI166" s="15"/>
      <c r="AJ166" s="15"/>
      <c r="AK166" s="15"/>
      <c r="AL166" s="15"/>
      <c r="AM166" s="15"/>
      <c r="AN166" s="15"/>
      <c r="AO166" s="15"/>
      <c r="AP166" s="15"/>
      <c r="AQ166" s="15"/>
      <c r="AR166" s="15"/>
      <c r="AS166" s="15"/>
      <c r="AT166" s="15"/>
      <c r="AU166" s="15"/>
      <c r="AV166" s="15"/>
      <c r="AW166" s="15"/>
      <c r="AX166" s="15"/>
      <c r="AY166" s="15"/>
    </row>
    <row r="167" spans="35:51">
      <c r="AI167" s="15"/>
      <c r="AJ167" s="15"/>
      <c r="AK167" s="15"/>
      <c r="AL167" s="15"/>
      <c r="AM167" s="15"/>
      <c r="AN167" s="15"/>
      <c r="AO167" s="15"/>
      <c r="AP167" s="15"/>
      <c r="AQ167" s="15"/>
      <c r="AR167" s="15"/>
      <c r="AS167" s="15"/>
      <c r="AT167" s="15"/>
      <c r="AU167" s="15"/>
      <c r="AV167" s="15"/>
      <c r="AW167" s="15"/>
      <c r="AX167" s="15"/>
      <c r="AY167" s="15"/>
    </row>
    <row r="168" spans="35:51">
      <c r="AI168" s="15"/>
      <c r="AJ168" s="15"/>
      <c r="AK168" s="15"/>
      <c r="AL168" s="15"/>
      <c r="AM168" s="15"/>
      <c r="AN168" s="15"/>
      <c r="AO168" s="15"/>
      <c r="AP168" s="15"/>
      <c r="AQ168" s="15"/>
      <c r="AR168" s="15"/>
      <c r="AS168" s="15"/>
      <c r="AT168" s="15"/>
      <c r="AU168" s="15"/>
      <c r="AV168" s="15"/>
      <c r="AW168" s="15"/>
      <c r="AX168" s="15"/>
      <c r="AY168" s="15"/>
    </row>
    <row r="169" spans="35:51">
      <c r="AI169" s="15"/>
      <c r="AJ169" s="15"/>
      <c r="AK169" s="15"/>
      <c r="AL169" s="15"/>
      <c r="AM169" s="15"/>
      <c r="AN169" s="15"/>
      <c r="AO169" s="15"/>
      <c r="AP169" s="15"/>
      <c r="AQ169" s="15"/>
      <c r="AR169" s="15"/>
      <c r="AS169" s="15"/>
      <c r="AT169" s="15"/>
      <c r="AU169" s="15"/>
      <c r="AV169" s="15"/>
      <c r="AW169" s="15"/>
      <c r="AX169" s="15"/>
      <c r="AY169" s="15"/>
    </row>
    <row r="170" spans="35:51">
      <c r="AI170" s="15"/>
      <c r="AJ170" s="15"/>
      <c r="AK170" s="15"/>
      <c r="AL170" s="15"/>
      <c r="AM170" s="15"/>
      <c r="AN170" s="15"/>
      <c r="AO170" s="15"/>
      <c r="AP170" s="15"/>
      <c r="AQ170" s="15"/>
      <c r="AR170" s="15"/>
      <c r="AS170" s="15"/>
      <c r="AT170" s="15"/>
      <c r="AU170" s="15"/>
      <c r="AV170" s="15"/>
      <c r="AW170" s="15"/>
      <c r="AX170" s="15"/>
      <c r="AY170" s="15"/>
    </row>
    <row r="171" spans="35:51">
      <c r="AI171" s="15"/>
      <c r="AJ171" s="15"/>
      <c r="AK171" s="15"/>
      <c r="AL171" s="15"/>
      <c r="AM171" s="15"/>
      <c r="AN171" s="15"/>
      <c r="AO171" s="15"/>
      <c r="AP171" s="15"/>
      <c r="AQ171" s="15"/>
      <c r="AR171" s="15"/>
      <c r="AS171" s="15"/>
      <c r="AT171" s="15"/>
      <c r="AU171" s="15"/>
      <c r="AV171" s="15"/>
      <c r="AW171" s="15"/>
      <c r="AX171" s="15"/>
      <c r="AY171" s="15"/>
    </row>
    <row r="172" spans="35:51">
      <c r="AI172" s="15"/>
      <c r="AJ172" s="15"/>
      <c r="AK172" s="15"/>
      <c r="AL172" s="15"/>
      <c r="AM172" s="15"/>
      <c r="AN172" s="15"/>
      <c r="AO172" s="15"/>
      <c r="AP172" s="15"/>
      <c r="AQ172" s="15"/>
      <c r="AR172" s="15"/>
      <c r="AS172" s="15"/>
      <c r="AT172" s="15"/>
      <c r="AU172" s="15"/>
      <c r="AV172" s="15"/>
      <c r="AW172" s="15"/>
      <c r="AX172" s="15"/>
      <c r="AY172" s="15"/>
    </row>
    <row r="173" spans="35:51">
      <c r="AI173" s="15"/>
      <c r="AJ173" s="15"/>
      <c r="AK173" s="15"/>
      <c r="AL173" s="15"/>
      <c r="AM173" s="15"/>
      <c r="AN173" s="15"/>
      <c r="AO173" s="15"/>
      <c r="AP173" s="15"/>
      <c r="AQ173" s="15"/>
      <c r="AR173" s="15"/>
      <c r="AS173" s="15"/>
      <c r="AT173" s="15"/>
      <c r="AU173" s="15"/>
      <c r="AV173" s="15"/>
      <c r="AW173" s="15"/>
      <c r="AX173" s="15"/>
      <c r="AY173" s="15"/>
    </row>
    <row r="174" spans="35:51">
      <c r="AI174" s="15"/>
      <c r="AJ174" s="15"/>
      <c r="AK174" s="15"/>
      <c r="AL174" s="15"/>
      <c r="AM174" s="15"/>
      <c r="AN174" s="15"/>
      <c r="AO174" s="15"/>
      <c r="AP174" s="15"/>
      <c r="AQ174" s="15"/>
      <c r="AR174" s="15"/>
      <c r="AS174" s="15"/>
      <c r="AT174" s="15"/>
      <c r="AU174" s="15"/>
      <c r="AV174" s="15"/>
      <c r="AW174" s="15"/>
      <c r="AX174" s="15"/>
      <c r="AY174" s="15"/>
    </row>
    <row r="175" spans="35:51">
      <c r="AI175" s="15"/>
      <c r="AJ175" s="15"/>
      <c r="AK175" s="15"/>
      <c r="AL175" s="15"/>
      <c r="AM175" s="15"/>
      <c r="AN175" s="15"/>
      <c r="AO175" s="15"/>
      <c r="AP175" s="15"/>
      <c r="AQ175" s="15"/>
      <c r="AR175" s="15"/>
      <c r="AS175" s="15"/>
      <c r="AT175" s="15"/>
      <c r="AU175" s="15"/>
      <c r="AV175" s="15"/>
      <c r="AW175" s="15"/>
      <c r="AX175" s="15"/>
      <c r="AY175" s="15"/>
    </row>
    <row r="176" spans="35:51">
      <c r="AI176" s="15"/>
      <c r="AJ176" s="15"/>
      <c r="AK176" s="15"/>
      <c r="AL176" s="15"/>
      <c r="AM176" s="15"/>
      <c r="AN176" s="15"/>
      <c r="AO176" s="15"/>
      <c r="AP176" s="15"/>
      <c r="AQ176" s="15"/>
      <c r="AR176" s="15"/>
      <c r="AS176" s="15"/>
      <c r="AT176" s="15"/>
      <c r="AU176" s="15"/>
      <c r="AV176" s="15"/>
      <c r="AW176" s="15"/>
      <c r="AX176" s="15"/>
      <c r="AY176" s="15"/>
    </row>
    <row r="177" spans="35:51">
      <c r="AI177" s="15"/>
      <c r="AJ177" s="15"/>
      <c r="AK177" s="15"/>
      <c r="AL177" s="15"/>
      <c r="AM177" s="15"/>
      <c r="AN177" s="15"/>
      <c r="AO177" s="15"/>
      <c r="AP177" s="15"/>
      <c r="AQ177" s="15"/>
      <c r="AR177" s="15"/>
      <c r="AS177" s="15"/>
      <c r="AT177" s="15"/>
      <c r="AU177" s="15"/>
      <c r="AV177" s="15"/>
      <c r="AW177" s="15"/>
      <c r="AX177" s="15"/>
      <c r="AY177" s="15"/>
    </row>
    <row r="178" spans="35:51">
      <c r="AI178" s="15"/>
      <c r="AJ178" s="15"/>
      <c r="AK178" s="15"/>
      <c r="AL178" s="15"/>
      <c r="AM178" s="15"/>
      <c r="AN178" s="15"/>
      <c r="AO178" s="15"/>
      <c r="AP178" s="15"/>
      <c r="AQ178" s="15"/>
      <c r="AR178" s="15"/>
      <c r="AS178" s="15"/>
      <c r="AT178" s="15"/>
      <c r="AU178" s="15"/>
      <c r="AV178" s="15"/>
      <c r="AW178" s="15"/>
      <c r="AX178" s="15"/>
      <c r="AY178" s="15"/>
    </row>
    <row r="179" spans="35:51">
      <c r="AI179" s="15"/>
      <c r="AJ179" s="15"/>
      <c r="AK179" s="15"/>
      <c r="AL179" s="15"/>
      <c r="AM179" s="15"/>
      <c r="AN179" s="15"/>
      <c r="AO179" s="15"/>
      <c r="AP179" s="15"/>
      <c r="AQ179" s="15"/>
      <c r="AR179" s="15"/>
      <c r="AS179" s="15"/>
      <c r="AT179" s="15"/>
      <c r="AU179" s="15"/>
      <c r="AV179" s="15"/>
      <c r="AW179" s="15"/>
      <c r="AX179" s="15"/>
      <c r="AY179" s="15"/>
    </row>
    <row r="180" spans="35:51">
      <c r="AI180" s="15"/>
      <c r="AJ180" s="15"/>
      <c r="AK180" s="15"/>
      <c r="AL180" s="15"/>
      <c r="AM180" s="15"/>
      <c r="AN180" s="15"/>
      <c r="AO180" s="15"/>
      <c r="AP180" s="15"/>
      <c r="AQ180" s="15"/>
      <c r="AR180" s="15"/>
      <c r="AS180" s="15"/>
      <c r="AT180" s="15"/>
      <c r="AU180" s="15"/>
      <c r="AV180" s="15"/>
      <c r="AW180" s="15"/>
      <c r="AX180" s="15"/>
      <c r="AY180" s="15"/>
    </row>
    <row r="181" spans="35:51">
      <c r="AI181" s="15"/>
      <c r="AJ181" s="15"/>
      <c r="AK181" s="15"/>
      <c r="AL181" s="15"/>
      <c r="AM181" s="15"/>
      <c r="AN181" s="15"/>
      <c r="AO181" s="15"/>
      <c r="AP181" s="15"/>
      <c r="AQ181" s="15"/>
      <c r="AR181" s="15"/>
      <c r="AS181" s="15"/>
      <c r="AT181" s="15"/>
      <c r="AU181" s="15"/>
      <c r="AV181" s="15"/>
      <c r="AW181" s="15"/>
      <c r="AX181" s="15"/>
      <c r="AY181" s="15"/>
    </row>
    <row r="182" spans="35:51">
      <c r="AI182" s="15"/>
      <c r="AJ182" s="15"/>
      <c r="AK182" s="15"/>
      <c r="AL182" s="15"/>
      <c r="AM182" s="15"/>
      <c r="AN182" s="15"/>
      <c r="AO182" s="15"/>
      <c r="AP182" s="15"/>
      <c r="AQ182" s="15"/>
      <c r="AR182" s="15"/>
      <c r="AS182" s="15"/>
      <c r="AT182" s="15"/>
      <c r="AU182" s="15"/>
      <c r="AV182" s="15"/>
      <c r="AW182" s="15"/>
      <c r="AX182" s="15"/>
      <c r="AY182" s="15"/>
    </row>
    <row r="183" spans="35:51">
      <c r="AI183" s="15"/>
      <c r="AJ183" s="15"/>
      <c r="AK183" s="15"/>
      <c r="AL183" s="15"/>
      <c r="AM183" s="15"/>
      <c r="AN183" s="15"/>
      <c r="AO183" s="15"/>
      <c r="AP183" s="15"/>
      <c r="AQ183" s="15"/>
      <c r="AR183" s="15"/>
      <c r="AS183" s="15"/>
      <c r="AT183" s="15"/>
      <c r="AU183" s="15"/>
      <c r="AV183" s="15"/>
      <c r="AW183" s="15"/>
      <c r="AX183" s="15"/>
      <c r="AY183" s="15"/>
    </row>
    <row r="184" spans="35:51">
      <c r="AI184" s="15"/>
      <c r="AJ184" s="15"/>
      <c r="AK184" s="15"/>
      <c r="AL184" s="15"/>
      <c r="AM184" s="15"/>
      <c r="AN184" s="15"/>
      <c r="AO184" s="15"/>
      <c r="AP184" s="15"/>
      <c r="AQ184" s="15"/>
      <c r="AR184" s="15"/>
      <c r="AS184" s="15"/>
      <c r="AT184" s="15"/>
      <c r="AU184" s="15"/>
      <c r="AV184" s="15"/>
      <c r="AW184" s="15"/>
      <c r="AX184" s="15"/>
      <c r="AY184" s="15"/>
    </row>
    <row r="185" spans="35:51">
      <c r="AI185" s="15"/>
      <c r="AJ185" s="15"/>
      <c r="AK185" s="15"/>
      <c r="AL185" s="15"/>
      <c r="AM185" s="15"/>
      <c r="AN185" s="15"/>
      <c r="AO185" s="15"/>
      <c r="AP185" s="15"/>
      <c r="AQ185" s="15"/>
      <c r="AR185" s="15"/>
      <c r="AS185" s="15"/>
      <c r="AT185" s="15"/>
      <c r="AU185" s="15"/>
      <c r="AV185" s="15"/>
      <c r="AW185" s="15"/>
      <c r="AX185" s="15"/>
      <c r="AY185" s="15"/>
    </row>
    <row r="186" spans="35:51">
      <c r="AI186" s="15"/>
      <c r="AJ186" s="15"/>
      <c r="AK186" s="15"/>
      <c r="AL186" s="15"/>
      <c r="AM186" s="15"/>
      <c r="AN186" s="15"/>
      <c r="AO186" s="15"/>
      <c r="AP186" s="15"/>
      <c r="AQ186" s="15"/>
      <c r="AR186" s="15"/>
      <c r="AS186" s="15"/>
      <c r="AT186" s="15"/>
      <c r="AU186" s="15"/>
      <c r="AV186" s="15"/>
      <c r="AW186" s="15"/>
      <c r="AX186" s="15"/>
      <c r="AY186" s="15"/>
    </row>
    <row r="187" spans="35:51">
      <c r="AI187" s="15"/>
      <c r="AJ187" s="15"/>
      <c r="AK187" s="15"/>
      <c r="AL187" s="15"/>
      <c r="AM187" s="15"/>
      <c r="AN187" s="15"/>
      <c r="AO187" s="15"/>
      <c r="AP187" s="15"/>
      <c r="AQ187" s="15"/>
      <c r="AR187" s="15"/>
      <c r="AS187" s="15"/>
      <c r="AT187" s="15"/>
      <c r="AU187" s="15"/>
      <c r="AV187" s="15"/>
      <c r="AW187" s="15"/>
      <c r="AX187" s="15"/>
      <c r="AY187" s="15"/>
    </row>
    <row r="188" spans="35:51">
      <c r="AI188" s="15"/>
      <c r="AJ188" s="15"/>
      <c r="AK188" s="15"/>
      <c r="AL188" s="15"/>
      <c r="AM188" s="15"/>
      <c r="AN188" s="15"/>
      <c r="AO188" s="15"/>
      <c r="AP188" s="15"/>
      <c r="AQ188" s="15"/>
      <c r="AR188" s="15"/>
      <c r="AS188" s="15"/>
      <c r="AT188" s="15"/>
      <c r="AU188" s="15"/>
      <c r="AV188" s="15"/>
      <c r="AW188" s="15"/>
      <c r="AX188" s="15"/>
      <c r="AY188" s="15"/>
    </row>
    <row r="189" spans="35:51">
      <c r="AI189" s="15"/>
      <c r="AJ189" s="15"/>
      <c r="AK189" s="15"/>
      <c r="AL189" s="15"/>
      <c r="AM189" s="15"/>
      <c r="AN189" s="15"/>
      <c r="AO189" s="15"/>
      <c r="AP189" s="15"/>
      <c r="AQ189" s="15"/>
      <c r="AR189" s="15"/>
      <c r="AS189" s="15"/>
      <c r="AT189" s="15"/>
      <c r="AU189" s="15"/>
      <c r="AV189" s="15"/>
      <c r="AW189" s="15"/>
      <c r="AX189" s="15"/>
      <c r="AY189" s="15"/>
    </row>
    <row r="190" spans="35:51">
      <c r="AI190" s="15"/>
      <c r="AJ190" s="15"/>
      <c r="AK190" s="15"/>
      <c r="AL190" s="15"/>
      <c r="AM190" s="15"/>
      <c r="AN190" s="15"/>
      <c r="AO190" s="15"/>
      <c r="AP190" s="15"/>
      <c r="AQ190" s="15"/>
      <c r="AR190" s="15"/>
      <c r="AS190" s="15"/>
      <c r="AT190" s="15"/>
      <c r="AU190" s="15"/>
      <c r="AV190" s="15"/>
      <c r="AW190" s="15"/>
      <c r="AX190" s="15"/>
      <c r="AY190" s="15"/>
    </row>
    <row r="191" spans="35:51">
      <c r="AI191" s="15"/>
      <c r="AJ191" s="15"/>
      <c r="AK191" s="15"/>
      <c r="AL191" s="15"/>
      <c r="AM191" s="15"/>
      <c r="AN191" s="15"/>
      <c r="AO191" s="15"/>
      <c r="AP191" s="15"/>
      <c r="AQ191" s="15"/>
      <c r="AR191" s="15"/>
      <c r="AS191" s="15"/>
      <c r="AT191" s="15"/>
      <c r="AU191" s="15"/>
      <c r="AV191" s="15"/>
      <c r="AW191" s="15"/>
      <c r="AX191" s="15"/>
      <c r="AY191" s="15"/>
    </row>
    <row r="192" spans="35:51">
      <c r="AI192" s="15"/>
      <c r="AJ192" s="15"/>
      <c r="AK192" s="15"/>
      <c r="AL192" s="15"/>
      <c r="AM192" s="15"/>
      <c r="AN192" s="15"/>
      <c r="AO192" s="15"/>
      <c r="AP192" s="15"/>
      <c r="AQ192" s="15"/>
      <c r="AR192" s="15"/>
      <c r="AS192" s="15"/>
      <c r="AT192" s="15"/>
      <c r="AU192" s="15"/>
      <c r="AV192" s="15"/>
      <c r="AW192" s="15"/>
      <c r="AX192" s="15"/>
      <c r="AY192" s="15"/>
    </row>
    <row r="193" spans="35:51">
      <c r="AI193" s="15"/>
      <c r="AJ193" s="15"/>
      <c r="AK193" s="15"/>
      <c r="AL193" s="15"/>
      <c r="AM193" s="15"/>
      <c r="AN193" s="15"/>
      <c r="AO193" s="15"/>
      <c r="AP193" s="15"/>
      <c r="AQ193" s="15"/>
      <c r="AR193" s="15"/>
      <c r="AS193" s="15"/>
      <c r="AT193" s="15"/>
      <c r="AU193" s="15"/>
      <c r="AV193" s="15"/>
      <c r="AW193" s="15"/>
      <c r="AX193" s="15"/>
      <c r="AY193" s="15"/>
    </row>
    <row r="194" spans="35:51">
      <c r="AI194" s="15"/>
      <c r="AJ194" s="15"/>
      <c r="AK194" s="15"/>
      <c r="AL194" s="15"/>
      <c r="AM194" s="15"/>
      <c r="AN194" s="15"/>
      <c r="AO194" s="15"/>
      <c r="AP194" s="15"/>
      <c r="AQ194" s="15"/>
      <c r="AR194" s="15"/>
      <c r="AS194" s="15"/>
      <c r="AT194" s="15"/>
      <c r="AU194" s="15"/>
      <c r="AV194" s="15"/>
      <c r="AW194" s="15"/>
      <c r="AX194" s="15"/>
      <c r="AY194" s="15"/>
    </row>
  </sheetData>
  <pageMargins left="0.75" right="0.75" top="1" bottom="1" header="0.5" footer="0.5"/>
  <pageSetup paperSize="9" orientation="portrait" horizontalDpi="4294967292" verticalDpi="4294967292"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EC433"/>
  <sheetViews>
    <sheetView zoomScale="72" zoomScaleNormal="72" workbookViewId="0">
      <pane xSplit="1" ySplit="1" topLeftCell="B2" activePane="bottomRight" state="frozen"/>
      <selection pane="topRight" activeCell="B1" sqref="B1"/>
      <selection pane="bottomLeft" activeCell="A2" sqref="A2"/>
      <selection pane="bottomRight" activeCell="J26" sqref="J26"/>
    </sheetView>
  </sheetViews>
  <sheetFormatPr defaultColWidth="8.85546875" defaultRowHeight="12.75"/>
  <cols>
    <col min="1" max="1" width="52.42578125" style="3" bestFit="1" customWidth="1"/>
    <col min="2" max="4" width="10.85546875" style="91" customWidth="1"/>
    <col min="5" max="5" width="11.140625" style="91" customWidth="1"/>
    <col min="6" max="6" width="12.42578125" style="92" bestFit="1" customWidth="1"/>
    <col min="7" max="8" width="12.42578125" style="90" bestFit="1" customWidth="1"/>
    <col min="9" max="11" width="13.5703125" style="90" customWidth="1"/>
    <col min="12" max="15" width="13.5703125" style="3" customWidth="1"/>
    <col min="16" max="133" width="8.85546875" style="10"/>
    <col min="134" max="16384" width="8.85546875" style="3"/>
  </cols>
  <sheetData>
    <row r="1" spans="1:133" s="20" customFormat="1" ht="15" customHeight="1">
      <c r="A1" s="220" t="s">
        <v>713</v>
      </c>
      <c r="B1" s="63">
        <v>2012</v>
      </c>
      <c r="C1" s="63">
        <v>2013</v>
      </c>
      <c r="D1" s="63">
        <v>2014</v>
      </c>
      <c r="E1" s="63">
        <v>2015</v>
      </c>
      <c r="F1" s="63">
        <v>2016</v>
      </c>
      <c r="G1" s="63">
        <v>2017</v>
      </c>
      <c r="H1" s="63">
        <v>2018</v>
      </c>
      <c r="I1" s="61">
        <v>2019</v>
      </c>
      <c r="J1" s="61">
        <v>2020</v>
      </c>
      <c r="K1" s="61">
        <v>2021</v>
      </c>
      <c r="L1" s="61">
        <v>2022</v>
      </c>
      <c r="M1" s="61">
        <v>2023</v>
      </c>
      <c r="N1" s="61">
        <v>2024</v>
      </c>
      <c r="O1" s="61">
        <v>2025</v>
      </c>
      <c r="P1" s="404"/>
      <c r="Q1" s="404"/>
      <c r="R1" s="404"/>
      <c r="S1" s="404"/>
      <c r="T1" s="404"/>
      <c r="U1" s="404"/>
      <c r="V1" s="404"/>
      <c r="W1" s="404"/>
      <c r="X1" s="404"/>
      <c r="Y1" s="404"/>
      <c r="Z1" s="404"/>
      <c r="AA1" s="404"/>
      <c r="AB1" s="404"/>
      <c r="AC1" s="404"/>
      <c r="AD1" s="404"/>
      <c r="AE1" s="404"/>
      <c r="AF1" s="404"/>
      <c r="AG1" s="404"/>
      <c r="AH1" s="404"/>
      <c r="AI1" s="404"/>
      <c r="AJ1" s="404"/>
      <c r="AK1" s="404"/>
      <c r="AL1" s="404"/>
      <c r="AM1" s="404"/>
      <c r="AN1" s="404"/>
      <c r="AO1" s="404"/>
      <c r="AP1" s="404"/>
      <c r="AQ1" s="404"/>
      <c r="AR1" s="404"/>
      <c r="AS1" s="404"/>
      <c r="AT1" s="404"/>
      <c r="AU1" s="404"/>
      <c r="AV1" s="404"/>
      <c r="AW1" s="404"/>
      <c r="AX1" s="404"/>
      <c r="AY1" s="404"/>
      <c r="AZ1" s="404"/>
      <c r="BA1" s="404"/>
      <c r="BB1" s="404"/>
      <c r="BC1" s="404"/>
      <c r="BD1" s="404"/>
      <c r="BE1" s="404"/>
      <c r="BF1" s="404"/>
      <c r="BG1" s="404"/>
      <c r="BH1" s="404"/>
      <c r="BI1" s="404"/>
      <c r="BJ1" s="404"/>
      <c r="BK1" s="404"/>
      <c r="BL1" s="404"/>
      <c r="BM1" s="404"/>
      <c r="BN1" s="404"/>
      <c r="BO1" s="404"/>
      <c r="BP1" s="404"/>
      <c r="BQ1" s="404"/>
      <c r="BR1" s="404"/>
      <c r="BS1" s="404"/>
      <c r="BT1" s="404"/>
      <c r="BU1" s="404"/>
      <c r="BV1" s="404"/>
      <c r="BW1" s="404"/>
      <c r="BX1" s="404"/>
      <c r="BY1" s="404"/>
      <c r="BZ1" s="404"/>
      <c r="CA1" s="404"/>
      <c r="CB1" s="404"/>
      <c r="CC1" s="404"/>
      <c r="CD1" s="404"/>
      <c r="CE1" s="404"/>
      <c r="CF1" s="404"/>
      <c r="CG1" s="404"/>
      <c r="CH1" s="404"/>
      <c r="CI1" s="404"/>
      <c r="CJ1" s="404"/>
      <c r="CK1" s="404"/>
      <c r="CL1" s="404"/>
      <c r="CM1" s="404"/>
      <c r="CN1" s="404"/>
      <c r="CO1" s="404"/>
      <c r="CP1" s="404"/>
      <c r="CQ1" s="404"/>
      <c r="CR1" s="404"/>
      <c r="CS1" s="404"/>
      <c r="CT1" s="404"/>
      <c r="CU1" s="404"/>
      <c r="CV1" s="404"/>
      <c r="CW1" s="404"/>
      <c r="CX1" s="404"/>
      <c r="CY1" s="404"/>
      <c r="CZ1" s="404"/>
      <c r="DA1" s="404"/>
      <c r="DB1" s="404"/>
      <c r="DC1" s="404"/>
      <c r="DD1" s="404"/>
      <c r="DE1" s="404"/>
      <c r="DF1" s="404"/>
      <c r="DG1" s="404"/>
      <c r="DH1" s="404"/>
      <c r="DI1" s="404"/>
      <c r="DJ1" s="404"/>
      <c r="DK1" s="404"/>
      <c r="DL1" s="404"/>
      <c r="DM1" s="404"/>
      <c r="DN1" s="404"/>
      <c r="DO1" s="404"/>
      <c r="DP1" s="404"/>
      <c r="DQ1" s="404"/>
      <c r="DR1" s="404"/>
      <c r="DS1" s="404"/>
      <c r="DT1" s="404"/>
      <c r="DU1" s="404"/>
      <c r="DV1" s="404"/>
      <c r="DW1" s="404"/>
      <c r="DX1" s="404"/>
      <c r="DY1" s="404"/>
      <c r="DZ1" s="404"/>
      <c r="EA1" s="404"/>
      <c r="EB1" s="404"/>
      <c r="EC1" s="404"/>
    </row>
    <row r="2" spans="1:133" s="20" customFormat="1" ht="15" customHeight="1">
      <c r="A2" s="220" t="s">
        <v>327</v>
      </c>
      <c r="B2" s="65" t="s">
        <v>81</v>
      </c>
      <c r="C2" s="65" t="s">
        <v>81</v>
      </c>
      <c r="D2" s="65" t="s">
        <v>81</v>
      </c>
      <c r="E2" s="65" t="s">
        <v>81</v>
      </c>
      <c r="F2" s="65" t="s">
        <v>81</v>
      </c>
      <c r="G2" s="65" t="s">
        <v>81</v>
      </c>
      <c r="H2" s="65" t="s">
        <v>81</v>
      </c>
      <c r="I2" s="64" t="s">
        <v>82</v>
      </c>
      <c r="J2" s="64" t="s">
        <v>82</v>
      </c>
      <c r="K2" s="64" t="s">
        <v>82</v>
      </c>
      <c r="L2" s="64" t="s">
        <v>82</v>
      </c>
      <c r="M2" s="64" t="s">
        <v>82</v>
      </c>
      <c r="N2" s="64" t="s">
        <v>82</v>
      </c>
      <c r="O2" s="64" t="s">
        <v>82</v>
      </c>
      <c r="P2" s="404"/>
      <c r="Q2" s="404"/>
      <c r="R2" s="404"/>
      <c r="S2" s="404"/>
      <c r="T2" s="404"/>
      <c r="U2" s="404"/>
      <c r="V2" s="404"/>
      <c r="W2" s="404"/>
      <c r="X2" s="404"/>
      <c r="Y2" s="404"/>
      <c r="Z2" s="404"/>
      <c r="AA2" s="404"/>
      <c r="AB2" s="404"/>
      <c r="AC2" s="404"/>
      <c r="AD2" s="404"/>
      <c r="AE2" s="404"/>
      <c r="AF2" s="404"/>
      <c r="AG2" s="404"/>
      <c r="AH2" s="404"/>
      <c r="AI2" s="404"/>
      <c r="AJ2" s="404"/>
      <c r="AK2" s="404"/>
      <c r="AL2" s="404"/>
      <c r="AM2" s="404"/>
      <c r="AN2" s="404"/>
      <c r="AO2" s="404"/>
      <c r="AP2" s="404"/>
      <c r="AQ2" s="404"/>
      <c r="AR2" s="404"/>
      <c r="AS2" s="404"/>
      <c r="AT2" s="404"/>
      <c r="AU2" s="404"/>
      <c r="AV2" s="404"/>
      <c r="AW2" s="404"/>
      <c r="AX2" s="404"/>
      <c r="AY2" s="404"/>
      <c r="AZ2" s="404"/>
      <c r="BA2" s="404"/>
      <c r="BB2" s="404"/>
      <c r="BC2" s="404"/>
      <c r="BD2" s="404"/>
      <c r="BE2" s="404"/>
      <c r="BF2" s="404"/>
      <c r="BG2" s="404"/>
      <c r="BH2" s="404"/>
      <c r="BI2" s="404"/>
      <c r="BJ2" s="404"/>
      <c r="BK2" s="404"/>
      <c r="BL2" s="404"/>
      <c r="BM2" s="404"/>
      <c r="BN2" s="404"/>
      <c r="BO2" s="404"/>
      <c r="BP2" s="404"/>
      <c r="BQ2" s="404"/>
      <c r="BR2" s="404"/>
      <c r="BS2" s="404"/>
      <c r="BT2" s="404"/>
      <c r="BU2" s="404"/>
      <c r="BV2" s="404"/>
      <c r="BW2" s="404"/>
      <c r="BX2" s="404"/>
      <c r="BY2" s="404"/>
      <c r="BZ2" s="404"/>
      <c r="CA2" s="404"/>
      <c r="CB2" s="404"/>
      <c r="CC2" s="404"/>
      <c r="CD2" s="404"/>
      <c r="CE2" s="404"/>
      <c r="CF2" s="404"/>
      <c r="CG2" s="404"/>
      <c r="CH2" s="404"/>
      <c r="CI2" s="404"/>
      <c r="CJ2" s="404"/>
      <c r="CK2" s="404"/>
      <c r="CL2" s="404"/>
      <c r="CM2" s="404"/>
      <c r="CN2" s="404"/>
      <c r="CO2" s="404"/>
      <c r="CP2" s="404"/>
      <c r="CQ2" s="404"/>
      <c r="CR2" s="404"/>
      <c r="CS2" s="404"/>
      <c r="CT2" s="404"/>
      <c r="CU2" s="404"/>
      <c r="CV2" s="404"/>
      <c r="CW2" s="404"/>
      <c r="CX2" s="404"/>
      <c r="CY2" s="404"/>
      <c r="CZ2" s="404"/>
      <c r="DA2" s="404"/>
      <c r="DB2" s="404"/>
      <c r="DC2" s="404"/>
      <c r="DD2" s="404"/>
      <c r="DE2" s="404"/>
      <c r="DF2" s="404"/>
      <c r="DG2" s="404"/>
      <c r="DH2" s="404"/>
      <c r="DI2" s="404"/>
      <c r="DJ2" s="404"/>
      <c r="DK2" s="404"/>
      <c r="DL2" s="404"/>
      <c r="DM2" s="404"/>
      <c r="DN2" s="404"/>
      <c r="DO2" s="404"/>
      <c r="DP2" s="404"/>
      <c r="DQ2" s="404"/>
      <c r="DR2" s="404"/>
      <c r="DS2" s="404"/>
      <c r="DT2" s="404"/>
      <c r="DU2" s="404"/>
      <c r="DV2" s="404"/>
      <c r="DW2" s="404"/>
      <c r="DX2" s="404"/>
      <c r="DY2" s="404"/>
      <c r="DZ2" s="404"/>
      <c r="EA2" s="404"/>
      <c r="EB2" s="404"/>
      <c r="EC2" s="404"/>
    </row>
    <row r="3" spans="1:133" s="23" customFormat="1">
      <c r="A3" s="327" t="s">
        <v>328</v>
      </c>
      <c r="B3" s="66" t="s">
        <v>84</v>
      </c>
      <c r="C3" s="66" t="s">
        <v>84</v>
      </c>
      <c r="D3" s="66" t="s">
        <v>84</v>
      </c>
      <c r="E3" s="66" t="s">
        <v>672</v>
      </c>
      <c r="F3" s="66" t="s">
        <v>672</v>
      </c>
      <c r="G3" s="66" t="s">
        <v>850</v>
      </c>
      <c r="H3" s="66" t="s">
        <v>850</v>
      </c>
      <c r="I3" s="117" t="s">
        <v>847</v>
      </c>
      <c r="J3" s="117" t="s">
        <v>850</v>
      </c>
      <c r="K3" s="117" t="s">
        <v>850</v>
      </c>
      <c r="L3" s="117" t="s">
        <v>850</v>
      </c>
      <c r="M3" s="117" t="s">
        <v>850</v>
      </c>
      <c r="N3" s="117" t="s">
        <v>850</v>
      </c>
      <c r="O3" s="117" t="s">
        <v>850</v>
      </c>
      <c r="P3" s="904"/>
      <c r="Q3" s="904"/>
      <c r="R3" s="904"/>
      <c r="S3" s="904"/>
      <c r="T3" s="904"/>
      <c r="U3" s="904"/>
      <c r="V3" s="904"/>
      <c r="W3" s="904"/>
      <c r="X3" s="904"/>
      <c r="Y3" s="904"/>
      <c r="Z3" s="904"/>
      <c r="AA3" s="904"/>
      <c r="AB3" s="904"/>
      <c r="AC3" s="904"/>
      <c r="AD3" s="904"/>
      <c r="AE3" s="904"/>
      <c r="AF3" s="904"/>
      <c r="AG3" s="904"/>
      <c r="AH3" s="904"/>
      <c r="AI3" s="904"/>
      <c r="AJ3" s="904"/>
      <c r="AK3" s="904"/>
      <c r="AL3" s="904"/>
      <c r="AM3" s="904"/>
      <c r="AN3" s="904"/>
      <c r="AO3" s="904"/>
      <c r="AP3" s="904"/>
      <c r="AQ3" s="904"/>
      <c r="AR3" s="904"/>
      <c r="AS3" s="904"/>
      <c r="AT3" s="904"/>
      <c r="AU3" s="904"/>
      <c r="AV3" s="904"/>
      <c r="AW3" s="904"/>
      <c r="AX3" s="904"/>
      <c r="AY3" s="904"/>
      <c r="AZ3" s="904"/>
      <c r="BA3" s="904"/>
      <c r="BB3" s="904"/>
      <c r="BC3" s="904"/>
      <c r="BD3" s="904"/>
      <c r="BE3" s="904"/>
      <c r="BF3" s="904"/>
      <c r="BG3" s="904"/>
      <c r="BH3" s="904"/>
      <c r="BI3" s="904"/>
      <c r="BJ3" s="904"/>
      <c r="BK3" s="904"/>
      <c r="BL3" s="904"/>
      <c r="BM3" s="904"/>
      <c r="BN3" s="904"/>
      <c r="BO3" s="904"/>
      <c r="BP3" s="904"/>
      <c r="BQ3" s="904"/>
      <c r="BR3" s="904"/>
      <c r="BS3" s="904"/>
      <c r="BT3" s="904"/>
      <c r="BU3" s="904"/>
      <c r="BV3" s="904"/>
      <c r="BW3" s="904"/>
      <c r="BX3" s="904"/>
      <c r="BY3" s="904"/>
      <c r="BZ3" s="904"/>
      <c r="CA3" s="904"/>
      <c r="CB3" s="904"/>
      <c r="CC3" s="904"/>
      <c r="CD3" s="904"/>
      <c r="CE3" s="904"/>
      <c r="CF3" s="904"/>
      <c r="CG3" s="904"/>
      <c r="CH3" s="904"/>
      <c r="CI3" s="904"/>
      <c r="CJ3" s="904"/>
      <c r="CK3" s="904"/>
      <c r="CL3" s="904"/>
      <c r="CM3" s="904"/>
      <c r="CN3" s="904"/>
      <c r="CO3" s="904"/>
      <c r="CP3" s="904"/>
      <c r="CQ3" s="904"/>
      <c r="CR3" s="904"/>
      <c r="CS3" s="904"/>
      <c r="CT3" s="904"/>
      <c r="CU3" s="904"/>
      <c r="CV3" s="904"/>
      <c r="CW3" s="904"/>
      <c r="CX3" s="904"/>
      <c r="CY3" s="904"/>
      <c r="CZ3" s="904"/>
      <c r="DA3" s="904"/>
      <c r="DB3" s="904"/>
      <c r="DC3" s="904"/>
      <c r="DD3" s="904"/>
      <c r="DE3" s="904"/>
      <c r="DF3" s="904"/>
      <c r="DG3" s="904"/>
      <c r="DH3" s="904"/>
      <c r="DI3" s="904"/>
      <c r="DJ3" s="904"/>
      <c r="DK3" s="904"/>
      <c r="DL3" s="904"/>
      <c r="DM3" s="904"/>
      <c r="DN3" s="904"/>
      <c r="DO3" s="904"/>
      <c r="DP3" s="904"/>
      <c r="DQ3" s="904"/>
      <c r="DR3" s="904"/>
      <c r="DS3" s="904"/>
      <c r="DT3" s="904"/>
      <c r="DU3" s="904"/>
      <c r="DV3" s="904"/>
      <c r="DW3" s="904"/>
      <c r="DX3" s="904"/>
      <c r="DY3" s="904"/>
      <c r="DZ3" s="904"/>
      <c r="EA3" s="904"/>
      <c r="EB3" s="904"/>
      <c r="EC3" s="904"/>
    </row>
    <row r="4" spans="1:133">
      <c r="A4" s="99"/>
      <c r="B4" s="66"/>
      <c r="C4" s="66"/>
      <c r="D4" s="66"/>
      <c r="E4" s="66"/>
      <c r="F4" s="66"/>
      <c r="G4" s="66"/>
      <c r="H4" s="66"/>
      <c r="I4" s="117"/>
      <c r="J4" s="117"/>
      <c r="K4" s="117"/>
      <c r="L4" s="117"/>
      <c r="M4" s="117"/>
      <c r="N4" s="117"/>
      <c r="O4" s="117"/>
    </row>
    <row r="5" spans="1:133" s="4" customFormat="1">
      <c r="A5" s="221" t="s">
        <v>329</v>
      </c>
      <c r="B5" s="148">
        <f>B7+B11</f>
        <v>835.04778999999996</v>
      </c>
      <c r="C5" s="148">
        <f>C7+C11</f>
        <v>96.951260000000005</v>
      </c>
      <c r="D5" s="148">
        <f>D7+D11</f>
        <v>-174.04050000000001</v>
      </c>
      <c r="E5" s="148">
        <v>-410.6</v>
      </c>
      <c r="F5" s="148">
        <v>857</v>
      </c>
      <c r="G5" s="148">
        <v>-180.4</v>
      </c>
      <c r="H5" s="148">
        <v>1228.5999999999999</v>
      </c>
      <c r="I5" s="147">
        <v>-783.9</v>
      </c>
      <c r="J5" s="147">
        <v>-445.6</v>
      </c>
      <c r="K5" s="147"/>
      <c r="L5" s="147"/>
      <c r="M5" s="147"/>
      <c r="N5" s="147"/>
      <c r="O5" s="147"/>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row>
    <row r="6" spans="1:133" s="9" customFormat="1">
      <c r="A6" s="277"/>
      <c r="B6" s="149"/>
      <c r="C6" s="149"/>
      <c r="D6" s="149"/>
      <c r="E6" s="149"/>
      <c r="F6" s="149"/>
      <c r="G6" s="149"/>
      <c r="H6" s="149"/>
      <c r="I6" s="143"/>
      <c r="J6" s="143"/>
      <c r="K6" s="143"/>
      <c r="L6" s="143"/>
      <c r="M6" s="143"/>
      <c r="N6" s="143"/>
      <c r="O6" s="143"/>
    </row>
    <row r="7" spans="1:133" s="4" customFormat="1">
      <c r="A7" s="700" t="s">
        <v>324</v>
      </c>
      <c r="B7" s="701">
        <v>835.04778999999996</v>
      </c>
      <c r="C7" s="701">
        <v>96.951260000000005</v>
      </c>
      <c r="D7" s="701">
        <v>-174.04050000000001</v>
      </c>
      <c r="E7" s="701">
        <v>-410.6</v>
      </c>
      <c r="F7" s="701">
        <v>857</v>
      </c>
      <c r="G7" s="701">
        <v>-180.4</v>
      </c>
      <c r="H7" s="701">
        <v>1228.5999999999999</v>
      </c>
      <c r="I7" s="865">
        <v>-783.9</v>
      </c>
      <c r="J7" s="865">
        <v>-445.6</v>
      </c>
      <c r="K7" s="865"/>
      <c r="L7" s="865"/>
      <c r="M7" s="865"/>
      <c r="N7" s="865"/>
      <c r="O7" s="865"/>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row>
    <row r="8" spans="1:133" s="9" customFormat="1">
      <c r="A8" s="275" t="s">
        <v>330</v>
      </c>
      <c r="B8" s="150"/>
      <c r="C8" s="150"/>
      <c r="D8" s="150"/>
      <c r="E8" s="150">
        <v>-354.5</v>
      </c>
      <c r="F8" s="802">
        <v>857</v>
      </c>
      <c r="G8" s="802">
        <v>-180.4</v>
      </c>
      <c r="H8" s="802">
        <v>1228.5999999999999</v>
      </c>
      <c r="I8" s="897">
        <v>-783.9</v>
      </c>
      <c r="J8" s="897">
        <v>-445.6</v>
      </c>
      <c r="K8" s="897"/>
      <c r="L8" s="897"/>
      <c r="M8" s="897"/>
      <c r="N8" s="897"/>
      <c r="O8" s="897"/>
    </row>
    <row r="9" spans="1:133">
      <c r="A9" s="99" t="s">
        <v>331</v>
      </c>
      <c r="B9" s="151">
        <v>835.04778999999996</v>
      </c>
      <c r="C9" s="151">
        <v>96.95</v>
      </c>
      <c r="D9" s="151">
        <v>-174.04</v>
      </c>
      <c r="E9" s="151">
        <v>-56.1</v>
      </c>
      <c r="F9" s="153"/>
      <c r="G9" s="153"/>
      <c r="H9" s="153"/>
      <c r="I9" s="152"/>
      <c r="J9" s="152"/>
      <c r="K9" s="152"/>
      <c r="L9" s="152"/>
      <c r="M9" s="152"/>
      <c r="N9" s="152"/>
      <c r="O9" s="152"/>
    </row>
    <row r="10" spans="1:133">
      <c r="A10" s="99"/>
      <c r="B10" s="151"/>
      <c r="C10" s="151"/>
      <c r="D10" s="151"/>
      <c r="E10" s="151"/>
      <c r="F10" s="151"/>
      <c r="G10" s="151"/>
      <c r="H10" s="151"/>
      <c r="I10" s="145"/>
      <c r="J10" s="145"/>
      <c r="K10" s="145"/>
      <c r="L10" s="145"/>
      <c r="M10" s="145"/>
      <c r="N10" s="145"/>
      <c r="O10" s="145"/>
    </row>
    <row r="11" spans="1:133" s="4" customFormat="1">
      <c r="A11" s="700" t="s">
        <v>325</v>
      </c>
      <c r="B11" s="702">
        <v>0</v>
      </c>
      <c r="C11" s="702">
        <v>0</v>
      </c>
      <c r="D11" s="702">
        <v>0</v>
      </c>
      <c r="E11" s="702">
        <v>0</v>
      </c>
      <c r="F11" s="702">
        <v>0</v>
      </c>
      <c r="G11" s="702">
        <v>0</v>
      </c>
      <c r="H11" s="702">
        <v>0</v>
      </c>
      <c r="I11" s="866"/>
      <c r="J11" s="866"/>
      <c r="K11" s="866"/>
      <c r="L11" s="866"/>
      <c r="M11" s="866"/>
      <c r="N11" s="866"/>
      <c r="O11" s="866"/>
      <c r="P11" s="10"/>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row>
    <row r="12" spans="1:133">
      <c r="A12" s="99"/>
      <c r="B12" s="153"/>
      <c r="C12" s="153"/>
      <c r="D12" s="153"/>
      <c r="E12" s="153"/>
      <c r="F12" s="153"/>
      <c r="G12" s="153"/>
      <c r="H12" s="153"/>
      <c r="I12" s="152"/>
      <c r="J12" s="152"/>
      <c r="K12" s="152"/>
      <c r="L12" s="152"/>
      <c r="M12" s="152"/>
      <c r="N12" s="152"/>
      <c r="O12" s="152"/>
      <c r="P12" s="9"/>
    </row>
    <row r="13" spans="1:133" s="4" customFormat="1">
      <c r="A13" s="221" t="s">
        <v>332</v>
      </c>
      <c r="B13" s="148">
        <f>B15+B26</f>
        <v>1359</v>
      </c>
      <c r="C13" s="148">
        <f>C15+C26</f>
        <v>3375</v>
      </c>
      <c r="D13" s="148">
        <f>D15+D26</f>
        <v>3405</v>
      </c>
      <c r="E13" s="148">
        <f>E15+E26</f>
        <v>2601.8000000000002</v>
      </c>
      <c r="F13" s="148">
        <f>F15+F26</f>
        <v>3943.8</v>
      </c>
      <c r="G13" s="148">
        <v>1614.2</v>
      </c>
      <c r="H13" s="148">
        <v>3277.8</v>
      </c>
      <c r="I13" s="147">
        <v>3388.1</v>
      </c>
      <c r="J13" s="147">
        <v>6084.1</v>
      </c>
      <c r="K13" s="147">
        <v>6612.8</v>
      </c>
      <c r="L13" s="147">
        <v>5295</v>
      </c>
      <c r="M13" s="147">
        <v>3325</v>
      </c>
      <c r="N13" s="147">
        <v>2292</v>
      </c>
      <c r="O13" s="147">
        <v>1759.9</v>
      </c>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row>
    <row r="14" spans="1:133" s="9" customFormat="1">
      <c r="A14" s="277"/>
      <c r="B14" s="149"/>
      <c r="C14" s="149"/>
      <c r="D14" s="149"/>
      <c r="E14" s="149"/>
      <c r="F14" s="149"/>
      <c r="G14" s="149"/>
      <c r="H14" s="149"/>
      <c r="I14" s="143"/>
      <c r="J14" s="143"/>
      <c r="K14" s="143"/>
      <c r="L14" s="143"/>
      <c r="M14" s="143"/>
      <c r="N14" s="143"/>
      <c r="O14" s="143"/>
    </row>
    <row r="15" spans="1:133" s="4" customFormat="1">
      <c r="A15" s="700" t="s">
        <v>324</v>
      </c>
      <c r="B15" s="701">
        <v>1197.0999999999999</v>
      </c>
      <c r="C15" s="701">
        <v>3031.5</v>
      </c>
      <c r="D15" s="701">
        <v>2983.2</v>
      </c>
      <c r="E15" s="701">
        <f>E16+E24</f>
        <v>2080.8000000000002</v>
      </c>
      <c r="F15" s="701">
        <f t="shared" ref="F15" si="0">F16+F24</f>
        <v>2494.9</v>
      </c>
      <c r="G15" s="701">
        <v>736.2</v>
      </c>
      <c r="H15" s="701">
        <v>-319.3</v>
      </c>
      <c r="I15" s="865">
        <v>1054.3</v>
      </c>
      <c r="J15" s="865">
        <v>1822.5</v>
      </c>
      <c r="K15" s="865">
        <v>2000</v>
      </c>
      <c r="L15" s="865">
        <v>3244.5</v>
      </c>
      <c r="M15" s="865">
        <v>2003.5</v>
      </c>
      <c r="N15" s="865">
        <v>1241.3</v>
      </c>
      <c r="O15" s="865">
        <v>711.9</v>
      </c>
      <c r="P15" s="10"/>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row>
    <row r="16" spans="1:133">
      <c r="A16" s="99" t="s">
        <v>333</v>
      </c>
      <c r="B16" s="151">
        <v>997.1</v>
      </c>
      <c r="C16" s="151">
        <v>2726.5</v>
      </c>
      <c r="D16" s="151">
        <v>2983.2</v>
      </c>
      <c r="E16" s="151">
        <v>2080.8000000000002</v>
      </c>
      <c r="F16" s="151">
        <v>2494.9</v>
      </c>
      <c r="G16" s="151">
        <v>736.2</v>
      </c>
      <c r="H16" s="151">
        <v>-173.3</v>
      </c>
      <c r="I16" s="145">
        <v>1158.0999999999999</v>
      </c>
      <c r="J16" s="145">
        <v>1923</v>
      </c>
      <c r="K16" s="145">
        <v>2100.6</v>
      </c>
      <c r="L16" s="145">
        <v>3345</v>
      </c>
      <c r="M16" s="145">
        <v>2104</v>
      </c>
      <c r="N16" s="145">
        <v>1341.8</v>
      </c>
      <c r="O16" s="145">
        <v>812.4</v>
      </c>
    </row>
    <row r="17" spans="1:133">
      <c r="A17" s="99" t="s">
        <v>336</v>
      </c>
      <c r="B17" s="151">
        <v>497.1</v>
      </c>
      <c r="C17" s="151">
        <v>1449.1</v>
      </c>
      <c r="D17" s="151">
        <v>1419.9</v>
      </c>
      <c r="E17" s="151">
        <v>1075.5</v>
      </c>
      <c r="F17" s="151">
        <v>1934.1</v>
      </c>
      <c r="G17" s="151">
        <v>530.9</v>
      </c>
      <c r="H17" s="151">
        <v>-516.9</v>
      </c>
      <c r="I17" s="145">
        <v>1513.8</v>
      </c>
      <c r="J17" s="145">
        <v>328.1</v>
      </c>
      <c r="K17" s="145">
        <v>500</v>
      </c>
      <c r="L17" s="145">
        <v>1304.3</v>
      </c>
      <c r="M17" s="145">
        <v>584.20000000000005</v>
      </c>
      <c r="N17" s="145">
        <v>465</v>
      </c>
      <c r="O17" s="145">
        <v>466</v>
      </c>
    </row>
    <row r="18" spans="1:133">
      <c r="A18" s="328" t="s">
        <v>421</v>
      </c>
      <c r="B18" s="151">
        <v>3470.2</v>
      </c>
      <c r="C18" s="151">
        <v>5498.9</v>
      </c>
      <c r="D18" s="151">
        <v>6784.3</v>
      </c>
      <c r="E18" s="151"/>
      <c r="F18" s="151"/>
      <c r="G18" s="151">
        <v>11648.1</v>
      </c>
      <c r="H18" s="151">
        <v>11178.8</v>
      </c>
      <c r="I18" s="145">
        <v>11691.5</v>
      </c>
      <c r="J18" s="145">
        <v>9600.2999999999993</v>
      </c>
      <c r="K18" s="145">
        <v>11019.4</v>
      </c>
      <c r="L18" s="145">
        <v>12323.7</v>
      </c>
      <c r="M18" s="145">
        <v>12907.9</v>
      </c>
      <c r="N18" s="145">
        <v>13372.9</v>
      </c>
      <c r="O18" s="145">
        <v>13838.8</v>
      </c>
      <c r="Q18" s="916"/>
    </row>
    <row r="19" spans="1:133">
      <c r="A19" s="328" t="s">
        <v>422</v>
      </c>
      <c r="B19" s="151">
        <v>-2973.1</v>
      </c>
      <c r="C19" s="151">
        <v>-4049.8</v>
      </c>
      <c r="D19" s="151">
        <v>-5364.4</v>
      </c>
      <c r="E19" s="151"/>
      <c r="F19" s="151"/>
      <c r="G19" s="151">
        <v>-11117.2</v>
      </c>
      <c r="H19" s="151">
        <v>-11695.7</v>
      </c>
      <c r="I19" s="145">
        <v>-10177.700000000001</v>
      </c>
      <c r="J19" s="145">
        <v>-9272.2000000000007</v>
      </c>
      <c r="K19" s="145">
        <v>-10519.4</v>
      </c>
      <c r="L19" s="145">
        <v>-11019.4</v>
      </c>
      <c r="M19" s="145">
        <v>-12323.7</v>
      </c>
      <c r="N19" s="145">
        <v>-12907.9</v>
      </c>
      <c r="O19" s="145">
        <v>-13372.9</v>
      </c>
      <c r="Q19" s="916"/>
    </row>
    <row r="20" spans="1:133">
      <c r="A20" s="99" t="s">
        <v>337</v>
      </c>
      <c r="B20" s="151">
        <v>500</v>
      </c>
      <c r="C20" s="151">
        <v>1277.4000000000001</v>
      </c>
      <c r="D20" s="151">
        <v>1563.3</v>
      </c>
      <c r="E20" s="151">
        <v>1005.3</v>
      </c>
      <c r="F20" s="151">
        <v>560.79999999999995</v>
      </c>
      <c r="G20" s="151">
        <v>205.3</v>
      </c>
      <c r="H20" s="151">
        <v>343.7</v>
      </c>
      <c r="I20" s="145">
        <v>-355.7</v>
      </c>
      <c r="J20" s="145">
        <v>1695.4</v>
      </c>
      <c r="K20" s="145">
        <v>1600.6</v>
      </c>
      <c r="L20" s="145">
        <v>2040.7</v>
      </c>
      <c r="M20" s="145">
        <v>1519.8</v>
      </c>
      <c r="N20" s="145">
        <v>876.8</v>
      </c>
      <c r="O20" s="145">
        <v>346.5</v>
      </c>
    </row>
    <row r="21" spans="1:133">
      <c r="A21" s="328" t="s">
        <v>413</v>
      </c>
      <c r="B21" s="151">
        <v>606.70000000000005</v>
      </c>
      <c r="C21" s="151">
        <v>1415.7</v>
      </c>
      <c r="D21" s="151">
        <v>1920</v>
      </c>
      <c r="E21" s="151"/>
      <c r="F21" s="151"/>
      <c r="G21" s="151">
        <v>887.7</v>
      </c>
      <c r="H21" s="151">
        <v>1000</v>
      </c>
      <c r="I21" s="145">
        <v>635.70000000000005</v>
      </c>
      <c r="J21" s="145">
        <v>3232.4</v>
      </c>
      <c r="K21" s="145">
        <v>2646.7</v>
      </c>
      <c r="L21" s="145">
        <v>3000</v>
      </c>
      <c r="M21" s="145">
        <v>2500</v>
      </c>
      <c r="N21" s="145">
        <v>1458.3</v>
      </c>
      <c r="O21" s="145">
        <v>2083.9</v>
      </c>
    </row>
    <row r="22" spans="1:133">
      <c r="A22" s="328" t="s">
        <v>414</v>
      </c>
      <c r="B22" s="151">
        <v>-106.7</v>
      </c>
      <c r="C22" s="151">
        <v>-138.30000000000001</v>
      </c>
      <c r="D22" s="151">
        <v>-356.7</v>
      </c>
      <c r="E22" s="151"/>
      <c r="F22" s="151"/>
      <c r="G22" s="151">
        <v>-682.3</v>
      </c>
      <c r="H22" s="151">
        <v>-656.4</v>
      </c>
      <c r="I22" s="145">
        <v>-991.4</v>
      </c>
      <c r="J22" s="145">
        <v>-1537</v>
      </c>
      <c r="K22" s="145">
        <v>-1046.0999999999999</v>
      </c>
      <c r="L22" s="145">
        <v>-959.3</v>
      </c>
      <c r="M22" s="145">
        <v>-280.2</v>
      </c>
      <c r="N22" s="145">
        <v>-581.5</v>
      </c>
      <c r="O22" s="145">
        <v>-1737.5</v>
      </c>
      <c r="P22" s="9"/>
      <c r="Q22" s="916"/>
    </row>
    <row r="23" spans="1:133">
      <c r="A23" s="99" t="s">
        <v>339</v>
      </c>
      <c r="B23" s="151"/>
      <c r="C23" s="151"/>
      <c r="D23" s="151"/>
      <c r="E23" s="151"/>
      <c r="F23" s="151"/>
      <c r="G23" s="151"/>
      <c r="H23" s="151">
        <v>-146</v>
      </c>
      <c r="I23" s="145">
        <v>-103.8</v>
      </c>
      <c r="J23" s="145">
        <v>-100.5</v>
      </c>
      <c r="K23" s="145">
        <v>-100.5</v>
      </c>
      <c r="L23" s="145">
        <v>-100.5</v>
      </c>
      <c r="M23" s="145">
        <v>-100.5</v>
      </c>
      <c r="N23" s="145">
        <v>-100.5</v>
      </c>
      <c r="O23" s="145">
        <v>-100.5</v>
      </c>
      <c r="P23" s="9"/>
      <c r="Q23" s="916"/>
    </row>
    <row r="24" spans="1:133">
      <c r="A24" s="99" t="s">
        <v>338</v>
      </c>
      <c r="B24" s="153">
        <v>200</v>
      </c>
      <c r="C24" s="153">
        <v>305</v>
      </c>
      <c r="D24" s="153"/>
      <c r="E24" s="153"/>
      <c r="F24" s="151"/>
      <c r="H24" s="151"/>
      <c r="I24" s="145">
        <v>103.4</v>
      </c>
      <c r="J24" s="145">
        <v>-100.5</v>
      </c>
      <c r="K24" s="145"/>
      <c r="L24" s="145"/>
      <c r="M24" s="145"/>
      <c r="N24" s="145"/>
      <c r="O24" s="145"/>
    </row>
    <row r="25" spans="1:133">
      <c r="A25" s="99"/>
      <c r="B25" s="151"/>
      <c r="C25" s="151"/>
      <c r="D25" s="151"/>
      <c r="E25" s="151"/>
      <c r="F25" s="151"/>
      <c r="G25" s="151"/>
      <c r="H25" s="151"/>
      <c r="I25" s="145"/>
      <c r="J25" s="145"/>
      <c r="K25" s="145"/>
      <c r="L25" s="145"/>
      <c r="M25" s="145"/>
      <c r="N25" s="145"/>
      <c r="O25" s="145"/>
    </row>
    <row r="26" spans="1:133" s="4" customFormat="1">
      <c r="A26" s="700" t="s">
        <v>325</v>
      </c>
      <c r="B26" s="701">
        <v>161.9</v>
      </c>
      <c r="C26" s="701">
        <v>343.5</v>
      </c>
      <c r="D26" s="701">
        <v>421.8</v>
      </c>
      <c r="E26" s="701">
        <f>E27+E28</f>
        <v>521</v>
      </c>
      <c r="F26" s="701">
        <f>F27+F28</f>
        <v>1448.9</v>
      </c>
      <c r="G26" s="701">
        <v>878</v>
      </c>
      <c r="H26" s="701">
        <v>3596.2</v>
      </c>
      <c r="I26" s="865">
        <v>2333.9</v>
      </c>
      <c r="J26" s="865">
        <v>4261.6000000000004</v>
      </c>
      <c r="K26" s="865">
        <v>4612.8</v>
      </c>
      <c r="L26" s="865">
        <v>2050.5</v>
      </c>
      <c r="M26" s="865">
        <v>1321.4</v>
      </c>
      <c r="N26" s="865">
        <v>1050.7</v>
      </c>
      <c r="O26" s="865">
        <v>1048</v>
      </c>
      <c r="P26" s="10"/>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row>
    <row r="27" spans="1:133" s="8" customFormat="1">
      <c r="A27" s="99" t="s">
        <v>333</v>
      </c>
      <c r="B27" s="151"/>
      <c r="C27" s="151"/>
      <c r="D27" s="151"/>
      <c r="E27" s="151"/>
      <c r="F27" s="153"/>
      <c r="G27" s="153"/>
      <c r="H27" s="153">
        <v>1672.2</v>
      </c>
      <c r="I27" s="152"/>
      <c r="J27" s="152"/>
      <c r="K27" s="152"/>
      <c r="L27" s="152"/>
      <c r="M27" s="152"/>
      <c r="N27" s="152"/>
      <c r="O27" s="152"/>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row>
    <row r="28" spans="1:133" s="8" customFormat="1">
      <c r="A28" s="99" t="s">
        <v>339</v>
      </c>
      <c r="B28" s="151">
        <v>161.9</v>
      </c>
      <c r="C28" s="151">
        <v>343.5</v>
      </c>
      <c r="D28" s="151">
        <v>421.8</v>
      </c>
      <c r="E28" s="151">
        <v>521</v>
      </c>
      <c r="F28" s="151">
        <v>1448.9</v>
      </c>
      <c r="G28" s="151">
        <v>878</v>
      </c>
      <c r="H28" s="151">
        <v>1924</v>
      </c>
      <c r="I28" s="145">
        <v>2333.9</v>
      </c>
      <c r="J28" s="145">
        <v>4261.6000000000004</v>
      </c>
      <c r="K28" s="145">
        <v>4612.8</v>
      </c>
      <c r="L28" s="145">
        <v>2050.5</v>
      </c>
      <c r="M28" s="145">
        <v>1321.4</v>
      </c>
      <c r="N28" s="145">
        <v>1050.7</v>
      </c>
      <c r="O28" s="145">
        <v>1048</v>
      </c>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row>
    <row r="29" spans="1:133">
      <c r="A29" s="99" t="s">
        <v>367</v>
      </c>
      <c r="B29" s="151">
        <v>214.8</v>
      </c>
      <c r="C29" s="151">
        <v>395.1</v>
      </c>
      <c r="D29" s="151">
        <v>477.5</v>
      </c>
      <c r="E29" s="151">
        <v>567.70000000000005</v>
      </c>
      <c r="F29" s="151">
        <v>803.6</v>
      </c>
      <c r="G29" s="151">
        <v>576.1</v>
      </c>
      <c r="H29" s="151">
        <v>527.6</v>
      </c>
      <c r="I29" s="145">
        <v>968</v>
      </c>
      <c r="J29" s="145">
        <v>992.5</v>
      </c>
      <c r="K29" s="145">
        <v>1103.5999999999999</v>
      </c>
      <c r="L29" s="145">
        <v>737.2</v>
      </c>
      <c r="M29" s="145">
        <v>834.2</v>
      </c>
      <c r="N29" s="145">
        <v>480</v>
      </c>
      <c r="O29" s="145">
        <v>693.8</v>
      </c>
      <c r="Q29" s="916"/>
    </row>
    <row r="30" spans="1:133">
      <c r="A30" s="328" t="s">
        <v>416</v>
      </c>
      <c r="B30" s="151">
        <v>326.2</v>
      </c>
      <c r="C30" s="151">
        <v>516.5</v>
      </c>
      <c r="D30" s="151">
        <v>610.1</v>
      </c>
      <c r="E30" s="151"/>
      <c r="F30" s="151"/>
      <c r="G30" s="151">
        <v>802.4</v>
      </c>
      <c r="H30" s="151">
        <v>791.7</v>
      </c>
      <c r="I30" s="145">
        <v>1311.7</v>
      </c>
      <c r="J30" s="145">
        <v>1365</v>
      </c>
      <c r="K30" s="145">
        <v>1638.4</v>
      </c>
      <c r="L30" s="145">
        <v>1352.6</v>
      </c>
      <c r="M30" s="145">
        <v>1611.7</v>
      </c>
      <c r="N30" s="145">
        <v>1673.1</v>
      </c>
      <c r="O30" s="145">
        <v>1773.5</v>
      </c>
    </row>
    <row r="31" spans="1:133">
      <c r="A31" s="328" t="s">
        <v>414</v>
      </c>
      <c r="B31" s="151">
        <v>-111.4</v>
      </c>
      <c r="C31" s="151">
        <v>-121.4</v>
      </c>
      <c r="D31" s="151">
        <v>-132.6</v>
      </c>
      <c r="E31" s="151">
        <v>0</v>
      </c>
      <c r="F31" s="151">
        <v>0</v>
      </c>
      <c r="G31" s="151">
        <v>-226.3</v>
      </c>
      <c r="H31" s="151">
        <v>-264.10000000000002</v>
      </c>
      <c r="I31" s="145">
        <v>-343.7</v>
      </c>
      <c r="J31" s="145">
        <v>-372.5</v>
      </c>
      <c r="K31" s="145">
        <v>-534.79999999999995</v>
      </c>
      <c r="L31" s="145">
        <v>-615.4</v>
      </c>
      <c r="M31" s="145">
        <v>-77.5</v>
      </c>
      <c r="N31" s="145">
        <v>-893.1</v>
      </c>
      <c r="O31" s="145">
        <v>-1079.7</v>
      </c>
      <c r="Q31" s="916"/>
      <c r="R31" s="916"/>
      <c r="S31" s="916"/>
      <c r="T31" s="916"/>
      <c r="U31" s="916"/>
      <c r="V31" s="916"/>
      <c r="W31" s="916"/>
      <c r="X31" s="916"/>
      <c r="Y31" s="916"/>
      <c r="Z31" s="916"/>
      <c r="AA31" s="916"/>
      <c r="AB31" s="916"/>
    </row>
    <row r="32" spans="1:133">
      <c r="A32" s="99" t="s">
        <v>419</v>
      </c>
      <c r="B32" s="153">
        <v>16.100000000000001</v>
      </c>
      <c r="C32" s="153">
        <v>14.2</v>
      </c>
      <c r="D32" s="153">
        <v>14.2</v>
      </c>
      <c r="E32" s="151"/>
      <c r="F32" s="151">
        <v>686.8</v>
      </c>
      <c r="G32" s="151">
        <v>346.9</v>
      </c>
      <c r="H32" s="151">
        <v>601.9</v>
      </c>
      <c r="I32" s="145">
        <v>36.799999999999997</v>
      </c>
      <c r="J32" s="145">
        <v>-882.2</v>
      </c>
      <c r="K32" s="145">
        <v>-938.8</v>
      </c>
      <c r="L32" s="145">
        <v>-17.7</v>
      </c>
      <c r="M32" s="145">
        <v>-39.9</v>
      </c>
      <c r="N32" s="145">
        <v>-39.9</v>
      </c>
      <c r="O32" s="145">
        <v>-39.9</v>
      </c>
      <c r="Q32" s="916"/>
      <c r="R32" s="916"/>
      <c r="S32" s="916"/>
      <c r="T32" s="916"/>
      <c r="U32" s="916"/>
      <c r="V32" s="916"/>
      <c r="W32" s="916"/>
      <c r="X32" s="916"/>
      <c r="Y32" s="916"/>
      <c r="Z32" s="916"/>
      <c r="AA32" s="916"/>
      <c r="AB32" s="916"/>
    </row>
    <row r="33" spans="1:133">
      <c r="A33" s="328" t="s">
        <v>416</v>
      </c>
      <c r="B33" s="153"/>
      <c r="C33" s="153"/>
      <c r="D33" s="153"/>
      <c r="E33" s="153"/>
      <c r="F33" s="151"/>
      <c r="G33" s="151">
        <v>346.9</v>
      </c>
      <c r="H33" s="151">
        <v>619.9</v>
      </c>
      <c r="I33" s="145">
        <v>54.8</v>
      </c>
      <c r="J33" s="145"/>
      <c r="K33" s="145">
        <v>44.4</v>
      </c>
      <c r="L33" s="145">
        <v>22.2</v>
      </c>
      <c r="M33" s="145"/>
      <c r="N33" s="145"/>
      <c r="O33" s="145"/>
      <c r="Q33" s="916"/>
      <c r="R33" s="916"/>
      <c r="S33" s="916"/>
      <c r="T33" s="916"/>
      <c r="U33" s="916"/>
      <c r="V33" s="916"/>
      <c r="W33" s="916"/>
      <c r="X33" s="916"/>
      <c r="Y33" s="916"/>
      <c r="Z33" s="916"/>
      <c r="AA33" s="916"/>
      <c r="AB33" s="916"/>
    </row>
    <row r="34" spans="1:133">
      <c r="A34" s="328" t="s">
        <v>414</v>
      </c>
      <c r="B34" s="151">
        <v>-16.100000000000001</v>
      </c>
      <c r="C34" s="151">
        <v>-14.2</v>
      </c>
      <c r="D34" s="151">
        <v>-14.2</v>
      </c>
      <c r="E34" s="153">
        <v>0</v>
      </c>
      <c r="F34" s="153">
        <v>0</v>
      </c>
      <c r="G34" s="153">
        <v>0</v>
      </c>
      <c r="H34" s="153">
        <v>-18</v>
      </c>
      <c r="I34" s="152">
        <v>-17.899999999999999</v>
      </c>
      <c r="J34" s="152">
        <v>-882.2</v>
      </c>
      <c r="K34" s="152">
        <v>-938.8</v>
      </c>
      <c r="L34" s="152">
        <v>-17.7</v>
      </c>
      <c r="M34" s="152">
        <v>-39.9</v>
      </c>
      <c r="N34" s="152">
        <v>-39.9</v>
      </c>
      <c r="O34" s="152">
        <v>-39.9</v>
      </c>
      <c r="Q34" s="916"/>
      <c r="R34" s="916"/>
      <c r="S34" s="916"/>
      <c r="T34" s="916"/>
      <c r="U34" s="916"/>
      <c r="V34" s="916"/>
      <c r="W34" s="916"/>
      <c r="X34" s="916"/>
      <c r="Y34" s="916"/>
      <c r="Z34" s="916"/>
      <c r="AA34" s="916"/>
      <c r="AB34" s="916"/>
    </row>
    <row r="35" spans="1:133">
      <c r="A35" s="99" t="s">
        <v>372</v>
      </c>
      <c r="B35" s="151">
        <v>36.799999999999997</v>
      </c>
      <c r="C35" s="151">
        <v>37.4</v>
      </c>
      <c r="D35" s="151">
        <v>41.5</v>
      </c>
      <c r="E35" s="151">
        <v>-46.7</v>
      </c>
      <c r="F35" s="151">
        <v>-41.5</v>
      </c>
      <c r="G35" s="151">
        <v>-45</v>
      </c>
      <c r="H35" s="151">
        <v>794.5</v>
      </c>
      <c r="I35" s="145">
        <v>1329.1</v>
      </c>
      <c r="J35" s="145">
        <v>4151.3</v>
      </c>
      <c r="K35" s="145">
        <v>4448</v>
      </c>
      <c r="L35" s="145">
        <v>1331</v>
      </c>
      <c r="M35" s="145">
        <v>527.1</v>
      </c>
      <c r="N35" s="145">
        <v>310.60000000000002</v>
      </c>
      <c r="O35" s="145">
        <v>394.1</v>
      </c>
      <c r="Q35" s="916"/>
      <c r="R35" s="916"/>
      <c r="S35" s="916"/>
      <c r="T35" s="916"/>
      <c r="U35" s="916"/>
      <c r="V35" s="916"/>
      <c r="W35" s="916"/>
      <c r="X35" s="916"/>
      <c r="Y35" s="916"/>
      <c r="Z35" s="916"/>
      <c r="AA35" s="916"/>
      <c r="AB35" s="916"/>
    </row>
    <row r="36" spans="1:133">
      <c r="A36" s="328" t="s">
        <v>416</v>
      </c>
      <c r="B36" s="151"/>
      <c r="C36" s="151"/>
      <c r="D36" s="151"/>
      <c r="E36" s="153"/>
      <c r="F36" s="153"/>
      <c r="G36" s="153"/>
      <c r="H36" s="153">
        <v>822.3</v>
      </c>
      <c r="I36" s="152">
        <v>1359.9</v>
      </c>
      <c r="J36" s="152">
        <v>5129.7</v>
      </c>
      <c r="K36" s="152">
        <v>4463.8</v>
      </c>
      <c r="L36" s="152">
        <v>1359.8</v>
      </c>
      <c r="M36" s="152">
        <v>564.6</v>
      </c>
      <c r="N36" s="152">
        <v>1337.2</v>
      </c>
      <c r="O36" s="152">
        <v>1646.4</v>
      </c>
      <c r="Q36" s="916"/>
      <c r="R36" s="916"/>
      <c r="S36" s="916"/>
      <c r="T36" s="916"/>
      <c r="U36" s="916"/>
      <c r="V36" s="916"/>
      <c r="W36" s="916"/>
      <c r="X36" s="916"/>
      <c r="Y36" s="916"/>
      <c r="Z36" s="916"/>
      <c r="AA36" s="916"/>
      <c r="AB36" s="916"/>
    </row>
    <row r="37" spans="1:133">
      <c r="A37" s="328" t="s">
        <v>414</v>
      </c>
      <c r="B37" s="151">
        <v>-36.799999999999997</v>
      </c>
      <c r="C37" s="151">
        <v>-37.4</v>
      </c>
      <c r="D37" s="151">
        <v>-41.5</v>
      </c>
      <c r="E37" s="151">
        <v>0</v>
      </c>
      <c r="F37" s="151">
        <v>0</v>
      </c>
      <c r="G37" s="151">
        <v>-45</v>
      </c>
      <c r="H37" s="151">
        <v>-27.8</v>
      </c>
      <c r="I37" s="145">
        <v>-30.9</v>
      </c>
      <c r="J37" s="145">
        <v>-978.4</v>
      </c>
      <c r="K37" s="145">
        <v>-15.9</v>
      </c>
      <c r="L37" s="145">
        <v>-28.8</v>
      </c>
      <c r="M37" s="145">
        <v>-37.5</v>
      </c>
      <c r="N37" s="145">
        <v>-1026.5999999999999</v>
      </c>
      <c r="O37" s="145">
        <v>-1252.3</v>
      </c>
      <c r="Q37" s="916"/>
      <c r="R37" s="916"/>
      <c r="S37" s="916"/>
      <c r="T37" s="916"/>
      <c r="U37" s="916"/>
      <c r="V37" s="916"/>
      <c r="W37" s="916"/>
      <c r="X37" s="916"/>
      <c r="Y37" s="916"/>
      <c r="Z37" s="916"/>
      <c r="AA37" s="916"/>
      <c r="AB37" s="916"/>
    </row>
    <row r="38" spans="1:133">
      <c r="A38" s="99"/>
      <c r="B38" s="151"/>
      <c r="C38" s="151"/>
      <c r="D38" s="151"/>
      <c r="E38" s="151"/>
      <c r="F38" s="151"/>
      <c r="G38" s="151"/>
      <c r="H38" s="151"/>
      <c r="I38" s="145"/>
      <c r="J38" s="145"/>
      <c r="K38" s="145"/>
      <c r="L38" s="145"/>
      <c r="M38" s="145"/>
      <c r="N38" s="145"/>
      <c r="O38" s="145"/>
      <c r="Q38" s="916"/>
      <c r="R38" s="916"/>
      <c r="S38" s="916"/>
      <c r="T38" s="916"/>
      <c r="U38" s="916"/>
      <c r="V38" s="916"/>
      <c r="W38" s="916"/>
      <c r="X38" s="916"/>
      <c r="Y38" s="916"/>
      <c r="Z38" s="916"/>
      <c r="AA38" s="916"/>
      <c r="AB38" s="916"/>
    </row>
    <row r="39" spans="1:133" s="717" customFormat="1">
      <c r="A39" s="699" t="s">
        <v>639</v>
      </c>
      <c r="B39" s="73">
        <f>B7+B11-B15-B26</f>
        <v>-523.95220999999992</v>
      </c>
      <c r="C39" s="73">
        <f>C7+C11-C15-C26</f>
        <v>-3278.0487400000002</v>
      </c>
      <c r="D39" s="73">
        <f>D7+D11-D15-D26</f>
        <v>-3579.0405000000001</v>
      </c>
      <c r="E39" s="73">
        <f>E7+E11-E15-E26</f>
        <v>-3012.4</v>
      </c>
      <c r="F39" s="73">
        <f>F7+F11-F15-F26</f>
        <v>-3086.8</v>
      </c>
      <c r="G39" s="73">
        <f t="shared" ref="G39:H39" si="1">G7+G11-G15-G26</f>
        <v>-1794.6</v>
      </c>
      <c r="H39" s="73">
        <f t="shared" si="1"/>
        <v>-2048.3000000000002</v>
      </c>
      <c r="I39" s="72">
        <f>I5-I13</f>
        <v>-4172</v>
      </c>
      <c r="J39" s="72">
        <f t="shared" ref="J39:O39" si="2">J5-J13</f>
        <v>-6529.7000000000007</v>
      </c>
      <c r="K39" s="72">
        <f t="shared" si="2"/>
        <v>-6612.8</v>
      </c>
      <c r="L39" s="72">
        <f t="shared" si="2"/>
        <v>-5295</v>
      </c>
      <c r="M39" s="72">
        <f t="shared" si="2"/>
        <v>-3325</v>
      </c>
      <c r="N39" s="72">
        <f t="shared" si="2"/>
        <v>-2292</v>
      </c>
      <c r="O39" s="72">
        <f t="shared" si="2"/>
        <v>-1759.9</v>
      </c>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c r="DS39" s="31"/>
      <c r="DT39" s="31"/>
      <c r="DU39" s="31"/>
      <c r="DV39" s="31"/>
      <c r="DW39" s="31"/>
      <c r="DX39" s="31"/>
      <c r="DY39" s="31"/>
      <c r="DZ39" s="31"/>
      <c r="EA39" s="31"/>
      <c r="EB39" s="31"/>
      <c r="EC39" s="31"/>
    </row>
    <row r="40" spans="1:133">
      <c r="A40" s="99"/>
      <c r="B40" s="92"/>
      <c r="C40" s="92"/>
      <c r="D40" s="92"/>
      <c r="E40" s="92"/>
      <c r="F40" s="748"/>
      <c r="G40" s="230"/>
      <c r="H40" s="230"/>
      <c r="I40" s="230"/>
      <c r="J40" s="230"/>
      <c r="K40" s="230"/>
      <c r="L40" s="99"/>
      <c r="M40" s="99"/>
      <c r="N40" s="99"/>
      <c r="O40" s="99"/>
    </row>
    <row r="41" spans="1:133" ht="15">
      <c r="A41" s="508" t="s">
        <v>486</v>
      </c>
      <c r="B41" s="92"/>
      <c r="C41" s="92"/>
      <c r="D41" s="92"/>
      <c r="E41" s="92"/>
      <c r="F41" s="748"/>
      <c r="G41" s="230"/>
      <c r="H41" s="632"/>
      <c r="I41" s="230"/>
      <c r="J41" s="230"/>
      <c r="K41" s="230"/>
      <c r="L41" s="99"/>
      <c r="M41" s="99"/>
      <c r="N41" s="99"/>
      <c r="O41" s="99"/>
    </row>
    <row r="42" spans="1:133">
      <c r="A42" s="803" t="s">
        <v>866</v>
      </c>
      <c r="B42" s="92"/>
      <c r="C42" s="92"/>
      <c r="D42" s="92"/>
      <c r="E42" s="92"/>
      <c r="F42" s="748"/>
      <c r="G42" s="230"/>
      <c r="H42" s="230"/>
      <c r="I42" s="230"/>
      <c r="J42" s="230"/>
      <c r="K42" s="230"/>
      <c r="L42" s="747"/>
      <c r="M42" s="99"/>
      <c r="N42" s="99"/>
      <c r="O42" s="99"/>
    </row>
    <row r="43" spans="1:133">
      <c r="A43" s="803"/>
      <c r="B43" s="92"/>
      <c r="C43" s="92"/>
      <c r="D43" s="92"/>
      <c r="E43" s="92"/>
      <c r="F43" s="748"/>
      <c r="G43" s="230"/>
      <c r="H43" s="230"/>
      <c r="I43" s="230"/>
      <c r="J43" s="230"/>
      <c r="K43" s="230"/>
      <c r="L43" s="747"/>
      <c r="M43" s="99"/>
      <c r="N43" s="99"/>
      <c r="O43" s="99"/>
    </row>
    <row r="44" spans="1:133" ht="20.25">
      <c r="A44" s="591" t="s">
        <v>860</v>
      </c>
      <c r="B44" s="92"/>
      <c r="C44" s="92"/>
      <c r="D44" s="92"/>
      <c r="E44" s="92"/>
      <c r="F44" s="748"/>
      <c r="G44" s="230"/>
      <c r="H44" s="230"/>
      <c r="I44" s="230"/>
      <c r="J44" s="230"/>
      <c r="K44" s="230"/>
      <c r="L44" s="99"/>
      <c r="M44" s="99"/>
      <c r="N44" s="99"/>
      <c r="O44" s="99"/>
    </row>
    <row r="45" spans="1:133" s="952" customFormat="1" ht="15" customHeight="1">
      <c r="A45" s="836" t="s">
        <v>713</v>
      </c>
      <c r="B45" s="623">
        <v>2012</v>
      </c>
      <c r="C45" s="623">
        <v>2013</v>
      </c>
      <c r="D45" s="623">
        <v>2014</v>
      </c>
      <c r="E45" s="623">
        <v>2015</v>
      </c>
      <c r="F45" s="623">
        <v>2016</v>
      </c>
      <c r="G45" s="623">
        <v>2017</v>
      </c>
      <c r="H45" s="623">
        <v>2018</v>
      </c>
      <c r="I45" s="564">
        <v>2019</v>
      </c>
      <c r="J45" s="564">
        <v>2020</v>
      </c>
      <c r="K45" s="564">
        <v>2021</v>
      </c>
      <c r="L45" s="564">
        <v>2022</v>
      </c>
      <c r="M45" s="564">
        <v>2023</v>
      </c>
      <c r="N45" s="564">
        <v>2024</v>
      </c>
      <c r="O45" s="564"/>
      <c r="P45" s="951"/>
      <c r="Q45" s="951"/>
      <c r="R45" s="951"/>
      <c r="S45" s="951"/>
      <c r="T45" s="951"/>
      <c r="U45" s="951"/>
      <c r="V45" s="951"/>
      <c r="W45" s="951"/>
      <c r="X45" s="951"/>
      <c r="Y45" s="951"/>
      <c r="Z45" s="951"/>
      <c r="AA45" s="951"/>
      <c r="AB45" s="951"/>
      <c r="AC45" s="951"/>
      <c r="AD45" s="951"/>
      <c r="AE45" s="951"/>
      <c r="AF45" s="951"/>
      <c r="AG45" s="951"/>
      <c r="AH45" s="951"/>
      <c r="AI45" s="951"/>
      <c r="AJ45" s="951"/>
      <c r="AK45" s="951"/>
      <c r="AL45" s="951"/>
      <c r="AM45" s="951"/>
      <c r="AN45" s="951"/>
      <c r="AO45" s="951"/>
      <c r="AP45" s="951"/>
      <c r="AQ45" s="951"/>
      <c r="AR45" s="951"/>
      <c r="AS45" s="951"/>
      <c r="AT45" s="951"/>
      <c r="AU45" s="951"/>
      <c r="AV45" s="951"/>
      <c r="AW45" s="951"/>
      <c r="AX45" s="951"/>
      <c r="AY45" s="951"/>
      <c r="AZ45" s="951"/>
      <c r="BA45" s="951"/>
      <c r="BB45" s="951"/>
      <c r="BC45" s="951"/>
      <c r="BD45" s="951"/>
      <c r="BE45" s="951"/>
      <c r="BF45" s="951"/>
      <c r="BG45" s="951"/>
      <c r="BH45" s="951"/>
      <c r="BI45" s="951"/>
      <c r="BJ45" s="951"/>
      <c r="BK45" s="951"/>
      <c r="BL45" s="951"/>
      <c r="BM45" s="951"/>
      <c r="BN45" s="951"/>
      <c r="BO45" s="951"/>
      <c r="BP45" s="951"/>
      <c r="BQ45" s="951"/>
      <c r="BR45" s="951"/>
      <c r="BS45" s="951"/>
      <c r="BT45" s="951"/>
      <c r="BU45" s="951"/>
      <c r="BV45" s="951"/>
      <c r="BW45" s="951"/>
      <c r="BX45" s="951"/>
      <c r="BY45" s="951"/>
      <c r="BZ45" s="951"/>
      <c r="CA45" s="951"/>
      <c r="CB45" s="951"/>
      <c r="CC45" s="951"/>
      <c r="CD45" s="951"/>
      <c r="CE45" s="951"/>
      <c r="CF45" s="951"/>
      <c r="CG45" s="951"/>
      <c r="CH45" s="951"/>
      <c r="CI45" s="951"/>
      <c r="CJ45" s="951"/>
      <c r="CK45" s="951"/>
      <c r="CL45" s="951"/>
      <c r="CM45" s="951"/>
      <c r="CN45" s="951"/>
      <c r="CO45" s="951"/>
      <c r="CP45" s="951"/>
      <c r="CQ45" s="951"/>
      <c r="CR45" s="951"/>
      <c r="CS45" s="951"/>
      <c r="CT45" s="951"/>
      <c r="CU45" s="951"/>
      <c r="CV45" s="951"/>
      <c r="CW45" s="951"/>
      <c r="CX45" s="951"/>
      <c r="CY45" s="951"/>
      <c r="CZ45" s="951"/>
      <c r="DA45" s="951"/>
      <c r="DB45" s="951"/>
      <c r="DC45" s="951"/>
      <c r="DD45" s="951"/>
      <c r="DE45" s="951"/>
      <c r="DF45" s="951"/>
      <c r="DG45" s="951"/>
      <c r="DH45" s="951"/>
      <c r="DI45" s="951"/>
      <c r="DJ45" s="951"/>
      <c r="DK45" s="951"/>
      <c r="DL45" s="951"/>
      <c r="DM45" s="951"/>
      <c r="DN45" s="951"/>
      <c r="DO45" s="951"/>
      <c r="DP45" s="951"/>
      <c r="DQ45" s="951"/>
      <c r="DR45" s="951"/>
      <c r="DS45" s="951"/>
      <c r="DT45" s="951"/>
      <c r="DU45" s="951"/>
      <c r="DV45" s="951"/>
      <c r="DW45" s="951"/>
      <c r="DX45" s="951"/>
      <c r="DY45" s="951"/>
      <c r="DZ45" s="951"/>
      <c r="EA45" s="951"/>
      <c r="EB45" s="951"/>
      <c r="EC45" s="951"/>
    </row>
    <row r="46" spans="1:133" s="952" customFormat="1" ht="15" customHeight="1">
      <c r="A46" s="836" t="s">
        <v>327</v>
      </c>
      <c r="B46" s="624" t="s">
        <v>81</v>
      </c>
      <c r="C46" s="624" t="s">
        <v>81</v>
      </c>
      <c r="D46" s="624" t="s">
        <v>81</v>
      </c>
      <c r="E46" s="624" t="s">
        <v>81</v>
      </c>
      <c r="F46" s="624" t="s">
        <v>81</v>
      </c>
      <c r="G46" s="624" t="s">
        <v>81</v>
      </c>
      <c r="H46" s="624" t="s">
        <v>81</v>
      </c>
      <c r="I46" s="565" t="s">
        <v>82</v>
      </c>
      <c r="J46" s="565" t="s">
        <v>82</v>
      </c>
      <c r="K46" s="565" t="s">
        <v>82</v>
      </c>
      <c r="L46" s="565" t="s">
        <v>82</v>
      </c>
      <c r="M46" s="565" t="s">
        <v>82</v>
      </c>
      <c r="N46" s="565" t="s">
        <v>82</v>
      </c>
      <c r="O46" s="565"/>
      <c r="P46" s="951"/>
      <c r="Q46" s="951"/>
      <c r="R46" s="951"/>
      <c r="S46" s="951"/>
      <c r="T46" s="951"/>
      <c r="U46" s="951"/>
      <c r="V46" s="951"/>
      <c r="W46" s="951"/>
      <c r="X46" s="951"/>
      <c r="Y46" s="951"/>
      <c r="Z46" s="951"/>
      <c r="AA46" s="951"/>
      <c r="AB46" s="951"/>
      <c r="AC46" s="951"/>
      <c r="AD46" s="951"/>
      <c r="AE46" s="951"/>
      <c r="AF46" s="951"/>
      <c r="AG46" s="951"/>
      <c r="AH46" s="951"/>
      <c r="AI46" s="951"/>
      <c r="AJ46" s="951"/>
      <c r="AK46" s="951"/>
      <c r="AL46" s="951"/>
      <c r="AM46" s="951"/>
      <c r="AN46" s="951"/>
      <c r="AO46" s="951"/>
      <c r="AP46" s="951"/>
      <c r="AQ46" s="951"/>
      <c r="AR46" s="951"/>
      <c r="AS46" s="951"/>
      <c r="AT46" s="951"/>
      <c r="AU46" s="951"/>
      <c r="AV46" s="951"/>
      <c r="AW46" s="951"/>
      <c r="AX46" s="951"/>
      <c r="AY46" s="951"/>
      <c r="AZ46" s="951"/>
      <c r="BA46" s="951"/>
      <c r="BB46" s="951"/>
      <c r="BC46" s="951"/>
      <c r="BD46" s="951"/>
      <c r="BE46" s="951"/>
      <c r="BF46" s="951"/>
      <c r="BG46" s="951"/>
      <c r="BH46" s="951"/>
      <c r="BI46" s="951"/>
      <c r="BJ46" s="951"/>
      <c r="BK46" s="951"/>
      <c r="BL46" s="951"/>
      <c r="BM46" s="951"/>
      <c r="BN46" s="951"/>
      <c r="BO46" s="951"/>
      <c r="BP46" s="951"/>
      <c r="BQ46" s="951"/>
      <c r="BR46" s="951"/>
      <c r="BS46" s="951"/>
      <c r="BT46" s="951"/>
      <c r="BU46" s="951"/>
      <c r="BV46" s="951"/>
      <c r="BW46" s="951"/>
      <c r="BX46" s="951"/>
      <c r="BY46" s="951"/>
      <c r="BZ46" s="951"/>
      <c r="CA46" s="951"/>
      <c r="CB46" s="951"/>
      <c r="CC46" s="951"/>
      <c r="CD46" s="951"/>
      <c r="CE46" s="951"/>
      <c r="CF46" s="951"/>
      <c r="CG46" s="951"/>
      <c r="CH46" s="951"/>
      <c r="CI46" s="951"/>
      <c r="CJ46" s="951"/>
      <c r="CK46" s="951"/>
      <c r="CL46" s="951"/>
      <c r="CM46" s="951"/>
      <c r="CN46" s="951"/>
      <c r="CO46" s="951"/>
      <c r="CP46" s="951"/>
      <c r="CQ46" s="951"/>
      <c r="CR46" s="951"/>
      <c r="CS46" s="951"/>
      <c r="CT46" s="951"/>
      <c r="CU46" s="951"/>
      <c r="CV46" s="951"/>
      <c r="CW46" s="951"/>
      <c r="CX46" s="951"/>
      <c r="CY46" s="951"/>
      <c r="CZ46" s="951"/>
      <c r="DA46" s="951"/>
      <c r="DB46" s="951"/>
      <c r="DC46" s="951"/>
      <c r="DD46" s="951"/>
      <c r="DE46" s="951"/>
      <c r="DF46" s="951"/>
      <c r="DG46" s="951"/>
      <c r="DH46" s="951"/>
      <c r="DI46" s="951"/>
      <c r="DJ46" s="951"/>
      <c r="DK46" s="951"/>
      <c r="DL46" s="951"/>
      <c r="DM46" s="951"/>
      <c r="DN46" s="951"/>
      <c r="DO46" s="951"/>
      <c r="DP46" s="951"/>
      <c r="DQ46" s="951"/>
      <c r="DR46" s="951"/>
      <c r="DS46" s="951"/>
      <c r="DT46" s="951"/>
      <c r="DU46" s="951"/>
      <c r="DV46" s="951"/>
      <c r="DW46" s="951"/>
      <c r="DX46" s="951"/>
      <c r="DY46" s="951"/>
      <c r="DZ46" s="951"/>
      <c r="EA46" s="951"/>
      <c r="EB46" s="951"/>
      <c r="EC46" s="951"/>
    </row>
    <row r="47" spans="1:133" s="963" customFormat="1">
      <c r="A47" s="590" t="s">
        <v>328</v>
      </c>
      <c r="B47" s="230" t="s">
        <v>84</v>
      </c>
      <c r="C47" s="230" t="s">
        <v>84</v>
      </c>
      <c r="D47" s="230" t="s">
        <v>84</v>
      </c>
      <c r="E47" s="230" t="s">
        <v>672</v>
      </c>
      <c r="F47" s="230" t="s">
        <v>672</v>
      </c>
      <c r="G47" s="230" t="s">
        <v>762</v>
      </c>
      <c r="H47" s="230" t="s">
        <v>832</v>
      </c>
      <c r="I47" s="567" t="s">
        <v>832</v>
      </c>
      <c r="J47" s="567" t="s">
        <v>832</v>
      </c>
      <c r="K47" s="567" t="s">
        <v>832</v>
      </c>
      <c r="L47" s="567" t="s">
        <v>832</v>
      </c>
      <c r="M47" s="567" t="s">
        <v>832</v>
      </c>
      <c r="N47" s="567" t="s">
        <v>832</v>
      </c>
      <c r="O47" s="567"/>
      <c r="P47" s="962"/>
      <c r="Q47" s="962"/>
      <c r="R47" s="962"/>
      <c r="S47" s="962"/>
      <c r="T47" s="962"/>
      <c r="U47" s="962"/>
      <c r="V47" s="962"/>
      <c r="W47" s="962"/>
      <c r="X47" s="962"/>
      <c r="Y47" s="962"/>
      <c r="Z47" s="962"/>
      <c r="AA47" s="962"/>
      <c r="AB47" s="962"/>
      <c r="AC47" s="962"/>
      <c r="AD47" s="962"/>
      <c r="AE47" s="962"/>
      <c r="AF47" s="962"/>
      <c r="AG47" s="962"/>
      <c r="AH47" s="962"/>
      <c r="AI47" s="962"/>
      <c r="AJ47" s="962"/>
      <c r="AK47" s="962"/>
      <c r="AL47" s="962"/>
      <c r="AM47" s="962"/>
      <c r="AN47" s="962"/>
      <c r="AO47" s="962"/>
      <c r="AP47" s="962"/>
      <c r="AQ47" s="962"/>
      <c r="AR47" s="962"/>
      <c r="AS47" s="962"/>
      <c r="AT47" s="962"/>
      <c r="AU47" s="962"/>
      <c r="AV47" s="962"/>
      <c r="AW47" s="962"/>
      <c r="AX47" s="962"/>
      <c r="AY47" s="962"/>
      <c r="AZ47" s="962"/>
      <c r="BA47" s="962"/>
      <c r="BB47" s="962"/>
      <c r="BC47" s="962"/>
      <c r="BD47" s="962"/>
      <c r="BE47" s="962"/>
      <c r="BF47" s="962"/>
      <c r="BG47" s="962"/>
      <c r="BH47" s="962"/>
      <c r="BI47" s="962"/>
      <c r="BJ47" s="962"/>
      <c r="BK47" s="962"/>
      <c r="BL47" s="962"/>
      <c r="BM47" s="962"/>
      <c r="BN47" s="962"/>
      <c r="BO47" s="962"/>
      <c r="BP47" s="962"/>
      <c r="BQ47" s="962"/>
      <c r="BR47" s="962"/>
      <c r="BS47" s="962"/>
      <c r="BT47" s="962"/>
      <c r="BU47" s="962"/>
      <c r="BV47" s="962"/>
      <c r="BW47" s="962"/>
      <c r="BX47" s="962"/>
      <c r="BY47" s="962"/>
      <c r="BZ47" s="962"/>
      <c r="CA47" s="962"/>
      <c r="CB47" s="962"/>
      <c r="CC47" s="962"/>
      <c r="CD47" s="962"/>
      <c r="CE47" s="962"/>
      <c r="CF47" s="962"/>
      <c r="CG47" s="962"/>
      <c r="CH47" s="962"/>
      <c r="CI47" s="962"/>
      <c r="CJ47" s="962"/>
      <c r="CK47" s="962"/>
      <c r="CL47" s="962"/>
      <c r="CM47" s="962"/>
      <c r="CN47" s="962"/>
      <c r="CO47" s="962"/>
      <c r="CP47" s="962"/>
      <c r="CQ47" s="962"/>
      <c r="CR47" s="962"/>
      <c r="CS47" s="962"/>
      <c r="CT47" s="962"/>
      <c r="CU47" s="962"/>
      <c r="CV47" s="962"/>
      <c r="CW47" s="962"/>
      <c r="CX47" s="962"/>
      <c r="CY47" s="962"/>
      <c r="CZ47" s="962"/>
      <c r="DA47" s="962"/>
      <c r="DB47" s="962"/>
      <c r="DC47" s="962"/>
      <c r="DD47" s="962"/>
      <c r="DE47" s="962"/>
      <c r="DF47" s="962"/>
      <c r="DG47" s="962"/>
      <c r="DH47" s="962"/>
      <c r="DI47" s="962"/>
      <c r="DJ47" s="962"/>
      <c r="DK47" s="962"/>
      <c r="DL47" s="962"/>
      <c r="DM47" s="962"/>
      <c r="DN47" s="962"/>
      <c r="DO47" s="962"/>
      <c r="DP47" s="962"/>
      <c r="DQ47" s="962"/>
      <c r="DR47" s="962"/>
      <c r="DS47" s="962"/>
      <c r="DT47" s="962"/>
      <c r="DU47" s="962"/>
      <c r="DV47" s="962"/>
      <c r="DW47" s="962"/>
      <c r="DX47" s="962"/>
      <c r="DY47" s="962"/>
      <c r="DZ47" s="962"/>
      <c r="EA47" s="962"/>
      <c r="EB47" s="962"/>
      <c r="EC47" s="962"/>
    </row>
    <row r="48" spans="1:133" s="21" customFormat="1">
      <c r="A48" s="566"/>
      <c r="B48" s="230"/>
      <c r="C48" s="230"/>
      <c r="D48" s="230"/>
      <c r="E48" s="230"/>
      <c r="F48" s="230"/>
      <c r="G48" s="230"/>
      <c r="H48" s="230"/>
      <c r="I48" s="567"/>
      <c r="J48" s="567"/>
      <c r="K48" s="567"/>
      <c r="L48" s="567"/>
      <c r="M48" s="567"/>
      <c r="N48" s="567"/>
      <c r="O48" s="567"/>
      <c r="P48" s="878"/>
      <c r="Q48" s="878"/>
      <c r="R48" s="878"/>
      <c r="S48" s="878"/>
      <c r="T48" s="878"/>
      <c r="U48" s="878"/>
      <c r="V48" s="878"/>
      <c r="W48" s="878"/>
      <c r="X48" s="878"/>
      <c r="Y48" s="878"/>
      <c r="Z48" s="878"/>
      <c r="AA48" s="878"/>
      <c r="AB48" s="878"/>
      <c r="AC48" s="878"/>
      <c r="AD48" s="878"/>
      <c r="AE48" s="878"/>
      <c r="AF48" s="878"/>
      <c r="AG48" s="878"/>
      <c r="AH48" s="878"/>
      <c r="AI48" s="878"/>
      <c r="AJ48" s="878"/>
      <c r="AK48" s="878"/>
      <c r="AL48" s="878"/>
      <c r="AM48" s="878"/>
      <c r="AN48" s="878"/>
      <c r="AO48" s="878"/>
      <c r="AP48" s="878"/>
      <c r="AQ48" s="878"/>
      <c r="AR48" s="878"/>
      <c r="AS48" s="878"/>
      <c r="AT48" s="878"/>
      <c r="AU48" s="878"/>
      <c r="AV48" s="878"/>
      <c r="AW48" s="878"/>
      <c r="AX48" s="878"/>
      <c r="AY48" s="878"/>
      <c r="AZ48" s="878"/>
      <c r="BA48" s="878"/>
      <c r="BB48" s="878"/>
      <c r="BC48" s="878"/>
      <c r="BD48" s="878"/>
      <c r="BE48" s="878"/>
      <c r="BF48" s="878"/>
      <c r="BG48" s="878"/>
      <c r="BH48" s="878"/>
      <c r="BI48" s="878"/>
      <c r="BJ48" s="878"/>
      <c r="BK48" s="878"/>
      <c r="BL48" s="878"/>
      <c r="BM48" s="878"/>
      <c r="BN48" s="878"/>
      <c r="BO48" s="878"/>
      <c r="BP48" s="878"/>
      <c r="BQ48" s="878"/>
      <c r="BR48" s="878"/>
      <c r="BS48" s="878"/>
      <c r="BT48" s="878"/>
      <c r="BU48" s="878"/>
      <c r="BV48" s="878"/>
      <c r="BW48" s="878"/>
      <c r="BX48" s="878"/>
      <c r="BY48" s="878"/>
      <c r="BZ48" s="878"/>
      <c r="CA48" s="878"/>
      <c r="CB48" s="878"/>
      <c r="CC48" s="878"/>
      <c r="CD48" s="878"/>
      <c r="CE48" s="878"/>
      <c r="CF48" s="878"/>
      <c r="CG48" s="878"/>
      <c r="CH48" s="878"/>
      <c r="CI48" s="878"/>
      <c r="CJ48" s="878"/>
      <c r="CK48" s="878"/>
      <c r="CL48" s="878"/>
      <c r="CM48" s="878"/>
      <c r="CN48" s="878"/>
      <c r="CO48" s="878"/>
      <c r="CP48" s="878"/>
      <c r="CQ48" s="878"/>
      <c r="CR48" s="878"/>
      <c r="CS48" s="878"/>
      <c r="CT48" s="878"/>
      <c r="CU48" s="878"/>
      <c r="CV48" s="878"/>
      <c r="CW48" s="878"/>
      <c r="CX48" s="878"/>
      <c r="CY48" s="878"/>
      <c r="CZ48" s="878"/>
      <c r="DA48" s="878"/>
      <c r="DB48" s="878"/>
      <c r="DC48" s="878"/>
      <c r="DD48" s="878"/>
      <c r="DE48" s="878"/>
      <c r="DF48" s="878"/>
      <c r="DG48" s="878"/>
      <c r="DH48" s="878"/>
      <c r="DI48" s="878"/>
      <c r="DJ48" s="878"/>
      <c r="DK48" s="878"/>
      <c r="DL48" s="878"/>
      <c r="DM48" s="878"/>
      <c r="DN48" s="878"/>
      <c r="DO48" s="878"/>
      <c r="DP48" s="878"/>
      <c r="DQ48" s="878"/>
      <c r="DR48" s="878"/>
      <c r="DS48" s="878"/>
      <c r="DT48" s="878"/>
      <c r="DU48" s="878"/>
      <c r="DV48" s="878"/>
      <c r="DW48" s="878"/>
      <c r="DX48" s="878"/>
      <c r="DY48" s="878"/>
      <c r="DZ48" s="878"/>
      <c r="EA48" s="878"/>
      <c r="EB48" s="878"/>
      <c r="EC48" s="878"/>
    </row>
    <row r="49" spans="1:133" s="875" customFormat="1">
      <c r="A49" s="568" t="s">
        <v>329</v>
      </c>
      <c r="B49" s="334">
        <f>B51+B55</f>
        <v>835.04778999999996</v>
      </c>
      <c r="C49" s="334">
        <f>C51+C55</f>
        <v>96.951260000000005</v>
      </c>
      <c r="D49" s="334">
        <f>D51+D55</f>
        <v>-174.04050000000001</v>
      </c>
      <c r="E49" s="334">
        <v>-410.6</v>
      </c>
      <c r="F49" s="334">
        <v>857</v>
      </c>
      <c r="G49" s="334">
        <v>180.4</v>
      </c>
      <c r="H49" s="334">
        <v>-1373.8</v>
      </c>
      <c r="I49" s="733">
        <v>-103.6</v>
      </c>
      <c r="J49" s="733">
        <v>-100</v>
      </c>
      <c r="K49" s="733">
        <v>-425.1</v>
      </c>
      <c r="L49" s="733">
        <v>25.4</v>
      </c>
      <c r="M49" s="733">
        <v>0</v>
      </c>
      <c r="N49" s="733">
        <v>0</v>
      </c>
      <c r="O49" s="733"/>
      <c r="P49" s="953"/>
      <c r="Q49" s="953"/>
      <c r="R49" s="953"/>
      <c r="S49" s="953"/>
      <c r="T49" s="953"/>
      <c r="U49" s="953"/>
      <c r="V49" s="953"/>
      <c r="W49" s="953"/>
      <c r="X49" s="953"/>
      <c r="Y49" s="953"/>
      <c r="Z49" s="953"/>
      <c r="AA49" s="953"/>
      <c r="AB49" s="953"/>
      <c r="AC49" s="953"/>
      <c r="AD49" s="953"/>
      <c r="AE49" s="953"/>
      <c r="AF49" s="953"/>
      <c r="AG49" s="953"/>
      <c r="AH49" s="953"/>
      <c r="AI49" s="953"/>
      <c r="AJ49" s="953"/>
      <c r="AK49" s="953"/>
      <c r="AL49" s="953"/>
      <c r="AM49" s="953"/>
      <c r="AN49" s="953"/>
      <c r="AO49" s="953"/>
      <c r="AP49" s="953"/>
      <c r="AQ49" s="953"/>
      <c r="AR49" s="953"/>
      <c r="AS49" s="953"/>
      <c r="AT49" s="953"/>
      <c r="AU49" s="953"/>
      <c r="AV49" s="953"/>
      <c r="AW49" s="953"/>
      <c r="AX49" s="953"/>
      <c r="AY49" s="953"/>
      <c r="AZ49" s="953"/>
      <c r="BA49" s="953"/>
      <c r="BB49" s="953"/>
      <c r="BC49" s="953"/>
      <c r="BD49" s="953"/>
      <c r="BE49" s="953"/>
      <c r="BF49" s="953"/>
      <c r="BG49" s="953"/>
      <c r="BH49" s="953"/>
      <c r="BI49" s="953"/>
      <c r="BJ49" s="953"/>
      <c r="BK49" s="953"/>
      <c r="BL49" s="953"/>
      <c r="BM49" s="953"/>
      <c r="BN49" s="953"/>
      <c r="BO49" s="953"/>
      <c r="BP49" s="953"/>
      <c r="BQ49" s="953"/>
      <c r="BR49" s="953"/>
      <c r="BS49" s="953"/>
      <c r="BT49" s="953"/>
      <c r="BU49" s="953"/>
      <c r="BV49" s="953"/>
      <c r="BW49" s="953"/>
      <c r="BX49" s="953"/>
      <c r="BY49" s="953"/>
      <c r="BZ49" s="953"/>
      <c r="CA49" s="953"/>
      <c r="CB49" s="953"/>
      <c r="CC49" s="953"/>
      <c r="CD49" s="953"/>
      <c r="CE49" s="953"/>
      <c r="CF49" s="953"/>
      <c r="CG49" s="953"/>
      <c r="CH49" s="953"/>
      <c r="CI49" s="953"/>
      <c r="CJ49" s="953"/>
      <c r="CK49" s="953"/>
      <c r="CL49" s="953"/>
      <c r="CM49" s="953"/>
      <c r="CN49" s="953"/>
      <c r="CO49" s="953"/>
      <c r="CP49" s="953"/>
      <c r="CQ49" s="953"/>
      <c r="CR49" s="953"/>
      <c r="CS49" s="953"/>
      <c r="CT49" s="953"/>
      <c r="CU49" s="953"/>
      <c r="CV49" s="953"/>
      <c r="CW49" s="953"/>
      <c r="CX49" s="953"/>
      <c r="CY49" s="953"/>
      <c r="CZ49" s="953"/>
      <c r="DA49" s="953"/>
      <c r="DB49" s="953"/>
      <c r="DC49" s="953"/>
      <c r="DD49" s="953"/>
      <c r="DE49" s="953"/>
      <c r="DF49" s="953"/>
      <c r="DG49" s="953"/>
      <c r="DH49" s="953"/>
      <c r="DI49" s="953"/>
      <c r="DJ49" s="953"/>
      <c r="DK49" s="953"/>
      <c r="DL49" s="953"/>
      <c r="DM49" s="953"/>
      <c r="DN49" s="953"/>
      <c r="DO49" s="953"/>
      <c r="DP49" s="953"/>
      <c r="DQ49" s="953"/>
      <c r="DR49" s="953"/>
      <c r="DS49" s="953"/>
      <c r="DT49" s="953"/>
      <c r="DU49" s="953"/>
      <c r="DV49" s="953"/>
      <c r="DW49" s="953"/>
      <c r="DX49" s="953"/>
      <c r="DY49" s="953"/>
      <c r="DZ49" s="953"/>
      <c r="EA49" s="953"/>
      <c r="EB49" s="953"/>
      <c r="EC49" s="953"/>
    </row>
    <row r="50" spans="1:133" s="953" customFormat="1">
      <c r="A50" s="611"/>
      <c r="B50" s="899"/>
      <c r="C50" s="899"/>
      <c r="D50" s="899"/>
      <c r="E50" s="899"/>
      <c r="F50" s="899"/>
      <c r="G50" s="899"/>
      <c r="H50" s="899"/>
      <c r="I50" s="756"/>
      <c r="J50" s="756"/>
      <c r="K50" s="756"/>
      <c r="L50" s="756"/>
      <c r="M50" s="756"/>
      <c r="N50" s="756"/>
      <c r="O50" s="756"/>
    </row>
    <row r="51" spans="1:133" s="875" customFormat="1">
      <c r="A51" s="757" t="s">
        <v>324</v>
      </c>
      <c r="B51" s="633">
        <v>835.04778999999996</v>
      </c>
      <c r="C51" s="633">
        <v>96.951260000000005</v>
      </c>
      <c r="D51" s="633">
        <v>-174.04050000000001</v>
      </c>
      <c r="E51" s="633">
        <v>-410.6</v>
      </c>
      <c r="F51" s="633">
        <v>857</v>
      </c>
      <c r="G51" s="633">
        <v>180.4</v>
      </c>
      <c r="H51" s="633">
        <v>-1373.8</v>
      </c>
      <c r="I51" s="608">
        <v>-103.6</v>
      </c>
      <c r="J51" s="608">
        <v>-100</v>
      </c>
      <c r="K51" s="608">
        <v>-425.1</v>
      </c>
      <c r="L51" s="608">
        <v>25.4</v>
      </c>
      <c r="M51" s="608">
        <v>0.2</v>
      </c>
      <c r="N51" s="608">
        <v>-4.7</v>
      </c>
      <c r="O51" s="608"/>
      <c r="P51" s="953"/>
      <c r="Q51" s="953"/>
      <c r="R51" s="953"/>
      <c r="S51" s="953"/>
      <c r="T51" s="953"/>
      <c r="U51" s="953"/>
      <c r="V51" s="953"/>
      <c r="W51" s="953"/>
      <c r="X51" s="953"/>
      <c r="Y51" s="953"/>
      <c r="Z51" s="953"/>
      <c r="AA51" s="953"/>
      <c r="AB51" s="953"/>
      <c r="AC51" s="953"/>
      <c r="AD51" s="953"/>
      <c r="AE51" s="953"/>
      <c r="AF51" s="953"/>
      <c r="AG51" s="953"/>
      <c r="AH51" s="953"/>
      <c r="AI51" s="953"/>
      <c r="AJ51" s="953"/>
      <c r="AK51" s="953"/>
      <c r="AL51" s="953"/>
      <c r="AM51" s="953"/>
      <c r="AN51" s="953"/>
      <c r="AO51" s="953"/>
      <c r="AP51" s="953"/>
      <c r="AQ51" s="953"/>
      <c r="AR51" s="953"/>
      <c r="AS51" s="953"/>
      <c r="AT51" s="953"/>
      <c r="AU51" s="953"/>
      <c r="AV51" s="953"/>
      <c r="AW51" s="953"/>
      <c r="AX51" s="953"/>
      <c r="AY51" s="953"/>
      <c r="AZ51" s="953"/>
      <c r="BA51" s="953"/>
      <c r="BB51" s="953"/>
      <c r="BC51" s="953"/>
      <c r="BD51" s="953"/>
      <c r="BE51" s="953"/>
      <c r="BF51" s="953"/>
      <c r="BG51" s="953"/>
      <c r="BH51" s="953"/>
      <c r="BI51" s="953"/>
      <c r="BJ51" s="953"/>
      <c r="BK51" s="953"/>
      <c r="BL51" s="953"/>
      <c r="BM51" s="953"/>
      <c r="BN51" s="953"/>
      <c r="BO51" s="953"/>
      <c r="BP51" s="953"/>
      <c r="BQ51" s="953"/>
      <c r="BR51" s="953"/>
      <c r="BS51" s="953"/>
      <c r="BT51" s="953"/>
      <c r="BU51" s="953"/>
      <c r="BV51" s="953"/>
      <c r="BW51" s="953"/>
      <c r="BX51" s="953"/>
      <c r="BY51" s="953"/>
      <c r="BZ51" s="953"/>
      <c r="CA51" s="953"/>
      <c r="CB51" s="953"/>
      <c r="CC51" s="953"/>
      <c r="CD51" s="953"/>
      <c r="CE51" s="953"/>
      <c r="CF51" s="953"/>
      <c r="CG51" s="953"/>
      <c r="CH51" s="953"/>
      <c r="CI51" s="953"/>
      <c r="CJ51" s="953"/>
      <c r="CK51" s="953"/>
      <c r="CL51" s="953"/>
      <c r="CM51" s="953"/>
      <c r="CN51" s="953"/>
      <c r="CO51" s="953"/>
      <c r="CP51" s="953"/>
      <c r="CQ51" s="953"/>
      <c r="CR51" s="953"/>
      <c r="CS51" s="953"/>
      <c r="CT51" s="953"/>
      <c r="CU51" s="953"/>
      <c r="CV51" s="953"/>
      <c r="CW51" s="953"/>
      <c r="CX51" s="953"/>
      <c r="CY51" s="953"/>
      <c r="CZ51" s="953"/>
      <c r="DA51" s="953"/>
      <c r="DB51" s="953"/>
      <c r="DC51" s="953"/>
      <c r="DD51" s="953"/>
      <c r="DE51" s="953"/>
      <c r="DF51" s="953"/>
      <c r="DG51" s="953"/>
      <c r="DH51" s="953"/>
      <c r="DI51" s="953"/>
      <c r="DJ51" s="953"/>
      <c r="DK51" s="953"/>
      <c r="DL51" s="953"/>
      <c r="DM51" s="953"/>
      <c r="DN51" s="953"/>
      <c r="DO51" s="953"/>
      <c r="DP51" s="953"/>
      <c r="DQ51" s="953"/>
      <c r="DR51" s="953"/>
      <c r="DS51" s="953"/>
      <c r="DT51" s="953"/>
      <c r="DU51" s="953"/>
      <c r="DV51" s="953"/>
      <c r="DW51" s="953"/>
      <c r="DX51" s="953"/>
      <c r="DY51" s="953"/>
      <c r="DZ51" s="953"/>
      <c r="EA51" s="953"/>
      <c r="EB51" s="953"/>
      <c r="EC51" s="953"/>
    </row>
    <row r="52" spans="1:133" s="953" customFormat="1">
      <c r="A52" s="588" t="s">
        <v>330</v>
      </c>
      <c r="B52" s="848"/>
      <c r="C52" s="848"/>
      <c r="D52" s="848"/>
      <c r="E52" s="848">
        <v>-354.5</v>
      </c>
      <c r="F52" s="849">
        <v>857</v>
      </c>
      <c r="G52" s="849">
        <v>180.4</v>
      </c>
      <c r="H52" s="849">
        <v>-1373.8</v>
      </c>
      <c r="I52" s="921">
        <v>-103.6</v>
      </c>
      <c r="J52" s="921">
        <v>-100</v>
      </c>
      <c r="K52" s="921">
        <v>-425.1</v>
      </c>
      <c r="L52" s="921">
        <v>25.4</v>
      </c>
      <c r="M52" s="921">
        <v>0.2</v>
      </c>
      <c r="N52" s="921">
        <v>-4.7</v>
      </c>
      <c r="O52" s="921"/>
    </row>
    <row r="53" spans="1:133" s="21" customFormat="1">
      <c r="A53" s="566" t="s">
        <v>331</v>
      </c>
      <c r="B53" s="632">
        <v>835.04778999999996</v>
      </c>
      <c r="C53" s="632">
        <v>96.95</v>
      </c>
      <c r="D53" s="632">
        <v>-174.04</v>
      </c>
      <c r="E53" s="632">
        <v>-56.1</v>
      </c>
      <c r="F53" s="634"/>
      <c r="G53" s="634"/>
      <c r="H53" s="634"/>
      <c r="I53" s="609"/>
      <c r="J53" s="609"/>
      <c r="K53" s="609"/>
      <c r="L53" s="609"/>
      <c r="M53" s="609"/>
      <c r="N53" s="609"/>
      <c r="O53" s="609"/>
      <c r="P53" s="878"/>
      <c r="Q53" s="878"/>
      <c r="R53" s="878"/>
      <c r="S53" s="878"/>
      <c r="T53" s="878"/>
      <c r="U53" s="878"/>
      <c r="V53" s="878"/>
      <c r="W53" s="878"/>
      <c r="X53" s="878"/>
      <c r="Y53" s="878"/>
      <c r="Z53" s="878"/>
      <c r="AA53" s="878"/>
      <c r="AB53" s="878"/>
      <c r="AC53" s="878"/>
      <c r="AD53" s="878"/>
      <c r="AE53" s="878"/>
      <c r="AF53" s="878"/>
      <c r="AG53" s="878"/>
      <c r="AH53" s="878"/>
      <c r="AI53" s="878"/>
      <c r="AJ53" s="878"/>
      <c r="AK53" s="878"/>
      <c r="AL53" s="878"/>
      <c r="AM53" s="878"/>
      <c r="AN53" s="878"/>
      <c r="AO53" s="878"/>
      <c r="AP53" s="878"/>
      <c r="AQ53" s="878"/>
      <c r="AR53" s="878"/>
      <c r="AS53" s="878"/>
      <c r="AT53" s="878"/>
      <c r="AU53" s="878"/>
      <c r="AV53" s="878"/>
      <c r="AW53" s="878"/>
      <c r="AX53" s="878"/>
      <c r="AY53" s="878"/>
      <c r="AZ53" s="878"/>
      <c r="BA53" s="878"/>
      <c r="BB53" s="878"/>
      <c r="BC53" s="878"/>
      <c r="BD53" s="878"/>
      <c r="BE53" s="878"/>
      <c r="BF53" s="878"/>
      <c r="BG53" s="878"/>
      <c r="BH53" s="878"/>
      <c r="BI53" s="878"/>
      <c r="BJ53" s="878"/>
      <c r="BK53" s="878"/>
      <c r="BL53" s="878"/>
      <c r="BM53" s="878"/>
      <c r="BN53" s="878"/>
      <c r="BO53" s="878"/>
      <c r="BP53" s="878"/>
      <c r="BQ53" s="878"/>
      <c r="BR53" s="878"/>
      <c r="BS53" s="878"/>
      <c r="BT53" s="878"/>
      <c r="BU53" s="878"/>
      <c r="BV53" s="878"/>
      <c r="BW53" s="878"/>
      <c r="BX53" s="878"/>
      <c r="BY53" s="878"/>
      <c r="BZ53" s="878"/>
      <c r="CA53" s="878"/>
      <c r="CB53" s="878"/>
      <c r="CC53" s="878"/>
      <c r="CD53" s="878"/>
      <c r="CE53" s="878"/>
      <c r="CF53" s="878"/>
      <c r="CG53" s="878"/>
      <c r="CH53" s="878"/>
      <c r="CI53" s="878"/>
      <c r="CJ53" s="878"/>
      <c r="CK53" s="878"/>
      <c r="CL53" s="878"/>
      <c r="CM53" s="878"/>
      <c r="CN53" s="878"/>
      <c r="CO53" s="878"/>
      <c r="CP53" s="878"/>
      <c r="CQ53" s="878"/>
      <c r="CR53" s="878"/>
      <c r="CS53" s="878"/>
      <c r="CT53" s="878"/>
      <c r="CU53" s="878"/>
      <c r="CV53" s="878"/>
      <c r="CW53" s="878"/>
      <c r="CX53" s="878"/>
      <c r="CY53" s="878"/>
      <c r="CZ53" s="878"/>
      <c r="DA53" s="878"/>
      <c r="DB53" s="878"/>
      <c r="DC53" s="878"/>
      <c r="DD53" s="878"/>
      <c r="DE53" s="878"/>
      <c r="DF53" s="878"/>
      <c r="DG53" s="878"/>
      <c r="DH53" s="878"/>
      <c r="DI53" s="878"/>
      <c r="DJ53" s="878"/>
      <c r="DK53" s="878"/>
      <c r="DL53" s="878"/>
      <c r="DM53" s="878"/>
      <c r="DN53" s="878"/>
      <c r="DO53" s="878"/>
      <c r="DP53" s="878"/>
      <c r="DQ53" s="878"/>
      <c r="DR53" s="878"/>
      <c r="DS53" s="878"/>
      <c r="DT53" s="878"/>
      <c r="DU53" s="878"/>
      <c r="DV53" s="878"/>
      <c r="DW53" s="878"/>
      <c r="DX53" s="878"/>
      <c r="DY53" s="878"/>
      <c r="DZ53" s="878"/>
      <c r="EA53" s="878"/>
      <c r="EB53" s="878"/>
      <c r="EC53" s="878"/>
    </row>
    <row r="54" spans="1:133" s="21" customFormat="1">
      <c r="A54" s="566"/>
      <c r="B54" s="632"/>
      <c r="C54" s="632"/>
      <c r="D54" s="632"/>
      <c r="E54" s="632"/>
      <c r="F54" s="632"/>
      <c r="G54" s="632"/>
      <c r="H54" s="632"/>
      <c r="I54" s="607"/>
      <c r="J54" s="607"/>
      <c r="K54" s="607"/>
      <c r="L54" s="607"/>
      <c r="M54" s="607"/>
      <c r="N54" s="607"/>
      <c r="O54" s="607"/>
      <c r="P54" s="878"/>
      <c r="Q54" s="878"/>
      <c r="R54" s="878"/>
      <c r="S54" s="878"/>
      <c r="T54" s="878"/>
      <c r="U54" s="878"/>
      <c r="V54" s="878"/>
      <c r="W54" s="878"/>
      <c r="X54" s="878"/>
      <c r="Y54" s="878"/>
      <c r="Z54" s="878"/>
      <c r="AA54" s="878"/>
      <c r="AB54" s="878"/>
      <c r="AC54" s="878"/>
      <c r="AD54" s="878"/>
      <c r="AE54" s="878"/>
      <c r="AF54" s="878"/>
      <c r="AG54" s="878"/>
      <c r="AH54" s="878"/>
      <c r="AI54" s="878"/>
      <c r="AJ54" s="878"/>
      <c r="AK54" s="878"/>
      <c r="AL54" s="878"/>
      <c r="AM54" s="878"/>
      <c r="AN54" s="878"/>
      <c r="AO54" s="878"/>
      <c r="AP54" s="878"/>
      <c r="AQ54" s="878"/>
      <c r="AR54" s="878"/>
      <c r="AS54" s="878"/>
      <c r="AT54" s="878"/>
      <c r="AU54" s="878"/>
      <c r="AV54" s="878"/>
      <c r="AW54" s="878"/>
      <c r="AX54" s="878"/>
      <c r="AY54" s="878"/>
      <c r="AZ54" s="878"/>
      <c r="BA54" s="878"/>
      <c r="BB54" s="878"/>
      <c r="BC54" s="878"/>
      <c r="BD54" s="878"/>
      <c r="BE54" s="878"/>
      <c r="BF54" s="878"/>
      <c r="BG54" s="878"/>
      <c r="BH54" s="878"/>
      <c r="BI54" s="878"/>
      <c r="BJ54" s="878"/>
      <c r="BK54" s="878"/>
      <c r="BL54" s="878"/>
      <c r="BM54" s="878"/>
      <c r="BN54" s="878"/>
      <c r="BO54" s="878"/>
      <c r="BP54" s="878"/>
      <c r="BQ54" s="878"/>
      <c r="BR54" s="878"/>
      <c r="BS54" s="878"/>
      <c r="BT54" s="878"/>
      <c r="BU54" s="878"/>
      <c r="BV54" s="878"/>
      <c r="BW54" s="878"/>
      <c r="BX54" s="878"/>
      <c r="BY54" s="878"/>
      <c r="BZ54" s="878"/>
      <c r="CA54" s="878"/>
      <c r="CB54" s="878"/>
      <c r="CC54" s="878"/>
      <c r="CD54" s="878"/>
      <c r="CE54" s="878"/>
      <c r="CF54" s="878"/>
      <c r="CG54" s="878"/>
      <c r="CH54" s="878"/>
      <c r="CI54" s="878"/>
      <c r="CJ54" s="878"/>
      <c r="CK54" s="878"/>
      <c r="CL54" s="878"/>
      <c r="CM54" s="878"/>
      <c r="CN54" s="878"/>
      <c r="CO54" s="878"/>
      <c r="CP54" s="878"/>
      <c r="CQ54" s="878"/>
      <c r="CR54" s="878"/>
      <c r="CS54" s="878"/>
      <c r="CT54" s="878"/>
      <c r="CU54" s="878"/>
      <c r="CV54" s="878"/>
      <c r="CW54" s="878"/>
      <c r="CX54" s="878"/>
      <c r="CY54" s="878"/>
      <c r="CZ54" s="878"/>
      <c r="DA54" s="878"/>
      <c r="DB54" s="878"/>
      <c r="DC54" s="878"/>
      <c r="DD54" s="878"/>
      <c r="DE54" s="878"/>
      <c r="DF54" s="878"/>
      <c r="DG54" s="878"/>
      <c r="DH54" s="878"/>
      <c r="DI54" s="878"/>
      <c r="DJ54" s="878"/>
      <c r="DK54" s="878"/>
      <c r="DL54" s="878"/>
      <c r="DM54" s="878"/>
      <c r="DN54" s="878"/>
      <c r="DO54" s="878"/>
      <c r="DP54" s="878"/>
      <c r="DQ54" s="878"/>
      <c r="DR54" s="878"/>
      <c r="DS54" s="878"/>
      <c r="DT54" s="878"/>
      <c r="DU54" s="878"/>
      <c r="DV54" s="878"/>
      <c r="DW54" s="878"/>
      <c r="DX54" s="878"/>
      <c r="DY54" s="878"/>
      <c r="DZ54" s="878"/>
      <c r="EA54" s="878"/>
      <c r="EB54" s="878"/>
      <c r="EC54" s="878"/>
    </row>
    <row r="55" spans="1:133" s="875" customFormat="1">
      <c r="A55" s="757" t="s">
        <v>325</v>
      </c>
      <c r="B55" s="900">
        <v>0</v>
      </c>
      <c r="C55" s="900">
        <v>0</v>
      </c>
      <c r="D55" s="900">
        <v>0</v>
      </c>
      <c r="E55" s="900">
        <v>0</v>
      </c>
      <c r="F55" s="900">
        <v>0</v>
      </c>
      <c r="G55" s="900">
        <v>0</v>
      </c>
      <c r="H55" s="900"/>
      <c r="I55" s="758"/>
      <c r="J55" s="758"/>
      <c r="K55" s="758"/>
      <c r="L55" s="758"/>
      <c r="M55" s="758"/>
      <c r="N55" s="758"/>
      <c r="O55" s="758"/>
      <c r="P55" s="878"/>
      <c r="Q55" s="953"/>
      <c r="R55" s="953"/>
      <c r="S55" s="953"/>
      <c r="T55" s="953"/>
      <c r="U55" s="953"/>
      <c r="V55" s="953"/>
      <c r="W55" s="953"/>
      <c r="X55" s="953"/>
      <c r="Y55" s="953"/>
      <c r="Z55" s="953"/>
      <c r="AA55" s="953"/>
      <c r="AB55" s="953"/>
      <c r="AC55" s="953"/>
      <c r="AD55" s="953"/>
      <c r="AE55" s="953"/>
      <c r="AF55" s="953"/>
      <c r="AG55" s="953"/>
      <c r="AH55" s="953"/>
      <c r="AI55" s="953"/>
      <c r="AJ55" s="953"/>
      <c r="AK55" s="953"/>
      <c r="AL55" s="953"/>
      <c r="AM55" s="953"/>
      <c r="AN55" s="953"/>
      <c r="AO55" s="953"/>
      <c r="AP55" s="953"/>
      <c r="AQ55" s="953"/>
      <c r="AR55" s="953"/>
      <c r="AS55" s="953"/>
      <c r="AT55" s="953"/>
      <c r="AU55" s="953"/>
      <c r="AV55" s="953"/>
      <c r="AW55" s="953"/>
      <c r="AX55" s="953"/>
      <c r="AY55" s="953"/>
      <c r="AZ55" s="953"/>
      <c r="BA55" s="953"/>
      <c r="BB55" s="953"/>
      <c r="BC55" s="953"/>
      <c r="BD55" s="953"/>
      <c r="BE55" s="953"/>
      <c r="BF55" s="953"/>
      <c r="BG55" s="953"/>
      <c r="BH55" s="953"/>
      <c r="BI55" s="953"/>
      <c r="BJ55" s="953"/>
      <c r="BK55" s="953"/>
      <c r="BL55" s="953"/>
      <c r="BM55" s="953"/>
      <c r="BN55" s="953"/>
      <c r="BO55" s="953"/>
      <c r="BP55" s="953"/>
      <c r="BQ55" s="953"/>
      <c r="BR55" s="953"/>
      <c r="BS55" s="953"/>
      <c r="BT55" s="953"/>
      <c r="BU55" s="953"/>
      <c r="BV55" s="953"/>
      <c r="BW55" s="953"/>
      <c r="BX55" s="953"/>
      <c r="BY55" s="953"/>
      <c r="BZ55" s="953"/>
      <c r="CA55" s="953"/>
      <c r="CB55" s="953"/>
      <c r="CC55" s="953"/>
      <c r="CD55" s="953"/>
      <c r="CE55" s="953"/>
      <c r="CF55" s="953"/>
      <c r="CG55" s="953"/>
      <c r="CH55" s="953"/>
      <c r="CI55" s="953"/>
      <c r="CJ55" s="953"/>
      <c r="CK55" s="953"/>
      <c r="CL55" s="953"/>
      <c r="CM55" s="953"/>
      <c r="CN55" s="953"/>
      <c r="CO55" s="953"/>
      <c r="CP55" s="953"/>
      <c r="CQ55" s="953"/>
      <c r="CR55" s="953"/>
      <c r="CS55" s="953"/>
      <c r="CT55" s="953"/>
      <c r="CU55" s="953"/>
      <c r="CV55" s="953"/>
      <c r="CW55" s="953"/>
      <c r="CX55" s="953"/>
      <c r="CY55" s="953"/>
      <c r="CZ55" s="953"/>
      <c r="DA55" s="953"/>
      <c r="DB55" s="953"/>
      <c r="DC55" s="953"/>
      <c r="DD55" s="953"/>
      <c r="DE55" s="953"/>
      <c r="DF55" s="953"/>
      <c r="DG55" s="953"/>
      <c r="DH55" s="953"/>
      <c r="DI55" s="953"/>
      <c r="DJ55" s="953"/>
      <c r="DK55" s="953"/>
      <c r="DL55" s="953"/>
      <c r="DM55" s="953"/>
      <c r="DN55" s="953"/>
      <c r="DO55" s="953"/>
      <c r="DP55" s="953"/>
      <c r="DQ55" s="953"/>
      <c r="DR55" s="953"/>
      <c r="DS55" s="953"/>
      <c r="DT55" s="953"/>
      <c r="DU55" s="953"/>
      <c r="DV55" s="953"/>
      <c r="DW55" s="953"/>
      <c r="DX55" s="953"/>
      <c r="DY55" s="953"/>
      <c r="DZ55" s="953"/>
      <c r="EA55" s="953"/>
      <c r="EB55" s="953"/>
      <c r="EC55" s="953"/>
    </row>
    <row r="56" spans="1:133" s="21" customFormat="1">
      <c r="A56" s="566"/>
      <c r="B56" s="634"/>
      <c r="C56" s="634"/>
      <c r="D56" s="634"/>
      <c r="E56" s="634"/>
      <c r="F56" s="634"/>
      <c r="G56" s="634"/>
      <c r="H56" s="634"/>
      <c r="I56" s="609"/>
      <c r="J56" s="609"/>
      <c r="K56" s="609"/>
      <c r="L56" s="609"/>
      <c r="M56" s="609"/>
      <c r="N56" s="609"/>
      <c r="O56" s="609"/>
      <c r="P56" s="953"/>
      <c r="Q56" s="878"/>
      <c r="R56" s="878"/>
      <c r="S56" s="878"/>
      <c r="T56" s="878"/>
      <c r="U56" s="878"/>
      <c r="V56" s="878"/>
      <c r="W56" s="878"/>
      <c r="X56" s="878"/>
      <c r="Y56" s="878"/>
      <c r="Z56" s="878"/>
      <c r="AA56" s="878"/>
      <c r="AB56" s="878"/>
      <c r="AC56" s="878"/>
      <c r="AD56" s="878"/>
      <c r="AE56" s="878"/>
      <c r="AF56" s="878"/>
      <c r="AG56" s="878"/>
      <c r="AH56" s="878"/>
      <c r="AI56" s="878"/>
      <c r="AJ56" s="878"/>
      <c r="AK56" s="878"/>
      <c r="AL56" s="878"/>
      <c r="AM56" s="878"/>
      <c r="AN56" s="878"/>
      <c r="AO56" s="878"/>
      <c r="AP56" s="878"/>
      <c r="AQ56" s="878"/>
      <c r="AR56" s="878"/>
      <c r="AS56" s="878"/>
      <c r="AT56" s="878"/>
      <c r="AU56" s="878"/>
      <c r="AV56" s="878"/>
      <c r="AW56" s="878"/>
      <c r="AX56" s="878"/>
      <c r="AY56" s="878"/>
      <c r="AZ56" s="878"/>
      <c r="BA56" s="878"/>
      <c r="BB56" s="878"/>
      <c r="BC56" s="878"/>
      <c r="BD56" s="878"/>
      <c r="BE56" s="878"/>
      <c r="BF56" s="878"/>
      <c r="BG56" s="878"/>
      <c r="BH56" s="878"/>
      <c r="BI56" s="878"/>
      <c r="BJ56" s="878"/>
      <c r="BK56" s="878"/>
      <c r="BL56" s="878"/>
      <c r="BM56" s="878"/>
      <c r="BN56" s="878"/>
      <c r="BO56" s="878"/>
      <c r="BP56" s="878"/>
      <c r="BQ56" s="878"/>
      <c r="BR56" s="878"/>
      <c r="BS56" s="878"/>
      <c r="BT56" s="878"/>
      <c r="BU56" s="878"/>
      <c r="BV56" s="878"/>
      <c r="BW56" s="878"/>
      <c r="BX56" s="878"/>
      <c r="BY56" s="878"/>
      <c r="BZ56" s="878"/>
      <c r="CA56" s="878"/>
      <c r="CB56" s="878"/>
      <c r="CC56" s="878"/>
      <c r="CD56" s="878"/>
      <c r="CE56" s="878"/>
      <c r="CF56" s="878"/>
      <c r="CG56" s="878"/>
      <c r="CH56" s="878"/>
      <c r="CI56" s="878"/>
      <c r="CJ56" s="878"/>
      <c r="CK56" s="878"/>
      <c r="CL56" s="878"/>
      <c r="CM56" s="878"/>
      <c r="CN56" s="878"/>
      <c r="CO56" s="878"/>
      <c r="CP56" s="878"/>
      <c r="CQ56" s="878"/>
      <c r="CR56" s="878"/>
      <c r="CS56" s="878"/>
      <c r="CT56" s="878"/>
      <c r="CU56" s="878"/>
      <c r="CV56" s="878"/>
      <c r="CW56" s="878"/>
      <c r="CX56" s="878"/>
      <c r="CY56" s="878"/>
      <c r="CZ56" s="878"/>
      <c r="DA56" s="878"/>
      <c r="DB56" s="878"/>
      <c r="DC56" s="878"/>
      <c r="DD56" s="878"/>
      <c r="DE56" s="878"/>
      <c r="DF56" s="878"/>
      <c r="DG56" s="878"/>
      <c r="DH56" s="878"/>
      <c r="DI56" s="878"/>
      <c r="DJ56" s="878"/>
      <c r="DK56" s="878"/>
      <c r="DL56" s="878"/>
      <c r="DM56" s="878"/>
      <c r="DN56" s="878"/>
      <c r="DO56" s="878"/>
      <c r="DP56" s="878"/>
      <c r="DQ56" s="878"/>
      <c r="DR56" s="878"/>
      <c r="DS56" s="878"/>
      <c r="DT56" s="878"/>
      <c r="DU56" s="878"/>
      <c r="DV56" s="878"/>
      <c r="DW56" s="878"/>
      <c r="DX56" s="878"/>
      <c r="DY56" s="878"/>
      <c r="DZ56" s="878"/>
      <c r="EA56" s="878"/>
      <c r="EB56" s="878"/>
      <c r="EC56" s="878"/>
    </row>
    <row r="57" spans="1:133" s="875" customFormat="1">
      <c r="A57" s="568" t="s">
        <v>332</v>
      </c>
      <c r="B57" s="334">
        <f>B59+B70</f>
        <v>1359</v>
      </c>
      <c r="C57" s="334">
        <f>C59+C70</f>
        <v>3375</v>
      </c>
      <c r="D57" s="334">
        <f>D59+D70</f>
        <v>3405</v>
      </c>
      <c r="E57" s="334">
        <f>E59+E70</f>
        <v>2601.8000000000002</v>
      </c>
      <c r="F57" s="334">
        <f>F59+F70</f>
        <v>3943.8</v>
      </c>
      <c r="G57" s="334">
        <v>1614.2</v>
      </c>
      <c r="H57" s="334">
        <v>2838.5</v>
      </c>
      <c r="I57" s="733">
        <v>3503.5</v>
      </c>
      <c r="J57" s="733">
        <v>4630.7</v>
      </c>
      <c r="K57" s="733">
        <v>3676.7</v>
      </c>
      <c r="L57" s="733">
        <v>2329.4</v>
      </c>
      <c r="M57" s="733">
        <v>2142.4</v>
      </c>
      <c r="N57" s="733">
        <v>2292.8000000000002</v>
      </c>
      <c r="O57" s="733"/>
      <c r="P57" s="953"/>
      <c r="Q57" s="953"/>
      <c r="R57" s="953"/>
      <c r="S57" s="953"/>
      <c r="T57" s="953"/>
      <c r="U57" s="953"/>
      <c r="V57" s="953"/>
      <c r="W57" s="953"/>
      <c r="X57" s="953"/>
      <c r="Y57" s="953"/>
      <c r="Z57" s="953"/>
      <c r="AA57" s="953"/>
      <c r="AB57" s="953"/>
      <c r="AC57" s="953"/>
      <c r="AD57" s="953"/>
      <c r="AE57" s="953"/>
      <c r="AF57" s="953"/>
      <c r="AG57" s="953"/>
      <c r="AH57" s="953"/>
      <c r="AI57" s="953"/>
      <c r="AJ57" s="953"/>
      <c r="AK57" s="953"/>
      <c r="AL57" s="953"/>
      <c r="AM57" s="953"/>
      <c r="AN57" s="953"/>
      <c r="AO57" s="953"/>
      <c r="AP57" s="953"/>
      <c r="AQ57" s="953"/>
      <c r="AR57" s="953"/>
      <c r="AS57" s="953"/>
      <c r="AT57" s="953"/>
      <c r="AU57" s="953"/>
      <c r="AV57" s="953"/>
      <c r="AW57" s="953"/>
      <c r="AX57" s="953"/>
      <c r="AY57" s="953"/>
      <c r="AZ57" s="953"/>
      <c r="BA57" s="953"/>
      <c r="BB57" s="953"/>
      <c r="BC57" s="953"/>
      <c r="BD57" s="953"/>
      <c r="BE57" s="953"/>
      <c r="BF57" s="953"/>
      <c r="BG57" s="953"/>
      <c r="BH57" s="953"/>
      <c r="BI57" s="953"/>
      <c r="BJ57" s="953"/>
      <c r="BK57" s="953"/>
      <c r="BL57" s="953"/>
      <c r="BM57" s="953"/>
      <c r="BN57" s="953"/>
      <c r="BO57" s="953"/>
      <c r="BP57" s="953"/>
      <c r="BQ57" s="953"/>
      <c r="BR57" s="953"/>
      <c r="BS57" s="953"/>
      <c r="BT57" s="953"/>
      <c r="BU57" s="953"/>
      <c r="BV57" s="953"/>
      <c r="BW57" s="953"/>
      <c r="BX57" s="953"/>
      <c r="BY57" s="953"/>
      <c r="BZ57" s="953"/>
      <c r="CA57" s="953"/>
      <c r="CB57" s="953"/>
      <c r="CC57" s="953"/>
      <c r="CD57" s="953"/>
      <c r="CE57" s="953"/>
      <c r="CF57" s="953"/>
      <c r="CG57" s="953"/>
      <c r="CH57" s="953"/>
      <c r="CI57" s="953"/>
      <c r="CJ57" s="953"/>
      <c r="CK57" s="953"/>
      <c r="CL57" s="953"/>
      <c r="CM57" s="953"/>
      <c r="CN57" s="953"/>
      <c r="CO57" s="953"/>
      <c r="CP57" s="953"/>
      <c r="CQ57" s="953"/>
      <c r="CR57" s="953"/>
      <c r="CS57" s="953"/>
      <c r="CT57" s="953"/>
      <c r="CU57" s="953"/>
      <c r="CV57" s="953"/>
      <c r="CW57" s="953"/>
      <c r="CX57" s="953"/>
      <c r="CY57" s="953"/>
      <c r="CZ57" s="953"/>
      <c r="DA57" s="953"/>
      <c r="DB57" s="953"/>
      <c r="DC57" s="953"/>
      <c r="DD57" s="953"/>
      <c r="DE57" s="953"/>
      <c r="DF57" s="953"/>
      <c r="DG57" s="953"/>
      <c r="DH57" s="953"/>
      <c r="DI57" s="953"/>
      <c r="DJ57" s="953"/>
      <c r="DK57" s="953"/>
      <c r="DL57" s="953"/>
      <c r="DM57" s="953"/>
      <c r="DN57" s="953"/>
      <c r="DO57" s="953"/>
      <c r="DP57" s="953"/>
      <c r="DQ57" s="953"/>
      <c r="DR57" s="953"/>
      <c r="DS57" s="953"/>
      <c r="DT57" s="953"/>
      <c r="DU57" s="953"/>
      <c r="DV57" s="953"/>
      <c r="DW57" s="953"/>
      <c r="DX57" s="953"/>
      <c r="DY57" s="953"/>
      <c r="DZ57" s="953"/>
      <c r="EA57" s="953"/>
      <c r="EB57" s="953"/>
      <c r="EC57" s="953"/>
    </row>
    <row r="58" spans="1:133" s="953" customFormat="1">
      <c r="A58" s="611"/>
      <c r="B58" s="899"/>
      <c r="C58" s="899"/>
      <c r="D58" s="899"/>
      <c r="E58" s="899"/>
      <c r="F58" s="899"/>
      <c r="G58" s="899"/>
      <c r="H58" s="899"/>
      <c r="I58" s="756"/>
      <c r="J58" s="756"/>
      <c r="K58" s="756"/>
      <c r="L58" s="756"/>
      <c r="M58" s="756"/>
      <c r="N58" s="756"/>
      <c r="O58" s="756"/>
    </row>
    <row r="59" spans="1:133" s="875" customFormat="1">
      <c r="A59" s="757" t="s">
        <v>324</v>
      </c>
      <c r="B59" s="633">
        <v>1197.0999999999999</v>
      </c>
      <c r="C59" s="633">
        <v>3031.5</v>
      </c>
      <c r="D59" s="633">
        <v>2983.2</v>
      </c>
      <c r="E59" s="633">
        <f>E60+E68</f>
        <v>2080.8000000000002</v>
      </c>
      <c r="F59" s="633">
        <f t="shared" ref="F59" si="3">F60+F68</f>
        <v>2494.9</v>
      </c>
      <c r="G59" s="633">
        <v>736.2</v>
      </c>
      <c r="H59" s="633">
        <v>27.3</v>
      </c>
      <c r="I59" s="608">
        <v>899.8</v>
      </c>
      <c r="J59" s="608">
        <v>757.2</v>
      </c>
      <c r="K59" s="608">
        <v>536.29999999999995</v>
      </c>
      <c r="L59" s="608">
        <v>1025.2</v>
      </c>
      <c r="M59" s="608">
        <v>561.20000000000005</v>
      </c>
      <c r="N59" s="608">
        <v>260</v>
      </c>
      <c r="O59" s="608"/>
      <c r="P59" s="878"/>
      <c r="Q59" s="953"/>
      <c r="R59" s="953"/>
      <c r="S59" s="953"/>
      <c r="T59" s="953"/>
      <c r="U59" s="953"/>
      <c r="V59" s="953"/>
      <c r="W59" s="953"/>
      <c r="X59" s="953"/>
      <c r="Y59" s="953"/>
      <c r="Z59" s="953"/>
      <c r="AA59" s="953"/>
      <c r="AB59" s="953"/>
      <c r="AC59" s="953"/>
      <c r="AD59" s="953"/>
      <c r="AE59" s="953"/>
      <c r="AF59" s="953"/>
      <c r="AG59" s="953"/>
      <c r="AH59" s="953"/>
      <c r="AI59" s="953"/>
      <c r="AJ59" s="953"/>
      <c r="AK59" s="953"/>
      <c r="AL59" s="953"/>
      <c r="AM59" s="953"/>
      <c r="AN59" s="953"/>
      <c r="AO59" s="953"/>
      <c r="AP59" s="953"/>
      <c r="AQ59" s="953"/>
      <c r="AR59" s="953"/>
      <c r="AS59" s="953"/>
      <c r="AT59" s="953"/>
      <c r="AU59" s="953"/>
      <c r="AV59" s="953"/>
      <c r="AW59" s="953"/>
      <c r="AX59" s="953"/>
      <c r="AY59" s="953"/>
      <c r="AZ59" s="953"/>
      <c r="BA59" s="953"/>
      <c r="BB59" s="953"/>
      <c r="BC59" s="953"/>
      <c r="BD59" s="953"/>
      <c r="BE59" s="953"/>
      <c r="BF59" s="953"/>
      <c r="BG59" s="953"/>
      <c r="BH59" s="953"/>
      <c r="BI59" s="953"/>
      <c r="BJ59" s="953"/>
      <c r="BK59" s="953"/>
      <c r="BL59" s="953"/>
      <c r="BM59" s="953"/>
      <c r="BN59" s="953"/>
      <c r="BO59" s="953"/>
      <c r="BP59" s="953"/>
      <c r="BQ59" s="953"/>
      <c r="BR59" s="953"/>
      <c r="BS59" s="953"/>
      <c r="BT59" s="953"/>
      <c r="BU59" s="953"/>
      <c r="BV59" s="953"/>
      <c r="BW59" s="953"/>
      <c r="BX59" s="953"/>
      <c r="BY59" s="953"/>
      <c r="BZ59" s="953"/>
      <c r="CA59" s="953"/>
      <c r="CB59" s="953"/>
      <c r="CC59" s="953"/>
      <c r="CD59" s="953"/>
      <c r="CE59" s="953"/>
      <c r="CF59" s="953"/>
      <c r="CG59" s="953"/>
      <c r="CH59" s="953"/>
      <c r="CI59" s="953"/>
      <c r="CJ59" s="953"/>
      <c r="CK59" s="953"/>
      <c r="CL59" s="953"/>
      <c r="CM59" s="953"/>
      <c r="CN59" s="953"/>
      <c r="CO59" s="953"/>
      <c r="CP59" s="953"/>
      <c r="CQ59" s="953"/>
      <c r="CR59" s="953"/>
      <c r="CS59" s="953"/>
      <c r="CT59" s="953"/>
      <c r="CU59" s="953"/>
      <c r="CV59" s="953"/>
      <c r="CW59" s="953"/>
      <c r="CX59" s="953"/>
      <c r="CY59" s="953"/>
      <c r="CZ59" s="953"/>
      <c r="DA59" s="953"/>
      <c r="DB59" s="953"/>
      <c r="DC59" s="953"/>
      <c r="DD59" s="953"/>
      <c r="DE59" s="953"/>
      <c r="DF59" s="953"/>
      <c r="DG59" s="953"/>
      <c r="DH59" s="953"/>
      <c r="DI59" s="953"/>
      <c r="DJ59" s="953"/>
      <c r="DK59" s="953"/>
      <c r="DL59" s="953"/>
      <c r="DM59" s="953"/>
      <c r="DN59" s="953"/>
      <c r="DO59" s="953"/>
      <c r="DP59" s="953"/>
      <c r="DQ59" s="953"/>
      <c r="DR59" s="953"/>
      <c r="DS59" s="953"/>
      <c r="DT59" s="953"/>
      <c r="DU59" s="953"/>
      <c r="DV59" s="953"/>
      <c r="DW59" s="953"/>
      <c r="DX59" s="953"/>
      <c r="DY59" s="953"/>
      <c r="DZ59" s="953"/>
      <c r="EA59" s="953"/>
      <c r="EB59" s="953"/>
      <c r="EC59" s="953"/>
    </row>
    <row r="60" spans="1:133" s="21" customFormat="1">
      <c r="A60" s="566" t="s">
        <v>333</v>
      </c>
      <c r="B60" s="632">
        <v>997.1</v>
      </c>
      <c r="C60" s="632">
        <v>2726.5</v>
      </c>
      <c r="D60" s="632">
        <v>2983.2</v>
      </c>
      <c r="E60" s="632">
        <v>2080.8000000000002</v>
      </c>
      <c r="F60" s="632">
        <v>2494.9</v>
      </c>
      <c r="G60" s="632">
        <v>736.2</v>
      </c>
      <c r="H60" s="632">
        <v>173.3</v>
      </c>
      <c r="I60" s="607">
        <v>899.8</v>
      </c>
      <c r="J60" s="607">
        <v>857.7</v>
      </c>
      <c r="K60" s="607">
        <v>961.3</v>
      </c>
      <c r="L60" s="607">
        <v>1025.2</v>
      </c>
      <c r="M60" s="607">
        <v>561.20000000000005</v>
      </c>
      <c r="N60" s="607">
        <v>260</v>
      </c>
      <c r="O60" s="607"/>
      <c r="P60" s="878"/>
      <c r="Q60" s="878"/>
      <c r="R60" s="878"/>
      <c r="S60" s="878"/>
      <c r="T60" s="878"/>
      <c r="U60" s="878"/>
      <c r="V60" s="878"/>
      <c r="W60" s="878"/>
      <c r="X60" s="878"/>
      <c r="Y60" s="878"/>
      <c r="Z60" s="878"/>
      <c r="AA60" s="878"/>
      <c r="AB60" s="878"/>
      <c r="AC60" s="878"/>
      <c r="AD60" s="878"/>
      <c r="AE60" s="878"/>
      <c r="AF60" s="878"/>
      <c r="AG60" s="878"/>
      <c r="AH60" s="878"/>
      <c r="AI60" s="878"/>
      <c r="AJ60" s="878"/>
      <c r="AK60" s="878"/>
      <c r="AL60" s="878"/>
      <c r="AM60" s="878"/>
      <c r="AN60" s="878"/>
      <c r="AO60" s="878"/>
      <c r="AP60" s="878"/>
      <c r="AQ60" s="878"/>
      <c r="AR60" s="878"/>
      <c r="AS60" s="878"/>
      <c r="AT60" s="878"/>
      <c r="AU60" s="878"/>
      <c r="AV60" s="878"/>
      <c r="AW60" s="878"/>
      <c r="AX60" s="878"/>
      <c r="AY60" s="878"/>
      <c r="AZ60" s="878"/>
      <c r="BA60" s="878"/>
      <c r="BB60" s="878"/>
      <c r="BC60" s="878"/>
      <c r="BD60" s="878"/>
      <c r="BE60" s="878"/>
      <c r="BF60" s="878"/>
      <c r="BG60" s="878"/>
      <c r="BH60" s="878"/>
      <c r="BI60" s="878"/>
      <c r="BJ60" s="878"/>
      <c r="BK60" s="878"/>
      <c r="BL60" s="878"/>
      <c r="BM60" s="878"/>
      <c r="BN60" s="878"/>
      <c r="BO60" s="878"/>
      <c r="BP60" s="878"/>
      <c r="BQ60" s="878"/>
      <c r="BR60" s="878"/>
      <c r="BS60" s="878"/>
      <c r="BT60" s="878"/>
      <c r="BU60" s="878"/>
      <c r="BV60" s="878"/>
      <c r="BW60" s="878"/>
      <c r="BX60" s="878"/>
      <c r="BY60" s="878"/>
      <c r="BZ60" s="878"/>
      <c r="CA60" s="878"/>
      <c r="CB60" s="878"/>
      <c r="CC60" s="878"/>
      <c r="CD60" s="878"/>
      <c r="CE60" s="878"/>
      <c r="CF60" s="878"/>
      <c r="CG60" s="878"/>
      <c r="CH60" s="878"/>
      <c r="CI60" s="878"/>
      <c r="CJ60" s="878"/>
      <c r="CK60" s="878"/>
      <c r="CL60" s="878"/>
      <c r="CM60" s="878"/>
      <c r="CN60" s="878"/>
      <c r="CO60" s="878"/>
      <c r="CP60" s="878"/>
      <c r="CQ60" s="878"/>
      <c r="CR60" s="878"/>
      <c r="CS60" s="878"/>
      <c r="CT60" s="878"/>
      <c r="CU60" s="878"/>
      <c r="CV60" s="878"/>
      <c r="CW60" s="878"/>
      <c r="CX60" s="878"/>
      <c r="CY60" s="878"/>
      <c r="CZ60" s="878"/>
      <c r="DA60" s="878"/>
      <c r="DB60" s="878"/>
      <c r="DC60" s="878"/>
      <c r="DD60" s="878"/>
      <c r="DE60" s="878"/>
      <c r="DF60" s="878"/>
      <c r="DG60" s="878"/>
      <c r="DH60" s="878"/>
      <c r="DI60" s="878"/>
      <c r="DJ60" s="878"/>
      <c r="DK60" s="878"/>
      <c r="DL60" s="878"/>
      <c r="DM60" s="878"/>
      <c r="DN60" s="878"/>
      <c r="DO60" s="878"/>
      <c r="DP60" s="878"/>
      <c r="DQ60" s="878"/>
      <c r="DR60" s="878"/>
      <c r="DS60" s="878"/>
      <c r="DT60" s="878"/>
      <c r="DU60" s="878"/>
      <c r="DV60" s="878"/>
      <c r="DW60" s="878"/>
      <c r="DX60" s="878"/>
      <c r="DY60" s="878"/>
      <c r="DZ60" s="878"/>
      <c r="EA60" s="878"/>
      <c r="EB60" s="878"/>
      <c r="EC60" s="878"/>
    </row>
    <row r="61" spans="1:133" s="21" customFormat="1">
      <c r="A61" s="566" t="s">
        <v>336</v>
      </c>
      <c r="B61" s="632">
        <v>497.1</v>
      </c>
      <c r="C61" s="632">
        <v>1449.1</v>
      </c>
      <c r="D61" s="632">
        <v>1419.9</v>
      </c>
      <c r="E61" s="632">
        <v>1075.5</v>
      </c>
      <c r="F61" s="632">
        <v>1934.1</v>
      </c>
      <c r="G61" s="632">
        <v>530.9</v>
      </c>
      <c r="H61" s="632">
        <v>-516.9</v>
      </c>
      <c r="I61" s="607">
        <v>1303.3</v>
      </c>
      <c r="J61" s="607">
        <v>328.1</v>
      </c>
      <c r="K61" s="607">
        <v>224</v>
      </c>
      <c r="L61" s="607">
        <v>240.8</v>
      </c>
      <c r="M61" s="607">
        <v>99.1</v>
      </c>
      <c r="N61" s="607">
        <v>6.4</v>
      </c>
      <c r="O61" s="607"/>
      <c r="P61" s="878"/>
      <c r="Q61" s="878"/>
      <c r="R61" s="878"/>
      <c r="S61" s="878"/>
      <c r="T61" s="878"/>
      <c r="U61" s="878"/>
      <c r="V61" s="878"/>
      <c r="W61" s="878"/>
      <c r="X61" s="878"/>
      <c r="Y61" s="878"/>
      <c r="Z61" s="878"/>
      <c r="AA61" s="878"/>
      <c r="AB61" s="878"/>
      <c r="AC61" s="878"/>
      <c r="AD61" s="878"/>
      <c r="AE61" s="878"/>
      <c r="AF61" s="878"/>
      <c r="AG61" s="878"/>
      <c r="AH61" s="878"/>
      <c r="AI61" s="878"/>
      <c r="AJ61" s="878"/>
      <c r="AK61" s="878"/>
      <c r="AL61" s="878"/>
      <c r="AM61" s="878"/>
      <c r="AN61" s="878"/>
      <c r="AO61" s="878"/>
      <c r="AP61" s="878"/>
      <c r="AQ61" s="878"/>
      <c r="AR61" s="878"/>
      <c r="AS61" s="878"/>
      <c r="AT61" s="878"/>
      <c r="AU61" s="878"/>
      <c r="AV61" s="878"/>
      <c r="AW61" s="878"/>
      <c r="AX61" s="878"/>
      <c r="AY61" s="878"/>
      <c r="AZ61" s="878"/>
      <c r="BA61" s="878"/>
      <c r="BB61" s="878"/>
      <c r="BC61" s="878"/>
      <c r="BD61" s="878"/>
      <c r="BE61" s="878"/>
      <c r="BF61" s="878"/>
      <c r="BG61" s="878"/>
      <c r="BH61" s="878"/>
      <c r="BI61" s="878"/>
      <c r="BJ61" s="878"/>
      <c r="BK61" s="878"/>
      <c r="BL61" s="878"/>
      <c r="BM61" s="878"/>
      <c r="BN61" s="878"/>
      <c r="BO61" s="878"/>
      <c r="BP61" s="878"/>
      <c r="BQ61" s="878"/>
      <c r="BR61" s="878"/>
      <c r="BS61" s="878"/>
      <c r="BT61" s="878"/>
      <c r="BU61" s="878"/>
      <c r="BV61" s="878"/>
      <c r="BW61" s="878"/>
      <c r="BX61" s="878"/>
      <c r="BY61" s="878"/>
      <c r="BZ61" s="878"/>
      <c r="CA61" s="878"/>
      <c r="CB61" s="878"/>
      <c r="CC61" s="878"/>
      <c r="CD61" s="878"/>
      <c r="CE61" s="878"/>
      <c r="CF61" s="878"/>
      <c r="CG61" s="878"/>
      <c r="CH61" s="878"/>
      <c r="CI61" s="878"/>
      <c r="CJ61" s="878"/>
      <c r="CK61" s="878"/>
      <c r="CL61" s="878"/>
      <c r="CM61" s="878"/>
      <c r="CN61" s="878"/>
      <c r="CO61" s="878"/>
      <c r="CP61" s="878"/>
      <c r="CQ61" s="878"/>
      <c r="CR61" s="878"/>
      <c r="CS61" s="878"/>
      <c r="CT61" s="878"/>
      <c r="CU61" s="878"/>
      <c r="CV61" s="878"/>
      <c r="CW61" s="878"/>
      <c r="CX61" s="878"/>
      <c r="CY61" s="878"/>
      <c r="CZ61" s="878"/>
      <c r="DA61" s="878"/>
      <c r="DB61" s="878"/>
      <c r="DC61" s="878"/>
      <c r="DD61" s="878"/>
      <c r="DE61" s="878"/>
      <c r="DF61" s="878"/>
      <c r="DG61" s="878"/>
      <c r="DH61" s="878"/>
      <c r="DI61" s="878"/>
      <c r="DJ61" s="878"/>
      <c r="DK61" s="878"/>
      <c r="DL61" s="878"/>
      <c r="DM61" s="878"/>
      <c r="DN61" s="878"/>
      <c r="DO61" s="878"/>
      <c r="DP61" s="878"/>
      <c r="DQ61" s="878"/>
      <c r="DR61" s="878"/>
      <c r="DS61" s="878"/>
      <c r="DT61" s="878"/>
      <c r="DU61" s="878"/>
      <c r="DV61" s="878"/>
      <c r="DW61" s="878"/>
      <c r="DX61" s="878"/>
      <c r="DY61" s="878"/>
      <c r="DZ61" s="878"/>
      <c r="EA61" s="878"/>
      <c r="EB61" s="878"/>
      <c r="EC61" s="878"/>
    </row>
    <row r="62" spans="1:133" s="21" customFormat="1">
      <c r="A62" s="574" t="s">
        <v>421</v>
      </c>
      <c r="B62" s="632">
        <v>3470.2</v>
      </c>
      <c r="C62" s="632">
        <v>5498.9</v>
      </c>
      <c r="D62" s="632">
        <v>6784.3</v>
      </c>
      <c r="E62" s="632"/>
      <c r="F62" s="632"/>
      <c r="G62" s="632"/>
      <c r="H62" s="632">
        <v>11178.8</v>
      </c>
      <c r="I62" s="607">
        <v>10358.200000000001</v>
      </c>
      <c r="J62" s="607">
        <v>9600.2999999999993</v>
      </c>
      <c r="K62" s="607">
        <v>8982.2000000000007</v>
      </c>
      <c r="L62" s="607">
        <v>10342.9</v>
      </c>
      <c r="M62" s="607">
        <v>10473.1</v>
      </c>
      <c r="N62" s="607">
        <v>9768.2000000000007</v>
      </c>
      <c r="O62" s="607"/>
      <c r="P62" s="878"/>
      <c r="Q62" s="964"/>
      <c r="R62" s="878"/>
      <c r="S62" s="878"/>
      <c r="T62" s="878"/>
      <c r="U62" s="878"/>
      <c r="V62" s="878"/>
      <c r="W62" s="878"/>
      <c r="X62" s="878"/>
      <c r="Y62" s="878"/>
      <c r="Z62" s="878"/>
      <c r="AA62" s="878"/>
      <c r="AB62" s="878"/>
      <c r="AC62" s="878"/>
      <c r="AD62" s="878"/>
      <c r="AE62" s="878"/>
      <c r="AF62" s="878"/>
      <c r="AG62" s="878"/>
      <c r="AH62" s="878"/>
      <c r="AI62" s="878"/>
      <c r="AJ62" s="878"/>
      <c r="AK62" s="878"/>
      <c r="AL62" s="878"/>
      <c r="AM62" s="878"/>
      <c r="AN62" s="878"/>
      <c r="AO62" s="878"/>
      <c r="AP62" s="878"/>
      <c r="AQ62" s="878"/>
      <c r="AR62" s="878"/>
      <c r="AS62" s="878"/>
      <c r="AT62" s="878"/>
      <c r="AU62" s="878"/>
      <c r="AV62" s="878"/>
      <c r="AW62" s="878"/>
      <c r="AX62" s="878"/>
      <c r="AY62" s="878"/>
      <c r="AZ62" s="878"/>
      <c r="BA62" s="878"/>
      <c r="BB62" s="878"/>
      <c r="BC62" s="878"/>
      <c r="BD62" s="878"/>
      <c r="BE62" s="878"/>
      <c r="BF62" s="878"/>
      <c r="BG62" s="878"/>
      <c r="BH62" s="878"/>
      <c r="BI62" s="878"/>
      <c r="BJ62" s="878"/>
      <c r="BK62" s="878"/>
      <c r="BL62" s="878"/>
      <c r="BM62" s="878"/>
      <c r="BN62" s="878"/>
      <c r="BO62" s="878"/>
      <c r="BP62" s="878"/>
      <c r="BQ62" s="878"/>
      <c r="BR62" s="878"/>
      <c r="BS62" s="878"/>
      <c r="BT62" s="878"/>
      <c r="BU62" s="878"/>
      <c r="BV62" s="878"/>
      <c r="BW62" s="878"/>
      <c r="BX62" s="878"/>
      <c r="BY62" s="878"/>
      <c r="BZ62" s="878"/>
      <c r="CA62" s="878"/>
      <c r="CB62" s="878"/>
      <c r="CC62" s="878"/>
      <c r="CD62" s="878"/>
      <c r="CE62" s="878"/>
      <c r="CF62" s="878"/>
      <c r="CG62" s="878"/>
      <c r="CH62" s="878"/>
      <c r="CI62" s="878"/>
      <c r="CJ62" s="878"/>
      <c r="CK62" s="878"/>
      <c r="CL62" s="878"/>
      <c r="CM62" s="878"/>
      <c r="CN62" s="878"/>
      <c r="CO62" s="878"/>
      <c r="CP62" s="878"/>
      <c r="CQ62" s="878"/>
      <c r="CR62" s="878"/>
      <c r="CS62" s="878"/>
      <c r="CT62" s="878"/>
      <c r="CU62" s="878"/>
      <c r="CV62" s="878"/>
      <c r="CW62" s="878"/>
      <c r="CX62" s="878"/>
      <c r="CY62" s="878"/>
      <c r="CZ62" s="878"/>
      <c r="DA62" s="878"/>
      <c r="DB62" s="878"/>
      <c r="DC62" s="878"/>
      <c r="DD62" s="878"/>
      <c r="DE62" s="878"/>
      <c r="DF62" s="878"/>
      <c r="DG62" s="878"/>
      <c r="DH62" s="878"/>
      <c r="DI62" s="878"/>
      <c r="DJ62" s="878"/>
      <c r="DK62" s="878"/>
      <c r="DL62" s="878"/>
      <c r="DM62" s="878"/>
      <c r="DN62" s="878"/>
      <c r="DO62" s="878"/>
      <c r="DP62" s="878"/>
      <c r="DQ62" s="878"/>
      <c r="DR62" s="878"/>
      <c r="DS62" s="878"/>
      <c r="DT62" s="878"/>
      <c r="DU62" s="878"/>
      <c r="DV62" s="878"/>
      <c r="DW62" s="878"/>
      <c r="DX62" s="878"/>
      <c r="DY62" s="878"/>
      <c r="DZ62" s="878"/>
      <c r="EA62" s="878"/>
      <c r="EB62" s="878"/>
      <c r="EC62" s="878"/>
    </row>
    <row r="63" spans="1:133" s="21" customFormat="1">
      <c r="A63" s="574" t="s">
        <v>422</v>
      </c>
      <c r="B63" s="632">
        <v>2973.1</v>
      </c>
      <c r="C63" s="632">
        <v>4049.8</v>
      </c>
      <c r="D63" s="632">
        <v>5364.4</v>
      </c>
      <c r="E63" s="632"/>
      <c r="F63" s="632"/>
      <c r="G63" s="632"/>
      <c r="H63" s="632">
        <v>11695.7</v>
      </c>
      <c r="I63" s="607">
        <v>9054.9</v>
      </c>
      <c r="J63" s="607">
        <v>9272.2000000000007</v>
      </c>
      <c r="K63" s="607">
        <v>8758.2000000000007</v>
      </c>
      <c r="L63" s="607">
        <v>10102.1</v>
      </c>
      <c r="M63" s="607">
        <v>10374</v>
      </c>
      <c r="N63" s="607">
        <v>9761.7999999999993</v>
      </c>
      <c r="O63" s="607"/>
      <c r="P63" s="878"/>
      <c r="Q63" s="964"/>
      <c r="R63" s="878"/>
      <c r="S63" s="878"/>
      <c r="T63" s="878"/>
      <c r="U63" s="878"/>
      <c r="V63" s="878"/>
      <c r="W63" s="878"/>
      <c r="X63" s="878"/>
      <c r="Y63" s="878"/>
      <c r="Z63" s="878"/>
      <c r="AA63" s="878"/>
      <c r="AB63" s="878"/>
      <c r="AC63" s="878"/>
      <c r="AD63" s="878"/>
      <c r="AE63" s="878"/>
      <c r="AF63" s="878"/>
      <c r="AG63" s="878"/>
      <c r="AH63" s="878"/>
      <c r="AI63" s="878"/>
      <c r="AJ63" s="878"/>
      <c r="AK63" s="878"/>
      <c r="AL63" s="878"/>
      <c r="AM63" s="878"/>
      <c r="AN63" s="878"/>
      <c r="AO63" s="878"/>
      <c r="AP63" s="878"/>
      <c r="AQ63" s="878"/>
      <c r="AR63" s="878"/>
      <c r="AS63" s="878"/>
      <c r="AT63" s="878"/>
      <c r="AU63" s="878"/>
      <c r="AV63" s="878"/>
      <c r="AW63" s="878"/>
      <c r="AX63" s="878"/>
      <c r="AY63" s="878"/>
      <c r="AZ63" s="878"/>
      <c r="BA63" s="878"/>
      <c r="BB63" s="878"/>
      <c r="BC63" s="878"/>
      <c r="BD63" s="878"/>
      <c r="BE63" s="878"/>
      <c r="BF63" s="878"/>
      <c r="BG63" s="878"/>
      <c r="BH63" s="878"/>
      <c r="BI63" s="878"/>
      <c r="BJ63" s="878"/>
      <c r="BK63" s="878"/>
      <c r="BL63" s="878"/>
      <c r="BM63" s="878"/>
      <c r="BN63" s="878"/>
      <c r="BO63" s="878"/>
      <c r="BP63" s="878"/>
      <c r="BQ63" s="878"/>
      <c r="BR63" s="878"/>
      <c r="BS63" s="878"/>
      <c r="BT63" s="878"/>
      <c r="BU63" s="878"/>
      <c r="BV63" s="878"/>
      <c r="BW63" s="878"/>
      <c r="BX63" s="878"/>
      <c r="BY63" s="878"/>
      <c r="BZ63" s="878"/>
      <c r="CA63" s="878"/>
      <c r="CB63" s="878"/>
      <c r="CC63" s="878"/>
      <c r="CD63" s="878"/>
      <c r="CE63" s="878"/>
      <c r="CF63" s="878"/>
      <c r="CG63" s="878"/>
      <c r="CH63" s="878"/>
      <c r="CI63" s="878"/>
      <c r="CJ63" s="878"/>
      <c r="CK63" s="878"/>
      <c r="CL63" s="878"/>
      <c r="CM63" s="878"/>
      <c r="CN63" s="878"/>
      <c r="CO63" s="878"/>
      <c r="CP63" s="878"/>
      <c r="CQ63" s="878"/>
      <c r="CR63" s="878"/>
      <c r="CS63" s="878"/>
      <c r="CT63" s="878"/>
      <c r="CU63" s="878"/>
      <c r="CV63" s="878"/>
      <c r="CW63" s="878"/>
      <c r="CX63" s="878"/>
      <c r="CY63" s="878"/>
      <c r="CZ63" s="878"/>
      <c r="DA63" s="878"/>
      <c r="DB63" s="878"/>
      <c r="DC63" s="878"/>
      <c r="DD63" s="878"/>
      <c r="DE63" s="878"/>
      <c r="DF63" s="878"/>
      <c r="DG63" s="878"/>
      <c r="DH63" s="878"/>
      <c r="DI63" s="878"/>
      <c r="DJ63" s="878"/>
      <c r="DK63" s="878"/>
      <c r="DL63" s="878"/>
      <c r="DM63" s="878"/>
      <c r="DN63" s="878"/>
      <c r="DO63" s="878"/>
      <c r="DP63" s="878"/>
      <c r="DQ63" s="878"/>
      <c r="DR63" s="878"/>
      <c r="DS63" s="878"/>
      <c r="DT63" s="878"/>
      <c r="DU63" s="878"/>
      <c r="DV63" s="878"/>
      <c r="DW63" s="878"/>
      <c r="DX63" s="878"/>
      <c r="DY63" s="878"/>
      <c r="DZ63" s="878"/>
      <c r="EA63" s="878"/>
      <c r="EB63" s="878"/>
      <c r="EC63" s="878"/>
    </row>
    <row r="64" spans="1:133" s="21" customFormat="1">
      <c r="A64" s="566" t="s">
        <v>337</v>
      </c>
      <c r="B64" s="632">
        <v>500</v>
      </c>
      <c r="C64" s="632">
        <v>1277.4000000000001</v>
      </c>
      <c r="D64" s="632">
        <v>1563.3</v>
      </c>
      <c r="E64" s="632">
        <v>1005.3</v>
      </c>
      <c r="F64" s="632">
        <v>560.79999999999995</v>
      </c>
      <c r="G64" s="632">
        <v>205.3</v>
      </c>
      <c r="H64" s="632">
        <v>343.6</v>
      </c>
      <c r="I64" s="607">
        <v>-300</v>
      </c>
      <c r="J64" s="607">
        <v>529.6</v>
      </c>
      <c r="K64" s="607">
        <v>737.3</v>
      </c>
      <c r="L64" s="607">
        <v>784.4</v>
      </c>
      <c r="M64" s="607">
        <v>462.1</v>
      </c>
      <c r="N64" s="607">
        <v>253.6</v>
      </c>
      <c r="O64" s="607"/>
      <c r="P64" s="878"/>
      <c r="Q64" s="964"/>
      <c r="R64" s="878"/>
      <c r="S64" s="878"/>
      <c r="T64" s="878"/>
      <c r="U64" s="878"/>
      <c r="V64" s="878"/>
      <c r="W64" s="878"/>
      <c r="X64" s="878"/>
      <c r="Y64" s="878"/>
      <c r="Z64" s="878"/>
      <c r="AA64" s="878"/>
      <c r="AB64" s="878"/>
      <c r="AC64" s="878"/>
      <c r="AD64" s="878"/>
      <c r="AE64" s="878"/>
      <c r="AF64" s="878"/>
      <c r="AG64" s="878"/>
      <c r="AH64" s="878"/>
      <c r="AI64" s="878"/>
      <c r="AJ64" s="878"/>
      <c r="AK64" s="878"/>
      <c r="AL64" s="878"/>
      <c r="AM64" s="878"/>
      <c r="AN64" s="878"/>
      <c r="AO64" s="878"/>
      <c r="AP64" s="878"/>
      <c r="AQ64" s="878"/>
      <c r="AR64" s="878"/>
      <c r="AS64" s="878"/>
      <c r="AT64" s="878"/>
      <c r="AU64" s="878"/>
      <c r="AV64" s="878"/>
      <c r="AW64" s="878"/>
      <c r="AX64" s="878"/>
      <c r="AY64" s="878"/>
      <c r="AZ64" s="878"/>
      <c r="BA64" s="878"/>
      <c r="BB64" s="878"/>
      <c r="BC64" s="878"/>
      <c r="BD64" s="878"/>
      <c r="BE64" s="878"/>
      <c r="BF64" s="878"/>
      <c r="BG64" s="878"/>
      <c r="BH64" s="878"/>
      <c r="BI64" s="878"/>
      <c r="BJ64" s="878"/>
      <c r="BK64" s="878"/>
      <c r="BL64" s="878"/>
      <c r="BM64" s="878"/>
      <c r="BN64" s="878"/>
      <c r="BO64" s="878"/>
      <c r="BP64" s="878"/>
      <c r="BQ64" s="878"/>
      <c r="BR64" s="878"/>
      <c r="BS64" s="878"/>
      <c r="BT64" s="878"/>
      <c r="BU64" s="878"/>
      <c r="BV64" s="878"/>
      <c r="BW64" s="878"/>
      <c r="BX64" s="878"/>
      <c r="BY64" s="878"/>
      <c r="BZ64" s="878"/>
      <c r="CA64" s="878"/>
      <c r="CB64" s="878"/>
      <c r="CC64" s="878"/>
      <c r="CD64" s="878"/>
      <c r="CE64" s="878"/>
      <c r="CF64" s="878"/>
      <c r="CG64" s="878"/>
      <c r="CH64" s="878"/>
      <c r="CI64" s="878"/>
      <c r="CJ64" s="878"/>
      <c r="CK64" s="878"/>
      <c r="CL64" s="878"/>
      <c r="CM64" s="878"/>
      <c r="CN64" s="878"/>
      <c r="CO64" s="878"/>
      <c r="CP64" s="878"/>
      <c r="CQ64" s="878"/>
      <c r="CR64" s="878"/>
      <c r="CS64" s="878"/>
      <c r="CT64" s="878"/>
      <c r="CU64" s="878"/>
      <c r="CV64" s="878"/>
      <c r="CW64" s="878"/>
      <c r="CX64" s="878"/>
      <c r="CY64" s="878"/>
      <c r="CZ64" s="878"/>
      <c r="DA64" s="878"/>
      <c r="DB64" s="878"/>
      <c r="DC64" s="878"/>
      <c r="DD64" s="878"/>
      <c r="DE64" s="878"/>
      <c r="DF64" s="878"/>
      <c r="DG64" s="878"/>
      <c r="DH64" s="878"/>
      <c r="DI64" s="878"/>
      <c r="DJ64" s="878"/>
      <c r="DK64" s="878"/>
      <c r="DL64" s="878"/>
      <c r="DM64" s="878"/>
      <c r="DN64" s="878"/>
      <c r="DO64" s="878"/>
      <c r="DP64" s="878"/>
      <c r="DQ64" s="878"/>
      <c r="DR64" s="878"/>
      <c r="DS64" s="878"/>
      <c r="DT64" s="878"/>
      <c r="DU64" s="878"/>
      <c r="DV64" s="878"/>
      <c r="DW64" s="878"/>
      <c r="DX64" s="878"/>
      <c r="DY64" s="878"/>
      <c r="DZ64" s="878"/>
      <c r="EA64" s="878"/>
      <c r="EB64" s="878"/>
      <c r="EC64" s="878"/>
    </row>
    <row r="65" spans="1:133" s="21" customFormat="1">
      <c r="A65" s="574" t="s">
        <v>413</v>
      </c>
      <c r="B65" s="632">
        <v>606.70000000000005</v>
      </c>
      <c r="C65" s="632">
        <v>1415.7</v>
      </c>
      <c r="D65" s="632">
        <v>1920</v>
      </c>
      <c r="E65" s="632"/>
      <c r="F65" s="632"/>
      <c r="G65" s="632"/>
      <c r="H65" s="632">
        <v>1000</v>
      </c>
      <c r="I65" s="607">
        <v>560.70000000000005</v>
      </c>
      <c r="J65" s="607">
        <v>2067.5</v>
      </c>
      <c r="K65" s="607">
        <v>1808.4</v>
      </c>
      <c r="L65" s="607">
        <v>1568.2</v>
      </c>
      <c r="M65" s="607">
        <v>1328.5</v>
      </c>
      <c r="N65" s="607">
        <v>643.5</v>
      </c>
      <c r="O65" s="607"/>
      <c r="P65" s="953"/>
      <c r="Q65" s="964"/>
      <c r="R65" s="878"/>
      <c r="S65" s="878"/>
      <c r="T65" s="878"/>
      <c r="U65" s="878"/>
      <c r="V65" s="878"/>
      <c r="W65" s="878"/>
      <c r="X65" s="878"/>
      <c r="Y65" s="878"/>
      <c r="Z65" s="878"/>
      <c r="AA65" s="878"/>
      <c r="AB65" s="878"/>
      <c r="AC65" s="878"/>
      <c r="AD65" s="878"/>
      <c r="AE65" s="878"/>
      <c r="AF65" s="878"/>
      <c r="AG65" s="878"/>
      <c r="AH65" s="878"/>
      <c r="AI65" s="878"/>
      <c r="AJ65" s="878"/>
      <c r="AK65" s="878"/>
      <c r="AL65" s="878"/>
      <c r="AM65" s="878"/>
      <c r="AN65" s="878"/>
      <c r="AO65" s="878"/>
      <c r="AP65" s="878"/>
      <c r="AQ65" s="878"/>
      <c r="AR65" s="878"/>
      <c r="AS65" s="878"/>
      <c r="AT65" s="878"/>
      <c r="AU65" s="878"/>
      <c r="AV65" s="878"/>
      <c r="AW65" s="878"/>
      <c r="AX65" s="878"/>
      <c r="AY65" s="878"/>
      <c r="AZ65" s="878"/>
      <c r="BA65" s="878"/>
      <c r="BB65" s="878"/>
      <c r="BC65" s="878"/>
      <c r="BD65" s="878"/>
      <c r="BE65" s="878"/>
      <c r="BF65" s="878"/>
      <c r="BG65" s="878"/>
      <c r="BH65" s="878"/>
      <c r="BI65" s="878"/>
      <c r="BJ65" s="878"/>
      <c r="BK65" s="878"/>
      <c r="BL65" s="878"/>
      <c r="BM65" s="878"/>
      <c r="BN65" s="878"/>
      <c r="BO65" s="878"/>
      <c r="BP65" s="878"/>
      <c r="BQ65" s="878"/>
      <c r="BR65" s="878"/>
      <c r="BS65" s="878"/>
      <c r="BT65" s="878"/>
      <c r="BU65" s="878"/>
      <c r="BV65" s="878"/>
      <c r="BW65" s="878"/>
      <c r="BX65" s="878"/>
      <c r="BY65" s="878"/>
      <c r="BZ65" s="878"/>
      <c r="CA65" s="878"/>
      <c r="CB65" s="878"/>
      <c r="CC65" s="878"/>
      <c r="CD65" s="878"/>
      <c r="CE65" s="878"/>
      <c r="CF65" s="878"/>
      <c r="CG65" s="878"/>
      <c r="CH65" s="878"/>
      <c r="CI65" s="878"/>
      <c r="CJ65" s="878"/>
      <c r="CK65" s="878"/>
      <c r="CL65" s="878"/>
      <c r="CM65" s="878"/>
      <c r="CN65" s="878"/>
      <c r="CO65" s="878"/>
      <c r="CP65" s="878"/>
      <c r="CQ65" s="878"/>
      <c r="CR65" s="878"/>
      <c r="CS65" s="878"/>
      <c r="CT65" s="878"/>
      <c r="CU65" s="878"/>
      <c r="CV65" s="878"/>
      <c r="CW65" s="878"/>
      <c r="CX65" s="878"/>
      <c r="CY65" s="878"/>
      <c r="CZ65" s="878"/>
      <c r="DA65" s="878"/>
      <c r="DB65" s="878"/>
      <c r="DC65" s="878"/>
      <c r="DD65" s="878"/>
      <c r="DE65" s="878"/>
      <c r="DF65" s="878"/>
      <c r="DG65" s="878"/>
      <c r="DH65" s="878"/>
      <c r="DI65" s="878"/>
      <c r="DJ65" s="878"/>
      <c r="DK65" s="878"/>
      <c r="DL65" s="878"/>
      <c r="DM65" s="878"/>
      <c r="DN65" s="878"/>
      <c r="DO65" s="878"/>
      <c r="DP65" s="878"/>
      <c r="DQ65" s="878"/>
      <c r="DR65" s="878"/>
      <c r="DS65" s="878"/>
      <c r="DT65" s="878"/>
      <c r="DU65" s="878"/>
      <c r="DV65" s="878"/>
      <c r="DW65" s="878"/>
      <c r="DX65" s="878"/>
      <c r="DY65" s="878"/>
      <c r="DZ65" s="878"/>
      <c r="EA65" s="878"/>
      <c r="EB65" s="878"/>
      <c r="EC65" s="878"/>
    </row>
    <row r="66" spans="1:133" s="21" customFormat="1">
      <c r="A66" s="574" t="s">
        <v>414</v>
      </c>
      <c r="B66" s="632">
        <v>106.7</v>
      </c>
      <c r="C66" s="632">
        <v>138.30000000000001</v>
      </c>
      <c r="D66" s="632">
        <v>356.7</v>
      </c>
      <c r="E66" s="632"/>
      <c r="F66" s="632"/>
      <c r="G66" s="632"/>
      <c r="H66" s="632">
        <v>656.4</v>
      </c>
      <c r="I66" s="607">
        <v>860.7</v>
      </c>
      <c r="J66" s="607">
        <v>1537.9</v>
      </c>
      <c r="K66" s="607">
        <v>1071.0999999999999</v>
      </c>
      <c r="L66" s="607">
        <v>783.8</v>
      </c>
      <c r="M66" s="607">
        <v>866.4</v>
      </c>
      <c r="N66" s="607">
        <v>389.9</v>
      </c>
      <c r="O66" s="607"/>
      <c r="P66" s="953"/>
      <c r="Q66" s="964"/>
      <c r="R66" s="878"/>
      <c r="S66" s="878"/>
      <c r="T66" s="878"/>
      <c r="U66" s="878"/>
      <c r="V66" s="878"/>
      <c r="W66" s="878"/>
      <c r="X66" s="878"/>
      <c r="Y66" s="878"/>
      <c r="Z66" s="878"/>
      <c r="AA66" s="878"/>
      <c r="AB66" s="878"/>
      <c r="AC66" s="878"/>
      <c r="AD66" s="878"/>
      <c r="AE66" s="878"/>
      <c r="AF66" s="878"/>
      <c r="AG66" s="878"/>
      <c r="AH66" s="878"/>
      <c r="AI66" s="878"/>
      <c r="AJ66" s="878"/>
      <c r="AK66" s="878"/>
      <c r="AL66" s="878"/>
      <c r="AM66" s="878"/>
      <c r="AN66" s="878"/>
      <c r="AO66" s="878"/>
      <c r="AP66" s="878"/>
      <c r="AQ66" s="878"/>
      <c r="AR66" s="878"/>
      <c r="AS66" s="878"/>
      <c r="AT66" s="878"/>
      <c r="AU66" s="878"/>
      <c r="AV66" s="878"/>
      <c r="AW66" s="878"/>
      <c r="AX66" s="878"/>
      <c r="AY66" s="878"/>
      <c r="AZ66" s="878"/>
      <c r="BA66" s="878"/>
      <c r="BB66" s="878"/>
      <c r="BC66" s="878"/>
      <c r="BD66" s="878"/>
      <c r="BE66" s="878"/>
      <c r="BF66" s="878"/>
      <c r="BG66" s="878"/>
      <c r="BH66" s="878"/>
      <c r="BI66" s="878"/>
      <c r="BJ66" s="878"/>
      <c r="BK66" s="878"/>
      <c r="BL66" s="878"/>
      <c r="BM66" s="878"/>
      <c r="BN66" s="878"/>
      <c r="BO66" s="878"/>
      <c r="BP66" s="878"/>
      <c r="BQ66" s="878"/>
      <c r="BR66" s="878"/>
      <c r="BS66" s="878"/>
      <c r="BT66" s="878"/>
      <c r="BU66" s="878"/>
      <c r="BV66" s="878"/>
      <c r="BW66" s="878"/>
      <c r="BX66" s="878"/>
      <c r="BY66" s="878"/>
      <c r="BZ66" s="878"/>
      <c r="CA66" s="878"/>
      <c r="CB66" s="878"/>
      <c r="CC66" s="878"/>
      <c r="CD66" s="878"/>
      <c r="CE66" s="878"/>
      <c r="CF66" s="878"/>
      <c r="CG66" s="878"/>
      <c r="CH66" s="878"/>
      <c r="CI66" s="878"/>
      <c r="CJ66" s="878"/>
      <c r="CK66" s="878"/>
      <c r="CL66" s="878"/>
      <c r="CM66" s="878"/>
      <c r="CN66" s="878"/>
      <c r="CO66" s="878"/>
      <c r="CP66" s="878"/>
      <c r="CQ66" s="878"/>
      <c r="CR66" s="878"/>
      <c r="CS66" s="878"/>
      <c r="CT66" s="878"/>
      <c r="CU66" s="878"/>
      <c r="CV66" s="878"/>
      <c r="CW66" s="878"/>
      <c r="CX66" s="878"/>
      <c r="CY66" s="878"/>
      <c r="CZ66" s="878"/>
      <c r="DA66" s="878"/>
      <c r="DB66" s="878"/>
      <c r="DC66" s="878"/>
      <c r="DD66" s="878"/>
      <c r="DE66" s="878"/>
      <c r="DF66" s="878"/>
      <c r="DG66" s="878"/>
      <c r="DH66" s="878"/>
      <c r="DI66" s="878"/>
      <c r="DJ66" s="878"/>
      <c r="DK66" s="878"/>
      <c r="DL66" s="878"/>
      <c r="DM66" s="878"/>
      <c r="DN66" s="878"/>
      <c r="DO66" s="878"/>
      <c r="DP66" s="878"/>
      <c r="DQ66" s="878"/>
      <c r="DR66" s="878"/>
      <c r="DS66" s="878"/>
      <c r="DT66" s="878"/>
      <c r="DU66" s="878"/>
      <c r="DV66" s="878"/>
      <c r="DW66" s="878"/>
      <c r="DX66" s="878"/>
      <c r="DY66" s="878"/>
      <c r="DZ66" s="878"/>
      <c r="EA66" s="878"/>
      <c r="EB66" s="878"/>
      <c r="EC66" s="878"/>
    </row>
    <row r="67" spans="1:133" s="21" customFormat="1">
      <c r="A67" s="566" t="s">
        <v>339</v>
      </c>
      <c r="B67" s="632"/>
      <c r="C67" s="632"/>
      <c r="D67" s="632"/>
      <c r="E67" s="632"/>
      <c r="F67" s="632"/>
      <c r="G67" s="632"/>
      <c r="H67" s="632"/>
      <c r="I67" s="607"/>
      <c r="J67" s="607"/>
      <c r="K67" s="607">
        <v>-425</v>
      </c>
      <c r="L67" s="607">
        <v>0</v>
      </c>
      <c r="M67" s="607">
        <v>0</v>
      </c>
      <c r="N67" s="607">
        <v>0</v>
      </c>
      <c r="O67" s="607"/>
      <c r="P67" s="953"/>
      <c r="Q67" s="964"/>
      <c r="R67" s="878"/>
      <c r="S67" s="878"/>
      <c r="T67" s="878"/>
      <c r="U67" s="878"/>
      <c r="V67" s="878"/>
      <c r="W67" s="878"/>
      <c r="X67" s="878"/>
      <c r="Y67" s="878"/>
      <c r="Z67" s="878"/>
      <c r="AA67" s="878"/>
      <c r="AB67" s="878"/>
      <c r="AC67" s="878"/>
      <c r="AD67" s="878"/>
      <c r="AE67" s="878"/>
      <c r="AF67" s="878"/>
      <c r="AG67" s="878"/>
      <c r="AH67" s="878"/>
      <c r="AI67" s="878"/>
      <c r="AJ67" s="878"/>
      <c r="AK67" s="878"/>
      <c r="AL67" s="878"/>
      <c r="AM67" s="878"/>
      <c r="AN67" s="878"/>
      <c r="AO67" s="878"/>
      <c r="AP67" s="878"/>
      <c r="AQ67" s="878"/>
      <c r="AR67" s="878"/>
      <c r="AS67" s="878"/>
      <c r="AT67" s="878"/>
      <c r="AU67" s="878"/>
      <c r="AV67" s="878"/>
      <c r="AW67" s="878"/>
      <c r="AX67" s="878"/>
      <c r="AY67" s="878"/>
      <c r="AZ67" s="878"/>
      <c r="BA67" s="878"/>
      <c r="BB67" s="878"/>
      <c r="BC67" s="878"/>
      <c r="BD67" s="878"/>
      <c r="BE67" s="878"/>
      <c r="BF67" s="878"/>
      <c r="BG67" s="878"/>
      <c r="BH67" s="878"/>
      <c r="BI67" s="878"/>
      <c r="BJ67" s="878"/>
      <c r="BK67" s="878"/>
      <c r="BL67" s="878"/>
      <c r="BM67" s="878"/>
      <c r="BN67" s="878"/>
      <c r="BO67" s="878"/>
      <c r="BP67" s="878"/>
      <c r="BQ67" s="878"/>
      <c r="BR67" s="878"/>
      <c r="BS67" s="878"/>
      <c r="BT67" s="878"/>
      <c r="BU67" s="878"/>
      <c r="BV67" s="878"/>
      <c r="BW67" s="878"/>
      <c r="BX67" s="878"/>
      <c r="BY67" s="878"/>
      <c r="BZ67" s="878"/>
      <c r="CA67" s="878"/>
      <c r="CB67" s="878"/>
      <c r="CC67" s="878"/>
      <c r="CD67" s="878"/>
      <c r="CE67" s="878"/>
      <c r="CF67" s="878"/>
      <c r="CG67" s="878"/>
      <c r="CH67" s="878"/>
      <c r="CI67" s="878"/>
      <c r="CJ67" s="878"/>
      <c r="CK67" s="878"/>
      <c r="CL67" s="878"/>
      <c r="CM67" s="878"/>
      <c r="CN67" s="878"/>
      <c r="CO67" s="878"/>
      <c r="CP67" s="878"/>
      <c r="CQ67" s="878"/>
      <c r="CR67" s="878"/>
      <c r="CS67" s="878"/>
      <c r="CT67" s="878"/>
      <c r="CU67" s="878"/>
      <c r="CV67" s="878"/>
      <c r="CW67" s="878"/>
      <c r="CX67" s="878"/>
      <c r="CY67" s="878"/>
      <c r="CZ67" s="878"/>
      <c r="DA67" s="878"/>
      <c r="DB67" s="878"/>
      <c r="DC67" s="878"/>
      <c r="DD67" s="878"/>
      <c r="DE67" s="878"/>
      <c r="DF67" s="878"/>
      <c r="DG67" s="878"/>
      <c r="DH67" s="878"/>
      <c r="DI67" s="878"/>
      <c r="DJ67" s="878"/>
      <c r="DK67" s="878"/>
      <c r="DL67" s="878"/>
      <c r="DM67" s="878"/>
      <c r="DN67" s="878"/>
      <c r="DO67" s="878"/>
      <c r="DP67" s="878"/>
      <c r="DQ67" s="878"/>
      <c r="DR67" s="878"/>
      <c r="DS67" s="878"/>
      <c r="DT67" s="878"/>
      <c r="DU67" s="878"/>
      <c r="DV67" s="878"/>
      <c r="DW67" s="878"/>
      <c r="DX67" s="878"/>
      <c r="DY67" s="878"/>
      <c r="DZ67" s="878"/>
      <c r="EA67" s="878"/>
      <c r="EB67" s="878"/>
      <c r="EC67" s="878"/>
    </row>
    <row r="68" spans="1:133" s="21" customFormat="1">
      <c r="A68" s="566" t="s">
        <v>338</v>
      </c>
      <c r="B68" s="634">
        <v>200</v>
      </c>
      <c r="C68" s="634">
        <v>305</v>
      </c>
      <c r="D68" s="634"/>
      <c r="E68" s="634"/>
      <c r="F68" s="632"/>
      <c r="G68" s="632"/>
      <c r="H68" s="632">
        <v>-146</v>
      </c>
      <c r="I68" s="607">
        <v>103.5</v>
      </c>
      <c r="J68" s="607">
        <v>-100.5</v>
      </c>
      <c r="K68" s="607">
        <v>0</v>
      </c>
      <c r="L68" s="607">
        <v>0</v>
      </c>
      <c r="M68" s="607">
        <v>0</v>
      </c>
      <c r="N68" s="607">
        <v>0</v>
      </c>
      <c r="O68" s="607"/>
      <c r="P68" s="878"/>
      <c r="Q68" s="878"/>
      <c r="R68" s="878"/>
      <c r="S68" s="878"/>
      <c r="T68" s="878"/>
      <c r="U68" s="878"/>
      <c r="V68" s="878"/>
      <c r="W68" s="878"/>
      <c r="X68" s="878"/>
      <c r="Y68" s="878"/>
      <c r="Z68" s="878"/>
      <c r="AA68" s="878"/>
      <c r="AB68" s="878"/>
      <c r="AC68" s="878"/>
      <c r="AD68" s="878"/>
      <c r="AE68" s="878"/>
      <c r="AF68" s="878"/>
      <c r="AG68" s="878"/>
      <c r="AH68" s="878"/>
      <c r="AI68" s="878"/>
      <c r="AJ68" s="878"/>
      <c r="AK68" s="878"/>
      <c r="AL68" s="878"/>
      <c r="AM68" s="878"/>
      <c r="AN68" s="878"/>
      <c r="AO68" s="878"/>
      <c r="AP68" s="878"/>
      <c r="AQ68" s="878"/>
      <c r="AR68" s="878"/>
      <c r="AS68" s="878"/>
      <c r="AT68" s="878"/>
      <c r="AU68" s="878"/>
      <c r="AV68" s="878"/>
      <c r="AW68" s="878"/>
      <c r="AX68" s="878"/>
      <c r="AY68" s="878"/>
      <c r="AZ68" s="878"/>
      <c r="BA68" s="878"/>
      <c r="BB68" s="878"/>
      <c r="BC68" s="878"/>
      <c r="BD68" s="878"/>
      <c r="BE68" s="878"/>
      <c r="BF68" s="878"/>
      <c r="BG68" s="878"/>
      <c r="BH68" s="878"/>
      <c r="BI68" s="878"/>
      <c r="BJ68" s="878"/>
      <c r="BK68" s="878"/>
      <c r="BL68" s="878"/>
      <c r="BM68" s="878"/>
      <c r="BN68" s="878"/>
      <c r="BO68" s="878"/>
      <c r="BP68" s="878"/>
      <c r="BQ68" s="878"/>
      <c r="BR68" s="878"/>
      <c r="BS68" s="878"/>
      <c r="BT68" s="878"/>
      <c r="BU68" s="878"/>
      <c r="BV68" s="878"/>
      <c r="BW68" s="878"/>
      <c r="BX68" s="878"/>
      <c r="BY68" s="878"/>
      <c r="BZ68" s="878"/>
      <c r="CA68" s="878"/>
      <c r="CB68" s="878"/>
      <c r="CC68" s="878"/>
      <c r="CD68" s="878"/>
      <c r="CE68" s="878"/>
      <c r="CF68" s="878"/>
      <c r="CG68" s="878"/>
      <c r="CH68" s="878"/>
      <c r="CI68" s="878"/>
      <c r="CJ68" s="878"/>
      <c r="CK68" s="878"/>
      <c r="CL68" s="878"/>
      <c r="CM68" s="878"/>
      <c r="CN68" s="878"/>
      <c r="CO68" s="878"/>
      <c r="CP68" s="878"/>
      <c r="CQ68" s="878"/>
      <c r="CR68" s="878"/>
      <c r="CS68" s="878"/>
      <c r="CT68" s="878"/>
      <c r="CU68" s="878"/>
      <c r="CV68" s="878"/>
      <c r="CW68" s="878"/>
      <c r="CX68" s="878"/>
      <c r="CY68" s="878"/>
      <c r="CZ68" s="878"/>
      <c r="DA68" s="878"/>
      <c r="DB68" s="878"/>
      <c r="DC68" s="878"/>
      <c r="DD68" s="878"/>
      <c r="DE68" s="878"/>
      <c r="DF68" s="878"/>
      <c r="DG68" s="878"/>
      <c r="DH68" s="878"/>
      <c r="DI68" s="878"/>
      <c r="DJ68" s="878"/>
      <c r="DK68" s="878"/>
      <c r="DL68" s="878"/>
      <c r="DM68" s="878"/>
      <c r="DN68" s="878"/>
      <c r="DO68" s="878"/>
      <c r="DP68" s="878"/>
      <c r="DQ68" s="878"/>
      <c r="DR68" s="878"/>
      <c r="DS68" s="878"/>
      <c r="DT68" s="878"/>
      <c r="DU68" s="878"/>
      <c r="DV68" s="878"/>
      <c r="DW68" s="878"/>
      <c r="DX68" s="878"/>
      <c r="DY68" s="878"/>
      <c r="DZ68" s="878"/>
      <c r="EA68" s="878"/>
      <c r="EB68" s="878"/>
      <c r="EC68" s="878"/>
    </row>
    <row r="69" spans="1:133" s="21" customFormat="1">
      <c r="A69" s="566"/>
      <c r="B69" s="632"/>
      <c r="C69" s="632"/>
      <c r="D69" s="632"/>
      <c r="E69" s="632"/>
      <c r="F69" s="632"/>
      <c r="G69" s="632"/>
      <c r="H69" s="632"/>
      <c r="I69" s="607"/>
      <c r="J69" s="607"/>
      <c r="K69" s="607"/>
      <c r="L69" s="607"/>
      <c r="M69" s="607"/>
      <c r="N69" s="607"/>
      <c r="O69" s="607"/>
      <c r="P69" s="878"/>
      <c r="Q69" s="878"/>
      <c r="R69" s="878"/>
      <c r="S69" s="878"/>
      <c r="T69" s="878"/>
      <c r="U69" s="878"/>
      <c r="V69" s="878"/>
      <c r="W69" s="878"/>
      <c r="X69" s="878"/>
      <c r="Y69" s="878"/>
      <c r="Z69" s="878"/>
      <c r="AA69" s="878"/>
      <c r="AB69" s="878"/>
      <c r="AC69" s="878"/>
      <c r="AD69" s="878"/>
      <c r="AE69" s="878"/>
      <c r="AF69" s="878"/>
      <c r="AG69" s="878"/>
      <c r="AH69" s="878"/>
      <c r="AI69" s="878"/>
      <c r="AJ69" s="878"/>
      <c r="AK69" s="878"/>
      <c r="AL69" s="878"/>
      <c r="AM69" s="878"/>
      <c r="AN69" s="878"/>
      <c r="AO69" s="878"/>
      <c r="AP69" s="878"/>
      <c r="AQ69" s="878"/>
      <c r="AR69" s="878"/>
      <c r="AS69" s="878"/>
      <c r="AT69" s="878"/>
      <c r="AU69" s="878"/>
      <c r="AV69" s="878"/>
      <c r="AW69" s="878"/>
      <c r="AX69" s="878"/>
      <c r="AY69" s="878"/>
      <c r="AZ69" s="878"/>
      <c r="BA69" s="878"/>
      <c r="BB69" s="878"/>
      <c r="BC69" s="878"/>
      <c r="BD69" s="878"/>
      <c r="BE69" s="878"/>
      <c r="BF69" s="878"/>
      <c r="BG69" s="878"/>
      <c r="BH69" s="878"/>
      <c r="BI69" s="878"/>
      <c r="BJ69" s="878"/>
      <c r="BK69" s="878"/>
      <c r="BL69" s="878"/>
      <c r="BM69" s="878"/>
      <c r="BN69" s="878"/>
      <c r="BO69" s="878"/>
      <c r="BP69" s="878"/>
      <c r="BQ69" s="878"/>
      <c r="BR69" s="878"/>
      <c r="BS69" s="878"/>
      <c r="BT69" s="878"/>
      <c r="BU69" s="878"/>
      <c r="BV69" s="878"/>
      <c r="BW69" s="878"/>
      <c r="BX69" s="878"/>
      <c r="BY69" s="878"/>
      <c r="BZ69" s="878"/>
      <c r="CA69" s="878"/>
      <c r="CB69" s="878"/>
      <c r="CC69" s="878"/>
      <c r="CD69" s="878"/>
      <c r="CE69" s="878"/>
      <c r="CF69" s="878"/>
      <c r="CG69" s="878"/>
      <c r="CH69" s="878"/>
      <c r="CI69" s="878"/>
      <c r="CJ69" s="878"/>
      <c r="CK69" s="878"/>
      <c r="CL69" s="878"/>
      <c r="CM69" s="878"/>
      <c r="CN69" s="878"/>
      <c r="CO69" s="878"/>
      <c r="CP69" s="878"/>
      <c r="CQ69" s="878"/>
      <c r="CR69" s="878"/>
      <c r="CS69" s="878"/>
      <c r="CT69" s="878"/>
      <c r="CU69" s="878"/>
      <c r="CV69" s="878"/>
      <c r="CW69" s="878"/>
      <c r="CX69" s="878"/>
      <c r="CY69" s="878"/>
      <c r="CZ69" s="878"/>
      <c r="DA69" s="878"/>
      <c r="DB69" s="878"/>
      <c r="DC69" s="878"/>
      <c r="DD69" s="878"/>
      <c r="DE69" s="878"/>
      <c r="DF69" s="878"/>
      <c r="DG69" s="878"/>
      <c r="DH69" s="878"/>
      <c r="DI69" s="878"/>
      <c r="DJ69" s="878"/>
      <c r="DK69" s="878"/>
      <c r="DL69" s="878"/>
      <c r="DM69" s="878"/>
      <c r="DN69" s="878"/>
      <c r="DO69" s="878"/>
      <c r="DP69" s="878"/>
      <c r="DQ69" s="878"/>
      <c r="DR69" s="878"/>
      <c r="DS69" s="878"/>
      <c r="DT69" s="878"/>
      <c r="DU69" s="878"/>
      <c r="DV69" s="878"/>
      <c r="DW69" s="878"/>
      <c r="DX69" s="878"/>
      <c r="DY69" s="878"/>
      <c r="DZ69" s="878"/>
      <c r="EA69" s="878"/>
      <c r="EB69" s="878"/>
      <c r="EC69" s="878"/>
    </row>
    <row r="70" spans="1:133" s="875" customFormat="1">
      <c r="A70" s="757" t="s">
        <v>325</v>
      </c>
      <c r="B70" s="633">
        <v>161.9</v>
      </c>
      <c r="C70" s="633">
        <v>343.5</v>
      </c>
      <c r="D70" s="633">
        <v>421.8</v>
      </c>
      <c r="E70" s="633">
        <f>E72+E73</f>
        <v>521</v>
      </c>
      <c r="F70" s="633">
        <f>F72+F73</f>
        <v>1448.9</v>
      </c>
      <c r="G70" s="633">
        <v>878</v>
      </c>
      <c r="H70" s="633">
        <v>2811.2</v>
      </c>
      <c r="I70" s="608">
        <v>2603.6999999999998</v>
      </c>
      <c r="J70" s="608">
        <v>3873.8</v>
      </c>
      <c r="K70" s="608">
        <v>3140.4</v>
      </c>
      <c r="L70" s="608">
        <v>1304.3</v>
      </c>
      <c r="M70" s="608">
        <v>1581.1</v>
      </c>
      <c r="N70" s="608">
        <v>2032.7</v>
      </c>
      <c r="O70" s="608"/>
      <c r="P70" s="878"/>
      <c r="Q70" s="953"/>
      <c r="R70" s="953"/>
      <c r="S70" s="953"/>
      <c r="T70" s="953"/>
      <c r="U70" s="953"/>
      <c r="V70" s="953"/>
      <c r="W70" s="953"/>
      <c r="X70" s="953"/>
      <c r="Y70" s="953"/>
      <c r="Z70" s="953"/>
      <c r="AA70" s="953"/>
      <c r="AB70" s="953"/>
      <c r="AC70" s="953"/>
      <c r="AD70" s="953"/>
      <c r="AE70" s="953"/>
      <c r="AF70" s="953"/>
      <c r="AG70" s="953"/>
      <c r="AH70" s="953"/>
      <c r="AI70" s="953"/>
      <c r="AJ70" s="953"/>
      <c r="AK70" s="953"/>
      <c r="AL70" s="953"/>
      <c r="AM70" s="953"/>
      <c r="AN70" s="953"/>
      <c r="AO70" s="953"/>
      <c r="AP70" s="953"/>
      <c r="AQ70" s="953"/>
      <c r="AR70" s="953"/>
      <c r="AS70" s="953"/>
      <c r="AT70" s="953"/>
      <c r="AU70" s="953"/>
      <c r="AV70" s="953"/>
      <c r="AW70" s="953"/>
      <c r="AX70" s="953"/>
      <c r="AY70" s="953"/>
      <c r="AZ70" s="953"/>
      <c r="BA70" s="953"/>
      <c r="BB70" s="953"/>
      <c r="BC70" s="953"/>
      <c r="BD70" s="953"/>
      <c r="BE70" s="953"/>
      <c r="BF70" s="953"/>
      <c r="BG70" s="953"/>
      <c r="BH70" s="953"/>
      <c r="BI70" s="953"/>
      <c r="BJ70" s="953"/>
      <c r="BK70" s="953"/>
      <c r="BL70" s="953"/>
      <c r="BM70" s="953"/>
      <c r="BN70" s="953"/>
      <c r="BO70" s="953"/>
      <c r="BP70" s="953"/>
      <c r="BQ70" s="953"/>
      <c r="BR70" s="953"/>
      <c r="BS70" s="953"/>
      <c r="BT70" s="953"/>
      <c r="BU70" s="953"/>
      <c r="BV70" s="953"/>
      <c r="BW70" s="953"/>
      <c r="BX70" s="953"/>
      <c r="BY70" s="953"/>
      <c r="BZ70" s="953"/>
      <c r="CA70" s="953"/>
      <c r="CB70" s="953"/>
      <c r="CC70" s="953"/>
      <c r="CD70" s="953"/>
      <c r="CE70" s="953"/>
      <c r="CF70" s="953"/>
      <c r="CG70" s="953"/>
      <c r="CH70" s="953"/>
      <c r="CI70" s="953"/>
      <c r="CJ70" s="953"/>
      <c r="CK70" s="953"/>
      <c r="CL70" s="953"/>
      <c r="CM70" s="953"/>
      <c r="CN70" s="953"/>
      <c r="CO70" s="953"/>
      <c r="CP70" s="953"/>
      <c r="CQ70" s="953"/>
      <c r="CR70" s="953"/>
      <c r="CS70" s="953"/>
      <c r="CT70" s="953"/>
      <c r="CU70" s="953"/>
      <c r="CV70" s="953"/>
      <c r="CW70" s="953"/>
      <c r="CX70" s="953"/>
      <c r="CY70" s="953"/>
      <c r="CZ70" s="953"/>
      <c r="DA70" s="953"/>
      <c r="DB70" s="953"/>
      <c r="DC70" s="953"/>
      <c r="DD70" s="953"/>
      <c r="DE70" s="953"/>
      <c r="DF70" s="953"/>
      <c r="DG70" s="953"/>
      <c r="DH70" s="953"/>
      <c r="DI70" s="953"/>
      <c r="DJ70" s="953"/>
      <c r="DK70" s="953"/>
      <c r="DL70" s="953"/>
      <c r="DM70" s="953"/>
      <c r="DN70" s="953"/>
      <c r="DO70" s="953"/>
      <c r="DP70" s="953"/>
      <c r="DQ70" s="953"/>
      <c r="DR70" s="953"/>
      <c r="DS70" s="953"/>
      <c r="DT70" s="953"/>
      <c r="DU70" s="953"/>
      <c r="DV70" s="953"/>
      <c r="DW70" s="953"/>
      <c r="DX70" s="953"/>
      <c r="DY70" s="953"/>
      <c r="DZ70" s="953"/>
      <c r="EA70" s="953"/>
      <c r="EB70" s="953"/>
      <c r="EC70" s="953"/>
    </row>
    <row r="71" spans="1:133" s="953" customFormat="1">
      <c r="A71" s="588" t="s">
        <v>696</v>
      </c>
      <c r="B71" s="848"/>
      <c r="C71" s="848"/>
      <c r="D71" s="848"/>
      <c r="E71" s="848"/>
      <c r="F71" s="848"/>
      <c r="G71" s="848"/>
      <c r="H71" s="848"/>
      <c r="I71" s="734"/>
      <c r="J71" s="734"/>
      <c r="K71" s="734"/>
      <c r="L71" s="734"/>
      <c r="M71" s="734"/>
      <c r="N71" s="734"/>
      <c r="O71" s="734"/>
      <c r="Q71" s="965"/>
    </row>
    <row r="72" spans="1:133" s="402" customFormat="1">
      <c r="A72" s="566" t="s">
        <v>333</v>
      </c>
      <c r="B72" s="632"/>
      <c r="C72" s="632"/>
      <c r="D72" s="632"/>
      <c r="E72" s="632"/>
      <c r="F72" s="634"/>
      <c r="G72" s="634"/>
      <c r="H72" s="634"/>
      <c r="I72" s="609"/>
      <c r="J72" s="609"/>
      <c r="K72" s="609"/>
      <c r="L72" s="609"/>
      <c r="M72" s="609"/>
      <c r="N72" s="609"/>
      <c r="O72" s="609"/>
      <c r="P72" s="953"/>
      <c r="Q72" s="953"/>
      <c r="R72" s="953"/>
      <c r="S72" s="953"/>
      <c r="T72" s="953"/>
      <c r="U72" s="953"/>
      <c r="V72" s="953"/>
      <c r="W72" s="953"/>
      <c r="X72" s="953"/>
      <c r="Y72" s="953"/>
      <c r="Z72" s="953"/>
      <c r="AA72" s="953"/>
      <c r="AB72" s="953"/>
      <c r="AC72" s="953"/>
      <c r="AD72" s="953"/>
      <c r="AE72" s="953"/>
      <c r="AF72" s="953"/>
      <c r="AG72" s="953"/>
      <c r="AH72" s="953"/>
      <c r="AI72" s="953"/>
      <c r="AJ72" s="953"/>
      <c r="AK72" s="953"/>
      <c r="AL72" s="953"/>
      <c r="AM72" s="953"/>
      <c r="AN72" s="953"/>
      <c r="AO72" s="953"/>
      <c r="AP72" s="953"/>
      <c r="AQ72" s="953"/>
      <c r="AR72" s="953"/>
      <c r="AS72" s="953"/>
      <c r="AT72" s="953"/>
      <c r="AU72" s="953"/>
      <c r="AV72" s="953"/>
      <c r="AW72" s="953"/>
      <c r="AX72" s="953"/>
      <c r="AY72" s="953"/>
      <c r="AZ72" s="953"/>
      <c r="BA72" s="953"/>
      <c r="BB72" s="953"/>
      <c r="BC72" s="953"/>
      <c r="BD72" s="953"/>
      <c r="BE72" s="953"/>
      <c r="BF72" s="953"/>
      <c r="BG72" s="953"/>
      <c r="BH72" s="953"/>
      <c r="BI72" s="953"/>
      <c r="BJ72" s="953"/>
      <c r="BK72" s="953"/>
      <c r="BL72" s="953"/>
      <c r="BM72" s="953"/>
      <c r="BN72" s="953"/>
      <c r="BO72" s="953"/>
      <c r="BP72" s="953"/>
      <c r="BQ72" s="953"/>
      <c r="BR72" s="953"/>
      <c r="BS72" s="953"/>
      <c r="BT72" s="953"/>
      <c r="BU72" s="953"/>
      <c r="BV72" s="953"/>
      <c r="BW72" s="953"/>
      <c r="BX72" s="953"/>
      <c r="BY72" s="953"/>
      <c r="BZ72" s="953"/>
      <c r="CA72" s="953"/>
      <c r="CB72" s="953"/>
      <c r="CC72" s="953"/>
      <c r="CD72" s="953"/>
      <c r="CE72" s="953"/>
      <c r="CF72" s="953"/>
      <c r="CG72" s="953"/>
      <c r="CH72" s="953"/>
      <c r="CI72" s="953"/>
      <c r="CJ72" s="953"/>
      <c r="CK72" s="953"/>
      <c r="CL72" s="953"/>
      <c r="CM72" s="953"/>
      <c r="CN72" s="953"/>
      <c r="CO72" s="953"/>
      <c r="CP72" s="953"/>
      <c r="CQ72" s="953"/>
      <c r="CR72" s="953"/>
      <c r="CS72" s="953"/>
      <c r="CT72" s="953"/>
      <c r="CU72" s="953"/>
      <c r="CV72" s="953"/>
      <c r="CW72" s="953"/>
      <c r="CX72" s="953"/>
      <c r="CY72" s="953"/>
      <c r="CZ72" s="953"/>
      <c r="DA72" s="953"/>
      <c r="DB72" s="953"/>
      <c r="DC72" s="953"/>
      <c r="DD72" s="953"/>
      <c r="DE72" s="953"/>
      <c r="DF72" s="953"/>
      <c r="DG72" s="953"/>
      <c r="DH72" s="953"/>
      <c r="DI72" s="953"/>
      <c r="DJ72" s="953"/>
      <c r="DK72" s="953"/>
      <c r="DL72" s="953"/>
      <c r="DM72" s="953"/>
      <c r="DN72" s="953"/>
      <c r="DO72" s="953"/>
      <c r="DP72" s="953"/>
      <c r="DQ72" s="953"/>
      <c r="DR72" s="953"/>
      <c r="DS72" s="953"/>
      <c r="DT72" s="953"/>
      <c r="DU72" s="953"/>
      <c r="DV72" s="953"/>
      <c r="DW72" s="953"/>
      <c r="DX72" s="953"/>
      <c r="DY72" s="953"/>
      <c r="DZ72" s="953"/>
      <c r="EA72" s="953"/>
      <c r="EB72" s="953"/>
      <c r="EC72" s="953"/>
    </row>
    <row r="73" spans="1:133" s="402" customFormat="1">
      <c r="A73" s="566" t="s">
        <v>339</v>
      </c>
      <c r="B73" s="632">
        <v>161.9</v>
      </c>
      <c r="C73" s="632">
        <v>343.5</v>
      </c>
      <c r="D73" s="632">
        <v>421.8</v>
      </c>
      <c r="E73" s="632">
        <v>521</v>
      </c>
      <c r="F73" s="632">
        <v>1448.9</v>
      </c>
      <c r="G73" s="632">
        <v>878</v>
      </c>
      <c r="H73" s="632">
        <v>1924</v>
      </c>
      <c r="I73" s="607">
        <v>2603.6999999999998</v>
      </c>
      <c r="J73" s="607">
        <v>3873.8</v>
      </c>
      <c r="K73" s="607">
        <v>3140.4</v>
      </c>
      <c r="L73" s="607">
        <v>1304.3</v>
      </c>
      <c r="M73" s="607">
        <v>1581.1</v>
      </c>
      <c r="N73" s="607">
        <v>2032.7</v>
      </c>
      <c r="O73" s="607"/>
      <c r="P73" s="953"/>
      <c r="Q73" s="953"/>
      <c r="R73" s="953"/>
      <c r="S73" s="953"/>
      <c r="T73" s="953"/>
      <c r="U73" s="953"/>
      <c r="V73" s="953"/>
      <c r="W73" s="953"/>
      <c r="X73" s="953"/>
      <c r="Y73" s="953"/>
      <c r="Z73" s="953"/>
      <c r="AA73" s="953"/>
      <c r="AB73" s="953"/>
      <c r="AC73" s="953"/>
      <c r="AD73" s="953"/>
      <c r="AE73" s="953"/>
      <c r="AF73" s="953"/>
      <c r="AG73" s="953"/>
      <c r="AH73" s="953"/>
      <c r="AI73" s="953"/>
      <c r="AJ73" s="953"/>
      <c r="AK73" s="953"/>
      <c r="AL73" s="953"/>
      <c r="AM73" s="953"/>
      <c r="AN73" s="953"/>
      <c r="AO73" s="953"/>
      <c r="AP73" s="953"/>
      <c r="AQ73" s="953"/>
      <c r="AR73" s="953"/>
      <c r="AS73" s="953"/>
      <c r="AT73" s="953"/>
      <c r="AU73" s="953"/>
      <c r="AV73" s="953"/>
      <c r="AW73" s="953"/>
      <c r="AX73" s="953"/>
      <c r="AY73" s="953"/>
      <c r="AZ73" s="953"/>
      <c r="BA73" s="953"/>
      <c r="BB73" s="953"/>
      <c r="BC73" s="953"/>
      <c r="BD73" s="953"/>
      <c r="BE73" s="953"/>
      <c r="BF73" s="953"/>
      <c r="BG73" s="953"/>
      <c r="BH73" s="953"/>
      <c r="BI73" s="953"/>
      <c r="BJ73" s="953"/>
      <c r="BK73" s="953"/>
      <c r="BL73" s="953"/>
      <c r="BM73" s="953"/>
      <c r="BN73" s="953"/>
      <c r="BO73" s="953"/>
      <c r="BP73" s="953"/>
      <c r="BQ73" s="953"/>
      <c r="BR73" s="953"/>
      <c r="BS73" s="953"/>
      <c r="BT73" s="953"/>
      <c r="BU73" s="953"/>
      <c r="BV73" s="953"/>
      <c r="BW73" s="953"/>
      <c r="BX73" s="953"/>
      <c r="BY73" s="953"/>
      <c r="BZ73" s="953"/>
      <c r="CA73" s="953"/>
      <c r="CB73" s="953"/>
      <c r="CC73" s="953"/>
      <c r="CD73" s="953"/>
      <c r="CE73" s="953"/>
      <c r="CF73" s="953"/>
      <c r="CG73" s="953"/>
      <c r="CH73" s="953"/>
      <c r="CI73" s="953"/>
      <c r="CJ73" s="953"/>
      <c r="CK73" s="953"/>
      <c r="CL73" s="953"/>
      <c r="CM73" s="953"/>
      <c r="CN73" s="953"/>
      <c r="CO73" s="953"/>
      <c r="CP73" s="953"/>
      <c r="CQ73" s="953"/>
      <c r="CR73" s="953"/>
      <c r="CS73" s="953"/>
      <c r="CT73" s="953"/>
      <c r="CU73" s="953"/>
      <c r="CV73" s="953"/>
      <c r="CW73" s="953"/>
      <c r="CX73" s="953"/>
      <c r="CY73" s="953"/>
      <c r="CZ73" s="953"/>
      <c r="DA73" s="953"/>
      <c r="DB73" s="953"/>
      <c r="DC73" s="953"/>
      <c r="DD73" s="953"/>
      <c r="DE73" s="953"/>
      <c r="DF73" s="953"/>
      <c r="DG73" s="953"/>
      <c r="DH73" s="953"/>
      <c r="DI73" s="953"/>
      <c r="DJ73" s="953"/>
      <c r="DK73" s="953"/>
      <c r="DL73" s="953"/>
      <c r="DM73" s="953"/>
      <c r="DN73" s="953"/>
      <c r="DO73" s="953"/>
      <c r="DP73" s="953"/>
      <c r="DQ73" s="953"/>
      <c r="DR73" s="953"/>
      <c r="DS73" s="953"/>
      <c r="DT73" s="953"/>
      <c r="DU73" s="953"/>
      <c r="DV73" s="953"/>
      <c r="DW73" s="953"/>
      <c r="DX73" s="953"/>
      <c r="DY73" s="953"/>
      <c r="DZ73" s="953"/>
      <c r="EA73" s="953"/>
      <c r="EB73" s="953"/>
      <c r="EC73" s="953"/>
    </row>
    <row r="74" spans="1:133" s="21" customFormat="1">
      <c r="A74" s="566" t="s">
        <v>367</v>
      </c>
      <c r="B74" s="632">
        <v>214.8</v>
      </c>
      <c r="C74" s="632">
        <v>395.1</v>
      </c>
      <c r="D74" s="632">
        <v>477.5</v>
      </c>
      <c r="E74" s="632">
        <v>567.70000000000005</v>
      </c>
      <c r="F74" s="632">
        <v>803.6</v>
      </c>
      <c r="G74" s="632">
        <v>576.1</v>
      </c>
      <c r="H74" s="632">
        <v>527.6</v>
      </c>
      <c r="I74" s="607">
        <v>1192</v>
      </c>
      <c r="J74" s="607">
        <v>992.5</v>
      </c>
      <c r="K74" s="607">
        <v>1209</v>
      </c>
      <c r="L74" s="607">
        <v>1401</v>
      </c>
      <c r="M74" s="607">
        <v>1675</v>
      </c>
      <c r="N74" s="607">
        <v>2098</v>
      </c>
      <c r="O74" s="607"/>
      <c r="P74" s="878"/>
      <c r="Q74" s="964"/>
      <c r="R74" s="878"/>
      <c r="S74" s="878"/>
      <c r="T74" s="878"/>
      <c r="U74" s="878"/>
      <c r="V74" s="878"/>
      <c r="W74" s="878"/>
      <c r="X74" s="878"/>
      <c r="Y74" s="878"/>
      <c r="Z74" s="878"/>
      <c r="AA74" s="878"/>
      <c r="AB74" s="878"/>
      <c r="AC74" s="878"/>
      <c r="AD74" s="878"/>
      <c r="AE74" s="878"/>
      <c r="AF74" s="878"/>
      <c r="AG74" s="878"/>
      <c r="AH74" s="878"/>
      <c r="AI74" s="878"/>
      <c r="AJ74" s="878"/>
      <c r="AK74" s="878"/>
      <c r="AL74" s="878"/>
      <c r="AM74" s="878"/>
      <c r="AN74" s="878"/>
      <c r="AO74" s="878"/>
      <c r="AP74" s="878"/>
      <c r="AQ74" s="878"/>
      <c r="AR74" s="878"/>
      <c r="AS74" s="878"/>
      <c r="AT74" s="878"/>
      <c r="AU74" s="878"/>
      <c r="AV74" s="878"/>
      <c r="AW74" s="878"/>
      <c r="AX74" s="878"/>
      <c r="AY74" s="878"/>
      <c r="AZ74" s="878"/>
      <c r="BA74" s="878"/>
      <c r="BB74" s="878"/>
      <c r="BC74" s="878"/>
      <c r="BD74" s="878"/>
      <c r="BE74" s="878"/>
      <c r="BF74" s="878"/>
      <c r="BG74" s="878"/>
      <c r="BH74" s="878"/>
      <c r="BI74" s="878"/>
      <c r="BJ74" s="878"/>
      <c r="BK74" s="878"/>
      <c r="BL74" s="878"/>
      <c r="BM74" s="878"/>
      <c r="BN74" s="878"/>
      <c r="BO74" s="878"/>
      <c r="BP74" s="878"/>
      <c r="BQ74" s="878"/>
      <c r="BR74" s="878"/>
      <c r="BS74" s="878"/>
      <c r="BT74" s="878"/>
      <c r="BU74" s="878"/>
      <c r="BV74" s="878"/>
      <c r="BW74" s="878"/>
      <c r="BX74" s="878"/>
      <c r="BY74" s="878"/>
      <c r="BZ74" s="878"/>
      <c r="CA74" s="878"/>
      <c r="CB74" s="878"/>
      <c r="CC74" s="878"/>
      <c r="CD74" s="878"/>
      <c r="CE74" s="878"/>
      <c r="CF74" s="878"/>
      <c r="CG74" s="878"/>
      <c r="CH74" s="878"/>
      <c r="CI74" s="878"/>
      <c r="CJ74" s="878"/>
      <c r="CK74" s="878"/>
      <c r="CL74" s="878"/>
      <c r="CM74" s="878"/>
      <c r="CN74" s="878"/>
      <c r="CO74" s="878"/>
      <c r="CP74" s="878"/>
      <c r="CQ74" s="878"/>
      <c r="CR74" s="878"/>
      <c r="CS74" s="878"/>
      <c r="CT74" s="878"/>
      <c r="CU74" s="878"/>
      <c r="CV74" s="878"/>
      <c r="CW74" s="878"/>
      <c r="CX74" s="878"/>
      <c r="CY74" s="878"/>
      <c r="CZ74" s="878"/>
      <c r="DA74" s="878"/>
      <c r="DB74" s="878"/>
      <c r="DC74" s="878"/>
      <c r="DD74" s="878"/>
      <c r="DE74" s="878"/>
      <c r="DF74" s="878"/>
      <c r="DG74" s="878"/>
      <c r="DH74" s="878"/>
      <c r="DI74" s="878"/>
      <c r="DJ74" s="878"/>
      <c r="DK74" s="878"/>
      <c r="DL74" s="878"/>
      <c r="DM74" s="878"/>
      <c r="DN74" s="878"/>
      <c r="DO74" s="878"/>
      <c r="DP74" s="878"/>
      <c r="DQ74" s="878"/>
      <c r="DR74" s="878"/>
      <c r="DS74" s="878"/>
      <c r="DT74" s="878"/>
      <c r="DU74" s="878"/>
      <c r="DV74" s="878"/>
      <c r="DW74" s="878"/>
      <c r="DX74" s="878"/>
      <c r="DY74" s="878"/>
      <c r="DZ74" s="878"/>
      <c r="EA74" s="878"/>
      <c r="EB74" s="878"/>
      <c r="EC74" s="878"/>
    </row>
    <row r="75" spans="1:133" s="21" customFormat="1">
      <c r="A75" s="574" t="s">
        <v>416</v>
      </c>
      <c r="B75" s="632">
        <v>326.2</v>
      </c>
      <c r="C75" s="632">
        <v>516.5</v>
      </c>
      <c r="D75" s="632">
        <v>610.1</v>
      </c>
      <c r="E75" s="632"/>
      <c r="F75" s="632"/>
      <c r="G75" s="632"/>
      <c r="H75" s="632">
        <v>791.7</v>
      </c>
      <c r="I75" s="607">
        <v>1544.1</v>
      </c>
      <c r="J75" s="607">
        <v>1365</v>
      </c>
      <c r="K75" s="607">
        <v>1638.4</v>
      </c>
      <c r="L75" s="607">
        <v>1965.2</v>
      </c>
      <c r="M75" s="607">
        <v>2359</v>
      </c>
      <c r="N75" s="607">
        <v>2830</v>
      </c>
      <c r="O75" s="607"/>
      <c r="P75" s="878"/>
      <c r="Q75" s="878"/>
      <c r="R75" s="878"/>
      <c r="S75" s="878"/>
      <c r="T75" s="878"/>
      <c r="U75" s="878"/>
      <c r="V75" s="878"/>
      <c r="W75" s="878"/>
      <c r="X75" s="878"/>
      <c r="Y75" s="878"/>
      <c r="Z75" s="878"/>
      <c r="AA75" s="878"/>
      <c r="AB75" s="878"/>
      <c r="AC75" s="878"/>
      <c r="AD75" s="878"/>
      <c r="AE75" s="878"/>
      <c r="AF75" s="878"/>
      <c r="AG75" s="878"/>
      <c r="AH75" s="878"/>
      <c r="AI75" s="878"/>
      <c r="AJ75" s="878"/>
      <c r="AK75" s="878"/>
      <c r="AL75" s="878"/>
      <c r="AM75" s="878"/>
      <c r="AN75" s="878"/>
      <c r="AO75" s="878"/>
      <c r="AP75" s="878"/>
      <c r="AQ75" s="878"/>
      <c r="AR75" s="878"/>
      <c r="AS75" s="878"/>
      <c r="AT75" s="878"/>
      <c r="AU75" s="878"/>
      <c r="AV75" s="878"/>
      <c r="AW75" s="878"/>
      <c r="AX75" s="878"/>
      <c r="AY75" s="878"/>
      <c r="AZ75" s="878"/>
      <c r="BA75" s="878"/>
      <c r="BB75" s="878"/>
      <c r="BC75" s="878"/>
      <c r="BD75" s="878"/>
      <c r="BE75" s="878"/>
      <c r="BF75" s="878"/>
      <c r="BG75" s="878"/>
      <c r="BH75" s="878"/>
      <c r="BI75" s="878"/>
      <c r="BJ75" s="878"/>
      <c r="BK75" s="878"/>
      <c r="BL75" s="878"/>
      <c r="BM75" s="878"/>
      <c r="BN75" s="878"/>
      <c r="BO75" s="878"/>
      <c r="BP75" s="878"/>
      <c r="BQ75" s="878"/>
      <c r="BR75" s="878"/>
      <c r="BS75" s="878"/>
      <c r="BT75" s="878"/>
      <c r="BU75" s="878"/>
      <c r="BV75" s="878"/>
      <c r="BW75" s="878"/>
      <c r="BX75" s="878"/>
      <c r="BY75" s="878"/>
      <c r="BZ75" s="878"/>
      <c r="CA75" s="878"/>
      <c r="CB75" s="878"/>
      <c r="CC75" s="878"/>
      <c r="CD75" s="878"/>
      <c r="CE75" s="878"/>
      <c r="CF75" s="878"/>
      <c r="CG75" s="878"/>
      <c r="CH75" s="878"/>
      <c r="CI75" s="878"/>
      <c r="CJ75" s="878"/>
      <c r="CK75" s="878"/>
      <c r="CL75" s="878"/>
      <c r="CM75" s="878"/>
      <c r="CN75" s="878"/>
      <c r="CO75" s="878"/>
      <c r="CP75" s="878"/>
      <c r="CQ75" s="878"/>
      <c r="CR75" s="878"/>
      <c r="CS75" s="878"/>
      <c r="CT75" s="878"/>
      <c r="CU75" s="878"/>
      <c r="CV75" s="878"/>
      <c r="CW75" s="878"/>
      <c r="CX75" s="878"/>
      <c r="CY75" s="878"/>
      <c r="CZ75" s="878"/>
      <c r="DA75" s="878"/>
      <c r="DB75" s="878"/>
      <c r="DC75" s="878"/>
      <c r="DD75" s="878"/>
      <c r="DE75" s="878"/>
      <c r="DF75" s="878"/>
      <c r="DG75" s="878"/>
      <c r="DH75" s="878"/>
      <c r="DI75" s="878"/>
      <c r="DJ75" s="878"/>
      <c r="DK75" s="878"/>
      <c r="DL75" s="878"/>
      <c r="DM75" s="878"/>
      <c r="DN75" s="878"/>
      <c r="DO75" s="878"/>
      <c r="DP75" s="878"/>
      <c r="DQ75" s="878"/>
      <c r="DR75" s="878"/>
      <c r="DS75" s="878"/>
      <c r="DT75" s="878"/>
      <c r="DU75" s="878"/>
      <c r="DV75" s="878"/>
      <c r="DW75" s="878"/>
      <c r="DX75" s="878"/>
      <c r="DY75" s="878"/>
      <c r="DZ75" s="878"/>
      <c r="EA75" s="878"/>
      <c r="EB75" s="878"/>
      <c r="EC75" s="878"/>
    </row>
    <row r="76" spans="1:133" s="21" customFormat="1">
      <c r="A76" s="574" t="s">
        <v>414</v>
      </c>
      <c r="B76" s="632">
        <v>111.4</v>
      </c>
      <c r="C76" s="632">
        <v>121.4</v>
      </c>
      <c r="D76" s="632">
        <v>132.6</v>
      </c>
      <c r="E76" s="632"/>
      <c r="F76" s="632"/>
      <c r="G76" s="632"/>
      <c r="H76" s="632">
        <v>264.10000000000002</v>
      </c>
      <c r="I76" s="607">
        <v>352.1</v>
      </c>
      <c r="J76" s="607">
        <v>372.5</v>
      </c>
      <c r="K76" s="607">
        <v>429.5</v>
      </c>
      <c r="L76" s="607">
        <v>564.20000000000005</v>
      </c>
      <c r="M76" s="607">
        <v>684</v>
      </c>
      <c r="N76" s="607">
        <v>732</v>
      </c>
      <c r="O76" s="607"/>
      <c r="P76" s="878"/>
      <c r="Q76" s="964"/>
      <c r="R76" s="878"/>
      <c r="S76" s="878"/>
      <c r="T76" s="878"/>
      <c r="U76" s="878"/>
      <c r="V76" s="878"/>
      <c r="W76" s="878"/>
      <c r="X76" s="878"/>
      <c r="Y76" s="878"/>
      <c r="Z76" s="878"/>
      <c r="AA76" s="878"/>
      <c r="AB76" s="878"/>
      <c r="AC76" s="878"/>
      <c r="AD76" s="878"/>
      <c r="AE76" s="878"/>
      <c r="AF76" s="878"/>
      <c r="AG76" s="878"/>
      <c r="AH76" s="878"/>
      <c r="AI76" s="878"/>
      <c r="AJ76" s="878"/>
      <c r="AK76" s="878"/>
      <c r="AL76" s="878"/>
      <c r="AM76" s="878"/>
      <c r="AN76" s="878"/>
      <c r="AO76" s="878"/>
      <c r="AP76" s="878"/>
      <c r="AQ76" s="878"/>
      <c r="AR76" s="878"/>
      <c r="AS76" s="878"/>
      <c r="AT76" s="878"/>
      <c r="AU76" s="878"/>
      <c r="AV76" s="878"/>
      <c r="AW76" s="878"/>
      <c r="AX76" s="878"/>
      <c r="AY76" s="878"/>
      <c r="AZ76" s="878"/>
      <c r="BA76" s="878"/>
      <c r="BB76" s="878"/>
      <c r="BC76" s="878"/>
      <c r="BD76" s="878"/>
      <c r="BE76" s="878"/>
      <c r="BF76" s="878"/>
      <c r="BG76" s="878"/>
      <c r="BH76" s="878"/>
      <c r="BI76" s="878"/>
      <c r="BJ76" s="878"/>
      <c r="BK76" s="878"/>
      <c r="BL76" s="878"/>
      <c r="BM76" s="878"/>
      <c r="BN76" s="878"/>
      <c r="BO76" s="878"/>
      <c r="BP76" s="878"/>
      <c r="BQ76" s="878"/>
      <c r="BR76" s="878"/>
      <c r="BS76" s="878"/>
      <c r="BT76" s="878"/>
      <c r="BU76" s="878"/>
      <c r="BV76" s="878"/>
      <c r="BW76" s="878"/>
      <c r="BX76" s="878"/>
      <c r="BY76" s="878"/>
      <c r="BZ76" s="878"/>
      <c r="CA76" s="878"/>
      <c r="CB76" s="878"/>
      <c r="CC76" s="878"/>
      <c r="CD76" s="878"/>
      <c r="CE76" s="878"/>
      <c r="CF76" s="878"/>
      <c r="CG76" s="878"/>
      <c r="CH76" s="878"/>
      <c r="CI76" s="878"/>
      <c r="CJ76" s="878"/>
      <c r="CK76" s="878"/>
      <c r="CL76" s="878"/>
      <c r="CM76" s="878"/>
      <c r="CN76" s="878"/>
      <c r="CO76" s="878"/>
      <c r="CP76" s="878"/>
      <c r="CQ76" s="878"/>
      <c r="CR76" s="878"/>
      <c r="CS76" s="878"/>
      <c r="CT76" s="878"/>
      <c r="CU76" s="878"/>
      <c r="CV76" s="878"/>
      <c r="CW76" s="878"/>
      <c r="CX76" s="878"/>
      <c r="CY76" s="878"/>
      <c r="CZ76" s="878"/>
      <c r="DA76" s="878"/>
      <c r="DB76" s="878"/>
      <c r="DC76" s="878"/>
      <c r="DD76" s="878"/>
      <c r="DE76" s="878"/>
      <c r="DF76" s="878"/>
      <c r="DG76" s="878"/>
      <c r="DH76" s="878"/>
      <c r="DI76" s="878"/>
      <c r="DJ76" s="878"/>
      <c r="DK76" s="878"/>
      <c r="DL76" s="878"/>
      <c r="DM76" s="878"/>
      <c r="DN76" s="878"/>
      <c r="DO76" s="878"/>
      <c r="DP76" s="878"/>
      <c r="DQ76" s="878"/>
      <c r="DR76" s="878"/>
      <c r="DS76" s="878"/>
      <c r="DT76" s="878"/>
      <c r="DU76" s="878"/>
      <c r="DV76" s="878"/>
      <c r="DW76" s="878"/>
      <c r="DX76" s="878"/>
      <c r="DY76" s="878"/>
      <c r="DZ76" s="878"/>
      <c r="EA76" s="878"/>
      <c r="EB76" s="878"/>
      <c r="EC76" s="878"/>
    </row>
    <row r="77" spans="1:133" s="21" customFormat="1">
      <c r="A77" s="566" t="s">
        <v>419</v>
      </c>
      <c r="B77" s="634">
        <v>16.100000000000001</v>
      </c>
      <c r="C77" s="634">
        <v>14.2</v>
      </c>
      <c r="D77" s="634">
        <v>14.2</v>
      </c>
      <c r="E77" s="632"/>
      <c r="F77" s="632">
        <v>686.8</v>
      </c>
      <c r="G77" s="632">
        <v>346.9</v>
      </c>
      <c r="H77" s="632">
        <v>637.9</v>
      </c>
      <c r="I77" s="607">
        <v>123.7</v>
      </c>
      <c r="J77" s="607">
        <v>85.5</v>
      </c>
      <c r="K77" s="607">
        <v>-138.4</v>
      </c>
      <c r="L77" s="607">
        <v>-56.2</v>
      </c>
      <c r="M77" s="607">
        <v>-57.5</v>
      </c>
      <c r="N77" s="607">
        <v>-20.7</v>
      </c>
      <c r="O77" s="607"/>
      <c r="P77" s="878"/>
      <c r="Q77" s="964"/>
      <c r="R77" s="878"/>
      <c r="S77" s="878"/>
      <c r="T77" s="878"/>
      <c r="U77" s="878"/>
      <c r="V77" s="878"/>
      <c r="W77" s="878"/>
      <c r="X77" s="878"/>
      <c r="Y77" s="878"/>
      <c r="Z77" s="878"/>
      <c r="AA77" s="878"/>
      <c r="AB77" s="878"/>
      <c r="AC77" s="878"/>
      <c r="AD77" s="878"/>
      <c r="AE77" s="878"/>
      <c r="AF77" s="878"/>
      <c r="AG77" s="878"/>
      <c r="AH77" s="878"/>
      <c r="AI77" s="878"/>
      <c r="AJ77" s="878"/>
      <c r="AK77" s="878"/>
      <c r="AL77" s="878"/>
      <c r="AM77" s="878"/>
      <c r="AN77" s="878"/>
      <c r="AO77" s="878"/>
      <c r="AP77" s="878"/>
      <c r="AQ77" s="878"/>
      <c r="AR77" s="878"/>
      <c r="AS77" s="878"/>
      <c r="AT77" s="878"/>
      <c r="AU77" s="878"/>
      <c r="AV77" s="878"/>
      <c r="AW77" s="878"/>
      <c r="AX77" s="878"/>
      <c r="AY77" s="878"/>
      <c r="AZ77" s="878"/>
      <c r="BA77" s="878"/>
      <c r="BB77" s="878"/>
      <c r="BC77" s="878"/>
      <c r="BD77" s="878"/>
      <c r="BE77" s="878"/>
      <c r="BF77" s="878"/>
      <c r="BG77" s="878"/>
      <c r="BH77" s="878"/>
      <c r="BI77" s="878"/>
      <c r="BJ77" s="878"/>
      <c r="BK77" s="878"/>
      <c r="BL77" s="878"/>
      <c r="BM77" s="878"/>
      <c r="BN77" s="878"/>
      <c r="BO77" s="878"/>
      <c r="BP77" s="878"/>
      <c r="BQ77" s="878"/>
      <c r="BR77" s="878"/>
      <c r="BS77" s="878"/>
      <c r="BT77" s="878"/>
      <c r="BU77" s="878"/>
      <c r="BV77" s="878"/>
      <c r="BW77" s="878"/>
      <c r="BX77" s="878"/>
      <c r="BY77" s="878"/>
      <c r="BZ77" s="878"/>
      <c r="CA77" s="878"/>
      <c r="CB77" s="878"/>
      <c r="CC77" s="878"/>
      <c r="CD77" s="878"/>
      <c r="CE77" s="878"/>
      <c r="CF77" s="878"/>
      <c r="CG77" s="878"/>
      <c r="CH77" s="878"/>
      <c r="CI77" s="878"/>
      <c r="CJ77" s="878"/>
      <c r="CK77" s="878"/>
      <c r="CL77" s="878"/>
      <c r="CM77" s="878"/>
      <c r="CN77" s="878"/>
      <c r="CO77" s="878"/>
      <c r="CP77" s="878"/>
      <c r="CQ77" s="878"/>
      <c r="CR77" s="878"/>
      <c r="CS77" s="878"/>
      <c r="CT77" s="878"/>
      <c r="CU77" s="878"/>
      <c r="CV77" s="878"/>
      <c r="CW77" s="878"/>
      <c r="CX77" s="878"/>
      <c r="CY77" s="878"/>
      <c r="CZ77" s="878"/>
      <c r="DA77" s="878"/>
      <c r="DB77" s="878"/>
      <c r="DC77" s="878"/>
      <c r="DD77" s="878"/>
      <c r="DE77" s="878"/>
      <c r="DF77" s="878"/>
      <c r="DG77" s="878"/>
      <c r="DH77" s="878"/>
      <c r="DI77" s="878"/>
      <c r="DJ77" s="878"/>
      <c r="DK77" s="878"/>
      <c r="DL77" s="878"/>
      <c r="DM77" s="878"/>
      <c r="DN77" s="878"/>
      <c r="DO77" s="878"/>
      <c r="DP77" s="878"/>
      <c r="DQ77" s="878"/>
      <c r="DR77" s="878"/>
      <c r="DS77" s="878"/>
      <c r="DT77" s="878"/>
      <c r="DU77" s="878"/>
      <c r="DV77" s="878"/>
      <c r="DW77" s="878"/>
      <c r="DX77" s="878"/>
      <c r="DY77" s="878"/>
      <c r="DZ77" s="878"/>
      <c r="EA77" s="878"/>
      <c r="EB77" s="878"/>
      <c r="EC77" s="878"/>
    </row>
    <row r="78" spans="1:133" s="21" customFormat="1">
      <c r="A78" s="574" t="s">
        <v>416</v>
      </c>
      <c r="B78" s="634"/>
      <c r="C78" s="634"/>
      <c r="D78" s="634"/>
      <c r="E78" s="634"/>
      <c r="F78" s="632"/>
      <c r="G78" s="632"/>
      <c r="H78" s="632">
        <v>619.9</v>
      </c>
      <c r="I78" s="607">
        <v>160</v>
      </c>
      <c r="J78" s="607">
        <v>967.7</v>
      </c>
      <c r="K78" s="607">
        <v>750</v>
      </c>
      <c r="L78" s="607">
        <v>0</v>
      </c>
      <c r="M78" s="607">
        <v>0</v>
      </c>
      <c r="N78" s="607">
        <v>0</v>
      </c>
      <c r="O78" s="607"/>
      <c r="P78" s="878"/>
      <c r="Q78" s="878"/>
      <c r="R78" s="878"/>
      <c r="S78" s="878"/>
      <c r="T78" s="878"/>
      <c r="U78" s="878"/>
      <c r="V78" s="878"/>
      <c r="W78" s="878"/>
      <c r="X78" s="878"/>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8"/>
      <c r="AY78" s="878"/>
      <c r="AZ78" s="878"/>
      <c r="BA78" s="878"/>
      <c r="BB78" s="878"/>
      <c r="BC78" s="878"/>
      <c r="BD78" s="878"/>
      <c r="BE78" s="878"/>
      <c r="BF78" s="878"/>
      <c r="BG78" s="878"/>
      <c r="BH78" s="878"/>
      <c r="BI78" s="878"/>
      <c r="BJ78" s="878"/>
      <c r="BK78" s="878"/>
      <c r="BL78" s="878"/>
      <c r="BM78" s="878"/>
      <c r="BN78" s="878"/>
      <c r="BO78" s="878"/>
      <c r="BP78" s="878"/>
      <c r="BQ78" s="878"/>
      <c r="BR78" s="878"/>
      <c r="BS78" s="878"/>
      <c r="BT78" s="878"/>
      <c r="BU78" s="878"/>
      <c r="BV78" s="878"/>
      <c r="BW78" s="878"/>
      <c r="BX78" s="878"/>
      <c r="BY78" s="878"/>
      <c r="BZ78" s="878"/>
      <c r="CA78" s="878"/>
      <c r="CB78" s="878"/>
      <c r="CC78" s="878"/>
      <c r="CD78" s="878"/>
      <c r="CE78" s="878"/>
      <c r="CF78" s="878"/>
      <c r="CG78" s="878"/>
      <c r="CH78" s="878"/>
      <c r="CI78" s="878"/>
      <c r="CJ78" s="878"/>
      <c r="CK78" s="878"/>
      <c r="CL78" s="878"/>
      <c r="CM78" s="878"/>
      <c r="CN78" s="878"/>
      <c r="CO78" s="878"/>
      <c r="CP78" s="878"/>
      <c r="CQ78" s="878"/>
      <c r="CR78" s="878"/>
      <c r="CS78" s="878"/>
      <c r="CT78" s="878"/>
      <c r="CU78" s="878"/>
      <c r="CV78" s="878"/>
      <c r="CW78" s="878"/>
      <c r="CX78" s="878"/>
      <c r="CY78" s="878"/>
      <c r="CZ78" s="878"/>
      <c r="DA78" s="878"/>
      <c r="DB78" s="878"/>
      <c r="DC78" s="878"/>
      <c r="DD78" s="878"/>
      <c r="DE78" s="878"/>
      <c r="DF78" s="878"/>
      <c r="DG78" s="878"/>
      <c r="DH78" s="878"/>
      <c r="DI78" s="878"/>
      <c r="DJ78" s="878"/>
      <c r="DK78" s="878"/>
      <c r="DL78" s="878"/>
      <c r="DM78" s="878"/>
      <c r="DN78" s="878"/>
      <c r="DO78" s="878"/>
      <c r="DP78" s="878"/>
      <c r="DQ78" s="878"/>
      <c r="DR78" s="878"/>
      <c r="DS78" s="878"/>
      <c r="DT78" s="878"/>
      <c r="DU78" s="878"/>
      <c r="DV78" s="878"/>
      <c r="DW78" s="878"/>
      <c r="DX78" s="878"/>
      <c r="DY78" s="878"/>
      <c r="DZ78" s="878"/>
      <c r="EA78" s="878"/>
      <c r="EB78" s="878"/>
      <c r="EC78" s="878"/>
    </row>
    <row r="79" spans="1:133" s="21" customFormat="1">
      <c r="A79" s="574" t="s">
        <v>414</v>
      </c>
      <c r="B79" s="632">
        <v>16.100000000000001</v>
      </c>
      <c r="C79" s="632">
        <v>14.2</v>
      </c>
      <c r="D79" s="632">
        <v>14.2</v>
      </c>
      <c r="E79" s="634"/>
      <c r="F79" s="634"/>
      <c r="G79" s="634"/>
      <c r="H79" s="634">
        <v>18</v>
      </c>
      <c r="I79" s="609">
        <v>36.299999999999997</v>
      </c>
      <c r="J79" s="609">
        <v>882.2</v>
      </c>
      <c r="K79" s="609">
        <v>888.4</v>
      </c>
      <c r="L79" s="609">
        <v>56.2</v>
      </c>
      <c r="M79" s="609">
        <v>57.5</v>
      </c>
      <c r="N79" s="609">
        <v>20.7</v>
      </c>
      <c r="O79" s="609"/>
      <c r="P79" s="878"/>
      <c r="Q79" s="878"/>
      <c r="R79" s="878"/>
      <c r="S79" s="878"/>
      <c r="T79" s="878"/>
      <c r="U79" s="878"/>
      <c r="V79" s="878"/>
      <c r="W79" s="878"/>
      <c r="X79" s="878"/>
      <c r="Y79" s="878"/>
      <c r="Z79" s="878"/>
      <c r="AA79" s="878"/>
      <c r="AB79" s="878"/>
      <c r="AC79" s="878"/>
      <c r="AD79" s="878"/>
      <c r="AE79" s="878"/>
      <c r="AF79" s="878"/>
      <c r="AG79" s="878"/>
      <c r="AH79" s="878"/>
      <c r="AI79" s="878"/>
      <c r="AJ79" s="878"/>
      <c r="AK79" s="878"/>
      <c r="AL79" s="878"/>
      <c r="AM79" s="878"/>
      <c r="AN79" s="878"/>
      <c r="AO79" s="878"/>
      <c r="AP79" s="878"/>
      <c r="AQ79" s="878"/>
      <c r="AR79" s="878"/>
      <c r="AS79" s="878"/>
      <c r="AT79" s="878"/>
      <c r="AU79" s="878"/>
      <c r="AV79" s="878"/>
      <c r="AW79" s="878"/>
      <c r="AX79" s="878"/>
      <c r="AY79" s="878"/>
      <c r="AZ79" s="878"/>
      <c r="BA79" s="878"/>
      <c r="BB79" s="878"/>
      <c r="BC79" s="878"/>
      <c r="BD79" s="878"/>
      <c r="BE79" s="878"/>
      <c r="BF79" s="878"/>
      <c r="BG79" s="878"/>
      <c r="BH79" s="878"/>
      <c r="BI79" s="878"/>
      <c r="BJ79" s="878"/>
      <c r="BK79" s="878"/>
      <c r="BL79" s="878"/>
      <c r="BM79" s="878"/>
      <c r="BN79" s="878"/>
      <c r="BO79" s="878"/>
      <c r="BP79" s="878"/>
      <c r="BQ79" s="878"/>
      <c r="BR79" s="878"/>
      <c r="BS79" s="878"/>
      <c r="BT79" s="878"/>
      <c r="BU79" s="878"/>
      <c r="BV79" s="878"/>
      <c r="BW79" s="878"/>
      <c r="BX79" s="878"/>
      <c r="BY79" s="878"/>
      <c r="BZ79" s="878"/>
      <c r="CA79" s="878"/>
      <c r="CB79" s="878"/>
      <c r="CC79" s="878"/>
      <c r="CD79" s="878"/>
      <c r="CE79" s="878"/>
      <c r="CF79" s="878"/>
      <c r="CG79" s="878"/>
      <c r="CH79" s="878"/>
      <c r="CI79" s="878"/>
      <c r="CJ79" s="878"/>
      <c r="CK79" s="878"/>
      <c r="CL79" s="878"/>
      <c r="CM79" s="878"/>
      <c r="CN79" s="878"/>
      <c r="CO79" s="878"/>
      <c r="CP79" s="878"/>
      <c r="CQ79" s="878"/>
      <c r="CR79" s="878"/>
      <c r="CS79" s="878"/>
      <c r="CT79" s="878"/>
      <c r="CU79" s="878"/>
      <c r="CV79" s="878"/>
      <c r="CW79" s="878"/>
      <c r="CX79" s="878"/>
      <c r="CY79" s="878"/>
      <c r="CZ79" s="878"/>
      <c r="DA79" s="878"/>
      <c r="DB79" s="878"/>
      <c r="DC79" s="878"/>
      <c r="DD79" s="878"/>
      <c r="DE79" s="878"/>
      <c r="DF79" s="878"/>
      <c r="DG79" s="878"/>
      <c r="DH79" s="878"/>
      <c r="DI79" s="878"/>
      <c r="DJ79" s="878"/>
      <c r="DK79" s="878"/>
      <c r="DL79" s="878"/>
      <c r="DM79" s="878"/>
      <c r="DN79" s="878"/>
      <c r="DO79" s="878"/>
      <c r="DP79" s="878"/>
      <c r="DQ79" s="878"/>
      <c r="DR79" s="878"/>
      <c r="DS79" s="878"/>
      <c r="DT79" s="878"/>
      <c r="DU79" s="878"/>
      <c r="DV79" s="878"/>
      <c r="DW79" s="878"/>
      <c r="DX79" s="878"/>
      <c r="DY79" s="878"/>
      <c r="DZ79" s="878"/>
      <c r="EA79" s="878"/>
      <c r="EB79" s="878"/>
      <c r="EC79" s="878"/>
    </row>
    <row r="80" spans="1:133" s="21" customFormat="1">
      <c r="A80" s="566" t="s">
        <v>372</v>
      </c>
      <c r="B80" s="632">
        <v>36.799999999999997</v>
      </c>
      <c r="C80" s="632">
        <v>37.4</v>
      </c>
      <c r="D80" s="632">
        <v>41.5</v>
      </c>
      <c r="E80" s="632">
        <v>-46.7</v>
      </c>
      <c r="F80" s="632">
        <v>-41.5</v>
      </c>
      <c r="G80" s="632">
        <v>-45</v>
      </c>
      <c r="H80" s="632">
        <v>794.5</v>
      </c>
      <c r="I80" s="607">
        <v>1288</v>
      </c>
      <c r="J80" s="607">
        <v>2795.8</v>
      </c>
      <c r="K80" s="607">
        <v>2069.8000000000002</v>
      </c>
      <c r="L80" s="607">
        <v>-40.5</v>
      </c>
      <c r="M80" s="607">
        <v>-36.4</v>
      </c>
      <c r="N80" s="607">
        <v>-44.6</v>
      </c>
      <c r="O80" s="607"/>
      <c r="P80" s="878"/>
      <c r="Q80" s="878"/>
      <c r="R80" s="878"/>
      <c r="S80" s="878"/>
      <c r="T80" s="878"/>
      <c r="U80" s="878"/>
      <c r="V80" s="878"/>
      <c r="W80" s="878"/>
      <c r="X80" s="878"/>
      <c r="Y80" s="878"/>
      <c r="Z80" s="878"/>
      <c r="AA80" s="878"/>
      <c r="AB80" s="878"/>
      <c r="AC80" s="878"/>
      <c r="AD80" s="878"/>
      <c r="AE80" s="878"/>
      <c r="AF80" s="878"/>
      <c r="AG80" s="878"/>
      <c r="AH80" s="878"/>
      <c r="AI80" s="878"/>
      <c r="AJ80" s="878"/>
      <c r="AK80" s="878"/>
      <c r="AL80" s="878"/>
      <c r="AM80" s="878"/>
      <c r="AN80" s="878"/>
      <c r="AO80" s="878"/>
      <c r="AP80" s="878"/>
      <c r="AQ80" s="878"/>
      <c r="AR80" s="878"/>
      <c r="AS80" s="878"/>
      <c r="AT80" s="878"/>
      <c r="AU80" s="878"/>
      <c r="AV80" s="878"/>
      <c r="AW80" s="878"/>
      <c r="AX80" s="878"/>
      <c r="AY80" s="878"/>
      <c r="AZ80" s="878"/>
      <c r="BA80" s="878"/>
      <c r="BB80" s="878"/>
      <c r="BC80" s="878"/>
      <c r="BD80" s="878"/>
      <c r="BE80" s="878"/>
      <c r="BF80" s="878"/>
      <c r="BG80" s="878"/>
      <c r="BH80" s="878"/>
      <c r="BI80" s="878"/>
      <c r="BJ80" s="878"/>
      <c r="BK80" s="878"/>
      <c r="BL80" s="878"/>
      <c r="BM80" s="878"/>
      <c r="BN80" s="878"/>
      <c r="BO80" s="878"/>
      <c r="BP80" s="878"/>
      <c r="BQ80" s="878"/>
      <c r="BR80" s="878"/>
      <c r="BS80" s="878"/>
      <c r="BT80" s="878"/>
      <c r="BU80" s="878"/>
      <c r="BV80" s="878"/>
      <c r="BW80" s="878"/>
      <c r="BX80" s="878"/>
      <c r="BY80" s="878"/>
      <c r="BZ80" s="878"/>
      <c r="CA80" s="878"/>
      <c r="CB80" s="878"/>
      <c r="CC80" s="878"/>
      <c r="CD80" s="878"/>
      <c r="CE80" s="878"/>
      <c r="CF80" s="878"/>
      <c r="CG80" s="878"/>
      <c r="CH80" s="878"/>
      <c r="CI80" s="878"/>
      <c r="CJ80" s="878"/>
      <c r="CK80" s="878"/>
      <c r="CL80" s="878"/>
      <c r="CM80" s="878"/>
      <c r="CN80" s="878"/>
      <c r="CO80" s="878"/>
      <c r="CP80" s="878"/>
      <c r="CQ80" s="878"/>
      <c r="CR80" s="878"/>
      <c r="CS80" s="878"/>
      <c r="CT80" s="878"/>
      <c r="CU80" s="878"/>
      <c r="CV80" s="878"/>
      <c r="CW80" s="878"/>
      <c r="CX80" s="878"/>
      <c r="CY80" s="878"/>
      <c r="CZ80" s="878"/>
      <c r="DA80" s="878"/>
      <c r="DB80" s="878"/>
      <c r="DC80" s="878"/>
      <c r="DD80" s="878"/>
      <c r="DE80" s="878"/>
      <c r="DF80" s="878"/>
      <c r="DG80" s="878"/>
      <c r="DH80" s="878"/>
      <c r="DI80" s="878"/>
      <c r="DJ80" s="878"/>
      <c r="DK80" s="878"/>
      <c r="DL80" s="878"/>
      <c r="DM80" s="878"/>
      <c r="DN80" s="878"/>
      <c r="DO80" s="878"/>
      <c r="DP80" s="878"/>
      <c r="DQ80" s="878"/>
      <c r="DR80" s="878"/>
      <c r="DS80" s="878"/>
      <c r="DT80" s="878"/>
      <c r="DU80" s="878"/>
      <c r="DV80" s="878"/>
      <c r="DW80" s="878"/>
      <c r="DX80" s="878"/>
      <c r="DY80" s="878"/>
      <c r="DZ80" s="878"/>
      <c r="EA80" s="878"/>
      <c r="EB80" s="878"/>
      <c r="EC80" s="878"/>
    </row>
    <row r="81" spans="1:133" s="21" customFormat="1">
      <c r="A81" s="574" t="s">
        <v>416</v>
      </c>
      <c r="B81" s="632"/>
      <c r="C81" s="632"/>
      <c r="D81" s="632"/>
      <c r="E81" s="634"/>
      <c r="F81" s="634"/>
      <c r="G81" s="634"/>
      <c r="H81" s="634">
        <v>822.3</v>
      </c>
      <c r="I81" s="609">
        <v>2266.4</v>
      </c>
      <c r="J81" s="609">
        <v>3774.2</v>
      </c>
      <c r="K81" s="609">
        <v>2083.9</v>
      </c>
      <c r="L81" s="609">
        <v>0</v>
      </c>
      <c r="M81" s="609">
        <v>0</v>
      </c>
      <c r="N81" s="609">
        <v>0</v>
      </c>
      <c r="O81" s="609"/>
      <c r="P81" s="878"/>
      <c r="Q81" s="878"/>
      <c r="R81" s="878"/>
      <c r="S81" s="878"/>
      <c r="T81" s="878"/>
      <c r="U81" s="878"/>
      <c r="V81" s="878"/>
      <c r="W81" s="878"/>
      <c r="X81" s="878"/>
      <c r="Y81" s="878"/>
      <c r="Z81" s="878"/>
      <c r="AA81" s="878"/>
      <c r="AB81" s="878"/>
      <c r="AC81" s="878"/>
      <c r="AD81" s="878"/>
      <c r="AE81" s="878"/>
      <c r="AF81" s="878"/>
      <c r="AG81" s="878"/>
      <c r="AH81" s="878"/>
      <c r="AI81" s="878"/>
      <c r="AJ81" s="878"/>
      <c r="AK81" s="878"/>
      <c r="AL81" s="878"/>
      <c r="AM81" s="878"/>
      <c r="AN81" s="878"/>
      <c r="AO81" s="878"/>
      <c r="AP81" s="878"/>
      <c r="AQ81" s="878"/>
      <c r="AR81" s="878"/>
      <c r="AS81" s="878"/>
      <c r="AT81" s="878"/>
      <c r="AU81" s="878"/>
      <c r="AV81" s="878"/>
      <c r="AW81" s="878"/>
      <c r="AX81" s="878"/>
      <c r="AY81" s="878"/>
      <c r="AZ81" s="878"/>
      <c r="BA81" s="878"/>
      <c r="BB81" s="878"/>
      <c r="BC81" s="878"/>
      <c r="BD81" s="878"/>
      <c r="BE81" s="878"/>
      <c r="BF81" s="878"/>
      <c r="BG81" s="878"/>
      <c r="BH81" s="878"/>
      <c r="BI81" s="878"/>
      <c r="BJ81" s="878"/>
      <c r="BK81" s="878"/>
      <c r="BL81" s="878"/>
      <c r="BM81" s="878"/>
      <c r="BN81" s="878"/>
      <c r="BO81" s="878"/>
      <c r="BP81" s="878"/>
      <c r="BQ81" s="878"/>
      <c r="BR81" s="878"/>
      <c r="BS81" s="878"/>
      <c r="BT81" s="878"/>
      <c r="BU81" s="878"/>
      <c r="BV81" s="878"/>
      <c r="BW81" s="878"/>
      <c r="BX81" s="878"/>
      <c r="BY81" s="878"/>
      <c r="BZ81" s="878"/>
      <c r="CA81" s="878"/>
      <c r="CB81" s="878"/>
      <c r="CC81" s="878"/>
      <c r="CD81" s="878"/>
      <c r="CE81" s="878"/>
      <c r="CF81" s="878"/>
      <c r="CG81" s="878"/>
      <c r="CH81" s="878"/>
      <c r="CI81" s="878"/>
      <c r="CJ81" s="878"/>
      <c r="CK81" s="878"/>
      <c r="CL81" s="878"/>
      <c r="CM81" s="878"/>
      <c r="CN81" s="878"/>
      <c r="CO81" s="878"/>
      <c r="CP81" s="878"/>
      <c r="CQ81" s="878"/>
      <c r="CR81" s="878"/>
      <c r="CS81" s="878"/>
      <c r="CT81" s="878"/>
      <c r="CU81" s="878"/>
      <c r="CV81" s="878"/>
      <c r="CW81" s="878"/>
      <c r="CX81" s="878"/>
      <c r="CY81" s="878"/>
      <c r="CZ81" s="878"/>
      <c r="DA81" s="878"/>
      <c r="DB81" s="878"/>
      <c r="DC81" s="878"/>
      <c r="DD81" s="878"/>
      <c r="DE81" s="878"/>
      <c r="DF81" s="878"/>
      <c r="DG81" s="878"/>
      <c r="DH81" s="878"/>
      <c r="DI81" s="878"/>
      <c r="DJ81" s="878"/>
      <c r="DK81" s="878"/>
      <c r="DL81" s="878"/>
      <c r="DM81" s="878"/>
      <c r="DN81" s="878"/>
      <c r="DO81" s="878"/>
      <c r="DP81" s="878"/>
      <c r="DQ81" s="878"/>
      <c r="DR81" s="878"/>
      <c r="DS81" s="878"/>
      <c r="DT81" s="878"/>
      <c r="DU81" s="878"/>
      <c r="DV81" s="878"/>
      <c r="DW81" s="878"/>
      <c r="DX81" s="878"/>
      <c r="DY81" s="878"/>
      <c r="DZ81" s="878"/>
      <c r="EA81" s="878"/>
      <c r="EB81" s="878"/>
      <c r="EC81" s="878"/>
    </row>
    <row r="82" spans="1:133" s="21" customFormat="1">
      <c r="A82" s="574" t="s">
        <v>414</v>
      </c>
      <c r="B82" s="632">
        <v>36.799999999999997</v>
      </c>
      <c r="C82" s="632">
        <v>37.4</v>
      </c>
      <c r="D82" s="632">
        <v>41.5</v>
      </c>
      <c r="E82" s="632"/>
      <c r="F82" s="632"/>
      <c r="G82" s="632"/>
      <c r="H82" s="632">
        <v>27.8</v>
      </c>
      <c r="I82" s="607">
        <v>978.4</v>
      </c>
      <c r="J82" s="607">
        <v>978.4</v>
      </c>
      <c r="K82" s="607">
        <v>14.1</v>
      </c>
      <c r="L82" s="607">
        <v>40.5</v>
      </c>
      <c r="M82" s="607">
        <v>36.4</v>
      </c>
      <c r="N82" s="607">
        <v>44.6</v>
      </c>
      <c r="O82" s="607"/>
      <c r="P82" s="878"/>
      <c r="Q82" s="878"/>
      <c r="R82" s="878"/>
      <c r="S82" s="878"/>
      <c r="T82" s="878"/>
      <c r="U82" s="878"/>
      <c r="V82" s="878"/>
      <c r="W82" s="878"/>
      <c r="X82" s="878"/>
      <c r="Y82" s="878"/>
      <c r="Z82" s="878"/>
      <c r="AA82" s="878"/>
      <c r="AB82" s="878"/>
      <c r="AC82" s="878"/>
      <c r="AD82" s="878"/>
      <c r="AE82" s="878"/>
      <c r="AF82" s="878"/>
      <c r="AG82" s="878"/>
      <c r="AH82" s="878"/>
      <c r="AI82" s="878"/>
      <c r="AJ82" s="878"/>
      <c r="AK82" s="878"/>
      <c r="AL82" s="878"/>
      <c r="AM82" s="878"/>
      <c r="AN82" s="878"/>
      <c r="AO82" s="878"/>
      <c r="AP82" s="878"/>
      <c r="AQ82" s="878"/>
      <c r="AR82" s="878"/>
      <c r="AS82" s="878"/>
      <c r="AT82" s="878"/>
      <c r="AU82" s="878"/>
      <c r="AV82" s="878"/>
      <c r="AW82" s="878"/>
      <c r="AX82" s="878"/>
      <c r="AY82" s="878"/>
      <c r="AZ82" s="878"/>
      <c r="BA82" s="878"/>
      <c r="BB82" s="878"/>
      <c r="BC82" s="878"/>
      <c r="BD82" s="878"/>
      <c r="BE82" s="878"/>
      <c r="BF82" s="878"/>
      <c r="BG82" s="878"/>
      <c r="BH82" s="878"/>
      <c r="BI82" s="878"/>
      <c r="BJ82" s="878"/>
      <c r="BK82" s="878"/>
      <c r="BL82" s="878"/>
      <c r="BM82" s="878"/>
      <c r="BN82" s="878"/>
      <c r="BO82" s="878"/>
      <c r="BP82" s="878"/>
      <c r="BQ82" s="878"/>
      <c r="BR82" s="878"/>
      <c r="BS82" s="878"/>
      <c r="BT82" s="878"/>
      <c r="BU82" s="878"/>
      <c r="BV82" s="878"/>
      <c r="BW82" s="878"/>
      <c r="BX82" s="878"/>
      <c r="BY82" s="878"/>
      <c r="BZ82" s="878"/>
      <c r="CA82" s="878"/>
      <c r="CB82" s="878"/>
      <c r="CC82" s="878"/>
      <c r="CD82" s="878"/>
      <c r="CE82" s="878"/>
      <c r="CF82" s="878"/>
      <c r="CG82" s="878"/>
      <c r="CH82" s="878"/>
      <c r="CI82" s="878"/>
      <c r="CJ82" s="878"/>
      <c r="CK82" s="878"/>
      <c r="CL82" s="878"/>
      <c r="CM82" s="878"/>
      <c r="CN82" s="878"/>
      <c r="CO82" s="878"/>
      <c r="CP82" s="878"/>
      <c r="CQ82" s="878"/>
      <c r="CR82" s="878"/>
      <c r="CS82" s="878"/>
      <c r="CT82" s="878"/>
      <c r="CU82" s="878"/>
      <c r="CV82" s="878"/>
      <c r="CW82" s="878"/>
      <c r="CX82" s="878"/>
      <c r="CY82" s="878"/>
      <c r="CZ82" s="878"/>
      <c r="DA82" s="878"/>
      <c r="DB82" s="878"/>
      <c r="DC82" s="878"/>
      <c r="DD82" s="878"/>
      <c r="DE82" s="878"/>
      <c r="DF82" s="878"/>
      <c r="DG82" s="878"/>
      <c r="DH82" s="878"/>
      <c r="DI82" s="878"/>
      <c r="DJ82" s="878"/>
      <c r="DK82" s="878"/>
      <c r="DL82" s="878"/>
      <c r="DM82" s="878"/>
      <c r="DN82" s="878"/>
      <c r="DO82" s="878"/>
      <c r="DP82" s="878"/>
      <c r="DQ82" s="878"/>
      <c r="DR82" s="878"/>
      <c r="DS82" s="878"/>
      <c r="DT82" s="878"/>
      <c r="DU82" s="878"/>
      <c r="DV82" s="878"/>
      <c r="DW82" s="878"/>
      <c r="DX82" s="878"/>
      <c r="DY82" s="878"/>
      <c r="DZ82" s="878"/>
      <c r="EA82" s="878"/>
      <c r="EB82" s="878"/>
      <c r="EC82" s="878"/>
    </row>
    <row r="83" spans="1:133" s="21" customFormat="1">
      <c r="A83" s="566"/>
      <c r="B83" s="632"/>
      <c r="C83" s="632"/>
      <c r="D83" s="632"/>
      <c r="E83" s="632"/>
      <c r="F83" s="632"/>
      <c r="G83" s="632"/>
      <c r="H83" s="632"/>
      <c r="I83" s="607"/>
      <c r="J83" s="607"/>
      <c r="K83" s="607"/>
      <c r="L83" s="607"/>
      <c r="M83" s="607"/>
      <c r="N83" s="607"/>
      <c r="O83" s="607"/>
      <c r="P83" s="878"/>
      <c r="Q83" s="878"/>
      <c r="R83" s="878"/>
      <c r="S83" s="878"/>
      <c r="T83" s="878"/>
      <c r="U83" s="878"/>
      <c r="V83" s="878"/>
      <c r="W83" s="878"/>
      <c r="X83" s="878"/>
      <c r="Y83" s="878"/>
      <c r="Z83" s="878"/>
      <c r="AA83" s="878"/>
      <c r="AB83" s="878"/>
      <c r="AC83" s="878"/>
      <c r="AD83" s="878"/>
      <c r="AE83" s="878"/>
      <c r="AF83" s="878"/>
      <c r="AG83" s="878"/>
      <c r="AH83" s="878"/>
      <c r="AI83" s="878"/>
      <c r="AJ83" s="878"/>
      <c r="AK83" s="878"/>
      <c r="AL83" s="878"/>
      <c r="AM83" s="878"/>
      <c r="AN83" s="878"/>
      <c r="AO83" s="878"/>
      <c r="AP83" s="878"/>
      <c r="AQ83" s="878"/>
      <c r="AR83" s="878"/>
      <c r="AS83" s="878"/>
      <c r="AT83" s="878"/>
      <c r="AU83" s="878"/>
      <c r="AV83" s="878"/>
      <c r="AW83" s="878"/>
      <c r="AX83" s="878"/>
      <c r="AY83" s="878"/>
      <c r="AZ83" s="878"/>
      <c r="BA83" s="878"/>
      <c r="BB83" s="878"/>
      <c r="BC83" s="878"/>
      <c r="BD83" s="878"/>
      <c r="BE83" s="878"/>
      <c r="BF83" s="878"/>
      <c r="BG83" s="878"/>
      <c r="BH83" s="878"/>
      <c r="BI83" s="878"/>
      <c r="BJ83" s="878"/>
      <c r="BK83" s="878"/>
      <c r="BL83" s="878"/>
      <c r="BM83" s="878"/>
      <c r="BN83" s="878"/>
      <c r="BO83" s="878"/>
      <c r="BP83" s="878"/>
      <c r="BQ83" s="878"/>
      <c r="BR83" s="878"/>
      <c r="BS83" s="878"/>
      <c r="BT83" s="878"/>
      <c r="BU83" s="878"/>
      <c r="BV83" s="878"/>
      <c r="BW83" s="878"/>
      <c r="BX83" s="878"/>
      <c r="BY83" s="878"/>
      <c r="BZ83" s="878"/>
      <c r="CA83" s="878"/>
      <c r="CB83" s="878"/>
      <c r="CC83" s="878"/>
      <c r="CD83" s="878"/>
      <c r="CE83" s="878"/>
      <c r="CF83" s="878"/>
      <c r="CG83" s="878"/>
      <c r="CH83" s="878"/>
      <c r="CI83" s="878"/>
      <c r="CJ83" s="878"/>
      <c r="CK83" s="878"/>
      <c r="CL83" s="878"/>
      <c r="CM83" s="878"/>
      <c r="CN83" s="878"/>
      <c r="CO83" s="878"/>
      <c r="CP83" s="878"/>
      <c r="CQ83" s="878"/>
      <c r="CR83" s="878"/>
      <c r="CS83" s="878"/>
      <c r="CT83" s="878"/>
      <c r="CU83" s="878"/>
      <c r="CV83" s="878"/>
      <c r="CW83" s="878"/>
      <c r="CX83" s="878"/>
      <c r="CY83" s="878"/>
      <c r="CZ83" s="878"/>
      <c r="DA83" s="878"/>
      <c r="DB83" s="878"/>
      <c r="DC83" s="878"/>
      <c r="DD83" s="878"/>
      <c r="DE83" s="878"/>
      <c r="DF83" s="878"/>
      <c r="DG83" s="878"/>
      <c r="DH83" s="878"/>
      <c r="DI83" s="878"/>
      <c r="DJ83" s="878"/>
      <c r="DK83" s="878"/>
      <c r="DL83" s="878"/>
      <c r="DM83" s="878"/>
      <c r="DN83" s="878"/>
      <c r="DO83" s="878"/>
      <c r="DP83" s="878"/>
      <c r="DQ83" s="878"/>
      <c r="DR83" s="878"/>
      <c r="DS83" s="878"/>
      <c r="DT83" s="878"/>
      <c r="DU83" s="878"/>
      <c r="DV83" s="878"/>
      <c r="DW83" s="878"/>
      <c r="DX83" s="878"/>
      <c r="DY83" s="878"/>
      <c r="DZ83" s="878"/>
      <c r="EA83" s="878"/>
      <c r="EB83" s="878"/>
      <c r="EC83" s="878"/>
    </row>
    <row r="84" spans="1:133" s="966" customFormat="1">
      <c r="A84" s="762" t="s">
        <v>639</v>
      </c>
      <c r="B84" s="255">
        <f t="shared" ref="B84:I84" si="4">B51+B55-B59-B70</f>
        <v>-523.95220999999992</v>
      </c>
      <c r="C84" s="255">
        <f t="shared" si="4"/>
        <v>-3278.0487400000002</v>
      </c>
      <c r="D84" s="255">
        <f t="shared" si="4"/>
        <v>-3579.0405000000001</v>
      </c>
      <c r="E84" s="255">
        <f t="shared" si="4"/>
        <v>-3012.4</v>
      </c>
      <c r="F84" s="255">
        <f t="shared" si="4"/>
        <v>-3086.8</v>
      </c>
      <c r="G84" s="255">
        <f t="shared" si="4"/>
        <v>-1433.8000000000002</v>
      </c>
      <c r="H84" s="255">
        <f t="shared" si="4"/>
        <v>-4212.2999999999993</v>
      </c>
      <c r="I84" s="569">
        <f t="shared" si="4"/>
        <v>-3607.1</v>
      </c>
      <c r="J84" s="569">
        <f>J51+J55-J59-J70</f>
        <v>-4731</v>
      </c>
      <c r="K84" s="569">
        <f>K51+K55-K59-K70</f>
        <v>-4101.8</v>
      </c>
      <c r="L84" s="569">
        <f>L51+L55-L59-L70</f>
        <v>-2304.1</v>
      </c>
      <c r="M84" s="569">
        <f>M51+M55-M59-M70</f>
        <v>-2142.1</v>
      </c>
      <c r="N84" s="569">
        <f>N51+N55-N59-N70</f>
        <v>-2297.4</v>
      </c>
      <c r="O84" s="569"/>
      <c r="P84" s="878"/>
      <c r="Q84" s="878"/>
      <c r="R84" s="878"/>
      <c r="S84" s="878"/>
      <c r="T84" s="878"/>
      <c r="U84" s="878"/>
      <c r="V84" s="878"/>
      <c r="W84" s="878"/>
      <c r="X84" s="878"/>
      <c r="Y84" s="878"/>
      <c r="Z84" s="878"/>
      <c r="AA84" s="878"/>
      <c r="AB84" s="878"/>
      <c r="AC84" s="878"/>
      <c r="AD84" s="878"/>
      <c r="AE84" s="878"/>
      <c r="AF84" s="878"/>
      <c r="AG84" s="878"/>
      <c r="AH84" s="878"/>
      <c r="AI84" s="878"/>
      <c r="AJ84" s="878"/>
      <c r="AK84" s="878"/>
      <c r="AL84" s="878"/>
      <c r="AM84" s="878"/>
      <c r="AN84" s="878"/>
      <c r="AO84" s="878"/>
      <c r="AP84" s="878"/>
      <c r="AQ84" s="878"/>
      <c r="AR84" s="878"/>
      <c r="AS84" s="878"/>
      <c r="AT84" s="878"/>
      <c r="AU84" s="878"/>
      <c r="AV84" s="878"/>
      <c r="AW84" s="878"/>
      <c r="AX84" s="878"/>
      <c r="AY84" s="878"/>
      <c r="AZ84" s="878"/>
      <c r="BA84" s="878"/>
      <c r="BB84" s="878"/>
      <c r="BC84" s="878"/>
      <c r="BD84" s="878"/>
      <c r="BE84" s="878"/>
      <c r="BF84" s="878"/>
      <c r="BG84" s="878"/>
      <c r="BH84" s="878"/>
      <c r="BI84" s="878"/>
      <c r="BJ84" s="878"/>
      <c r="BK84" s="878"/>
      <c r="BL84" s="878"/>
      <c r="BM84" s="878"/>
      <c r="BN84" s="878"/>
      <c r="BO84" s="878"/>
      <c r="BP84" s="878"/>
      <c r="BQ84" s="878"/>
      <c r="BR84" s="878"/>
      <c r="BS84" s="878"/>
      <c r="BT84" s="878"/>
      <c r="BU84" s="878"/>
      <c r="BV84" s="878"/>
      <c r="BW84" s="878"/>
      <c r="BX84" s="878"/>
      <c r="BY84" s="878"/>
      <c r="BZ84" s="878"/>
      <c r="CA84" s="878"/>
      <c r="CB84" s="878"/>
      <c r="CC84" s="878"/>
      <c r="CD84" s="878"/>
      <c r="CE84" s="878"/>
      <c r="CF84" s="878"/>
      <c r="CG84" s="878"/>
      <c r="CH84" s="878"/>
      <c r="CI84" s="878"/>
      <c r="CJ84" s="878"/>
      <c r="CK84" s="878"/>
      <c r="CL84" s="878"/>
      <c r="CM84" s="878"/>
      <c r="CN84" s="878"/>
      <c r="CO84" s="878"/>
      <c r="CP84" s="878"/>
      <c r="CQ84" s="878"/>
      <c r="CR84" s="878"/>
      <c r="CS84" s="878"/>
      <c r="CT84" s="878"/>
      <c r="CU84" s="878"/>
      <c r="CV84" s="878"/>
      <c r="CW84" s="878"/>
      <c r="CX84" s="878"/>
      <c r="CY84" s="878"/>
      <c r="CZ84" s="878"/>
      <c r="DA84" s="878"/>
      <c r="DB84" s="878"/>
      <c r="DC84" s="878"/>
      <c r="DD84" s="878"/>
      <c r="DE84" s="878"/>
      <c r="DF84" s="878"/>
      <c r="DG84" s="878"/>
      <c r="DH84" s="878"/>
      <c r="DI84" s="878"/>
      <c r="DJ84" s="878"/>
      <c r="DK84" s="878"/>
      <c r="DL84" s="878"/>
      <c r="DM84" s="878"/>
      <c r="DN84" s="878"/>
      <c r="DO84" s="878"/>
      <c r="DP84" s="878"/>
      <c r="DQ84" s="878"/>
      <c r="DR84" s="878"/>
      <c r="DS84" s="878"/>
      <c r="DT84" s="878"/>
      <c r="DU84" s="878"/>
      <c r="DV84" s="878"/>
      <c r="DW84" s="878"/>
      <c r="DX84" s="878"/>
      <c r="DY84" s="878"/>
      <c r="DZ84" s="878"/>
      <c r="EA84" s="878"/>
      <c r="EB84" s="878"/>
      <c r="EC84" s="878"/>
    </row>
    <row r="85" spans="1:133" s="878" customFormat="1">
      <c r="A85" s="967"/>
      <c r="B85" s="856"/>
      <c r="C85" s="856"/>
      <c r="D85" s="856"/>
      <c r="E85" s="856"/>
      <c r="F85" s="856"/>
      <c r="G85" s="856"/>
      <c r="H85" s="856"/>
      <c r="I85" s="857"/>
      <c r="J85" s="857"/>
      <c r="K85" s="857"/>
      <c r="L85" s="857"/>
      <c r="M85" s="857"/>
      <c r="N85" s="857"/>
      <c r="O85" s="857"/>
    </row>
    <row r="86" spans="1:133" ht="20.25">
      <c r="A86" s="591" t="s">
        <v>833</v>
      </c>
      <c r="B86" s="92"/>
      <c r="C86" s="92"/>
      <c r="D86" s="92"/>
      <c r="E86" s="92"/>
      <c r="F86" s="748"/>
      <c r="G86" s="230"/>
      <c r="H86" s="230"/>
      <c r="I86" s="230"/>
      <c r="J86" s="230"/>
      <c r="K86" s="230"/>
      <c r="L86" s="99"/>
      <c r="M86" s="99"/>
      <c r="N86" s="99"/>
      <c r="O86" s="99"/>
    </row>
    <row r="87" spans="1:133" s="20" customFormat="1" ht="15" customHeight="1">
      <c r="A87" s="836" t="s">
        <v>713</v>
      </c>
      <c r="B87" s="623">
        <v>2012</v>
      </c>
      <c r="C87" s="623">
        <v>2013</v>
      </c>
      <c r="D87" s="623">
        <v>2014</v>
      </c>
      <c r="E87" s="623">
        <v>2015</v>
      </c>
      <c r="F87" s="623">
        <v>2016</v>
      </c>
      <c r="G87" s="623">
        <v>2017</v>
      </c>
      <c r="H87" s="564">
        <v>2018</v>
      </c>
      <c r="I87" s="564">
        <v>2019</v>
      </c>
      <c r="J87" s="564">
        <v>2020</v>
      </c>
      <c r="K87" s="564">
        <v>2021</v>
      </c>
      <c r="L87" s="613">
        <v>2022</v>
      </c>
      <c r="M87" s="613">
        <v>2023</v>
      </c>
      <c r="N87" s="878"/>
      <c r="O87" s="878"/>
      <c r="P87" s="404"/>
      <c r="Q87" s="404"/>
      <c r="R87" s="404"/>
      <c r="S87" s="404"/>
      <c r="T87" s="404"/>
      <c r="U87" s="404"/>
      <c r="V87" s="404"/>
      <c r="W87" s="404"/>
      <c r="X87" s="404"/>
      <c r="Y87" s="404"/>
      <c r="Z87" s="404"/>
      <c r="AA87" s="404"/>
      <c r="AB87" s="404"/>
      <c r="AC87" s="404"/>
      <c r="AD87" s="404"/>
      <c r="AE87" s="404"/>
      <c r="AF87" s="404"/>
      <c r="AG87" s="404"/>
      <c r="AH87" s="404"/>
      <c r="AI87" s="404"/>
      <c r="AJ87" s="404"/>
      <c r="AK87" s="404"/>
      <c r="AL87" s="404"/>
      <c r="AM87" s="404"/>
      <c r="AN87" s="404"/>
      <c r="AO87" s="404"/>
      <c r="AP87" s="404"/>
      <c r="AQ87" s="404"/>
      <c r="AR87" s="404"/>
      <c r="AS87" s="404"/>
      <c r="AT87" s="404"/>
      <c r="AU87" s="404"/>
      <c r="AV87" s="404"/>
      <c r="AW87" s="404"/>
      <c r="AX87" s="404"/>
      <c r="AY87" s="404"/>
      <c r="AZ87" s="404"/>
      <c r="BA87" s="404"/>
      <c r="BB87" s="404"/>
      <c r="BC87" s="404"/>
      <c r="BD87" s="404"/>
      <c r="BE87" s="404"/>
      <c r="BF87" s="404"/>
      <c r="BG87" s="404"/>
      <c r="BH87" s="404"/>
      <c r="BI87" s="404"/>
      <c r="BJ87" s="404"/>
      <c r="BK87" s="404"/>
      <c r="BL87" s="404"/>
      <c r="BM87" s="404"/>
      <c r="BN87" s="404"/>
      <c r="BO87" s="404"/>
      <c r="BP87" s="404"/>
      <c r="BQ87" s="404"/>
      <c r="BR87" s="404"/>
      <c r="BS87" s="404"/>
      <c r="BT87" s="404"/>
      <c r="BU87" s="404"/>
      <c r="BV87" s="404"/>
      <c r="BW87" s="404"/>
      <c r="BX87" s="404"/>
      <c r="BY87" s="404"/>
      <c r="BZ87" s="404"/>
      <c r="CA87" s="404"/>
      <c r="CB87" s="404"/>
      <c r="CC87" s="404"/>
      <c r="CD87" s="404"/>
      <c r="CE87" s="404"/>
      <c r="CF87" s="404"/>
      <c r="CG87" s="404"/>
      <c r="CH87" s="404"/>
      <c r="CI87" s="404"/>
      <c r="CJ87" s="404"/>
      <c r="CK87" s="404"/>
      <c r="CL87" s="404"/>
      <c r="CM87" s="404"/>
      <c r="CN87" s="404"/>
      <c r="CO87" s="404"/>
      <c r="CP87" s="404"/>
      <c r="CQ87" s="404"/>
      <c r="CR87" s="404"/>
      <c r="CS87" s="404"/>
      <c r="CT87" s="404"/>
      <c r="CU87" s="404"/>
      <c r="CV87" s="404"/>
      <c r="CW87" s="404"/>
      <c r="CX87" s="404"/>
      <c r="CY87" s="404"/>
      <c r="CZ87" s="404"/>
      <c r="DA87" s="404"/>
      <c r="DB87" s="404"/>
      <c r="DC87" s="404"/>
      <c r="DD87" s="404"/>
      <c r="DE87" s="404"/>
      <c r="DF87" s="404"/>
      <c r="DG87" s="404"/>
      <c r="DH87" s="404"/>
      <c r="DI87" s="404"/>
      <c r="DJ87" s="404"/>
      <c r="DK87" s="404"/>
      <c r="DL87" s="404"/>
      <c r="DM87" s="404"/>
      <c r="DN87" s="404"/>
      <c r="DO87" s="404"/>
      <c r="DP87" s="404"/>
      <c r="DQ87" s="404"/>
      <c r="DR87" s="404"/>
      <c r="DS87" s="404"/>
      <c r="DT87" s="404"/>
      <c r="DU87" s="404"/>
      <c r="DV87" s="404"/>
      <c r="DW87" s="404"/>
      <c r="DX87" s="404"/>
      <c r="DY87" s="404"/>
      <c r="DZ87" s="404"/>
      <c r="EA87" s="404"/>
      <c r="EB87" s="404"/>
      <c r="EC87" s="404"/>
    </row>
    <row r="88" spans="1:133" s="20" customFormat="1" ht="15" customHeight="1">
      <c r="A88" s="836" t="s">
        <v>327</v>
      </c>
      <c r="B88" s="624" t="s">
        <v>81</v>
      </c>
      <c r="C88" s="624" t="s">
        <v>81</v>
      </c>
      <c r="D88" s="624" t="s">
        <v>81</v>
      </c>
      <c r="E88" s="624" t="s">
        <v>81</v>
      </c>
      <c r="F88" s="624" t="s">
        <v>81</v>
      </c>
      <c r="G88" s="624" t="s">
        <v>81</v>
      </c>
      <c r="H88" s="565" t="s">
        <v>82</v>
      </c>
      <c r="I88" s="565" t="s">
        <v>82</v>
      </c>
      <c r="J88" s="565" t="s">
        <v>82</v>
      </c>
      <c r="K88" s="565" t="s">
        <v>82</v>
      </c>
      <c r="L88" s="565" t="s">
        <v>82</v>
      </c>
      <c r="M88" s="565" t="s">
        <v>82</v>
      </c>
      <c r="N88" s="10"/>
      <c r="O88" s="10"/>
      <c r="P88" s="404"/>
      <c r="Q88" s="404"/>
      <c r="R88" s="404"/>
      <c r="S88" s="404"/>
      <c r="T88" s="404"/>
      <c r="U88" s="404"/>
      <c r="V88" s="404"/>
      <c r="W88" s="404"/>
      <c r="X88" s="404"/>
      <c r="Y88" s="404"/>
      <c r="Z88" s="404"/>
      <c r="AA88" s="404"/>
      <c r="AB88" s="404"/>
      <c r="AC88" s="404"/>
      <c r="AD88" s="404"/>
      <c r="AE88" s="404"/>
      <c r="AF88" s="404"/>
      <c r="AG88" s="404"/>
      <c r="AH88" s="404"/>
      <c r="AI88" s="404"/>
      <c r="AJ88" s="404"/>
      <c r="AK88" s="404"/>
      <c r="AL88" s="404"/>
      <c r="AM88" s="404"/>
      <c r="AN88" s="404"/>
      <c r="AO88" s="404"/>
      <c r="AP88" s="404"/>
      <c r="AQ88" s="404"/>
      <c r="AR88" s="404"/>
      <c r="AS88" s="404"/>
      <c r="AT88" s="404"/>
      <c r="AU88" s="404"/>
      <c r="AV88" s="404"/>
      <c r="AW88" s="404"/>
      <c r="AX88" s="404"/>
      <c r="AY88" s="404"/>
      <c r="AZ88" s="404"/>
      <c r="BA88" s="404"/>
      <c r="BB88" s="404"/>
      <c r="BC88" s="404"/>
      <c r="BD88" s="404"/>
      <c r="BE88" s="404"/>
      <c r="BF88" s="404"/>
      <c r="BG88" s="404"/>
      <c r="BH88" s="404"/>
      <c r="BI88" s="404"/>
      <c r="BJ88" s="404"/>
      <c r="BK88" s="404"/>
      <c r="BL88" s="404"/>
      <c r="BM88" s="404"/>
      <c r="BN88" s="404"/>
      <c r="BO88" s="404"/>
      <c r="BP88" s="404"/>
      <c r="BQ88" s="404"/>
      <c r="BR88" s="404"/>
      <c r="BS88" s="404"/>
      <c r="BT88" s="404"/>
      <c r="BU88" s="404"/>
      <c r="BV88" s="404"/>
      <c r="BW88" s="404"/>
      <c r="BX88" s="404"/>
      <c r="BY88" s="404"/>
      <c r="BZ88" s="404"/>
      <c r="CA88" s="404"/>
      <c r="CB88" s="404"/>
      <c r="CC88" s="404"/>
      <c r="CD88" s="404"/>
      <c r="CE88" s="404"/>
      <c r="CF88" s="404"/>
      <c r="CG88" s="404"/>
      <c r="CH88" s="404"/>
      <c r="CI88" s="404"/>
      <c r="CJ88" s="404"/>
      <c r="CK88" s="404"/>
      <c r="CL88" s="404"/>
      <c r="CM88" s="404"/>
      <c r="CN88" s="404"/>
      <c r="CO88" s="404"/>
      <c r="CP88" s="404"/>
      <c r="CQ88" s="404"/>
      <c r="CR88" s="404"/>
      <c r="CS88" s="404"/>
      <c r="CT88" s="404"/>
      <c r="CU88" s="404"/>
      <c r="CV88" s="404"/>
      <c r="CW88" s="404"/>
      <c r="CX88" s="404"/>
      <c r="CY88" s="404"/>
      <c r="CZ88" s="404"/>
      <c r="DA88" s="404"/>
      <c r="DB88" s="404"/>
      <c r="DC88" s="404"/>
      <c r="DD88" s="404"/>
      <c r="DE88" s="404"/>
      <c r="DF88" s="404"/>
      <c r="DG88" s="404"/>
      <c r="DH88" s="404"/>
      <c r="DI88" s="404"/>
      <c r="DJ88" s="404"/>
      <c r="DK88" s="404"/>
      <c r="DL88" s="404"/>
      <c r="DM88" s="404"/>
      <c r="DN88" s="404"/>
      <c r="DO88" s="404"/>
      <c r="DP88" s="404"/>
      <c r="DQ88" s="404"/>
      <c r="DR88" s="404"/>
      <c r="DS88" s="404"/>
      <c r="DT88" s="404"/>
      <c r="DU88" s="404"/>
      <c r="DV88" s="404"/>
      <c r="DW88" s="404"/>
      <c r="DX88" s="404"/>
      <c r="DY88" s="404"/>
      <c r="DZ88" s="404"/>
      <c r="EA88" s="404"/>
      <c r="EB88" s="404"/>
      <c r="EC88" s="404"/>
    </row>
    <row r="89" spans="1:133" s="23" customFormat="1">
      <c r="A89" s="590" t="s">
        <v>328</v>
      </c>
      <c r="B89" s="230" t="s">
        <v>84</v>
      </c>
      <c r="C89" s="230" t="s">
        <v>84</v>
      </c>
      <c r="D89" s="230" t="s">
        <v>84</v>
      </c>
      <c r="E89" s="230" t="s">
        <v>672</v>
      </c>
      <c r="F89" s="230" t="s">
        <v>672</v>
      </c>
      <c r="G89" s="230" t="s">
        <v>762</v>
      </c>
      <c r="H89" s="567" t="s">
        <v>672</v>
      </c>
      <c r="I89" s="567" t="s">
        <v>762</v>
      </c>
      <c r="J89" s="567" t="s">
        <v>762</v>
      </c>
      <c r="K89" s="567" t="s">
        <v>762</v>
      </c>
      <c r="L89" s="567" t="s">
        <v>762</v>
      </c>
      <c r="M89" s="567" t="s">
        <v>762</v>
      </c>
      <c r="N89" s="10"/>
      <c r="O89" s="10"/>
      <c r="P89" s="904"/>
      <c r="Q89" s="904"/>
      <c r="R89" s="904"/>
      <c r="S89" s="904"/>
      <c r="T89" s="904"/>
      <c r="U89" s="904"/>
      <c r="V89" s="904"/>
      <c r="W89" s="904"/>
      <c r="X89" s="904"/>
      <c r="Y89" s="904"/>
      <c r="Z89" s="904"/>
      <c r="AA89" s="904"/>
      <c r="AB89" s="904"/>
      <c r="AC89" s="904"/>
      <c r="AD89" s="904"/>
      <c r="AE89" s="904"/>
      <c r="AF89" s="904"/>
      <c r="AG89" s="904"/>
      <c r="AH89" s="904"/>
      <c r="AI89" s="904"/>
      <c r="AJ89" s="904"/>
      <c r="AK89" s="904"/>
      <c r="AL89" s="904"/>
      <c r="AM89" s="904"/>
      <c r="AN89" s="904"/>
      <c r="AO89" s="904"/>
      <c r="AP89" s="904"/>
      <c r="AQ89" s="904"/>
      <c r="AR89" s="904"/>
      <c r="AS89" s="904"/>
      <c r="AT89" s="904"/>
      <c r="AU89" s="904"/>
      <c r="AV89" s="904"/>
      <c r="AW89" s="904"/>
      <c r="AX89" s="904"/>
      <c r="AY89" s="904"/>
      <c r="AZ89" s="904"/>
      <c r="BA89" s="904"/>
      <c r="BB89" s="904"/>
      <c r="BC89" s="904"/>
      <c r="BD89" s="904"/>
      <c r="BE89" s="904"/>
      <c r="BF89" s="904"/>
      <c r="BG89" s="904"/>
      <c r="BH89" s="904"/>
      <c r="BI89" s="904"/>
      <c r="BJ89" s="904"/>
      <c r="BK89" s="904"/>
      <c r="BL89" s="904"/>
      <c r="BM89" s="904"/>
      <c r="BN89" s="904"/>
      <c r="BO89" s="904"/>
      <c r="BP89" s="904"/>
      <c r="BQ89" s="904"/>
      <c r="BR89" s="904"/>
      <c r="BS89" s="904"/>
      <c r="BT89" s="904"/>
      <c r="BU89" s="904"/>
      <c r="BV89" s="904"/>
      <c r="BW89" s="904"/>
      <c r="BX89" s="904"/>
      <c r="BY89" s="904"/>
      <c r="BZ89" s="904"/>
      <c r="CA89" s="904"/>
      <c r="CB89" s="904"/>
      <c r="CC89" s="904"/>
      <c r="CD89" s="904"/>
      <c r="CE89" s="904"/>
      <c r="CF89" s="904"/>
      <c r="CG89" s="904"/>
      <c r="CH89" s="904"/>
      <c r="CI89" s="904"/>
      <c r="CJ89" s="904"/>
      <c r="CK89" s="904"/>
      <c r="CL89" s="904"/>
      <c r="CM89" s="904"/>
      <c r="CN89" s="904"/>
      <c r="CO89" s="904"/>
      <c r="CP89" s="904"/>
      <c r="CQ89" s="904"/>
      <c r="CR89" s="904"/>
      <c r="CS89" s="904"/>
      <c r="CT89" s="904"/>
      <c r="CU89" s="904"/>
      <c r="CV89" s="904"/>
      <c r="CW89" s="904"/>
      <c r="CX89" s="904"/>
      <c r="CY89" s="904"/>
      <c r="CZ89" s="904"/>
      <c r="DA89" s="904"/>
      <c r="DB89" s="904"/>
      <c r="DC89" s="904"/>
      <c r="DD89" s="904"/>
      <c r="DE89" s="904"/>
      <c r="DF89" s="904"/>
      <c r="DG89" s="904"/>
      <c r="DH89" s="904"/>
      <c r="DI89" s="904"/>
      <c r="DJ89" s="904"/>
      <c r="DK89" s="904"/>
      <c r="DL89" s="904"/>
      <c r="DM89" s="904"/>
      <c r="DN89" s="904"/>
      <c r="DO89" s="904"/>
      <c r="DP89" s="904"/>
      <c r="DQ89" s="904"/>
      <c r="DR89" s="904"/>
      <c r="DS89" s="904"/>
      <c r="DT89" s="904"/>
      <c r="DU89" s="904"/>
      <c r="DV89" s="904"/>
      <c r="DW89" s="904"/>
      <c r="DX89" s="904"/>
      <c r="DY89" s="904"/>
      <c r="DZ89" s="904"/>
      <c r="EA89" s="904"/>
      <c r="EB89" s="904"/>
      <c r="EC89" s="904"/>
    </row>
    <row r="90" spans="1:133">
      <c r="A90" s="566"/>
      <c r="B90" s="230"/>
      <c r="C90" s="230"/>
      <c r="D90" s="230"/>
      <c r="E90" s="230"/>
      <c r="F90" s="230"/>
      <c r="G90" s="230"/>
      <c r="H90" s="567"/>
      <c r="I90" s="567"/>
      <c r="J90" s="567"/>
      <c r="K90" s="567"/>
      <c r="L90" s="360"/>
      <c r="M90" s="360"/>
      <c r="N90" s="10"/>
      <c r="O90" s="10"/>
    </row>
    <row r="91" spans="1:133" s="4" customFormat="1">
      <c r="A91" s="568" t="s">
        <v>329</v>
      </c>
      <c r="B91" s="334">
        <f>B93+B97</f>
        <v>835.04778999999996</v>
      </c>
      <c r="C91" s="334">
        <f>C93+C97</f>
        <v>96.951260000000005</v>
      </c>
      <c r="D91" s="334">
        <f>D93+D97</f>
        <v>-174.04050000000001</v>
      </c>
      <c r="E91" s="334">
        <v>-410.6</v>
      </c>
      <c r="F91" s="334">
        <v>857</v>
      </c>
      <c r="G91" s="334">
        <v>180.4</v>
      </c>
      <c r="H91" s="733">
        <v>0</v>
      </c>
      <c r="I91" s="733">
        <v>0</v>
      </c>
      <c r="J91" s="733">
        <v>0</v>
      </c>
      <c r="K91" s="733">
        <v>0</v>
      </c>
      <c r="L91" s="733">
        <v>0</v>
      </c>
      <c r="M91" s="874">
        <v>0</v>
      </c>
      <c r="N91" s="10"/>
      <c r="O91" s="10"/>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row>
    <row r="92" spans="1:133" s="9" customFormat="1">
      <c r="A92" s="611"/>
      <c r="B92" s="899"/>
      <c r="C92" s="899"/>
      <c r="D92" s="899"/>
      <c r="E92" s="899"/>
      <c r="F92" s="899"/>
      <c r="G92" s="899"/>
      <c r="H92" s="756"/>
      <c r="I92" s="756"/>
      <c r="J92" s="756"/>
      <c r="K92" s="756"/>
      <c r="L92" s="756"/>
      <c r="M92" s="862"/>
      <c r="N92" s="10"/>
      <c r="O92" s="10"/>
    </row>
    <row r="93" spans="1:133" s="4" customFormat="1">
      <c r="A93" s="757" t="s">
        <v>324</v>
      </c>
      <c r="B93" s="633">
        <v>835.04778999999996</v>
      </c>
      <c r="C93" s="633">
        <v>96.951260000000005</v>
      </c>
      <c r="D93" s="633">
        <v>-174.04050000000001</v>
      </c>
      <c r="E93" s="633">
        <v>-410.6</v>
      </c>
      <c r="F93" s="633">
        <v>857</v>
      </c>
      <c r="G93" s="633">
        <v>180.4</v>
      </c>
      <c r="H93" s="608">
        <v>0</v>
      </c>
      <c r="I93" s="608">
        <v>0</v>
      </c>
      <c r="J93" s="608">
        <v>0</v>
      </c>
      <c r="K93" s="608">
        <v>0</v>
      </c>
      <c r="L93" s="608">
        <v>0</v>
      </c>
      <c r="M93" s="874">
        <v>0</v>
      </c>
      <c r="N93" s="10"/>
      <c r="O93" s="10"/>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row>
    <row r="94" spans="1:133" s="9" customFormat="1">
      <c r="A94" s="588" t="s">
        <v>330</v>
      </c>
      <c r="B94" s="848"/>
      <c r="C94" s="848"/>
      <c r="D94" s="848"/>
      <c r="E94" s="848">
        <v>-354.5</v>
      </c>
      <c r="F94" s="849">
        <v>857</v>
      </c>
      <c r="G94" s="848">
        <v>180.4</v>
      </c>
      <c r="H94" s="734"/>
      <c r="I94" s="734"/>
      <c r="J94" s="734"/>
      <c r="K94" s="734"/>
      <c r="L94" s="734"/>
      <c r="M94" s="862"/>
      <c r="N94" s="10"/>
      <c r="O94" s="10"/>
    </row>
    <row r="95" spans="1:133">
      <c r="A95" s="566" t="s">
        <v>331</v>
      </c>
      <c r="B95" s="632">
        <v>835.04778999999996</v>
      </c>
      <c r="C95" s="632">
        <v>96.95</v>
      </c>
      <c r="D95" s="632">
        <v>-174.04</v>
      </c>
      <c r="E95" s="632">
        <v>-56.1</v>
      </c>
      <c r="F95" s="634"/>
      <c r="G95" s="632"/>
      <c r="H95" s="607"/>
      <c r="I95" s="607"/>
      <c r="J95" s="607"/>
      <c r="K95" s="607"/>
      <c r="L95" s="607"/>
      <c r="M95" s="360"/>
      <c r="N95" s="10"/>
      <c r="O95" s="10"/>
    </row>
    <row r="96" spans="1:133">
      <c r="A96" s="566"/>
      <c r="B96" s="632"/>
      <c r="C96" s="632"/>
      <c r="D96" s="632"/>
      <c r="E96" s="632"/>
      <c r="F96" s="632"/>
      <c r="G96" s="632"/>
      <c r="H96" s="607"/>
      <c r="I96" s="607"/>
      <c r="J96" s="607"/>
      <c r="K96" s="607"/>
      <c r="L96" s="607"/>
      <c r="M96" s="360"/>
      <c r="N96" s="10"/>
      <c r="O96" s="10"/>
    </row>
    <row r="97" spans="1:133" s="4" customFormat="1">
      <c r="A97" s="757" t="s">
        <v>325</v>
      </c>
      <c r="B97" s="900">
        <v>0</v>
      </c>
      <c r="C97" s="900">
        <v>0</v>
      </c>
      <c r="D97" s="900">
        <v>0</v>
      </c>
      <c r="E97" s="900">
        <v>0</v>
      </c>
      <c r="F97" s="900">
        <v>0</v>
      </c>
      <c r="G97" s="900">
        <v>0</v>
      </c>
      <c r="H97" s="758">
        <v>0</v>
      </c>
      <c r="I97" s="758">
        <v>0</v>
      </c>
      <c r="J97" s="758">
        <v>0</v>
      </c>
      <c r="K97" s="758">
        <v>0</v>
      </c>
      <c r="L97" s="758">
        <v>0</v>
      </c>
      <c r="M97" s="874"/>
      <c r="N97" s="10"/>
      <c r="O97" s="10"/>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row>
    <row r="98" spans="1:133">
      <c r="A98" s="566"/>
      <c r="B98" s="634"/>
      <c r="C98" s="634"/>
      <c r="D98" s="634"/>
      <c r="E98" s="634"/>
      <c r="F98" s="634"/>
      <c r="G98" s="634"/>
      <c r="H98" s="609"/>
      <c r="I98" s="609"/>
      <c r="J98" s="609"/>
      <c r="K98" s="609"/>
      <c r="L98" s="609"/>
      <c r="M98" s="360"/>
      <c r="N98" s="10"/>
      <c r="O98" s="10"/>
    </row>
    <row r="99" spans="1:133" s="4" customFormat="1">
      <c r="A99" s="568" t="s">
        <v>332</v>
      </c>
      <c r="B99" s="334">
        <f>B101+B112</f>
        <v>1359</v>
      </c>
      <c r="C99" s="334">
        <f>C101+C112</f>
        <v>3375</v>
      </c>
      <c r="D99" s="334">
        <f>D101+D112</f>
        <v>3405</v>
      </c>
      <c r="E99" s="334">
        <f>E101+E112</f>
        <v>2601.8000000000002</v>
      </c>
      <c r="F99" s="334">
        <f>F101+F112</f>
        <v>3943.8</v>
      </c>
      <c r="G99" s="334">
        <v>1614.2</v>
      </c>
      <c r="H99" s="733">
        <f t="shared" ref="H99" si="5">H101+H111</f>
        <v>373.8</v>
      </c>
      <c r="I99" s="733">
        <v>1866.7</v>
      </c>
      <c r="J99" s="733">
        <v>1558.9</v>
      </c>
      <c r="K99" s="733">
        <v>1389.4</v>
      </c>
      <c r="L99" s="733">
        <v>1140.2</v>
      </c>
      <c r="M99" s="874">
        <v>1000.2</v>
      </c>
      <c r="N99" s="10"/>
      <c r="O99" s="10"/>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c r="EC99" s="9"/>
    </row>
    <row r="100" spans="1:133" s="9" customFormat="1">
      <c r="A100" s="611"/>
      <c r="B100" s="899"/>
      <c r="C100" s="899"/>
      <c r="D100" s="899"/>
      <c r="E100" s="899"/>
      <c r="F100" s="899"/>
      <c r="G100" s="899"/>
      <c r="H100" s="756"/>
      <c r="I100" s="756"/>
      <c r="J100" s="756"/>
      <c r="K100" s="756"/>
      <c r="L100" s="862"/>
      <c r="M100" s="862"/>
      <c r="N100" s="10"/>
      <c r="O100" s="10"/>
    </row>
    <row r="101" spans="1:133" s="4" customFormat="1">
      <c r="A101" s="757" t="s">
        <v>324</v>
      </c>
      <c r="B101" s="633">
        <v>1197.0999999999999</v>
      </c>
      <c r="C101" s="633">
        <v>3031.5</v>
      </c>
      <c r="D101" s="633">
        <v>2983.2</v>
      </c>
      <c r="E101" s="633">
        <f>E102+E110</f>
        <v>2080.8000000000002</v>
      </c>
      <c r="F101" s="633">
        <f t="shared" ref="F101" si="6">F102+F110</f>
        <v>2494.9</v>
      </c>
      <c r="G101" s="633">
        <v>736.2</v>
      </c>
      <c r="H101" s="608">
        <f t="shared" ref="H101" si="7">H102+H109</f>
        <v>373.8</v>
      </c>
      <c r="I101" s="608">
        <v>-629.4</v>
      </c>
      <c r="J101" s="608">
        <v>18.5</v>
      </c>
      <c r="K101" s="608">
        <v>212.7</v>
      </c>
      <c r="L101" s="608">
        <v>-12.6</v>
      </c>
      <c r="M101" s="361">
        <v>1056.0999999999999</v>
      </c>
      <c r="N101" s="10"/>
      <c r="O101" s="10"/>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c r="DR101" s="9"/>
      <c r="DS101" s="9"/>
      <c r="DT101" s="9"/>
      <c r="DU101" s="9"/>
      <c r="DV101" s="9"/>
      <c r="DW101" s="9"/>
      <c r="DX101" s="9"/>
      <c r="DY101" s="9"/>
      <c r="DZ101" s="9"/>
      <c r="EA101" s="9"/>
      <c r="EB101" s="9"/>
      <c r="EC101" s="9"/>
    </row>
    <row r="102" spans="1:133">
      <c r="A102" s="566" t="s">
        <v>333</v>
      </c>
      <c r="B102" s="632">
        <v>997.1</v>
      </c>
      <c r="C102" s="632">
        <v>2726.5</v>
      </c>
      <c r="D102" s="632">
        <v>2983.2</v>
      </c>
      <c r="E102" s="632">
        <v>2080.8000000000002</v>
      </c>
      <c r="F102" s="632">
        <v>2494.9</v>
      </c>
      <c r="G102" s="632">
        <v>736.2</v>
      </c>
      <c r="H102" s="607">
        <v>373.8</v>
      </c>
      <c r="I102" s="607">
        <v>-629.4</v>
      </c>
      <c r="J102" s="607">
        <v>18.5</v>
      </c>
      <c r="K102" s="607">
        <v>212.7</v>
      </c>
      <c r="L102" s="360">
        <v>-12.6</v>
      </c>
      <c r="M102" s="360">
        <v>1056.0999999999999</v>
      </c>
      <c r="N102" s="10"/>
      <c r="O102" s="10"/>
    </row>
    <row r="103" spans="1:133">
      <c r="A103" s="566" t="s">
        <v>336</v>
      </c>
      <c r="B103" s="632">
        <v>497.1</v>
      </c>
      <c r="C103" s="632">
        <v>1449.1</v>
      </c>
      <c r="D103" s="632">
        <v>1419.9</v>
      </c>
      <c r="E103" s="632">
        <v>1075.5</v>
      </c>
      <c r="F103" s="632">
        <v>1934.1</v>
      </c>
      <c r="G103" s="632">
        <v>530.9</v>
      </c>
      <c r="H103" s="607">
        <v>30.2</v>
      </c>
      <c r="I103" s="607">
        <v>-329.4</v>
      </c>
      <c r="J103" s="607">
        <v>0</v>
      </c>
      <c r="K103" s="607">
        <v>100</v>
      </c>
      <c r="L103" s="863">
        <v>12.6</v>
      </c>
      <c r="M103" s="360">
        <v>538.4</v>
      </c>
      <c r="N103" s="10"/>
      <c r="O103" s="10"/>
    </row>
    <row r="104" spans="1:133" hidden="1">
      <c r="A104" s="574" t="s">
        <v>421</v>
      </c>
      <c r="B104" s="632">
        <v>3470.2</v>
      </c>
      <c r="C104" s="632">
        <v>5498.9</v>
      </c>
      <c r="D104" s="632">
        <v>6784.3</v>
      </c>
      <c r="E104" s="632"/>
      <c r="F104" s="632"/>
      <c r="G104" s="632"/>
      <c r="H104" s="607"/>
      <c r="I104" s="607"/>
      <c r="J104" s="607"/>
      <c r="K104" s="607"/>
      <c r="L104" s="360"/>
      <c r="M104" s="360"/>
      <c r="N104" s="10"/>
      <c r="O104" s="10"/>
    </row>
    <row r="105" spans="1:133" hidden="1">
      <c r="A105" s="574" t="s">
        <v>422</v>
      </c>
      <c r="B105" s="632">
        <v>2973.1</v>
      </c>
      <c r="C105" s="632">
        <v>4049.8</v>
      </c>
      <c r="D105" s="632">
        <v>5364.4</v>
      </c>
      <c r="E105" s="632"/>
      <c r="F105" s="632"/>
      <c r="G105" s="632"/>
      <c r="H105" s="607"/>
      <c r="I105" s="607"/>
      <c r="J105" s="607"/>
      <c r="K105" s="607"/>
      <c r="L105" s="360"/>
      <c r="M105" s="863"/>
      <c r="N105" s="10"/>
      <c r="O105" s="10"/>
    </row>
    <row r="106" spans="1:133">
      <c r="A106" s="566" t="s">
        <v>337</v>
      </c>
      <c r="B106" s="632">
        <v>500</v>
      </c>
      <c r="C106" s="632">
        <v>1277.4000000000001</v>
      </c>
      <c r="D106" s="632">
        <v>1563.3</v>
      </c>
      <c r="E106" s="632">
        <v>1005.3</v>
      </c>
      <c r="F106" s="632">
        <v>560.79999999999995</v>
      </c>
      <c r="G106" s="632">
        <v>205.3</v>
      </c>
      <c r="H106" s="607">
        <v>343.6</v>
      </c>
      <c r="I106" s="607">
        <v>-300</v>
      </c>
      <c r="J106" s="607">
        <v>18.5</v>
      </c>
      <c r="K106" s="607">
        <v>112.7</v>
      </c>
      <c r="L106" s="360">
        <v>0</v>
      </c>
      <c r="M106" s="360">
        <v>517.70000000000005</v>
      </c>
      <c r="N106" s="10"/>
      <c r="O106" s="10"/>
    </row>
    <row r="107" spans="1:133" hidden="1">
      <c r="A107" s="574" t="s">
        <v>413</v>
      </c>
      <c r="B107" s="632">
        <v>606.70000000000005</v>
      </c>
      <c r="C107" s="632">
        <v>1415.7</v>
      </c>
      <c r="D107" s="632">
        <v>1920</v>
      </c>
      <c r="E107" s="632"/>
      <c r="F107" s="632"/>
      <c r="G107" s="632"/>
      <c r="H107" s="607"/>
      <c r="I107" s="607"/>
      <c r="J107" s="607"/>
      <c r="K107" s="607"/>
      <c r="L107" s="360"/>
      <c r="M107" s="360"/>
      <c r="N107" s="10"/>
      <c r="O107" s="10"/>
    </row>
    <row r="108" spans="1:133" hidden="1">
      <c r="A108" s="574" t="s">
        <v>414</v>
      </c>
      <c r="B108" s="632">
        <v>106.7</v>
      </c>
      <c r="C108" s="632">
        <v>138.30000000000001</v>
      </c>
      <c r="D108" s="632">
        <v>356.7</v>
      </c>
      <c r="E108" s="632"/>
      <c r="F108" s="632"/>
      <c r="G108" s="632"/>
      <c r="H108" s="607"/>
      <c r="I108" s="607"/>
      <c r="J108" s="607"/>
      <c r="K108" s="607"/>
      <c r="L108" s="360"/>
      <c r="M108" s="360"/>
      <c r="N108" s="10"/>
      <c r="O108" s="10"/>
    </row>
    <row r="109" spans="1:133">
      <c r="A109" s="566" t="s">
        <v>339</v>
      </c>
      <c r="B109" s="632"/>
      <c r="C109" s="632"/>
      <c r="D109" s="632"/>
      <c r="E109" s="632"/>
      <c r="F109" s="632"/>
      <c r="G109" s="632"/>
      <c r="H109" s="607"/>
      <c r="I109" s="607"/>
      <c r="J109" s="607"/>
      <c r="K109" s="607"/>
      <c r="L109" s="360"/>
      <c r="M109" s="360"/>
      <c r="N109" s="10"/>
      <c r="O109" s="10"/>
    </row>
    <row r="110" spans="1:133">
      <c r="A110" s="566" t="s">
        <v>338</v>
      </c>
      <c r="B110" s="634">
        <v>200</v>
      </c>
      <c r="C110" s="634">
        <v>305</v>
      </c>
      <c r="D110" s="634"/>
      <c r="E110" s="634"/>
      <c r="F110" s="632"/>
      <c r="G110" s="632"/>
      <c r="H110" s="607"/>
      <c r="I110" s="607"/>
      <c r="J110" s="609"/>
      <c r="K110" s="609"/>
      <c r="L110" s="360"/>
      <c r="M110" s="360"/>
      <c r="N110" s="10"/>
      <c r="O110" s="10"/>
    </row>
    <row r="111" spans="1:133">
      <c r="A111" s="566"/>
      <c r="B111" s="632"/>
      <c r="C111" s="632"/>
      <c r="D111" s="632"/>
      <c r="E111" s="632"/>
      <c r="F111" s="632"/>
      <c r="G111" s="632"/>
      <c r="H111" s="607"/>
      <c r="I111" s="607"/>
      <c r="J111" s="607"/>
      <c r="K111" s="607"/>
      <c r="L111" s="360"/>
      <c r="M111" s="360"/>
      <c r="N111" s="10"/>
      <c r="O111" s="10"/>
    </row>
    <row r="112" spans="1:133" s="4" customFormat="1">
      <c r="A112" s="757" t="s">
        <v>325</v>
      </c>
      <c r="B112" s="633">
        <v>161.9</v>
      </c>
      <c r="C112" s="633">
        <v>343.5</v>
      </c>
      <c r="D112" s="633">
        <v>421.8</v>
      </c>
      <c r="E112" s="633">
        <f>E114+E118</f>
        <v>521</v>
      </c>
      <c r="F112" s="633">
        <f>F114+F118</f>
        <v>1448.9</v>
      </c>
      <c r="G112" s="633">
        <v>878</v>
      </c>
      <c r="H112" s="608">
        <f t="shared" ref="H112" si="8">H114+H118+H113</f>
        <v>1613.4</v>
      </c>
      <c r="I112" s="608">
        <v>2496.1</v>
      </c>
      <c r="J112" s="608">
        <v>1540.8</v>
      </c>
      <c r="K112" s="608">
        <v>1176.5999999999999</v>
      </c>
      <c r="L112" s="608">
        <v>1152.8</v>
      </c>
      <c r="M112" s="361">
        <v>-56</v>
      </c>
      <c r="N112" s="10"/>
      <c r="O112" s="10"/>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c r="DR112" s="9"/>
      <c r="DS112" s="9"/>
      <c r="DT112" s="9"/>
      <c r="DU112" s="9"/>
      <c r="DV112" s="9"/>
      <c r="DW112" s="9"/>
      <c r="DX112" s="9"/>
      <c r="DY112" s="9"/>
      <c r="DZ112" s="9"/>
      <c r="EA112" s="9"/>
      <c r="EB112" s="9"/>
      <c r="EC112" s="9"/>
    </row>
    <row r="113" spans="1:133" s="9" customFormat="1">
      <c r="A113" s="588" t="s">
        <v>696</v>
      </c>
      <c r="B113" s="848"/>
      <c r="C113" s="848"/>
      <c r="D113" s="848"/>
      <c r="E113" s="848"/>
      <c r="F113" s="848"/>
      <c r="G113" s="848"/>
      <c r="H113" s="734">
        <v>640</v>
      </c>
      <c r="I113" s="734">
        <v>640</v>
      </c>
      <c r="J113" s="734">
        <v>820</v>
      </c>
      <c r="K113" s="734">
        <v>550</v>
      </c>
      <c r="L113" s="734">
        <v>390</v>
      </c>
      <c r="M113" s="901">
        <v>0</v>
      </c>
      <c r="N113" s="10"/>
      <c r="O113" s="10"/>
    </row>
    <row r="114" spans="1:133" s="8" customFormat="1">
      <c r="A114" s="566" t="s">
        <v>333</v>
      </c>
      <c r="B114" s="632"/>
      <c r="C114" s="632"/>
      <c r="D114" s="632"/>
      <c r="E114" s="632"/>
      <c r="F114" s="634"/>
      <c r="G114" s="632"/>
      <c r="H114" s="760"/>
      <c r="I114" s="607"/>
      <c r="J114" s="607"/>
      <c r="K114" s="761"/>
      <c r="L114" s="864"/>
      <c r="M114" s="864"/>
      <c r="N114" s="10"/>
      <c r="O114" s="10"/>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c r="DO114" s="9"/>
      <c r="DP114" s="9"/>
      <c r="DQ114" s="9"/>
      <c r="DR114" s="9"/>
      <c r="DS114" s="9"/>
      <c r="DT114" s="9"/>
      <c r="DU114" s="9"/>
      <c r="DV114" s="9"/>
      <c r="DW114" s="9"/>
      <c r="DX114" s="9"/>
      <c r="DY114" s="9"/>
      <c r="DZ114" s="9"/>
      <c r="EA114" s="9"/>
      <c r="EB114" s="9"/>
      <c r="EC114" s="9"/>
    </row>
    <row r="115" spans="1:133">
      <c r="A115" s="566" t="s">
        <v>372</v>
      </c>
      <c r="B115" s="632"/>
      <c r="C115" s="632"/>
      <c r="D115" s="632"/>
      <c r="E115" s="632"/>
      <c r="F115" s="634"/>
      <c r="G115" s="632"/>
      <c r="H115" s="607"/>
      <c r="I115" s="607"/>
      <c r="J115" s="607"/>
      <c r="K115" s="609"/>
      <c r="L115" s="360"/>
      <c r="M115" s="360"/>
      <c r="N115" s="10"/>
      <c r="O115" s="10"/>
    </row>
    <row r="116" spans="1:133" hidden="1">
      <c r="A116" s="574" t="s">
        <v>413</v>
      </c>
      <c r="B116" s="632" t="s">
        <v>119</v>
      </c>
      <c r="C116" s="632" t="s">
        <v>119</v>
      </c>
      <c r="D116" s="632" t="s">
        <v>119</v>
      </c>
      <c r="E116" s="632"/>
      <c r="F116" s="634"/>
      <c r="G116" s="632"/>
      <c r="H116" s="607"/>
      <c r="I116" s="607"/>
      <c r="J116" s="607"/>
      <c r="K116" s="609"/>
      <c r="L116" s="360"/>
      <c r="M116" s="360"/>
      <c r="N116" s="10"/>
      <c r="O116" s="10"/>
    </row>
    <row r="117" spans="1:133" hidden="1">
      <c r="A117" s="574" t="s">
        <v>414</v>
      </c>
      <c r="B117" s="632" t="s">
        <v>119</v>
      </c>
      <c r="C117" s="632" t="s">
        <v>119</v>
      </c>
      <c r="D117" s="632" t="s">
        <v>119</v>
      </c>
      <c r="E117" s="632"/>
      <c r="F117" s="634"/>
      <c r="G117" s="632"/>
      <c r="H117" s="607"/>
      <c r="I117" s="607"/>
      <c r="J117" s="607"/>
      <c r="K117" s="609"/>
      <c r="L117" s="360"/>
      <c r="M117" s="360"/>
      <c r="N117" s="10"/>
      <c r="O117" s="10"/>
    </row>
    <row r="118" spans="1:133" s="8" customFormat="1">
      <c r="A118" s="566" t="s">
        <v>339</v>
      </c>
      <c r="B118" s="632">
        <v>161.9</v>
      </c>
      <c r="C118" s="632">
        <v>343.5</v>
      </c>
      <c r="D118" s="632">
        <v>421.8</v>
      </c>
      <c r="E118" s="632">
        <v>521</v>
      </c>
      <c r="F118" s="632">
        <v>1448.9</v>
      </c>
      <c r="G118" s="632">
        <v>878</v>
      </c>
      <c r="H118" s="607">
        <v>973.4</v>
      </c>
      <c r="I118" s="607">
        <v>1856.1</v>
      </c>
      <c r="J118" s="607">
        <v>720.8</v>
      </c>
      <c r="K118" s="607">
        <v>626.6</v>
      </c>
      <c r="L118" s="360">
        <v>762.8</v>
      </c>
      <c r="M118" s="864">
        <v>-56</v>
      </c>
      <c r="N118" s="10"/>
      <c r="O118" s="10"/>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c r="CU118" s="9"/>
      <c r="CV118" s="9"/>
      <c r="CW118" s="9"/>
      <c r="CX118" s="9"/>
      <c r="CY118" s="9"/>
      <c r="CZ118" s="9"/>
      <c r="DA118" s="9"/>
      <c r="DB118" s="9"/>
      <c r="DC118" s="9"/>
      <c r="DD118" s="9"/>
      <c r="DE118" s="9"/>
      <c r="DF118" s="9"/>
      <c r="DG118" s="9"/>
      <c r="DH118" s="9"/>
      <c r="DI118" s="9"/>
      <c r="DJ118" s="9"/>
      <c r="DK118" s="9"/>
      <c r="DL118" s="9"/>
      <c r="DM118" s="9"/>
      <c r="DN118" s="9"/>
      <c r="DO118" s="9"/>
      <c r="DP118" s="9"/>
      <c r="DQ118" s="9"/>
      <c r="DR118" s="9"/>
      <c r="DS118" s="9"/>
      <c r="DT118" s="9"/>
      <c r="DU118" s="9"/>
      <c r="DV118" s="9"/>
      <c r="DW118" s="9"/>
      <c r="DX118" s="9"/>
      <c r="DY118" s="9"/>
      <c r="DZ118" s="9"/>
      <c r="EA118" s="9"/>
      <c r="EB118" s="9"/>
      <c r="EC118" s="9"/>
    </row>
    <row r="119" spans="1:133">
      <c r="A119" s="566" t="s">
        <v>367</v>
      </c>
      <c r="B119" s="632">
        <v>214.8</v>
      </c>
      <c r="C119" s="632">
        <v>395.1</v>
      </c>
      <c r="D119" s="632">
        <v>477.5</v>
      </c>
      <c r="E119" s="632">
        <v>567.70000000000005</v>
      </c>
      <c r="F119" s="632">
        <v>803.6</v>
      </c>
      <c r="G119" s="566">
        <v>576.1</v>
      </c>
      <c r="H119" s="360">
        <v>337.4</v>
      </c>
      <c r="I119" s="360">
        <v>464.8</v>
      </c>
      <c r="J119" s="360">
        <v>883.7</v>
      </c>
      <c r="K119" s="360">
        <v>1461.6</v>
      </c>
      <c r="L119" s="360">
        <v>817.8</v>
      </c>
      <c r="M119" s="360">
        <v>37.200000000000003</v>
      </c>
      <c r="N119" s="10"/>
      <c r="O119" s="10"/>
    </row>
    <row r="120" spans="1:133" hidden="1">
      <c r="A120" s="574" t="s">
        <v>416</v>
      </c>
      <c r="B120" s="632">
        <v>326.2</v>
      </c>
      <c r="C120" s="632">
        <v>516.5</v>
      </c>
      <c r="D120" s="632">
        <v>610.1</v>
      </c>
      <c r="E120" s="632"/>
      <c r="F120" s="632"/>
      <c r="G120" s="566"/>
      <c r="H120" s="360"/>
      <c r="I120" s="360"/>
      <c r="J120" s="360"/>
      <c r="K120" s="360"/>
      <c r="L120" s="360"/>
      <c r="M120" s="360"/>
      <c r="N120" s="10"/>
      <c r="O120" s="10"/>
    </row>
    <row r="121" spans="1:133" hidden="1">
      <c r="A121" s="574" t="s">
        <v>414</v>
      </c>
      <c r="B121" s="632">
        <v>111.4</v>
      </c>
      <c r="C121" s="632">
        <v>121.4</v>
      </c>
      <c r="D121" s="632">
        <v>132.6</v>
      </c>
      <c r="E121" s="632"/>
      <c r="F121" s="632"/>
      <c r="G121" s="566"/>
      <c r="H121" s="360"/>
      <c r="I121" s="360"/>
      <c r="J121" s="360"/>
      <c r="K121" s="360"/>
      <c r="L121" s="360"/>
      <c r="M121" s="360"/>
      <c r="N121" s="10"/>
      <c r="O121" s="10"/>
    </row>
    <row r="122" spans="1:133">
      <c r="A122" s="566" t="s">
        <v>419</v>
      </c>
      <c r="B122" s="634">
        <v>16.100000000000001</v>
      </c>
      <c r="C122" s="634">
        <v>14.2</v>
      </c>
      <c r="D122" s="634">
        <v>14.2</v>
      </c>
      <c r="E122" s="632"/>
      <c r="F122" s="632">
        <v>686.8</v>
      </c>
      <c r="G122" s="566">
        <v>346.9</v>
      </c>
      <c r="H122" s="360">
        <v>39.799999999999997</v>
      </c>
      <c r="I122" s="360">
        <v>-36.299999999999997</v>
      </c>
      <c r="J122" s="360">
        <v>-784.2</v>
      </c>
      <c r="K122" s="360">
        <v>-803.5</v>
      </c>
      <c r="L122" s="360">
        <v>-15</v>
      </c>
      <c r="M122" s="360">
        <v>-57.5</v>
      </c>
      <c r="N122" s="10"/>
      <c r="O122" s="10"/>
    </row>
    <row r="123" spans="1:133" hidden="1">
      <c r="A123" s="574" t="s">
        <v>416</v>
      </c>
      <c r="B123" s="634" t="s">
        <v>119</v>
      </c>
      <c r="C123" s="634" t="s">
        <v>119</v>
      </c>
      <c r="D123" s="634" t="s">
        <v>119</v>
      </c>
      <c r="E123" s="634"/>
      <c r="F123" s="632"/>
      <c r="G123" s="566"/>
      <c r="H123" s="360"/>
      <c r="I123" s="609"/>
      <c r="J123" s="609"/>
      <c r="K123" s="609"/>
      <c r="L123" s="360"/>
      <c r="M123" s="360"/>
      <c r="N123" s="10"/>
      <c r="O123" s="10"/>
    </row>
    <row r="124" spans="1:133" hidden="1">
      <c r="A124" s="574" t="s">
        <v>414</v>
      </c>
      <c r="B124" s="632">
        <v>16.100000000000001</v>
      </c>
      <c r="C124" s="632">
        <v>14.2</v>
      </c>
      <c r="D124" s="632">
        <v>14.2</v>
      </c>
      <c r="E124" s="634"/>
      <c r="F124" s="634"/>
      <c r="G124" s="634"/>
      <c r="H124" s="609"/>
      <c r="I124" s="360"/>
      <c r="J124" s="360"/>
      <c r="K124" s="360"/>
      <c r="L124" s="360"/>
      <c r="M124" s="360"/>
      <c r="N124" s="10"/>
      <c r="O124" s="10"/>
    </row>
    <row r="125" spans="1:133">
      <c r="A125" s="566" t="s">
        <v>372</v>
      </c>
      <c r="B125" s="632">
        <v>36.799999999999997</v>
      </c>
      <c r="C125" s="632">
        <v>37.4</v>
      </c>
      <c r="D125" s="632">
        <v>41.5</v>
      </c>
      <c r="E125" s="632">
        <v>-46.7</v>
      </c>
      <c r="F125" s="632">
        <v>-41.5</v>
      </c>
      <c r="G125" s="634">
        <v>-45</v>
      </c>
      <c r="H125" s="609">
        <v>596.20000000000005</v>
      </c>
      <c r="I125" s="609">
        <v>1427.6</v>
      </c>
      <c r="J125" s="609">
        <v>621.29999999999995</v>
      </c>
      <c r="K125" s="609">
        <v>-31.5</v>
      </c>
      <c r="L125" s="360">
        <v>-40.5</v>
      </c>
      <c r="M125" s="360">
        <v>-35.700000000000003</v>
      </c>
      <c r="N125" s="10"/>
      <c r="O125" s="10"/>
    </row>
    <row r="126" spans="1:133" hidden="1">
      <c r="A126" s="574" t="s">
        <v>416</v>
      </c>
      <c r="B126" s="632" t="s">
        <v>119</v>
      </c>
      <c r="C126" s="632" t="s">
        <v>119</v>
      </c>
      <c r="D126" s="632" t="s">
        <v>119</v>
      </c>
      <c r="E126" s="634"/>
      <c r="F126" s="634"/>
      <c r="G126" s="634"/>
      <c r="H126" s="609"/>
      <c r="I126" s="609"/>
      <c r="J126" s="609"/>
      <c r="K126" s="609"/>
      <c r="L126" s="360"/>
      <c r="M126" s="360"/>
      <c r="N126" s="10"/>
      <c r="O126" s="10"/>
    </row>
    <row r="127" spans="1:133" hidden="1">
      <c r="A127" s="574" t="s">
        <v>414</v>
      </c>
      <c r="B127" s="632">
        <v>36.799999999999997</v>
      </c>
      <c r="C127" s="632">
        <v>37.4</v>
      </c>
      <c r="D127" s="632">
        <v>41.5</v>
      </c>
      <c r="E127" s="632"/>
      <c r="F127" s="632"/>
      <c r="G127" s="902"/>
      <c r="H127" s="760"/>
      <c r="I127" s="760"/>
      <c r="J127" s="760"/>
      <c r="K127" s="760"/>
      <c r="L127" s="360"/>
      <c r="M127" s="360"/>
      <c r="N127" s="10"/>
      <c r="O127" s="10"/>
    </row>
    <row r="128" spans="1:133">
      <c r="A128" s="566"/>
      <c r="B128" s="632"/>
      <c r="C128" s="632"/>
      <c r="D128" s="632"/>
      <c r="E128" s="632"/>
      <c r="F128" s="632"/>
      <c r="G128" s="632"/>
      <c r="H128" s="607"/>
      <c r="I128" s="607"/>
      <c r="J128" s="607"/>
      <c r="K128" s="607"/>
      <c r="L128" s="360"/>
      <c r="M128" s="360"/>
      <c r="N128" s="10"/>
      <c r="O128" s="10"/>
    </row>
    <row r="129" spans="1:133" s="717" customFormat="1">
      <c r="A129" s="762" t="s">
        <v>639</v>
      </c>
      <c r="B129" s="255">
        <f t="shared" ref="B129:G129" si="9">B93+B97-B101-B112</f>
        <v>-523.95220999999992</v>
      </c>
      <c r="C129" s="255">
        <f t="shared" si="9"/>
        <v>-3278.0487400000002</v>
      </c>
      <c r="D129" s="255">
        <f t="shared" si="9"/>
        <v>-3579.0405000000001</v>
      </c>
      <c r="E129" s="255">
        <f t="shared" si="9"/>
        <v>-3012.4</v>
      </c>
      <c r="F129" s="255">
        <f t="shared" si="9"/>
        <v>-3086.8</v>
      </c>
      <c r="G129" s="255">
        <f t="shared" si="9"/>
        <v>-1433.8000000000002</v>
      </c>
      <c r="H129" s="569">
        <f t="shared" ref="H129" si="10">H94+H98-H102-H112</f>
        <v>-1987.2</v>
      </c>
      <c r="I129" s="569">
        <f>I93+I97-I101-I112</f>
        <v>-1866.6999999999998</v>
      </c>
      <c r="J129" s="569">
        <f>J93+J97-J101-J112</f>
        <v>-1559.3</v>
      </c>
      <c r="K129" s="569">
        <f>K93+K97-K101-K112</f>
        <v>-1389.3</v>
      </c>
      <c r="L129" s="569">
        <f>L93+L97-L101-L112</f>
        <v>-1140.2</v>
      </c>
      <c r="M129" s="569">
        <f>M93+M97-M101-M112</f>
        <v>-1000.0999999999999</v>
      </c>
      <c r="N129" s="10"/>
      <c r="O129" s="10"/>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1"/>
      <c r="AY129" s="31"/>
      <c r="AZ129" s="31"/>
      <c r="BA129" s="31"/>
      <c r="BB129" s="31"/>
      <c r="BC129" s="31"/>
      <c r="BD129" s="31"/>
      <c r="BE129" s="31"/>
      <c r="BF129" s="31"/>
      <c r="BG129" s="31"/>
      <c r="BH129" s="31"/>
      <c r="BI129" s="31"/>
      <c r="BJ129" s="31"/>
      <c r="BK129" s="31"/>
      <c r="BL129" s="31"/>
      <c r="BM129" s="31"/>
      <c r="BN129" s="31"/>
      <c r="BO129" s="31"/>
      <c r="BP129" s="31"/>
      <c r="BQ129" s="31"/>
      <c r="BR129" s="31"/>
      <c r="BS129" s="31"/>
      <c r="BT129" s="31"/>
      <c r="BU129" s="31"/>
      <c r="BV129" s="31"/>
      <c r="BW129" s="31"/>
      <c r="BX129" s="31"/>
      <c r="BY129" s="31"/>
      <c r="BZ129" s="31"/>
      <c r="CA129" s="31"/>
      <c r="CB129" s="31"/>
      <c r="CC129" s="31"/>
      <c r="CD129" s="31"/>
      <c r="CE129" s="31"/>
      <c r="CF129" s="31"/>
      <c r="CG129" s="31"/>
      <c r="CH129" s="31"/>
      <c r="CI129" s="31"/>
      <c r="CJ129" s="31"/>
      <c r="CK129" s="31"/>
      <c r="CL129" s="31"/>
      <c r="CM129" s="31"/>
      <c r="CN129" s="31"/>
      <c r="CO129" s="31"/>
      <c r="CP129" s="31"/>
      <c r="CQ129" s="31"/>
      <c r="CR129" s="31"/>
      <c r="CS129" s="31"/>
      <c r="CT129" s="31"/>
      <c r="CU129" s="31"/>
      <c r="CV129" s="31"/>
      <c r="CW129" s="31"/>
      <c r="CX129" s="31"/>
      <c r="CY129" s="31"/>
      <c r="CZ129" s="31"/>
      <c r="DA129" s="31"/>
      <c r="DB129" s="31"/>
      <c r="DC129" s="31"/>
      <c r="DD129" s="31"/>
      <c r="DE129" s="31"/>
      <c r="DF129" s="31"/>
      <c r="DG129" s="31"/>
      <c r="DH129" s="31"/>
      <c r="DI129" s="31"/>
      <c r="DJ129" s="31"/>
      <c r="DK129" s="31"/>
      <c r="DL129" s="31"/>
      <c r="DM129" s="31"/>
      <c r="DN129" s="31"/>
      <c r="DO129" s="31"/>
      <c r="DP129" s="31"/>
      <c r="DQ129" s="31"/>
      <c r="DR129" s="31"/>
      <c r="DS129" s="31"/>
      <c r="DT129" s="31"/>
      <c r="DU129" s="31"/>
      <c r="DV129" s="31"/>
      <c r="DW129" s="31"/>
      <c r="DX129" s="31"/>
      <c r="DY129" s="31"/>
      <c r="DZ129" s="31"/>
      <c r="EA129" s="31"/>
      <c r="EB129" s="31"/>
      <c r="EC129" s="31"/>
    </row>
    <row r="130" spans="1:133">
      <c r="A130" s="99"/>
      <c r="B130" s="92"/>
      <c r="C130" s="92"/>
      <c r="D130" s="92"/>
      <c r="E130" s="92"/>
      <c r="F130" s="748"/>
      <c r="G130" s="230"/>
      <c r="H130" s="230"/>
      <c r="I130" s="230"/>
      <c r="J130" s="230"/>
      <c r="K130" s="99"/>
      <c r="N130" s="10"/>
      <c r="O130" s="10"/>
    </row>
    <row r="131" spans="1:133" ht="15">
      <c r="A131" s="882" t="s">
        <v>486</v>
      </c>
      <c r="B131" s="92"/>
      <c r="C131" s="92"/>
      <c r="D131" s="92"/>
      <c r="E131" s="92"/>
      <c r="F131" s="748"/>
      <c r="G131" s="230"/>
      <c r="H131" s="230"/>
      <c r="I131" s="230"/>
      <c r="J131" s="230"/>
      <c r="K131" s="99"/>
      <c r="N131" s="10"/>
      <c r="O131" s="10"/>
    </row>
    <row r="132" spans="1:133">
      <c r="A132" s="883" t="s">
        <v>771</v>
      </c>
      <c r="B132" s="92"/>
      <c r="C132" s="92"/>
      <c r="D132" s="92"/>
      <c r="E132" s="92"/>
      <c r="F132" s="748"/>
      <c r="G132" s="230"/>
      <c r="H132" s="230"/>
      <c r="I132" s="230"/>
      <c r="J132" s="230"/>
      <c r="K132" s="99"/>
    </row>
    <row r="133" spans="1:133">
      <c r="A133" s="803"/>
      <c r="B133" s="92"/>
      <c r="C133" s="92"/>
      <c r="D133" s="92"/>
      <c r="E133" s="92"/>
      <c r="F133" s="748"/>
      <c r="G133" s="230"/>
      <c r="H133" s="230"/>
      <c r="I133" s="230"/>
      <c r="J133" s="230"/>
      <c r="K133" s="99"/>
    </row>
    <row r="134" spans="1:133" ht="20.25">
      <c r="A134" s="591" t="s">
        <v>761</v>
      </c>
      <c r="B134" s="92"/>
      <c r="C134" s="92"/>
      <c r="D134" s="92"/>
      <c r="E134" s="92"/>
      <c r="F134" s="748"/>
      <c r="G134" s="230"/>
      <c r="H134" s="230"/>
      <c r="I134" s="230"/>
      <c r="J134" s="230"/>
      <c r="K134" s="99"/>
    </row>
    <row r="135" spans="1:133" s="20" customFormat="1" ht="15" customHeight="1">
      <c r="A135" s="836" t="s">
        <v>327</v>
      </c>
      <c r="B135" s="166"/>
      <c r="C135" s="166"/>
      <c r="D135" s="166"/>
      <c r="E135" s="166"/>
      <c r="F135" s="166"/>
      <c r="G135" s="858"/>
      <c r="H135" s="565" t="s">
        <v>82</v>
      </c>
      <c r="I135" s="565" t="s">
        <v>82</v>
      </c>
      <c r="J135" s="565" t="s">
        <v>82</v>
      </c>
      <c r="K135" s="565" t="s">
        <v>82</v>
      </c>
      <c r="L135" s="565" t="s">
        <v>82</v>
      </c>
      <c r="M135" s="9"/>
      <c r="N135" s="10"/>
      <c r="O135" s="10"/>
      <c r="P135" s="404"/>
      <c r="Q135" s="404"/>
      <c r="R135" s="404"/>
      <c r="S135" s="404"/>
      <c r="T135" s="404"/>
      <c r="U135" s="404"/>
      <c r="V135" s="404"/>
      <c r="W135" s="404"/>
      <c r="X135" s="404"/>
      <c r="Y135" s="404"/>
      <c r="Z135" s="404"/>
      <c r="AA135" s="404"/>
      <c r="AB135" s="404"/>
      <c r="AC135" s="404"/>
      <c r="AD135" s="404"/>
      <c r="AE135" s="404"/>
      <c r="AF135" s="404"/>
      <c r="AG135" s="404"/>
      <c r="AH135" s="404"/>
      <c r="AI135" s="404"/>
      <c r="AJ135" s="404"/>
      <c r="AK135" s="404"/>
      <c r="AL135" s="404"/>
      <c r="AM135" s="404"/>
      <c r="AN135" s="404"/>
      <c r="AO135" s="404"/>
      <c r="AP135" s="404"/>
      <c r="AQ135" s="404"/>
      <c r="AR135" s="404"/>
      <c r="AS135" s="404"/>
      <c r="AT135" s="404"/>
      <c r="AU135" s="404"/>
      <c r="AV135" s="404"/>
      <c r="AW135" s="404"/>
      <c r="AX135" s="404"/>
      <c r="AY135" s="404"/>
      <c r="AZ135" s="404"/>
      <c r="BA135" s="404"/>
      <c r="BB135" s="404"/>
      <c r="BC135" s="404"/>
      <c r="BD135" s="404"/>
      <c r="BE135" s="404"/>
      <c r="BF135" s="404"/>
      <c r="BG135" s="404"/>
      <c r="BH135" s="404"/>
      <c r="BI135" s="404"/>
      <c r="BJ135" s="404"/>
      <c r="BK135" s="404"/>
      <c r="BL135" s="404"/>
      <c r="BM135" s="404"/>
      <c r="BN135" s="404"/>
      <c r="BO135" s="404"/>
      <c r="BP135" s="404"/>
      <c r="BQ135" s="404"/>
      <c r="BR135" s="404"/>
      <c r="BS135" s="404"/>
      <c r="BT135" s="404"/>
      <c r="BU135" s="404"/>
      <c r="BV135" s="404"/>
      <c r="BW135" s="404"/>
      <c r="BX135" s="404"/>
      <c r="BY135" s="404"/>
      <c r="BZ135" s="404"/>
      <c r="CA135" s="404"/>
      <c r="CB135" s="404"/>
      <c r="CC135" s="404"/>
      <c r="CD135" s="404"/>
      <c r="CE135" s="404"/>
      <c r="CF135" s="404"/>
      <c r="CG135" s="404"/>
      <c r="CH135" s="404"/>
      <c r="CI135" s="404"/>
      <c r="CJ135" s="404"/>
      <c r="CK135" s="404"/>
      <c r="CL135" s="404"/>
      <c r="CM135" s="404"/>
      <c r="CN135" s="404"/>
      <c r="CO135" s="404"/>
      <c r="CP135" s="404"/>
      <c r="CQ135" s="404"/>
      <c r="CR135" s="404"/>
      <c r="CS135" s="404"/>
      <c r="CT135" s="404"/>
      <c r="CU135" s="404"/>
      <c r="CV135" s="404"/>
      <c r="CW135" s="404"/>
      <c r="CX135" s="404"/>
      <c r="CY135" s="404"/>
      <c r="CZ135" s="404"/>
      <c r="DA135" s="404"/>
      <c r="DB135" s="404"/>
      <c r="DC135" s="404"/>
      <c r="DD135" s="404"/>
      <c r="DE135" s="404"/>
      <c r="DF135" s="404"/>
      <c r="DG135" s="404"/>
      <c r="DH135" s="404"/>
      <c r="DI135" s="404"/>
      <c r="DJ135" s="404"/>
      <c r="DK135" s="404"/>
      <c r="DL135" s="404"/>
      <c r="DM135" s="404"/>
      <c r="DN135" s="404"/>
      <c r="DO135" s="404"/>
      <c r="DP135" s="404"/>
      <c r="DQ135" s="404"/>
      <c r="DR135" s="404"/>
      <c r="DS135" s="404"/>
      <c r="DT135" s="404"/>
      <c r="DU135" s="404"/>
      <c r="DV135" s="404"/>
      <c r="DW135" s="404"/>
      <c r="DX135" s="404"/>
      <c r="DY135" s="404"/>
      <c r="DZ135" s="404"/>
      <c r="EA135" s="404"/>
      <c r="EB135" s="404"/>
      <c r="EC135" s="404"/>
    </row>
    <row r="136" spans="1:133" s="23" customFormat="1">
      <c r="A136" s="590" t="s">
        <v>328</v>
      </c>
      <c r="B136" s="120"/>
      <c r="C136" s="120"/>
      <c r="D136" s="120"/>
      <c r="E136" s="120"/>
      <c r="F136" s="120"/>
      <c r="G136" s="859"/>
      <c r="H136" s="567" t="s">
        <v>672</v>
      </c>
      <c r="I136" s="567" t="s">
        <v>672</v>
      </c>
      <c r="J136" s="567" t="s">
        <v>672</v>
      </c>
      <c r="K136" s="567" t="s">
        <v>672</v>
      </c>
      <c r="L136" s="567" t="s">
        <v>672</v>
      </c>
      <c r="M136" s="9"/>
      <c r="N136" s="10"/>
      <c r="O136" s="10"/>
      <c r="P136" s="904"/>
      <c r="Q136" s="904"/>
      <c r="R136" s="904"/>
      <c r="S136" s="904"/>
      <c r="T136" s="904"/>
      <c r="U136" s="904"/>
      <c r="V136" s="904"/>
      <c r="W136" s="904"/>
      <c r="X136" s="904"/>
      <c r="Y136" s="904"/>
      <c r="Z136" s="904"/>
      <c r="AA136" s="904"/>
      <c r="AB136" s="904"/>
      <c r="AC136" s="904"/>
      <c r="AD136" s="904"/>
      <c r="AE136" s="904"/>
      <c r="AF136" s="904"/>
      <c r="AG136" s="904"/>
      <c r="AH136" s="904"/>
      <c r="AI136" s="904"/>
      <c r="AJ136" s="904"/>
      <c r="AK136" s="904"/>
      <c r="AL136" s="904"/>
      <c r="AM136" s="904"/>
      <c r="AN136" s="904"/>
      <c r="AO136" s="904"/>
      <c r="AP136" s="904"/>
      <c r="AQ136" s="904"/>
      <c r="AR136" s="904"/>
      <c r="AS136" s="904"/>
      <c r="AT136" s="904"/>
      <c r="AU136" s="904"/>
      <c r="AV136" s="904"/>
      <c r="AW136" s="904"/>
      <c r="AX136" s="904"/>
      <c r="AY136" s="904"/>
      <c r="AZ136" s="904"/>
      <c r="BA136" s="904"/>
      <c r="BB136" s="904"/>
      <c r="BC136" s="904"/>
      <c r="BD136" s="904"/>
      <c r="BE136" s="904"/>
      <c r="BF136" s="904"/>
      <c r="BG136" s="904"/>
      <c r="BH136" s="904"/>
      <c r="BI136" s="904"/>
      <c r="BJ136" s="904"/>
      <c r="BK136" s="904"/>
      <c r="BL136" s="904"/>
      <c r="BM136" s="904"/>
      <c r="BN136" s="904"/>
      <c r="BO136" s="904"/>
      <c r="BP136" s="904"/>
      <c r="BQ136" s="904"/>
      <c r="BR136" s="904"/>
      <c r="BS136" s="904"/>
      <c r="BT136" s="904"/>
      <c r="BU136" s="904"/>
      <c r="BV136" s="904"/>
      <c r="BW136" s="904"/>
      <c r="BX136" s="904"/>
      <c r="BY136" s="904"/>
      <c r="BZ136" s="904"/>
      <c r="CA136" s="904"/>
      <c r="CB136" s="904"/>
      <c r="CC136" s="904"/>
      <c r="CD136" s="904"/>
      <c r="CE136" s="904"/>
      <c r="CF136" s="904"/>
      <c r="CG136" s="904"/>
      <c r="CH136" s="904"/>
      <c r="CI136" s="904"/>
      <c r="CJ136" s="904"/>
      <c r="CK136" s="904"/>
      <c r="CL136" s="904"/>
      <c r="CM136" s="904"/>
      <c r="CN136" s="904"/>
      <c r="CO136" s="904"/>
      <c r="CP136" s="904"/>
      <c r="CQ136" s="904"/>
      <c r="CR136" s="904"/>
      <c r="CS136" s="904"/>
      <c r="CT136" s="904"/>
      <c r="CU136" s="904"/>
      <c r="CV136" s="904"/>
      <c r="CW136" s="904"/>
      <c r="CX136" s="904"/>
      <c r="CY136" s="904"/>
      <c r="CZ136" s="904"/>
      <c r="DA136" s="904"/>
      <c r="DB136" s="904"/>
      <c r="DC136" s="904"/>
      <c r="DD136" s="904"/>
      <c r="DE136" s="904"/>
      <c r="DF136" s="904"/>
      <c r="DG136" s="904"/>
      <c r="DH136" s="904"/>
      <c r="DI136" s="904"/>
      <c r="DJ136" s="904"/>
      <c r="DK136" s="904"/>
      <c r="DL136" s="904"/>
      <c r="DM136" s="904"/>
      <c r="DN136" s="904"/>
      <c r="DO136" s="904"/>
      <c r="DP136" s="904"/>
      <c r="DQ136" s="904"/>
      <c r="DR136" s="904"/>
      <c r="DS136" s="904"/>
      <c r="DT136" s="904"/>
      <c r="DU136" s="904"/>
      <c r="DV136" s="904"/>
      <c r="DW136" s="904"/>
      <c r="DX136" s="904"/>
      <c r="DY136" s="904"/>
      <c r="DZ136" s="904"/>
      <c r="EA136" s="904"/>
      <c r="EB136" s="904"/>
      <c r="EC136" s="904"/>
    </row>
    <row r="137" spans="1:133">
      <c r="A137" s="566"/>
      <c r="B137" s="120"/>
      <c r="C137" s="120"/>
      <c r="D137" s="120"/>
      <c r="E137" s="120"/>
      <c r="F137" s="120"/>
      <c r="G137" s="120"/>
      <c r="H137" s="567"/>
      <c r="I137" s="567"/>
      <c r="J137" s="567"/>
      <c r="K137" s="567"/>
      <c r="L137" s="360"/>
      <c r="M137" s="9"/>
      <c r="N137" s="10"/>
      <c r="O137" s="10"/>
    </row>
    <row r="138" spans="1:133" s="4" customFormat="1">
      <c r="A138" s="568" t="s">
        <v>329</v>
      </c>
      <c r="B138" s="149"/>
      <c r="C138" s="149"/>
      <c r="D138" s="149"/>
      <c r="E138" s="149"/>
      <c r="F138" s="149"/>
      <c r="G138" s="149"/>
      <c r="H138" s="733">
        <v>0</v>
      </c>
      <c r="I138" s="733">
        <v>0</v>
      </c>
      <c r="J138" s="733">
        <v>0</v>
      </c>
      <c r="K138" s="733">
        <v>0</v>
      </c>
      <c r="L138" s="733">
        <v>0</v>
      </c>
      <c r="M138" s="9"/>
      <c r="N138" s="10"/>
      <c r="O138" s="10"/>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9"/>
      <c r="BH138" s="9"/>
      <c r="BI138" s="9"/>
      <c r="BJ138" s="9"/>
      <c r="BK138" s="9"/>
      <c r="BL138" s="9"/>
      <c r="BM138" s="9"/>
      <c r="BN138" s="9"/>
      <c r="BO138" s="9"/>
      <c r="BP138" s="9"/>
      <c r="BQ138" s="9"/>
      <c r="BR138" s="9"/>
      <c r="BS138" s="9"/>
      <c r="BT138" s="9"/>
      <c r="BU138" s="9"/>
      <c r="BV138" s="9"/>
      <c r="BW138" s="9"/>
      <c r="BX138" s="9"/>
      <c r="BY138" s="9"/>
      <c r="BZ138" s="9"/>
      <c r="CA138" s="9"/>
      <c r="CB138" s="9"/>
      <c r="CC138" s="9"/>
      <c r="CD138" s="9"/>
      <c r="CE138" s="9"/>
      <c r="CF138" s="9"/>
      <c r="CG138" s="9"/>
      <c r="CH138" s="9"/>
      <c r="CI138" s="9"/>
      <c r="CJ138" s="9"/>
      <c r="CK138" s="9"/>
      <c r="CL138" s="9"/>
      <c r="CM138" s="9"/>
      <c r="CN138" s="9"/>
      <c r="CO138" s="9"/>
      <c r="CP138" s="9"/>
      <c r="CQ138" s="9"/>
      <c r="CR138" s="9"/>
      <c r="CS138" s="9"/>
      <c r="CT138" s="9"/>
      <c r="CU138" s="9"/>
      <c r="CV138" s="9"/>
      <c r="CW138" s="9"/>
      <c r="CX138" s="9"/>
      <c r="CY138" s="9"/>
      <c r="CZ138" s="9"/>
      <c r="DA138" s="9"/>
      <c r="DB138" s="9"/>
      <c r="DC138" s="9"/>
      <c r="DD138" s="9"/>
      <c r="DE138" s="9"/>
      <c r="DF138" s="9"/>
      <c r="DG138" s="9"/>
      <c r="DH138" s="9"/>
      <c r="DI138" s="9"/>
      <c r="DJ138" s="9"/>
      <c r="DK138" s="9"/>
      <c r="DL138" s="9"/>
      <c r="DM138" s="9"/>
      <c r="DN138" s="9"/>
      <c r="DO138" s="9"/>
      <c r="DP138" s="9"/>
      <c r="DQ138" s="9"/>
      <c r="DR138" s="9"/>
      <c r="DS138" s="9"/>
      <c r="DT138" s="9"/>
      <c r="DU138" s="9"/>
      <c r="DV138" s="9"/>
      <c r="DW138" s="9"/>
      <c r="DX138" s="9"/>
      <c r="DY138" s="9"/>
      <c r="DZ138" s="9"/>
      <c r="EA138" s="9"/>
      <c r="EB138" s="9"/>
      <c r="EC138" s="9"/>
    </row>
    <row r="139" spans="1:133" s="9" customFormat="1">
      <c r="A139" s="611"/>
      <c r="B139" s="149"/>
      <c r="C139" s="149"/>
      <c r="D139" s="149"/>
      <c r="E139" s="149"/>
      <c r="F139" s="149"/>
      <c r="G139" s="149"/>
      <c r="H139" s="756"/>
      <c r="I139" s="756"/>
      <c r="J139" s="756"/>
      <c r="K139" s="756"/>
      <c r="L139" s="756"/>
      <c r="N139" s="10"/>
      <c r="O139" s="10"/>
    </row>
    <row r="140" spans="1:133" s="4" customFormat="1">
      <c r="A140" s="757" t="s">
        <v>324</v>
      </c>
      <c r="B140" s="150"/>
      <c r="C140" s="150"/>
      <c r="D140" s="150"/>
      <c r="E140" s="150"/>
      <c r="F140" s="150"/>
      <c r="G140" s="150"/>
      <c r="H140" s="608">
        <v>0</v>
      </c>
      <c r="I140" s="608">
        <v>0</v>
      </c>
      <c r="J140" s="608">
        <v>0</v>
      </c>
      <c r="K140" s="608">
        <v>0</v>
      </c>
      <c r="L140" s="608">
        <v>0</v>
      </c>
      <c r="M140" s="9"/>
      <c r="N140" s="10"/>
      <c r="O140" s="10"/>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9"/>
      <c r="BG140" s="9"/>
      <c r="BH140" s="9"/>
      <c r="BI140" s="9"/>
      <c r="BJ140" s="9"/>
      <c r="BK140" s="9"/>
      <c r="BL140" s="9"/>
      <c r="BM140" s="9"/>
      <c r="BN140" s="9"/>
      <c r="BO140" s="9"/>
      <c r="BP140" s="9"/>
      <c r="BQ140" s="9"/>
      <c r="BR140" s="9"/>
      <c r="BS140" s="9"/>
      <c r="BT140" s="9"/>
      <c r="BU140" s="9"/>
      <c r="BV140" s="9"/>
      <c r="BW140" s="9"/>
      <c r="BX140" s="9"/>
      <c r="BY140" s="9"/>
      <c r="BZ140" s="9"/>
      <c r="CA140" s="9"/>
      <c r="CB140" s="9"/>
      <c r="CC140" s="9"/>
      <c r="CD140" s="9"/>
      <c r="CE140" s="9"/>
      <c r="CF140" s="9"/>
      <c r="CG140" s="9"/>
      <c r="CH140" s="9"/>
      <c r="CI140" s="9"/>
      <c r="CJ140" s="9"/>
      <c r="CK140" s="9"/>
      <c r="CL140" s="9"/>
      <c r="CM140" s="9"/>
      <c r="CN140" s="9"/>
      <c r="CO140" s="9"/>
      <c r="CP140" s="9"/>
      <c r="CQ140" s="9"/>
      <c r="CR140" s="9"/>
      <c r="CS140" s="9"/>
      <c r="CT140" s="9"/>
      <c r="CU140" s="9"/>
      <c r="CV140" s="9"/>
      <c r="CW140" s="9"/>
      <c r="CX140" s="9"/>
      <c r="CY140" s="9"/>
      <c r="CZ140" s="9"/>
      <c r="DA140" s="9"/>
      <c r="DB140" s="9"/>
      <c r="DC140" s="9"/>
      <c r="DD140" s="9"/>
      <c r="DE140" s="9"/>
      <c r="DF140" s="9"/>
      <c r="DG140" s="9"/>
      <c r="DH140" s="9"/>
      <c r="DI140" s="9"/>
      <c r="DJ140" s="9"/>
      <c r="DK140" s="9"/>
      <c r="DL140" s="9"/>
      <c r="DM140" s="9"/>
      <c r="DN140" s="9"/>
      <c r="DO140" s="9"/>
      <c r="DP140" s="9"/>
      <c r="DQ140" s="9"/>
      <c r="DR140" s="9"/>
      <c r="DS140" s="9"/>
      <c r="DT140" s="9"/>
      <c r="DU140" s="9"/>
      <c r="DV140" s="9"/>
      <c r="DW140" s="9"/>
      <c r="DX140" s="9"/>
      <c r="DY140" s="9"/>
      <c r="DZ140" s="9"/>
      <c r="EA140" s="9"/>
      <c r="EB140" s="9"/>
      <c r="EC140" s="9"/>
    </row>
    <row r="141" spans="1:133" s="9" customFormat="1">
      <c r="A141" s="588" t="s">
        <v>330</v>
      </c>
      <c r="B141" s="150"/>
      <c r="C141" s="150"/>
      <c r="D141" s="150"/>
      <c r="E141" s="150"/>
      <c r="F141" s="802"/>
      <c r="G141" s="150"/>
      <c r="H141" s="734"/>
      <c r="I141" s="734"/>
      <c r="J141" s="734"/>
      <c r="K141" s="734"/>
      <c r="L141" s="734"/>
      <c r="N141" s="10"/>
      <c r="O141" s="10"/>
    </row>
    <row r="142" spans="1:133">
      <c r="A142" s="566" t="s">
        <v>331</v>
      </c>
      <c r="B142" s="150"/>
      <c r="C142" s="150"/>
      <c r="D142" s="150"/>
      <c r="E142" s="150"/>
      <c r="F142" s="802"/>
      <c r="G142" s="150"/>
      <c r="H142" s="607"/>
      <c r="I142" s="607"/>
      <c r="J142" s="607"/>
      <c r="K142" s="607"/>
      <c r="L142" s="607"/>
      <c r="M142" s="9"/>
      <c r="N142" s="10"/>
      <c r="O142" s="10"/>
    </row>
    <row r="143" spans="1:133">
      <c r="A143" s="566"/>
      <c r="B143" s="150"/>
      <c r="C143" s="150"/>
      <c r="D143" s="150"/>
      <c r="E143" s="150"/>
      <c r="F143" s="150"/>
      <c r="G143" s="150"/>
      <c r="H143" s="607"/>
      <c r="I143" s="607"/>
      <c r="J143" s="607"/>
      <c r="K143" s="607"/>
      <c r="L143" s="607"/>
      <c r="M143" s="9"/>
      <c r="N143" s="10"/>
      <c r="O143" s="10"/>
    </row>
    <row r="144" spans="1:133" s="4" customFormat="1">
      <c r="A144" s="757" t="s">
        <v>325</v>
      </c>
      <c r="B144" s="860"/>
      <c r="C144" s="860"/>
      <c r="D144" s="860"/>
      <c r="E144" s="860"/>
      <c r="F144" s="860"/>
      <c r="G144" s="860"/>
      <c r="H144" s="758">
        <v>0</v>
      </c>
      <c r="I144" s="758">
        <v>0</v>
      </c>
      <c r="J144" s="758">
        <v>0</v>
      </c>
      <c r="K144" s="758">
        <v>0</v>
      </c>
      <c r="L144" s="758">
        <v>0</v>
      </c>
      <c r="M144" s="9"/>
      <c r="N144" s="10"/>
      <c r="O144" s="10"/>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c r="BF144" s="9"/>
      <c r="BG144" s="9"/>
      <c r="BH144" s="9"/>
      <c r="BI144" s="9"/>
      <c r="BJ144" s="9"/>
      <c r="BK144" s="9"/>
      <c r="BL144" s="9"/>
      <c r="BM144" s="9"/>
      <c r="BN144" s="9"/>
      <c r="BO144" s="9"/>
      <c r="BP144" s="9"/>
      <c r="BQ144" s="9"/>
      <c r="BR144" s="9"/>
      <c r="BS144" s="9"/>
      <c r="BT144" s="9"/>
      <c r="BU144" s="9"/>
      <c r="BV144" s="9"/>
      <c r="BW144" s="9"/>
      <c r="BX144" s="9"/>
      <c r="BY144" s="9"/>
      <c r="BZ144" s="9"/>
      <c r="CA144" s="9"/>
      <c r="CB144" s="9"/>
      <c r="CC144" s="9"/>
      <c r="CD144" s="9"/>
      <c r="CE144" s="9"/>
      <c r="CF144" s="9"/>
      <c r="CG144" s="9"/>
      <c r="CH144" s="9"/>
      <c r="CI144" s="9"/>
      <c r="CJ144" s="9"/>
      <c r="CK144" s="9"/>
      <c r="CL144" s="9"/>
      <c r="CM144" s="9"/>
      <c r="CN144" s="9"/>
      <c r="CO144" s="9"/>
      <c r="CP144" s="9"/>
      <c r="CQ144" s="9"/>
      <c r="CR144" s="9"/>
      <c r="CS144" s="9"/>
      <c r="CT144" s="9"/>
      <c r="CU144" s="9"/>
      <c r="CV144" s="9"/>
      <c r="CW144" s="9"/>
      <c r="CX144" s="9"/>
      <c r="CY144" s="9"/>
      <c r="CZ144" s="9"/>
      <c r="DA144" s="9"/>
      <c r="DB144" s="9"/>
      <c r="DC144" s="9"/>
      <c r="DD144" s="9"/>
      <c r="DE144" s="9"/>
      <c r="DF144" s="9"/>
      <c r="DG144" s="9"/>
      <c r="DH144" s="9"/>
      <c r="DI144" s="9"/>
      <c r="DJ144" s="9"/>
      <c r="DK144" s="9"/>
      <c r="DL144" s="9"/>
      <c r="DM144" s="9"/>
      <c r="DN144" s="9"/>
      <c r="DO144" s="9"/>
      <c r="DP144" s="9"/>
      <c r="DQ144" s="9"/>
      <c r="DR144" s="9"/>
      <c r="DS144" s="9"/>
      <c r="DT144" s="9"/>
      <c r="DU144" s="9"/>
      <c r="DV144" s="9"/>
      <c r="DW144" s="9"/>
      <c r="DX144" s="9"/>
      <c r="DY144" s="9"/>
      <c r="DZ144" s="9"/>
      <c r="EA144" s="9"/>
      <c r="EB144" s="9"/>
      <c r="EC144" s="9"/>
    </row>
    <row r="145" spans="1:133">
      <c r="A145" s="566"/>
      <c r="B145" s="802"/>
      <c r="C145" s="802"/>
      <c r="D145" s="802"/>
      <c r="E145" s="802"/>
      <c r="F145" s="802"/>
      <c r="G145" s="802"/>
      <c r="H145" s="609"/>
      <c r="I145" s="609"/>
      <c r="J145" s="609"/>
      <c r="K145" s="609"/>
      <c r="L145" s="609"/>
      <c r="M145" s="9"/>
      <c r="N145" s="10"/>
      <c r="O145" s="10"/>
    </row>
    <row r="146" spans="1:133" s="4" customFormat="1">
      <c r="A146" s="568" t="s">
        <v>332</v>
      </c>
      <c r="B146" s="149"/>
      <c r="C146" s="149"/>
      <c r="D146" s="149"/>
      <c r="E146" s="149"/>
      <c r="F146" s="149"/>
      <c r="G146" s="149"/>
      <c r="H146" s="733">
        <f t="shared" ref="H146" si="11">H148+H158</f>
        <v>1987.2</v>
      </c>
      <c r="I146" s="733">
        <f>I148+I158</f>
        <v>1897.5</v>
      </c>
      <c r="J146" s="733">
        <f>J148+J158</f>
        <v>1675.8</v>
      </c>
      <c r="K146" s="733">
        <f>K148+K158</f>
        <v>1408.5</v>
      </c>
      <c r="L146" s="733">
        <f>L148+L158</f>
        <v>1261.4000000000001</v>
      </c>
      <c r="M146" s="9"/>
      <c r="N146" s="10"/>
      <c r="O146" s="10"/>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c r="BF146" s="9"/>
      <c r="BG146" s="9"/>
      <c r="BH146" s="9"/>
      <c r="BI146" s="9"/>
      <c r="BJ146" s="9"/>
      <c r="BK146" s="9"/>
      <c r="BL146" s="9"/>
      <c r="BM146" s="9"/>
      <c r="BN146" s="9"/>
      <c r="BO146" s="9"/>
      <c r="BP146" s="9"/>
      <c r="BQ146" s="9"/>
      <c r="BR146" s="9"/>
      <c r="BS146" s="9"/>
      <c r="BT146" s="9"/>
      <c r="BU146" s="9"/>
      <c r="BV146" s="9"/>
      <c r="BW146" s="9"/>
      <c r="BX146" s="9"/>
      <c r="BY146" s="9"/>
      <c r="BZ146" s="9"/>
      <c r="CA146" s="9"/>
      <c r="CB146" s="9"/>
      <c r="CC146" s="9"/>
      <c r="CD146" s="9"/>
      <c r="CE146" s="9"/>
      <c r="CF146" s="9"/>
      <c r="CG146" s="9"/>
      <c r="CH146" s="9"/>
      <c r="CI146" s="9"/>
      <c r="CJ146" s="9"/>
      <c r="CK146" s="9"/>
      <c r="CL146" s="9"/>
      <c r="CM146" s="9"/>
      <c r="CN146" s="9"/>
      <c r="CO146" s="9"/>
      <c r="CP146" s="9"/>
      <c r="CQ146" s="9"/>
      <c r="CR146" s="9"/>
      <c r="CS146" s="9"/>
      <c r="CT146" s="9"/>
      <c r="CU146" s="9"/>
      <c r="CV146" s="9"/>
      <c r="CW146" s="9"/>
      <c r="CX146" s="9"/>
      <c r="CY146" s="9"/>
      <c r="CZ146" s="9"/>
      <c r="DA146" s="9"/>
      <c r="DB146" s="9"/>
      <c r="DC146" s="9"/>
      <c r="DD146" s="9"/>
      <c r="DE146" s="9"/>
      <c r="DF146" s="9"/>
      <c r="DG146" s="9"/>
      <c r="DH146" s="9"/>
      <c r="DI146" s="9"/>
      <c r="DJ146" s="9"/>
      <c r="DK146" s="9"/>
      <c r="DL146" s="9"/>
      <c r="DM146" s="9"/>
      <c r="DN146" s="9"/>
      <c r="DO146" s="9"/>
      <c r="DP146" s="9"/>
      <c r="DQ146" s="9"/>
      <c r="DR146" s="9"/>
      <c r="DS146" s="9"/>
      <c r="DT146" s="9"/>
      <c r="DU146" s="9"/>
      <c r="DV146" s="9"/>
      <c r="DW146" s="9"/>
      <c r="DX146" s="9"/>
      <c r="DY146" s="9"/>
      <c r="DZ146" s="9"/>
      <c r="EA146" s="9"/>
      <c r="EB146" s="9"/>
      <c r="EC146" s="9"/>
    </row>
    <row r="147" spans="1:133" s="9" customFormat="1">
      <c r="A147" s="611"/>
      <c r="B147" s="149"/>
      <c r="C147" s="149"/>
      <c r="D147" s="149"/>
      <c r="E147" s="149"/>
      <c r="F147" s="149"/>
      <c r="G147" s="149"/>
      <c r="H147" s="756"/>
      <c r="I147" s="756"/>
      <c r="J147" s="756"/>
      <c r="K147" s="756"/>
      <c r="L147" s="862"/>
      <c r="N147" s="10"/>
      <c r="O147" s="10"/>
    </row>
    <row r="148" spans="1:133" s="4" customFormat="1">
      <c r="A148" s="757" t="s">
        <v>324</v>
      </c>
      <c r="B148" s="150"/>
      <c r="C148" s="150"/>
      <c r="D148" s="150"/>
      <c r="E148" s="150"/>
      <c r="F148" s="150"/>
      <c r="G148" s="150"/>
      <c r="H148" s="608">
        <f t="shared" ref="H148" si="12">H149+H156</f>
        <v>373.8</v>
      </c>
      <c r="I148" s="608">
        <f>I149+I156</f>
        <v>200.6</v>
      </c>
      <c r="J148" s="608">
        <f>J149+J156</f>
        <v>454.7</v>
      </c>
      <c r="K148" s="608">
        <f>K149+K156</f>
        <v>816.2</v>
      </c>
      <c r="L148" s="608">
        <f>L149+L156</f>
        <v>862.1</v>
      </c>
      <c r="M148" s="9"/>
      <c r="N148" s="10"/>
      <c r="O148" s="10"/>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c r="BF148" s="9"/>
      <c r="BG148" s="9"/>
      <c r="BH148" s="9"/>
      <c r="BI148" s="9"/>
      <c r="BJ148" s="9"/>
      <c r="BK148" s="9"/>
      <c r="BL148" s="9"/>
      <c r="BM148" s="9"/>
      <c r="BN148" s="9"/>
      <c r="BO148" s="9"/>
      <c r="BP148" s="9"/>
      <c r="BQ148" s="9"/>
      <c r="BR148" s="9"/>
      <c r="BS148" s="9"/>
      <c r="BT148" s="9"/>
      <c r="BU148" s="9"/>
      <c r="BV148" s="9"/>
      <c r="BW148" s="9"/>
      <c r="BX148" s="9"/>
      <c r="BY148" s="9"/>
      <c r="BZ148" s="9"/>
      <c r="CA148" s="9"/>
      <c r="CB148" s="9"/>
      <c r="CC148" s="9"/>
      <c r="CD148" s="9"/>
      <c r="CE148" s="9"/>
      <c r="CF148" s="9"/>
      <c r="CG148" s="9"/>
      <c r="CH148" s="9"/>
      <c r="CI148" s="9"/>
      <c r="CJ148" s="9"/>
      <c r="CK148" s="9"/>
      <c r="CL148" s="9"/>
      <c r="CM148" s="9"/>
      <c r="CN148" s="9"/>
      <c r="CO148" s="9"/>
      <c r="CP148" s="9"/>
      <c r="CQ148" s="9"/>
      <c r="CR148" s="9"/>
      <c r="CS148" s="9"/>
      <c r="CT148" s="9"/>
      <c r="CU148" s="9"/>
      <c r="CV148" s="9"/>
      <c r="CW148" s="9"/>
      <c r="CX148" s="9"/>
      <c r="CY148" s="9"/>
      <c r="CZ148" s="9"/>
      <c r="DA148" s="9"/>
      <c r="DB148" s="9"/>
      <c r="DC148" s="9"/>
      <c r="DD148" s="9"/>
      <c r="DE148" s="9"/>
      <c r="DF148" s="9"/>
      <c r="DG148" s="9"/>
      <c r="DH148" s="9"/>
      <c r="DI148" s="9"/>
      <c r="DJ148" s="9"/>
      <c r="DK148" s="9"/>
      <c r="DL148" s="9"/>
      <c r="DM148" s="9"/>
      <c r="DN148" s="9"/>
      <c r="DO148" s="9"/>
      <c r="DP148" s="9"/>
      <c r="DQ148" s="9"/>
      <c r="DR148" s="9"/>
      <c r="DS148" s="9"/>
      <c r="DT148" s="9"/>
      <c r="DU148" s="9"/>
      <c r="DV148" s="9"/>
      <c r="DW148" s="9"/>
      <c r="DX148" s="9"/>
      <c r="DY148" s="9"/>
      <c r="DZ148" s="9"/>
      <c r="EA148" s="9"/>
      <c r="EB148" s="9"/>
      <c r="EC148" s="9"/>
    </row>
    <row r="149" spans="1:133">
      <c r="A149" s="566" t="s">
        <v>333</v>
      </c>
      <c r="B149" s="150"/>
      <c r="C149" s="150"/>
      <c r="D149" s="150"/>
      <c r="E149" s="150"/>
      <c r="F149" s="150"/>
      <c r="G149" s="150"/>
      <c r="H149" s="607">
        <v>373.8</v>
      </c>
      <c r="I149" s="607">
        <v>200.6</v>
      </c>
      <c r="J149" s="607">
        <v>454.7</v>
      </c>
      <c r="K149" s="607">
        <v>816.2</v>
      </c>
      <c r="L149" s="360">
        <v>862.1</v>
      </c>
      <c r="M149" s="9"/>
      <c r="N149" s="10"/>
      <c r="O149" s="10"/>
    </row>
    <row r="150" spans="1:133">
      <c r="A150" s="566" t="s">
        <v>336</v>
      </c>
      <c r="B150" s="150"/>
      <c r="C150" s="150"/>
      <c r="D150" s="150"/>
      <c r="E150" s="150"/>
      <c r="F150" s="150"/>
      <c r="G150" s="150"/>
      <c r="H150" s="607">
        <v>30.2</v>
      </c>
      <c r="I150" s="607">
        <v>-108</v>
      </c>
      <c r="J150" s="607">
        <v>156</v>
      </c>
      <c r="K150" s="607">
        <v>87.7</v>
      </c>
      <c r="L150" s="863">
        <v>-61.3</v>
      </c>
      <c r="M150" s="9"/>
      <c r="N150" s="10"/>
      <c r="O150" s="10"/>
    </row>
    <row r="151" spans="1:133" hidden="1">
      <c r="A151" s="574" t="s">
        <v>421</v>
      </c>
      <c r="B151" s="150"/>
      <c r="C151" s="150"/>
      <c r="D151" s="150"/>
      <c r="E151" s="150"/>
      <c r="F151" s="150"/>
      <c r="G151" s="150"/>
      <c r="H151" s="607"/>
      <c r="I151" s="607"/>
      <c r="J151" s="607"/>
      <c r="K151" s="607"/>
      <c r="L151" s="360"/>
      <c r="M151" s="9"/>
      <c r="N151" s="10"/>
      <c r="O151" s="10"/>
    </row>
    <row r="152" spans="1:133" hidden="1">
      <c r="A152" s="574" t="s">
        <v>422</v>
      </c>
      <c r="B152" s="150"/>
      <c r="C152" s="150"/>
      <c r="D152" s="150"/>
      <c r="E152" s="150"/>
      <c r="F152" s="150"/>
      <c r="G152" s="150"/>
      <c r="H152" s="607"/>
      <c r="I152" s="607"/>
      <c r="J152" s="607"/>
      <c r="K152" s="607"/>
      <c r="L152" s="360"/>
      <c r="M152" s="9"/>
      <c r="N152" s="10"/>
      <c r="O152" s="10"/>
    </row>
    <row r="153" spans="1:133">
      <c r="A153" s="566" t="s">
        <v>337</v>
      </c>
      <c r="B153" s="150"/>
      <c r="C153" s="150"/>
      <c r="D153" s="150"/>
      <c r="E153" s="150"/>
      <c r="F153" s="150"/>
      <c r="G153" s="150"/>
      <c r="H153" s="607">
        <v>343.6</v>
      </c>
      <c r="I153" s="607">
        <v>308.60000000000002</v>
      </c>
      <c r="J153" s="607">
        <v>298.7</v>
      </c>
      <c r="K153" s="607">
        <v>728.5</v>
      </c>
      <c r="L153" s="360">
        <v>923.4</v>
      </c>
      <c r="M153" s="9"/>
      <c r="N153" s="10"/>
      <c r="O153" s="10"/>
    </row>
    <row r="154" spans="1:133" hidden="1">
      <c r="A154" s="574" t="s">
        <v>413</v>
      </c>
      <c r="B154" s="150"/>
      <c r="C154" s="150"/>
      <c r="D154" s="150"/>
      <c r="E154" s="150"/>
      <c r="F154" s="150"/>
      <c r="G154" s="150"/>
      <c r="H154" s="607"/>
      <c r="I154" s="607"/>
      <c r="J154" s="607"/>
      <c r="K154" s="607"/>
      <c r="L154" s="360"/>
      <c r="M154" s="9"/>
      <c r="N154" s="10"/>
      <c r="O154" s="10"/>
    </row>
    <row r="155" spans="1:133" hidden="1">
      <c r="A155" s="574" t="s">
        <v>414</v>
      </c>
      <c r="B155" s="150"/>
      <c r="C155" s="150"/>
      <c r="D155" s="150"/>
      <c r="E155" s="150"/>
      <c r="F155" s="150"/>
      <c r="G155" s="150"/>
      <c r="H155" s="607"/>
      <c r="I155" s="607"/>
      <c r="J155" s="607"/>
      <c r="K155" s="607"/>
      <c r="L155" s="360"/>
      <c r="M155" s="9"/>
      <c r="N155" s="10"/>
      <c r="O155" s="10"/>
    </row>
    <row r="156" spans="1:133">
      <c r="A156" s="566" t="s">
        <v>338</v>
      </c>
      <c r="B156" s="802"/>
      <c r="C156" s="802"/>
      <c r="D156" s="802"/>
      <c r="E156" s="802"/>
      <c r="F156" s="150"/>
      <c r="G156" s="150"/>
      <c r="H156" s="607"/>
      <c r="I156" s="607"/>
      <c r="J156" s="609"/>
      <c r="K156" s="609"/>
      <c r="L156" s="360"/>
      <c r="M156" s="9"/>
      <c r="N156" s="10"/>
      <c r="O156" s="10"/>
    </row>
    <row r="157" spans="1:133">
      <c r="A157" s="566"/>
      <c r="B157" s="150"/>
      <c r="C157" s="150"/>
      <c r="D157" s="150"/>
      <c r="E157" s="150"/>
      <c r="F157" s="150"/>
      <c r="G157" s="150"/>
      <c r="H157" s="607"/>
      <c r="I157" s="607"/>
      <c r="J157" s="607"/>
      <c r="K157" s="607"/>
      <c r="L157" s="360"/>
      <c r="M157" s="9"/>
      <c r="N157" s="10"/>
      <c r="O157" s="10"/>
    </row>
    <row r="158" spans="1:133" s="4" customFormat="1">
      <c r="A158" s="757" t="s">
        <v>325</v>
      </c>
      <c r="B158" s="150"/>
      <c r="C158" s="150"/>
      <c r="D158" s="150"/>
      <c r="E158" s="150"/>
      <c r="F158" s="150"/>
      <c r="G158" s="150"/>
      <c r="H158" s="608">
        <f t="shared" ref="H158" si="13">H160+H164+H159</f>
        <v>1613.4</v>
      </c>
      <c r="I158" s="608">
        <f>I160+I164+I159</f>
        <v>1696.9</v>
      </c>
      <c r="J158" s="608">
        <f>J160+J164+J159</f>
        <v>1221.0999999999999</v>
      </c>
      <c r="K158" s="608">
        <f>K160+K164+K159</f>
        <v>592.29999999999995</v>
      </c>
      <c r="L158" s="608">
        <f>L160+L164+L159</f>
        <v>399.29999999999995</v>
      </c>
      <c r="M158" s="9"/>
      <c r="N158" s="10"/>
      <c r="O158" s="10"/>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9"/>
      <c r="BE158" s="9"/>
      <c r="BF158" s="9"/>
      <c r="BG158" s="9"/>
      <c r="BH158" s="9"/>
      <c r="BI158" s="9"/>
      <c r="BJ158" s="9"/>
      <c r="BK158" s="9"/>
      <c r="BL158" s="9"/>
      <c r="BM158" s="9"/>
      <c r="BN158" s="9"/>
      <c r="BO158" s="9"/>
      <c r="BP158" s="9"/>
      <c r="BQ158" s="9"/>
      <c r="BR158" s="9"/>
      <c r="BS158" s="9"/>
      <c r="BT158" s="9"/>
      <c r="BU158" s="9"/>
      <c r="BV158" s="9"/>
      <c r="BW158" s="9"/>
      <c r="BX158" s="9"/>
      <c r="BY158" s="9"/>
      <c r="BZ158" s="9"/>
      <c r="CA158" s="9"/>
      <c r="CB158" s="9"/>
      <c r="CC158" s="9"/>
      <c r="CD158" s="9"/>
      <c r="CE158" s="9"/>
      <c r="CF158" s="9"/>
      <c r="CG158" s="9"/>
      <c r="CH158" s="9"/>
      <c r="CI158" s="9"/>
      <c r="CJ158" s="9"/>
      <c r="CK158" s="9"/>
      <c r="CL158" s="9"/>
      <c r="CM158" s="9"/>
      <c r="CN158" s="9"/>
      <c r="CO158" s="9"/>
      <c r="CP158" s="9"/>
      <c r="CQ158" s="9"/>
      <c r="CR158" s="9"/>
      <c r="CS158" s="9"/>
      <c r="CT158" s="9"/>
      <c r="CU158" s="9"/>
      <c r="CV158" s="9"/>
      <c r="CW158" s="9"/>
      <c r="CX158" s="9"/>
      <c r="CY158" s="9"/>
      <c r="CZ158" s="9"/>
      <c r="DA158" s="9"/>
      <c r="DB158" s="9"/>
      <c r="DC158" s="9"/>
      <c r="DD158" s="9"/>
      <c r="DE158" s="9"/>
      <c r="DF158" s="9"/>
      <c r="DG158" s="9"/>
      <c r="DH158" s="9"/>
      <c r="DI158" s="9"/>
      <c r="DJ158" s="9"/>
      <c r="DK158" s="9"/>
      <c r="DL158" s="9"/>
      <c r="DM158" s="9"/>
      <c r="DN158" s="9"/>
      <c r="DO158" s="9"/>
      <c r="DP158" s="9"/>
      <c r="DQ158" s="9"/>
      <c r="DR158" s="9"/>
      <c r="DS158" s="9"/>
      <c r="DT158" s="9"/>
      <c r="DU158" s="9"/>
      <c r="DV158" s="9"/>
      <c r="DW158" s="9"/>
      <c r="DX158" s="9"/>
      <c r="DY158" s="9"/>
      <c r="DZ158" s="9"/>
      <c r="EA158" s="9"/>
      <c r="EB158" s="9"/>
      <c r="EC158" s="9"/>
    </row>
    <row r="159" spans="1:133" s="9" customFormat="1">
      <c r="A159" s="588" t="s">
        <v>696</v>
      </c>
      <c r="B159" s="150"/>
      <c r="C159" s="150"/>
      <c r="D159" s="150"/>
      <c r="E159" s="150"/>
      <c r="F159" s="150"/>
      <c r="G159" s="150"/>
      <c r="H159" s="734">
        <v>640</v>
      </c>
      <c r="I159" s="734">
        <v>640</v>
      </c>
      <c r="J159" s="734">
        <v>320</v>
      </c>
      <c r="K159" s="734"/>
      <c r="L159" s="734">
        <v>-640</v>
      </c>
      <c r="N159" s="10"/>
      <c r="O159" s="10"/>
    </row>
    <row r="160" spans="1:133" s="8" customFormat="1">
      <c r="A160" s="566" t="s">
        <v>333</v>
      </c>
      <c r="B160" s="150"/>
      <c r="C160" s="150"/>
      <c r="D160" s="150"/>
      <c r="E160" s="150"/>
      <c r="F160" s="802"/>
      <c r="G160" s="150"/>
      <c r="H160" s="760"/>
      <c r="I160" s="607"/>
      <c r="J160" s="607"/>
      <c r="K160" s="761"/>
      <c r="L160" s="864"/>
      <c r="M160" s="9"/>
      <c r="N160" s="10"/>
      <c r="O160" s="10"/>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9"/>
      <c r="BH160" s="9"/>
      <c r="BI160" s="9"/>
      <c r="BJ160" s="9"/>
      <c r="BK160" s="9"/>
      <c r="BL160" s="9"/>
      <c r="BM160" s="9"/>
      <c r="BN160" s="9"/>
      <c r="BO160" s="9"/>
      <c r="BP160" s="9"/>
      <c r="BQ160" s="9"/>
      <c r="BR160" s="9"/>
      <c r="BS160" s="9"/>
      <c r="BT160" s="9"/>
      <c r="BU160" s="9"/>
      <c r="BV160" s="9"/>
      <c r="BW160" s="9"/>
      <c r="BX160" s="9"/>
      <c r="BY160" s="9"/>
      <c r="BZ160" s="9"/>
      <c r="CA160" s="9"/>
      <c r="CB160" s="9"/>
      <c r="CC160" s="9"/>
      <c r="CD160" s="9"/>
      <c r="CE160" s="9"/>
      <c r="CF160" s="9"/>
      <c r="CG160" s="9"/>
      <c r="CH160" s="9"/>
      <c r="CI160" s="9"/>
      <c r="CJ160" s="9"/>
      <c r="CK160" s="9"/>
      <c r="CL160" s="9"/>
      <c r="CM160" s="9"/>
      <c r="CN160" s="9"/>
      <c r="CO160" s="9"/>
      <c r="CP160" s="9"/>
      <c r="CQ160" s="9"/>
      <c r="CR160" s="9"/>
      <c r="CS160" s="9"/>
      <c r="CT160" s="9"/>
      <c r="CU160" s="9"/>
      <c r="CV160" s="9"/>
      <c r="CW160" s="9"/>
      <c r="CX160" s="9"/>
      <c r="CY160" s="9"/>
      <c r="CZ160" s="9"/>
      <c r="DA160" s="9"/>
      <c r="DB160" s="9"/>
      <c r="DC160" s="9"/>
      <c r="DD160" s="9"/>
      <c r="DE160" s="9"/>
      <c r="DF160" s="9"/>
      <c r="DG160" s="9"/>
      <c r="DH160" s="9"/>
      <c r="DI160" s="9"/>
      <c r="DJ160" s="9"/>
      <c r="DK160" s="9"/>
      <c r="DL160" s="9"/>
      <c r="DM160" s="9"/>
      <c r="DN160" s="9"/>
      <c r="DO160" s="9"/>
      <c r="DP160" s="9"/>
      <c r="DQ160" s="9"/>
      <c r="DR160" s="9"/>
      <c r="DS160" s="9"/>
      <c r="DT160" s="9"/>
      <c r="DU160" s="9"/>
      <c r="DV160" s="9"/>
      <c r="DW160" s="9"/>
      <c r="DX160" s="9"/>
      <c r="DY160" s="9"/>
      <c r="DZ160" s="9"/>
      <c r="EA160" s="9"/>
      <c r="EB160" s="9"/>
      <c r="EC160" s="9"/>
    </row>
    <row r="161" spans="1:133">
      <c r="A161" s="566" t="s">
        <v>372</v>
      </c>
      <c r="B161" s="150"/>
      <c r="C161" s="150"/>
      <c r="D161" s="150"/>
      <c r="E161" s="150"/>
      <c r="F161" s="802"/>
      <c r="G161" s="150"/>
      <c r="H161" s="607"/>
      <c r="I161" s="607"/>
      <c r="J161" s="607"/>
      <c r="K161" s="609"/>
      <c r="L161" s="360"/>
      <c r="M161" s="9"/>
      <c r="N161" s="10"/>
      <c r="O161" s="10"/>
    </row>
    <row r="162" spans="1:133" hidden="1">
      <c r="A162" s="574" t="s">
        <v>413</v>
      </c>
      <c r="B162" s="150"/>
      <c r="C162" s="150"/>
      <c r="D162" s="150"/>
      <c r="E162" s="150"/>
      <c r="F162" s="802"/>
      <c r="G162" s="150"/>
      <c r="H162" s="607"/>
      <c r="I162" s="607"/>
      <c r="J162" s="607"/>
      <c r="K162" s="609"/>
      <c r="L162" s="360"/>
      <c r="M162" s="9"/>
      <c r="N162" s="10"/>
      <c r="O162" s="10"/>
    </row>
    <row r="163" spans="1:133" hidden="1">
      <c r="A163" s="574" t="s">
        <v>414</v>
      </c>
      <c r="B163" s="150"/>
      <c r="C163" s="150"/>
      <c r="D163" s="150"/>
      <c r="E163" s="150"/>
      <c r="F163" s="802"/>
      <c r="G163" s="150"/>
      <c r="H163" s="607"/>
      <c r="I163" s="607"/>
      <c r="J163" s="607"/>
      <c r="K163" s="609"/>
      <c r="L163" s="360"/>
      <c r="M163" s="9"/>
      <c r="N163" s="10"/>
      <c r="O163" s="10"/>
    </row>
    <row r="164" spans="1:133" s="8" customFormat="1">
      <c r="A164" s="566" t="s">
        <v>339</v>
      </c>
      <c r="B164" s="150"/>
      <c r="C164" s="150"/>
      <c r="D164" s="150"/>
      <c r="E164" s="150"/>
      <c r="F164" s="150"/>
      <c r="G164" s="150"/>
      <c r="H164" s="607">
        <v>973.4</v>
      </c>
      <c r="I164" s="607">
        <v>1056.9000000000001</v>
      </c>
      <c r="J164" s="607">
        <v>901.1</v>
      </c>
      <c r="K164" s="607">
        <v>592.29999999999995</v>
      </c>
      <c r="L164" s="360">
        <v>1039.3</v>
      </c>
      <c r="M164" s="9"/>
      <c r="N164" s="10"/>
      <c r="O164" s="10"/>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c r="BB164" s="9"/>
      <c r="BC164" s="9"/>
      <c r="BD164" s="9"/>
      <c r="BE164" s="9"/>
      <c r="BF164" s="9"/>
      <c r="BG164" s="9"/>
      <c r="BH164" s="9"/>
      <c r="BI164" s="9"/>
      <c r="BJ164" s="9"/>
      <c r="BK164" s="9"/>
      <c r="BL164" s="9"/>
      <c r="BM164" s="9"/>
      <c r="BN164" s="9"/>
      <c r="BO164" s="9"/>
      <c r="BP164" s="9"/>
      <c r="BQ164" s="9"/>
      <c r="BR164" s="9"/>
      <c r="BS164" s="9"/>
      <c r="BT164" s="9"/>
      <c r="BU164" s="9"/>
      <c r="BV164" s="9"/>
      <c r="BW164" s="9"/>
      <c r="BX164" s="9"/>
      <c r="BY164" s="9"/>
      <c r="BZ164" s="9"/>
      <c r="CA164" s="9"/>
      <c r="CB164" s="9"/>
      <c r="CC164" s="9"/>
      <c r="CD164" s="9"/>
      <c r="CE164" s="9"/>
      <c r="CF164" s="9"/>
      <c r="CG164" s="9"/>
      <c r="CH164" s="9"/>
      <c r="CI164" s="9"/>
      <c r="CJ164" s="9"/>
      <c r="CK164" s="9"/>
      <c r="CL164" s="9"/>
      <c r="CM164" s="9"/>
      <c r="CN164" s="9"/>
      <c r="CO164" s="9"/>
      <c r="CP164" s="9"/>
      <c r="CQ164" s="9"/>
      <c r="CR164" s="9"/>
      <c r="CS164" s="9"/>
      <c r="CT164" s="9"/>
      <c r="CU164" s="9"/>
      <c r="CV164" s="9"/>
      <c r="CW164" s="9"/>
      <c r="CX164" s="9"/>
      <c r="CY164" s="9"/>
      <c r="CZ164" s="9"/>
      <c r="DA164" s="9"/>
      <c r="DB164" s="9"/>
      <c r="DC164" s="9"/>
      <c r="DD164" s="9"/>
      <c r="DE164" s="9"/>
      <c r="DF164" s="9"/>
      <c r="DG164" s="9"/>
      <c r="DH164" s="9"/>
      <c r="DI164" s="9"/>
      <c r="DJ164" s="9"/>
      <c r="DK164" s="9"/>
      <c r="DL164" s="9"/>
      <c r="DM164" s="9"/>
      <c r="DN164" s="9"/>
      <c r="DO164" s="9"/>
      <c r="DP164" s="9"/>
      <c r="DQ164" s="9"/>
      <c r="DR164" s="9"/>
      <c r="DS164" s="9"/>
      <c r="DT164" s="9"/>
      <c r="DU164" s="9"/>
      <c r="DV164" s="9"/>
      <c r="DW164" s="9"/>
      <c r="DX164" s="9"/>
      <c r="DY164" s="9"/>
      <c r="DZ164" s="9"/>
      <c r="EA164" s="9"/>
      <c r="EB164" s="9"/>
      <c r="EC164" s="9"/>
    </row>
    <row r="165" spans="1:133">
      <c r="A165" s="566" t="s">
        <v>367</v>
      </c>
      <c r="B165" s="150"/>
      <c r="C165" s="150"/>
      <c r="D165" s="150"/>
      <c r="E165" s="150"/>
      <c r="F165" s="150"/>
      <c r="G165" s="275"/>
      <c r="H165" s="360">
        <v>337.4</v>
      </c>
      <c r="I165" s="360">
        <v>480.6</v>
      </c>
      <c r="J165" s="360">
        <v>808.3</v>
      </c>
      <c r="K165" s="360">
        <v>1123.4000000000001</v>
      </c>
      <c r="L165" s="360">
        <v>1389.7</v>
      </c>
      <c r="M165" s="9"/>
      <c r="N165" s="10"/>
      <c r="O165" s="10"/>
    </row>
    <row r="166" spans="1:133" hidden="1">
      <c r="A166" s="574" t="s">
        <v>416</v>
      </c>
      <c r="B166" s="150"/>
      <c r="C166" s="150"/>
      <c r="D166" s="150"/>
      <c r="E166" s="150"/>
      <c r="F166" s="150"/>
      <c r="G166" s="275"/>
      <c r="H166" s="360"/>
      <c r="I166" s="360"/>
      <c r="J166" s="360"/>
      <c r="K166" s="360"/>
      <c r="L166" s="360"/>
      <c r="M166" s="9"/>
      <c r="N166" s="10"/>
      <c r="O166" s="10"/>
    </row>
    <row r="167" spans="1:133" hidden="1">
      <c r="A167" s="574" t="s">
        <v>414</v>
      </c>
      <c r="B167" s="150"/>
      <c r="C167" s="150"/>
      <c r="D167" s="150"/>
      <c r="E167" s="150"/>
      <c r="F167" s="150"/>
      <c r="G167" s="275"/>
      <c r="H167" s="360"/>
      <c r="I167" s="360"/>
      <c r="J167" s="360"/>
      <c r="K167" s="360"/>
      <c r="L167" s="360"/>
      <c r="M167" s="9"/>
      <c r="N167" s="10"/>
      <c r="O167" s="10"/>
    </row>
    <row r="168" spans="1:133">
      <c r="A168" s="566" t="s">
        <v>419</v>
      </c>
      <c r="B168" s="802"/>
      <c r="C168" s="802"/>
      <c r="D168" s="802"/>
      <c r="E168" s="150"/>
      <c r="F168" s="150"/>
      <c r="G168" s="275"/>
      <c r="H168" s="360">
        <v>39.799999999999997</v>
      </c>
      <c r="I168" s="360">
        <v>17.899999999999999</v>
      </c>
      <c r="J168" s="360">
        <v>513.9</v>
      </c>
      <c r="K168" s="360">
        <v>513.9</v>
      </c>
      <c r="L168" s="360">
        <v>337.9</v>
      </c>
      <c r="M168" s="9"/>
      <c r="N168" s="10"/>
      <c r="O168" s="10"/>
    </row>
    <row r="169" spans="1:133" hidden="1">
      <c r="A169" s="574" t="s">
        <v>416</v>
      </c>
      <c r="B169" s="802"/>
      <c r="C169" s="802"/>
      <c r="D169" s="802"/>
      <c r="E169" s="802"/>
      <c r="F169" s="150"/>
      <c r="G169" s="275"/>
      <c r="H169" s="360"/>
      <c r="I169" s="609"/>
      <c r="J169" s="609"/>
      <c r="K169" s="609"/>
      <c r="L169" s="360"/>
      <c r="M169" s="9"/>
      <c r="N169" s="10"/>
      <c r="O169" s="10"/>
    </row>
    <row r="170" spans="1:133" hidden="1">
      <c r="A170" s="574" t="s">
        <v>414</v>
      </c>
      <c r="B170" s="150"/>
      <c r="C170" s="150"/>
      <c r="D170" s="150"/>
      <c r="E170" s="802"/>
      <c r="F170" s="802"/>
      <c r="G170" s="802"/>
      <c r="H170" s="609"/>
      <c r="I170" s="360"/>
      <c r="J170" s="360"/>
      <c r="K170" s="360"/>
      <c r="L170" s="360"/>
      <c r="M170" s="9"/>
      <c r="N170" s="10"/>
      <c r="O170" s="10"/>
    </row>
    <row r="171" spans="1:133">
      <c r="A171" s="566" t="s">
        <v>372</v>
      </c>
      <c r="B171" s="150"/>
      <c r="C171" s="150"/>
      <c r="D171" s="150"/>
      <c r="E171" s="150"/>
      <c r="F171" s="150"/>
      <c r="G171" s="802"/>
      <c r="H171" s="609">
        <v>596.20000000000005</v>
      </c>
      <c r="I171" s="609">
        <v>594.20000000000005</v>
      </c>
      <c r="J171" s="609">
        <v>606.70000000000005</v>
      </c>
      <c r="K171" s="609">
        <v>-17.100000000000001</v>
      </c>
      <c r="L171" s="360">
        <v>-12.4</v>
      </c>
      <c r="M171" s="9"/>
      <c r="N171" s="10"/>
      <c r="O171" s="10"/>
    </row>
    <row r="172" spans="1:133" hidden="1">
      <c r="A172" s="328" t="s">
        <v>416</v>
      </c>
      <c r="B172" s="150"/>
      <c r="C172" s="150"/>
      <c r="D172" s="150"/>
      <c r="E172" s="802"/>
      <c r="F172" s="802"/>
      <c r="G172" s="802"/>
      <c r="H172" s="609"/>
      <c r="I172" s="609"/>
      <c r="J172" s="609"/>
      <c r="K172" s="609"/>
      <c r="L172" s="360"/>
      <c r="M172" s="9"/>
      <c r="N172" s="10"/>
      <c r="O172" s="10"/>
    </row>
    <row r="173" spans="1:133" hidden="1">
      <c r="A173" s="328" t="s">
        <v>414</v>
      </c>
      <c r="B173" s="150"/>
      <c r="C173" s="150"/>
      <c r="D173" s="150"/>
      <c r="E173" s="150"/>
      <c r="F173" s="150"/>
      <c r="G173" s="861"/>
      <c r="H173" s="760"/>
      <c r="I173" s="760"/>
      <c r="J173" s="760"/>
      <c r="K173" s="760"/>
      <c r="L173" s="360"/>
      <c r="M173" s="9"/>
      <c r="N173" s="10"/>
      <c r="O173" s="10"/>
    </row>
    <row r="174" spans="1:133">
      <c r="A174" s="99"/>
      <c r="B174" s="150"/>
      <c r="C174" s="150"/>
      <c r="D174" s="150"/>
      <c r="E174" s="150"/>
      <c r="F174" s="150"/>
      <c r="G174" s="150"/>
      <c r="H174" s="607"/>
      <c r="I174" s="607"/>
      <c r="J174" s="607"/>
      <c r="K174" s="607"/>
      <c r="L174" s="360"/>
      <c r="M174" s="9"/>
      <c r="N174" s="10"/>
      <c r="O174" s="10"/>
    </row>
    <row r="175" spans="1:133" s="717" customFormat="1">
      <c r="A175" s="699" t="s">
        <v>639</v>
      </c>
      <c r="B175" s="75"/>
      <c r="C175" s="75"/>
      <c r="D175" s="75"/>
      <c r="E175" s="75"/>
      <c r="F175" s="75"/>
      <c r="G175" s="75"/>
      <c r="H175" s="569">
        <f t="shared" ref="H175" si="14">H140+H144-H148-H158</f>
        <v>-1987.2</v>
      </c>
      <c r="I175" s="569">
        <f>I140+I144-I148-I158</f>
        <v>-1897.5</v>
      </c>
      <c r="J175" s="569">
        <f>J140+J144-J148-J158</f>
        <v>-1675.8</v>
      </c>
      <c r="K175" s="569">
        <f>K140+K144-K148-K158</f>
        <v>-1408.5</v>
      </c>
      <c r="L175" s="569">
        <f>L140+L144-L148-L158</f>
        <v>-1261.4000000000001</v>
      </c>
      <c r="M175" s="9"/>
      <c r="N175" s="10"/>
      <c r="O175" s="10"/>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1"/>
      <c r="BG175" s="31"/>
      <c r="BH175" s="31"/>
      <c r="BI175" s="31"/>
      <c r="BJ175" s="31"/>
      <c r="BK175" s="31"/>
      <c r="BL175" s="31"/>
      <c r="BM175" s="31"/>
      <c r="BN175" s="31"/>
      <c r="BO175" s="31"/>
      <c r="BP175" s="31"/>
      <c r="BQ175" s="31"/>
      <c r="BR175" s="31"/>
      <c r="BS175" s="31"/>
      <c r="BT175" s="31"/>
      <c r="BU175" s="31"/>
      <c r="BV175" s="31"/>
      <c r="BW175" s="31"/>
      <c r="BX175" s="31"/>
      <c r="BY175" s="31"/>
      <c r="BZ175" s="31"/>
      <c r="CA175" s="31"/>
      <c r="CB175" s="31"/>
      <c r="CC175" s="31"/>
      <c r="CD175" s="31"/>
      <c r="CE175" s="31"/>
      <c r="CF175" s="31"/>
      <c r="CG175" s="31"/>
      <c r="CH175" s="31"/>
      <c r="CI175" s="31"/>
      <c r="CJ175" s="31"/>
      <c r="CK175" s="31"/>
      <c r="CL175" s="31"/>
      <c r="CM175" s="31"/>
      <c r="CN175" s="31"/>
      <c r="CO175" s="31"/>
      <c r="CP175" s="31"/>
      <c r="CQ175" s="31"/>
      <c r="CR175" s="31"/>
      <c r="CS175" s="31"/>
      <c r="CT175" s="31"/>
      <c r="CU175" s="31"/>
      <c r="CV175" s="31"/>
      <c r="CW175" s="31"/>
      <c r="CX175" s="31"/>
      <c r="CY175" s="31"/>
      <c r="CZ175" s="31"/>
      <c r="DA175" s="31"/>
      <c r="DB175" s="31"/>
      <c r="DC175" s="31"/>
      <c r="DD175" s="31"/>
      <c r="DE175" s="31"/>
      <c r="DF175" s="31"/>
      <c r="DG175" s="31"/>
      <c r="DH175" s="31"/>
      <c r="DI175" s="31"/>
      <c r="DJ175" s="31"/>
      <c r="DK175" s="31"/>
      <c r="DL175" s="31"/>
      <c r="DM175" s="31"/>
      <c r="DN175" s="31"/>
      <c r="DO175" s="31"/>
      <c r="DP175" s="31"/>
      <c r="DQ175" s="31"/>
      <c r="DR175" s="31"/>
      <c r="DS175" s="31"/>
      <c r="DT175" s="31"/>
      <c r="DU175" s="31"/>
      <c r="DV175" s="31"/>
      <c r="DW175" s="31"/>
      <c r="DX175" s="31"/>
      <c r="DY175" s="31"/>
      <c r="DZ175" s="31"/>
      <c r="EA175" s="31"/>
      <c r="EB175" s="31"/>
      <c r="EC175" s="31"/>
    </row>
    <row r="176" spans="1:133" s="31" customFormat="1">
      <c r="A176" s="903"/>
      <c r="B176" s="75"/>
      <c r="C176" s="75"/>
      <c r="D176" s="75"/>
      <c r="E176" s="75"/>
      <c r="F176" s="75"/>
      <c r="G176" s="75"/>
      <c r="H176" s="857"/>
      <c r="I176" s="857"/>
      <c r="J176" s="857"/>
      <c r="K176" s="857"/>
      <c r="L176" s="857"/>
      <c r="M176" s="9"/>
      <c r="N176" s="10"/>
      <c r="O176" s="10"/>
    </row>
    <row r="177" spans="1:133" ht="20.25">
      <c r="A177" s="591" t="s">
        <v>650</v>
      </c>
      <c r="B177" s="92"/>
      <c r="C177" s="92"/>
      <c r="D177" s="92"/>
      <c r="E177" s="63"/>
      <c r="F177" s="230"/>
      <c r="G177" s="230"/>
      <c r="H177" s="230"/>
      <c r="I177" s="230"/>
      <c r="J177" s="230"/>
      <c r="K177" s="230"/>
      <c r="L177" s="99"/>
      <c r="M177" s="9"/>
      <c r="N177" s="10"/>
      <c r="O177" s="10"/>
    </row>
    <row r="178" spans="1:133" ht="25.5">
      <c r="A178" s="563" t="s">
        <v>326</v>
      </c>
      <c r="B178" s="230"/>
      <c r="C178" s="230"/>
      <c r="D178" s="230"/>
      <c r="E178" s="565" t="s">
        <v>655</v>
      </c>
      <c r="F178" s="565" t="s">
        <v>82</v>
      </c>
      <c r="G178" s="565" t="s">
        <v>82</v>
      </c>
      <c r="H178" s="565" t="s">
        <v>82</v>
      </c>
      <c r="I178" s="565" t="s">
        <v>82</v>
      </c>
      <c r="J178" s="565" t="s">
        <v>82</v>
      </c>
      <c r="K178" s="565" t="s">
        <v>82</v>
      </c>
      <c r="M178" s="9"/>
      <c r="N178" s="10"/>
      <c r="O178" s="10"/>
    </row>
    <row r="179" spans="1:133">
      <c r="A179" s="563" t="s">
        <v>327</v>
      </c>
      <c r="B179" s="230"/>
      <c r="C179" s="230"/>
      <c r="D179" s="230"/>
      <c r="E179" s="567" t="s">
        <v>85</v>
      </c>
      <c r="F179" s="567" t="s">
        <v>85</v>
      </c>
      <c r="G179" s="567" t="s">
        <v>85</v>
      </c>
      <c r="H179" s="567" t="s">
        <v>85</v>
      </c>
      <c r="I179" s="567" t="s">
        <v>85</v>
      </c>
      <c r="J179" s="567" t="s">
        <v>85</v>
      </c>
      <c r="K179" s="567" t="s">
        <v>85</v>
      </c>
      <c r="M179" s="9"/>
    </row>
    <row r="180" spans="1:133">
      <c r="A180" s="590" t="s">
        <v>328</v>
      </c>
      <c r="B180" s="230"/>
      <c r="C180" s="230"/>
      <c r="D180" s="230"/>
      <c r="E180" s="567"/>
      <c r="F180" s="567"/>
      <c r="G180" s="567"/>
      <c r="H180" s="567"/>
      <c r="I180" s="567"/>
      <c r="J180" s="567"/>
      <c r="K180" s="567"/>
      <c r="M180" s="9"/>
    </row>
    <row r="181" spans="1:133">
      <c r="A181" s="566"/>
      <c r="B181" s="230"/>
      <c r="C181" s="230"/>
      <c r="D181" s="230"/>
      <c r="E181" s="733">
        <f>E183+E187</f>
        <v>-192</v>
      </c>
      <c r="F181" s="733">
        <v>-1847.2</v>
      </c>
      <c r="G181" s="733">
        <v>-1937.4</v>
      </c>
      <c r="H181" s="733">
        <v>-2351.1</v>
      </c>
      <c r="I181" s="733">
        <v>-2061.6999999999998</v>
      </c>
      <c r="J181" s="733">
        <v>-1959.2</v>
      </c>
      <c r="K181" s="733">
        <v>-1959.2</v>
      </c>
      <c r="M181" s="9"/>
    </row>
    <row r="182" spans="1:133">
      <c r="A182" s="568" t="s">
        <v>329</v>
      </c>
      <c r="B182" s="230"/>
      <c r="C182" s="230"/>
      <c r="D182" s="230"/>
      <c r="E182" s="756"/>
      <c r="F182" s="756"/>
      <c r="G182" s="756"/>
      <c r="H182" s="756"/>
      <c r="I182" s="756"/>
      <c r="J182" s="756"/>
      <c r="K182" s="756"/>
      <c r="M182" s="9"/>
    </row>
    <row r="183" spans="1:133">
      <c r="A183" s="611"/>
      <c r="B183" s="230"/>
      <c r="C183" s="230"/>
      <c r="D183" s="230"/>
      <c r="E183" s="608">
        <v>-192</v>
      </c>
      <c r="F183" s="608">
        <v>-1847.2</v>
      </c>
      <c r="G183" s="608">
        <v>-1937.4</v>
      </c>
      <c r="H183" s="608">
        <v>-2351.1</v>
      </c>
      <c r="I183" s="608">
        <v>-2061.6999999999998</v>
      </c>
      <c r="J183" s="608">
        <v>-1959.2</v>
      </c>
      <c r="K183" s="608">
        <v>-1959.2</v>
      </c>
      <c r="M183" s="9"/>
    </row>
    <row r="184" spans="1:133">
      <c r="A184" s="757" t="s">
        <v>324</v>
      </c>
      <c r="B184" s="230"/>
      <c r="C184" s="230"/>
      <c r="D184" s="230"/>
      <c r="E184" s="734">
        <v>-124.1</v>
      </c>
      <c r="F184" s="734">
        <v>-1784.6</v>
      </c>
      <c r="G184" s="734">
        <v>-1873.6</v>
      </c>
      <c r="H184" s="734">
        <v>-2283.6999999999998</v>
      </c>
      <c r="I184" s="734">
        <v>-1991.9</v>
      </c>
      <c r="J184" s="734">
        <v>-1888.8</v>
      </c>
      <c r="K184" s="734">
        <v>-1888.8</v>
      </c>
      <c r="M184" s="9"/>
    </row>
    <row r="185" spans="1:133">
      <c r="A185" s="588" t="s">
        <v>330</v>
      </c>
      <c r="B185" s="230"/>
      <c r="C185" s="230"/>
      <c r="D185" s="230"/>
      <c r="E185" s="607">
        <v>-68</v>
      </c>
      <c r="F185" s="607">
        <v>-62.6</v>
      </c>
      <c r="G185" s="607">
        <v>-63.8</v>
      </c>
      <c r="H185" s="607">
        <v>-67.400000000000006</v>
      </c>
      <c r="I185" s="607">
        <v>-69.8</v>
      </c>
      <c r="J185" s="607">
        <v>-70.400000000000006</v>
      </c>
      <c r="K185" s="607">
        <v>-70.400000000000006</v>
      </c>
      <c r="M185" s="9"/>
    </row>
    <row r="186" spans="1:133">
      <c r="A186" s="566" t="s">
        <v>331</v>
      </c>
      <c r="B186" s="230"/>
      <c r="C186" s="230"/>
      <c r="D186" s="230"/>
      <c r="E186" s="607"/>
      <c r="F186" s="607"/>
      <c r="G186" s="607"/>
      <c r="H186" s="607"/>
      <c r="I186" s="607"/>
      <c r="J186" s="607"/>
      <c r="K186" s="607"/>
      <c r="M186" s="9"/>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c r="CW186" s="3"/>
      <c r="CX186" s="3"/>
      <c r="CY186" s="3"/>
      <c r="CZ186" s="3"/>
      <c r="DA186" s="3"/>
      <c r="DB186" s="3"/>
      <c r="DC186" s="3"/>
      <c r="DD186" s="3"/>
      <c r="DE186" s="3"/>
      <c r="DF186" s="3"/>
      <c r="DG186" s="3"/>
      <c r="DH186" s="3"/>
      <c r="DI186" s="3"/>
      <c r="DJ186" s="3"/>
      <c r="DK186" s="3"/>
      <c r="DL186" s="3"/>
      <c r="DM186" s="3"/>
      <c r="DN186" s="3"/>
      <c r="DO186" s="3"/>
      <c r="DP186" s="3"/>
      <c r="DQ186" s="3"/>
      <c r="DR186" s="3"/>
      <c r="DS186" s="3"/>
      <c r="DT186" s="3"/>
      <c r="DU186" s="3"/>
      <c r="DV186" s="3"/>
      <c r="DW186" s="3"/>
      <c r="DX186" s="3"/>
      <c r="DY186" s="3"/>
      <c r="DZ186" s="3"/>
      <c r="EA186" s="3"/>
      <c r="EB186" s="3"/>
      <c r="EC186" s="3"/>
    </row>
    <row r="187" spans="1:133">
      <c r="A187" s="566"/>
      <c r="B187" s="230"/>
      <c r="C187" s="230"/>
      <c r="D187" s="230"/>
      <c r="E187" s="758">
        <v>0</v>
      </c>
      <c r="F187" s="758">
        <v>0</v>
      </c>
      <c r="G187" s="758">
        <v>0</v>
      </c>
      <c r="H187" s="758">
        <v>0</v>
      </c>
      <c r="I187" s="758">
        <v>0</v>
      </c>
      <c r="J187" s="758">
        <v>0</v>
      </c>
      <c r="K187" s="758">
        <v>0</v>
      </c>
      <c r="M187" s="9"/>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c r="CW187" s="3"/>
      <c r="CX187" s="3"/>
      <c r="CY187" s="3"/>
      <c r="CZ187" s="3"/>
      <c r="DA187" s="3"/>
      <c r="DB187" s="3"/>
      <c r="DC187" s="3"/>
      <c r="DD187" s="3"/>
      <c r="DE187" s="3"/>
      <c r="DF187" s="3"/>
      <c r="DG187" s="3"/>
      <c r="DH187" s="3"/>
      <c r="DI187" s="3"/>
      <c r="DJ187" s="3"/>
      <c r="DK187" s="3"/>
      <c r="DL187" s="3"/>
      <c r="DM187" s="3"/>
      <c r="DN187" s="3"/>
      <c r="DO187" s="3"/>
      <c r="DP187" s="3"/>
      <c r="DQ187" s="3"/>
      <c r="DR187" s="3"/>
      <c r="DS187" s="3"/>
      <c r="DT187" s="3"/>
      <c r="DU187" s="3"/>
      <c r="DV187" s="3"/>
      <c r="DW187" s="3"/>
      <c r="DX187" s="3"/>
      <c r="DY187" s="3"/>
      <c r="DZ187" s="3"/>
      <c r="EA187" s="3"/>
      <c r="EB187" s="3"/>
      <c r="EC187" s="3"/>
    </row>
    <row r="188" spans="1:133">
      <c r="A188" s="757" t="s">
        <v>325</v>
      </c>
      <c r="B188" s="230"/>
      <c r="C188" s="230"/>
      <c r="D188" s="230"/>
      <c r="E188" s="609" t="s">
        <v>119</v>
      </c>
      <c r="F188" s="609" t="s">
        <v>119</v>
      </c>
      <c r="G188" s="609" t="s">
        <v>119</v>
      </c>
      <c r="H188" s="609" t="s">
        <v>119</v>
      </c>
      <c r="I188" s="609" t="s">
        <v>119</v>
      </c>
      <c r="J188" s="609" t="s">
        <v>119</v>
      </c>
      <c r="K188" s="609" t="s">
        <v>119</v>
      </c>
      <c r="M188" s="9"/>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c r="DA188" s="3"/>
      <c r="DB188" s="3"/>
      <c r="DC188" s="3"/>
      <c r="DD188" s="3"/>
      <c r="DE188" s="3"/>
      <c r="DF188" s="3"/>
      <c r="DG188" s="3"/>
      <c r="DH188" s="3"/>
      <c r="DI188" s="3"/>
      <c r="DJ188" s="3"/>
      <c r="DK188" s="3"/>
      <c r="DL188" s="3"/>
      <c r="DM188" s="3"/>
      <c r="DN188" s="3"/>
      <c r="DO188" s="3"/>
      <c r="DP188" s="3"/>
      <c r="DQ188" s="3"/>
      <c r="DR188" s="3"/>
      <c r="DS188" s="3"/>
      <c r="DT188" s="3"/>
      <c r="DU188" s="3"/>
      <c r="DV188" s="3"/>
      <c r="DW188" s="3"/>
      <c r="DX188" s="3"/>
      <c r="DY188" s="3"/>
      <c r="DZ188" s="3"/>
      <c r="EA188" s="3"/>
      <c r="EB188" s="3"/>
      <c r="EC188" s="3"/>
    </row>
    <row r="189" spans="1:133">
      <c r="A189" s="566"/>
      <c r="B189" s="230"/>
      <c r="C189" s="230"/>
      <c r="D189" s="230"/>
      <c r="E189" s="733">
        <v>2299.8000000000002</v>
      </c>
      <c r="F189" s="733">
        <v>2029.6</v>
      </c>
      <c r="G189" s="733">
        <v>1838.6</v>
      </c>
      <c r="H189" s="733">
        <v>1839.6</v>
      </c>
      <c r="I189" s="733">
        <v>1570.3</v>
      </c>
      <c r="J189" s="733">
        <v>1215.0999999999999</v>
      </c>
      <c r="K189" s="733">
        <v>699.8</v>
      </c>
      <c r="M189" s="9"/>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c r="CN189" s="3"/>
      <c r="CO189" s="3"/>
      <c r="CP189" s="3"/>
      <c r="CQ189" s="3"/>
      <c r="CR189" s="3"/>
      <c r="CS189" s="3"/>
      <c r="CT189" s="3"/>
      <c r="CU189" s="3"/>
      <c r="CV189" s="3"/>
      <c r="CW189" s="3"/>
      <c r="CX189" s="3"/>
      <c r="CY189" s="3"/>
      <c r="CZ189" s="3"/>
      <c r="DA189" s="3"/>
      <c r="DB189" s="3"/>
      <c r="DC189" s="3"/>
      <c r="DD189" s="3"/>
      <c r="DE189" s="3"/>
      <c r="DF189" s="3"/>
      <c r="DG189" s="3"/>
      <c r="DH189" s="3"/>
      <c r="DI189" s="3"/>
      <c r="DJ189" s="3"/>
      <c r="DK189" s="3"/>
      <c r="DL189" s="3"/>
      <c r="DM189" s="3"/>
      <c r="DN189" s="3"/>
      <c r="DO189" s="3"/>
      <c r="DP189" s="3"/>
      <c r="DQ189" s="3"/>
      <c r="DR189" s="3"/>
      <c r="DS189" s="3"/>
      <c r="DT189" s="3"/>
      <c r="DU189" s="3"/>
      <c r="DV189" s="3"/>
      <c r="DW189" s="3"/>
      <c r="DX189" s="3"/>
      <c r="DY189" s="3"/>
      <c r="DZ189" s="3"/>
      <c r="EA189" s="3"/>
      <c r="EB189" s="3"/>
      <c r="EC189" s="3"/>
    </row>
    <row r="190" spans="1:133">
      <c r="A190" s="568" t="s">
        <v>332</v>
      </c>
      <c r="B190" s="230"/>
      <c r="C190" s="230"/>
      <c r="D190" s="230"/>
      <c r="E190" s="756"/>
      <c r="F190" s="756"/>
      <c r="G190" s="756"/>
      <c r="H190" s="756"/>
      <c r="I190" s="756"/>
      <c r="J190" s="756"/>
      <c r="K190" s="756"/>
      <c r="M190" s="9"/>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c r="CN190" s="3"/>
      <c r="CO190" s="3"/>
      <c r="CP190" s="3"/>
      <c r="CQ190" s="3"/>
      <c r="CR190" s="3"/>
      <c r="CS190" s="3"/>
      <c r="CT190" s="3"/>
      <c r="CU190" s="3"/>
      <c r="CV190" s="3"/>
      <c r="CW190" s="3"/>
      <c r="CX190" s="3"/>
      <c r="CY190" s="3"/>
      <c r="CZ190" s="3"/>
      <c r="DA190" s="3"/>
      <c r="DB190" s="3"/>
      <c r="DC190" s="3"/>
      <c r="DD190" s="3"/>
      <c r="DE190" s="3"/>
      <c r="DF190" s="3"/>
      <c r="DG190" s="3"/>
      <c r="DH190" s="3"/>
      <c r="DI190" s="3"/>
      <c r="DJ190" s="3"/>
      <c r="DK190" s="3"/>
      <c r="DL190" s="3"/>
      <c r="DM190" s="3"/>
      <c r="DN190" s="3"/>
      <c r="DO190" s="3"/>
      <c r="DP190" s="3"/>
      <c r="DQ190" s="3"/>
      <c r="DR190" s="3"/>
      <c r="DS190" s="3"/>
      <c r="DT190" s="3"/>
      <c r="DU190" s="3"/>
      <c r="DV190" s="3"/>
      <c r="DW190" s="3"/>
      <c r="DX190" s="3"/>
      <c r="DY190" s="3"/>
      <c r="DZ190" s="3"/>
      <c r="EA190" s="3"/>
      <c r="EB190" s="3"/>
      <c r="EC190" s="3"/>
    </row>
    <row r="191" spans="1:133">
      <c r="A191" s="611"/>
      <c r="B191" s="230"/>
      <c r="C191" s="230"/>
      <c r="D191" s="230"/>
      <c r="E191" s="608">
        <v>1984.8</v>
      </c>
      <c r="F191" s="608">
        <v>-1502</v>
      </c>
      <c r="G191" s="608">
        <v>155.6</v>
      </c>
      <c r="H191" s="608">
        <v>1246.4000000000001</v>
      </c>
      <c r="I191" s="608">
        <v>990.5</v>
      </c>
      <c r="J191" s="608">
        <v>1564.4</v>
      </c>
      <c r="K191" s="608">
        <v>2836.7</v>
      </c>
      <c r="M191" s="9"/>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3"/>
      <c r="CR191" s="3"/>
      <c r="CS191" s="3"/>
      <c r="CT191" s="3"/>
      <c r="CU191" s="3"/>
      <c r="CV191" s="3"/>
      <c r="CW191" s="3"/>
      <c r="CX191" s="3"/>
      <c r="CY191" s="3"/>
      <c r="CZ191" s="3"/>
      <c r="DA191" s="3"/>
      <c r="DB191" s="3"/>
      <c r="DC191" s="3"/>
      <c r="DD191" s="3"/>
      <c r="DE191" s="3"/>
      <c r="DF191" s="3"/>
      <c r="DG191" s="3"/>
      <c r="DH191" s="3"/>
      <c r="DI191" s="3"/>
      <c r="DJ191" s="3"/>
      <c r="DK191" s="3"/>
      <c r="DL191" s="3"/>
      <c r="DM191" s="3"/>
      <c r="DN191" s="3"/>
      <c r="DO191" s="3"/>
      <c r="DP191" s="3"/>
      <c r="DQ191" s="3"/>
      <c r="DR191" s="3"/>
      <c r="DS191" s="3"/>
      <c r="DT191" s="3"/>
      <c r="DU191" s="3"/>
      <c r="DV191" s="3"/>
      <c r="DW191" s="3"/>
      <c r="DX191" s="3"/>
      <c r="DY191" s="3"/>
      <c r="DZ191" s="3"/>
      <c r="EA191" s="3"/>
      <c r="EB191" s="3"/>
      <c r="EC191" s="3"/>
    </row>
    <row r="192" spans="1:133">
      <c r="A192" s="757" t="s">
        <v>324</v>
      </c>
      <c r="B192" s="230"/>
      <c r="C192" s="230"/>
      <c r="D192" s="230"/>
      <c r="E192" s="607">
        <v>1984.8</v>
      </c>
      <c r="F192" s="607">
        <v>-1502</v>
      </c>
      <c r="G192" s="607">
        <v>155.6</v>
      </c>
      <c r="H192" s="607">
        <v>1246.4000000000001</v>
      </c>
      <c r="I192" s="607">
        <v>990.5</v>
      </c>
      <c r="J192" s="607">
        <v>1564.4</v>
      </c>
      <c r="K192" s="607">
        <v>2836.7</v>
      </c>
      <c r="M192" s="9"/>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c r="CP192" s="3"/>
      <c r="CQ192" s="3"/>
      <c r="CR192" s="3"/>
      <c r="CS192" s="3"/>
      <c r="CT192" s="3"/>
      <c r="CU192" s="3"/>
      <c r="CV192" s="3"/>
      <c r="CW192" s="3"/>
      <c r="CX192" s="3"/>
      <c r="CY192" s="3"/>
      <c r="CZ192" s="3"/>
      <c r="DA192" s="3"/>
      <c r="DB192" s="3"/>
      <c r="DC192" s="3"/>
      <c r="DD192" s="3"/>
      <c r="DE192" s="3"/>
      <c r="DF192" s="3"/>
      <c r="DG192" s="3"/>
      <c r="DH192" s="3"/>
      <c r="DI192" s="3"/>
      <c r="DJ192" s="3"/>
      <c r="DK192" s="3"/>
      <c r="DL192" s="3"/>
      <c r="DM192" s="3"/>
      <c r="DN192" s="3"/>
      <c r="DO192" s="3"/>
      <c r="DP192" s="3"/>
      <c r="DQ192" s="3"/>
      <c r="DR192" s="3"/>
      <c r="DS192" s="3"/>
      <c r="DT192" s="3"/>
      <c r="DU192" s="3"/>
      <c r="DV192" s="3"/>
      <c r="DW192" s="3"/>
      <c r="DX192" s="3"/>
      <c r="DY192" s="3"/>
      <c r="DZ192" s="3"/>
      <c r="EA192" s="3"/>
      <c r="EB192" s="3"/>
      <c r="EC192" s="3"/>
    </row>
    <row r="193" spans="1:133">
      <c r="A193" s="566" t="s">
        <v>333</v>
      </c>
      <c r="B193" s="230"/>
      <c r="C193" s="230"/>
      <c r="D193" s="230"/>
      <c r="E193" s="607">
        <v>1046.5</v>
      </c>
      <c r="F193" s="607">
        <v>-1938</v>
      </c>
      <c r="G193" s="607">
        <v>-62.1</v>
      </c>
      <c r="H193" s="607">
        <v>602.9</v>
      </c>
      <c r="I193" s="607">
        <v>-9.8000000000000007</v>
      </c>
      <c r="J193" s="607">
        <v>521.5</v>
      </c>
      <c r="K193" s="607">
        <v>898.8</v>
      </c>
      <c r="M193" s="9"/>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c r="CW193" s="3"/>
      <c r="CX193" s="3"/>
      <c r="CY193" s="3"/>
      <c r="CZ193" s="3"/>
      <c r="DA193" s="3"/>
      <c r="DB193" s="3"/>
      <c r="DC193" s="3"/>
      <c r="DD193" s="3"/>
      <c r="DE193" s="3"/>
      <c r="DF193" s="3"/>
      <c r="DG193" s="3"/>
      <c r="DH193" s="3"/>
      <c r="DI193" s="3"/>
      <c r="DJ193" s="3"/>
      <c r="DK193" s="3"/>
      <c r="DL193" s="3"/>
      <c r="DM193" s="3"/>
      <c r="DN193" s="3"/>
      <c r="DO193" s="3"/>
      <c r="DP193" s="3"/>
      <c r="DQ193" s="3"/>
      <c r="DR193" s="3"/>
      <c r="DS193" s="3"/>
      <c r="DT193" s="3"/>
      <c r="DU193" s="3"/>
      <c r="DV193" s="3"/>
      <c r="DW193" s="3"/>
      <c r="DX193" s="3"/>
      <c r="DY193" s="3"/>
      <c r="DZ193" s="3"/>
      <c r="EA193" s="3"/>
      <c r="EB193" s="3"/>
      <c r="EC193" s="3"/>
    </row>
    <row r="194" spans="1:133">
      <c r="A194" s="566" t="s">
        <v>336</v>
      </c>
      <c r="B194" s="230"/>
      <c r="C194" s="230"/>
      <c r="D194" s="230"/>
      <c r="E194" s="607">
        <v>9674.4</v>
      </c>
      <c r="F194" s="607">
        <v>7250</v>
      </c>
      <c r="G194" s="607">
        <v>7423.5</v>
      </c>
      <c r="H194" s="607">
        <v>7785.01</v>
      </c>
      <c r="I194" s="607">
        <v>3990.2</v>
      </c>
      <c r="J194" s="607">
        <v>3493.2</v>
      </c>
      <c r="K194" s="607">
        <v>2898.8</v>
      </c>
      <c r="M194" s="9"/>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c r="CW194" s="3"/>
      <c r="CX194" s="3"/>
      <c r="CY194" s="3"/>
      <c r="CZ194" s="3"/>
      <c r="DA194" s="3"/>
      <c r="DB194" s="3"/>
      <c r="DC194" s="3"/>
      <c r="DD194" s="3"/>
      <c r="DE194" s="3"/>
      <c r="DF194" s="3"/>
      <c r="DG194" s="3"/>
      <c r="DH194" s="3"/>
      <c r="DI194" s="3"/>
      <c r="DJ194" s="3"/>
      <c r="DK194" s="3"/>
      <c r="DL194" s="3"/>
      <c r="DM194" s="3"/>
      <c r="DN194" s="3"/>
      <c r="DO194" s="3"/>
      <c r="DP194" s="3"/>
      <c r="DQ194" s="3"/>
      <c r="DR194" s="3"/>
      <c r="DS194" s="3"/>
      <c r="DT194" s="3"/>
      <c r="DU194" s="3"/>
      <c r="DV194" s="3"/>
      <c r="DW194" s="3"/>
      <c r="DX194" s="3"/>
      <c r="DY194" s="3"/>
      <c r="DZ194" s="3"/>
      <c r="EA194" s="3"/>
      <c r="EB194" s="3"/>
      <c r="EC194" s="3"/>
    </row>
    <row r="195" spans="1:133">
      <c r="A195" s="574" t="s">
        <v>421</v>
      </c>
      <c r="B195" s="230"/>
      <c r="C195" s="230"/>
      <c r="D195" s="230"/>
      <c r="E195" s="607">
        <v>8627.9</v>
      </c>
      <c r="F195" s="607">
        <v>9188</v>
      </c>
      <c r="G195" s="607">
        <v>7485.5</v>
      </c>
      <c r="H195" s="607">
        <v>7182.1</v>
      </c>
      <c r="I195" s="607">
        <v>4000</v>
      </c>
      <c r="J195" s="607">
        <v>2971.8</v>
      </c>
      <c r="K195" s="607">
        <v>2000</v>
      </c>
      <c r="M195" s="9"/>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CM195" s="3"/>
      <c r="CN195" s="3"/>
      <c r="CO195" s="3"/>
      <c r="CP195" s="3"/>
      <c r="CQ195" s="3"/>
      <c r="CR195" s="3"/>
      <c r="CS195" s="3"/>
      <c r="CT195" s="3"/>
      <c r="CU195" s="3"/>
      <c r="CV195" s="3"/>
      <c r="CW195" s="3"/>
      <c r="CX195" s="3"/>
      <c r="CY195" s="3"/>
      <c r="CZ195" s="3"/>
      <c r="DA195" s="3"/>
      <c r="DB195" s="3"/>
      <c r="DC195" s="3"/>
      <c r="DD195" s="3"/>
      <c r="DE195" s="3"/>
      <c r="DF195" s="3"/>
      <c r="DG195" s="3"/>
      <c r="DH195" s="3"/>
      <c r="DI195" s="3"/>
      <c r="DJ195" s="3"/>
      <c r="DK195" s="3"/>
      <c r="DL195" s="3"/>
      <c r="DM195" s="3"/>
      <c r="DN195" s="3"/>
      <c r="DO195" s="3"/>
      <c r="DP195" s="3"/>
      <c r="DQ195" s="3"/>
      <c r="DR195" s="3"/>
      <c r="DS195" s="3"/>
      <c r="DT195" s="3"/>
      <c r="DU195" s="3"/>
      <c r="DV195" s="3"/>
      <c r="DW195" s="3"/>
      <c r="DX195" s="3"/>
      <c r="DY195" s="3"/>
      <c r="DZ195" s="3"/>
      <c r="EA195" s="3"/>
      <c r="EB195" s="3"/>
      <c r="EC195" s="3"/>
    </row>
    <row r="196" spans="1:133">
      <c r="A196" s="574" t="s">
        <v>422</v>
      </c>
      <c r="B196" s="230"/>
      <c r="C196" s="230"/>
      <c r="D196" s="230"/>
      <c r="E196" s="607">
        <v>938.3</v>
      </c>
      <c r="F196" s="607">
        <v>436</v>
      </c>
      <c r="G196" s="607">
        <v>217.7</v>
      </c>
      <c r="H196" s="607">
        <v>643.6</v>
      </c>
      <c r="I196" s="607">
        <v>1000.3</v>
      </c>
      <c r="J196" s="607">
        <v>1042.9000000000001</v>
      </c>
      <c r="K196" s="607">
        <v>1937.9</v>
      </c>
      <c r="M196" s="9"/>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c r="CW196" s="3"/>
      <c r="CX196" s="3"/>
      <c r="CY196" s="3"/>
      <c r="CZ196" s="3"/>
      <c r="DA196" s="3"/>
      <c r="DB196" s="3"/>
      <c r="DC196" s="3"/>
      <c r="DD196" s="3"/>
      <c r="DE196" s="3"/>
      <c r="DF196" s="3"/>
      <c r="DG196" s="3"/>
      <c r="DH196" s="3"/>
      <c r="DI196" s="3"/>
      <c r="DJ196" s="3"/>
      <c r="DK196" s="3"/>
      <c r="DL196" s="3"/>
      <c r="DM196" s="3"/>
      <c r="DN196" s="3"/>
      <c r="DO196" s="3"/>
      <c r="DP196" s="3"/>
      <c r="DQ196" s="3"/>
      <c r="DR196" s="3"/>
      <c r="DS196" s="3"/>
      <c r="DT196" s="3"/>
      <c r="DU196" s="3"/>
      <c r="DV196" s="3"/>
      <c r="DW196" s="3"/>
      <c r="DX196" s="3"/>
      <c r="DY196" s="3"/>
      <c r="DZ196" s="3"/>
      <c r="EA196" s="3"/>
      <c r="EB196" s="3"/>
      <c r="EC196" s="3"/>
    </row>
    <row r="197" spans="1:133">
      <c r="A197" s="566" t="s">
        <v>337</v>
      </c>
      <c r="B197" s="230"/>
      <c r="C197" s="230"/>
      <c r="D197" s="230"/>
      <c r="E197" s="607">
        <v>1429.4</v>
      </c>
      <c r="F197" s="607">
        <v>900</v>
      </c>
      <c r="G197" s="607">
        <v>900</v>
      </c>
      <c r="H197" s="607">
        <v>1300</v>
      </c>
      <c r="I197" s="607">
        <v>1500</v>
      </c>
      <c r="J197" s="607">
        <v>2050</v>
      </c>
      <c r="K197" s="607">
        <v>2200</v>
      </c>
      <c r="M197" s="9"/>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c r="CN197" s="3"/>
      <c r="CO197" s="3"/>
      <c r="CP197" s="3"/>
      <c r="CQ197" s="3"/>
      <c r="CR197" s="3"/>
      <c r="CS197" s="3"/>
      <c r="CT197" s="3"/>
      <c r="CU197" s="3"/>
      <c r="CV197" s="3"/>
      <c r="CW197" s="3"/>
      <c r="CX197" s="3"/>
      <c r="CY197" s="3"/>
      <c r="CZ197" s="3"/>
      <c r="DA197" s="3"/>
      <c r="DB197" s="3"/>
      <c r="DC197" s="3"/>
      <c r="DD197" s="3"/>
      <c r="DE197" s="3"/>
      <c r="DF197" s="3"/>
      <c r="DG197" s="3"/>
      <c r="DH197" s="3"/>
      <c r="DI197" s="3"/>
      <c r="DJ197" s="3"/>
      <c r="DK197" s="3"/>
      <c r="DL197" s="3"/>
      <c r="DM197" s="3"/>
      <c r="DN197" s="3"/>
      <c r="DO197" s="3"/>
      <c r="DP197" s="3"/>
      <c r="DQ197" s="3"/>
      <c r="DR197" s="3"/>
      <c r="DS197" s="3"/>
      <c r="DT197" s="3"/>
      <c r="DU197" s="3"/>
      <c r="DV197" s="3"/>
      <c r="DW197" s="3"/>
      <c r="DX197" s="3"/>
      <c r="DY197" s="3"/>
      <c r="DZ197" s="3"/>
      <c r="EA197" s="3"/>
      <c r="EB197" s="3"/>
      <c r="EC197" s="3"/>
    </row>
    <row r="198" spans="1:133">
      <c r="A198" s="574" t="s">
        <v>413</v>
      </c>
      <c r="B198" s="230"/>
      <c r="C198" s="230"/>
      <c r="D198" s="230"/>
      <c r="E198" s="607">
        <v>491.1</v>
      </c>
      <c r="F198" s="607">
        <v>464</v>
      </c>
      <c r="G198" s="607">
        <v>682.3</v>
      </c>
      <c r="H198" s="607">
        <v>656.4</v>
      </c>
      <c r="I198" s="607">
        <v>499.7</v>
      </c>
      <c r="J198" s="607">
        <v>1007.1</v>
      </c>
      <c r="K198" s="607">
        <v>262.2</v>
      </c>
      <c r="M198" s="9"/>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c r="CW198" s="3"/>
      <c r="CX198" s="3"/>
      <c r="CY198" s="3"/>
      <c r="CZ198" s="3"/>
      <c r="DA198" s="3"/>
      <c r="DB198" s="3"/>
      <c r="DC198" s="3"/>
      <c r="DD198" s="3"/>
      <c r="DE198" s="3"/>
      <c r="DF198" s="3"/>
      <c r="DG198" s="3"/>
      <c r="DH198" s="3"/>
      <c r="DI198" s="3"/>
      <c r="DJ198" s="3"/>
      <c r="DK198" s="3"/>
      <c r="DL198" s="3"/>
      <c r="DM198" s="3"/>
      <c r="DN198" s="3"/>
      <c r="DO198" s="3"/>
      <c r="DP198" s="3"/>
      <c r="DQ198" s="3"/>
      <c r="DR198" s="3"/>
      <c r="DS198" s="3"/>
      <c r="DT198" s="3"/>
      <c r="DU198" s="3"/>
      <c r="DV198" s="3"/>
      <c r="DW198" s="3"/>
      <c r="DX198" s="3"/>
      <c r="DY198" s="3"/>
      <c r="DZ198" s="3"/>
      <c r="EA198" s="3"/>
      <c r="EB198" s="3"/>
      <c r="EC198" s="3"/>
    </row>
    <row r="199" spans="1:133">
      <c r="A199" s="574" t="s">
        <v>414</v>
      </c>
      <c r="B199" s="230"/>
      <c r="C199" s="230"/>
      <c r="D199" s="230"/>
      <c r="E199" s="607" t="s">
        <v>119</v>
      </c>
      <c r="F199" s="607" t="s">
        <v>119</v>
      </c>
      <c r="G199" s="607">
        <v>38</v>
      </c>
      <c r="H199" s="607" t="s">
        <v>119</v>
      </c>
      <c r="I199" s="607" t="s">
        <v>119</v>
      </c>
      <c r="J199" s="609" t="s">
        <v>119</v>
      </c>
      <c r="K199" s="609" t="s">
        <v>119</v>
      </c>
      <c r="M199" s="9"/>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c r="CW199" s="3"/>
      <c r="CX199" s="3"/>
      <c r="CY199" s="3"/>
      <c r="CZ199" s="3"/>
      <c r="DA199" s="3"/>
      <c r="DB199" s="3"/>
      <c r="DC199" s="3"/>
      <c r="DD199" s="3"/>
      <c r="DE199" s="3"/>
      <c r="DF199" s="3"/>
      <c r="DG199" s="3"/>
      <c r="DH199" s="3"/>
      <c r="DI199" s="3"/>
      <c r="DJ199" s="3"/>
      <c r="DK199" s="3"/>
      <c r="DL199" s="3"/>
      <c r="DM199" s="3"/>
      <c r="DN199" s="3"/>
      <c r="DO199" s="3"/>
      <c r="DP199" s="3"/>
      <c r="DQ199" s="3"/>
      <c r="DR199" s="3"/>
      <c r="DS199" s="3"/>
      <c r="DT199" s="3"/>
      <c r="DU199" s="3"/>
      <c r="DV199" s="3"/>
      <c r="DW199" s="3"/>
      <c r="DX199" s="3"/>
      <c r="DY199" s="3"/>
      <c r="DZ199" s="3"/>
      <c r="EA199" s="3"/>
      <c r="EB199" s="3"/>
      <c r="EC199" s="3"/>
    </row>
    <row r="200" spans="1:133">
      <c r="A200" s="566" t="s">
        <v>338</v>
      </c>
      <c r="B200" s="230"/>
      <c r="C200" s="230"/>
      <c r="D200" s="230"/>
      <c r="E200" s="607"/>
      <c r="F200" s="607"/>
      <c r="G200" s="607"/>
      <c r="H200" s="607"/>
      <c r="I200" s="607"/>
      <c r="J200" s="607"/>
      <c r="K200" s="607"/>
      <c r="M200" s="9"/>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c r="DL200" s="3"/>
      <c r="DM200" s="3"/>
      <c r="DN200" s="3"/>
      <c r="DO200" s="3"/>
      <c r="DP200" s="3"/>
      <c r="DQ200" s="3"/>
      <c r="DR200" s="3"/>
      <c r="DS200" s="3"/>
      <c r="DT200" s="3"/>
      <c r="DU200" s="3"/>
      <c r="DV200" s="3"/>
      <c r="DW200" s="3"/>
      <c r="DX200" s="3"/>
      <c r="DY200" s="3"/>
      <c r="DZ200" s="3"/>
      <c r="EA200" s="3"/>
      <c r="EB200" s="3"/>
      <c r="EC200" s="3"/>
    </row>
    <row r="201" spans="1:133">
      <c r="A201" s="566"/>
      <c r="B201" s="230"/>
      <c r="C201" s="230"/>
      <c r="D201" s="230"/>
      <c r="E201" s="608">
        <v>315</v>
      </c>
      <c r="F201" s="608">
        <v>3531.6</v>
      </c>
      <c r="G201" s="608">
        <v>1683</v>
      </c>
      <c r="H201" s="608">
        <v>593.1</v>
      </c>
      <c r="I201" s="608">
        <v>579.79999999999995</v>
      </c>
      <c r="J201" s="608">
        <v>-349.3</v>
      </c>
      <c r="K201" s="759">
        <v>-2136.9</v>
      </c>
      <c r="M201" s="9"/>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c r="DN201" s="3"/>
      <c r="DO201" s="3"/>
      <c r="DP201" s="3"/>
      <c r="DQ201" s="3"/>
      <c r="DR201" s="3"/>
      <c r="DS201" s="3"/>
      <c r="DT201" s="3"/>
      <c r="DU201" s="3"/>
      <c r="DV201" s="3"/>
      <c r="DW201" s="3"/>
      <c r="DX201" s="3"/>
      <c r="DY201" s="3"/>
      <c r="DZ201" s="3"/>
      <c r="EA201" s="3"/>
      <c r="EB201" s="3"/>
      <c r="EC201" s="3"/>
    </row>
    <row r="202" spans="1:133">
      <c r="A202" s="757" t="s">
        <v>325</v>
      </c>
      <c r="B202" s="230"/>
      <c r="C202" s="230"/>
      <c r="D202" s="230"/>
      <c r="E202" s="607" t="s">
        <v>119</v>
      </c>
      <c r="F202" s="607">
        <v>2800</v>
      </c>
      <c r="G202" s="607">
        <v>1500</v>
      </c>
      <c r="H202" s="760" t="s">
        <v>119</v>
      </c>
      <c r="I202" s="607" t="s">
        <v>119</v>
      </c>
      <c r="J202" s="607" t="s">
        <v>119</v>
      </c>
      <c r="K202" s="761">
        <v>-1499.2</v>
      </c>
      <c r="M202" s="9"/>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c r="DN202" s="3"/>
      <c r="DO202" s="3"/>
      <c r="DP202" s="3"/>
      <c r="DQ202" s="3"/>
      <c r="DR202" s="3"/>
      <c r="DS202" s="3"/>
      <c r="DT202" s="3"/>
      <c r="DU202" s="3"/>
      <c r="DV202" s="3"/>
      <c r="DW202" s="3"/>
      <c r="DX202" s="3"/>
      <c r="DY202" s="3"/>
      <c r="DZ202" s="3"/>
      <c r="EA202" s="3"/>
      <c r="EB202" s="3"/>
      <c r="EC202" s="3"/>
    </row>
    <row r="203" spans="1:133">
      <c r="A203" s="566" t="s">
        <v>333</v>
      </c>
      <c r="B203" s="230"/>
      <c r="C203" s="230"/>
      <c r="D203" s="230"/>
      <c r="E203" s="607" t="s">
        <v>119</v>
      </c>
      <c r="F203" s="607">
        <v>2800</v>
      </c>
      <c r="G203" s="607">
        <v>1500</v>
      </c>
      <c r="H203" s="607" t="s">
        <v>119</v>
      </c>
      <c r="I203" s="607" t="s">
        <v>119</v>
      </c>
      <c r="J203" s="607" t="s">
        <v>119</v>
      </c>
      <c r="K203" s="609">
        <v>-1499.2</v>
      </c>
      <c r="M203" s="9"/>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c r="DN203" s="3"/>
      <c r="DO203" s="3"/>
      <c r="DP203" s="3"/>
      <c r="DQ203" s="3"/>
      <c r="DR203" s="3"/>
      <c r="DS203" s="3"/>
      <c r="DT203" s="3"/>
      <c r="DU203" s="3"/>
      <c r="DV203" s="3"/>
      <c r="DW203" s="3"/>
      <c r="DX203" s="3"/>
      <c r="DY203" s="3"/>
      <c r="DZ203" s="3"/>
      <c r="EA203" s="3"/>
      <c r="EB203" s="3"/>
      <c r="EC203" s="3"/>
    </row>
    <row r="204" spans="1:133">
      <c r="A204" s="566" t="s">
        <v>415</v>
      </c>
      <c r="B204" s="230"/>
      <c r="C204" s="230"/>
      <c r="D204" s="230"/>
      <c r="E204" s="607" t="s">
        <v>119</v>
      </c>
      <c r="F204" s="607">
        <v>2800</v>
      </c>
      <c r="G204" s="607">
        <v>1500</v>
      </c>
      <c r="H204" s="607" t="s">
        <v>119</v>
      </c>
      <c r="I204" s="607" t="s">
        <v>119</v>
      </c>
      <c r="J204" s="607" t="s">
        <v>119</v>
      </c>
      <c r="K204" s="609" t="s">
        <v>119</v>
      </c>
      <c r="M204" s="9"/>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c r="DN204" s="3"/>
      <c r="DO204" s="3"/>
      <c r="DP204" s="3"/>
      <c r="DQ204" s="3"/>
      <c r="DR204" s="3"/>
      <c r="DS204" s="3"/>
      <c r="DT204" s="3"/>
      <c r="DU204" s="3"/>
      <c r="DV204" s="3"/>
      <c r="DW204" s="3"/>
      <c r="DX204" s="3"/>
      <c r="DY204" s="3"/>
      <c r="DZ204" s="3"/>
      <c r="EA204" s="3"/>
      <c r="EB204" s="3"/>
      <c r="EC204" s="3"/>
    </row>
    <row r="205" spans="1:133">
      <c r="A205" s="574" t="s">
        <v>413</v>
      </c>
      <c r="B205" s="230"/>
      <c r="C205" s="230"/>
      <c r="D205" s="230"/>
      <c r="E205" s="607" t="s">
        <v>119</v>
      </c>
      <c r="F205" s="607" t="s">
        <v>119</v>
      </c>
      <c r="G205" s="607" t="s">
        <v>119</v>
      </c>
      <c r="H205" s="607" t="s">
        <v>119</v>
      </c>
      <c r="I205" s="607" t="s">
        <v>119</v>
      </c>
      <c r="J205" s="607" t="s">
        <v>119</v>
      </c>
      <c r="K205" s="609">
        <v>1499.2</v>
      </c>
      <c r="M205" s="9"/>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c r="DL205" s="3"/>
      <c r="DM205" s="3"/>
      <c r="DN205" s="3"/>
      <c r="DO205" s="3"/>
      <c r="DP205" s="3"/>
      <c r="DQ205" s="3"/>
      <c r="DR205" s="3"/>
      <c r="DS205" s="3"/>
      <c r="DT205" s="3"/>
      <c r="DU205" s="3"/>
      <c r="DV205" s="3"/>
      <c r="DW205" s="3"/>
      <c r="DX205" s="3"/>
      <c r="DY205" s="3"/>
      <c r="DZ205" s="3"/>
      <c r="EA205" s="3"/>
      <c r="EB205" s="3"/>
      <c r="EC205" s="3"/>
    </row>
    <row r="206" spans="1:133">
      <c r="A206" s="574" t="s">
        <v>414</v>
      </c>
      <c r="B206" s="230"/>
      <c r="C206" s="230"/>
      <c r="D206" s="230"/>
      <c r="E206" s="607">
        <v>315</v>
      </c>
      <c r="F206" s="607">
        <v>731.6</v>
      </c>
      <c r="G206" s="607">
        <v>183</v>
      </c>
      <c r="H206" s="607">
        <v>593.1</v>
      </c>
      <c r="I206" s="607">
        <v>579.79999999999995</v>
      </c>
      <c r="J206" s="607">
        <v>-349.3</v>
      </c>
      <c r="K206" s="607">
        <v>-637.70000000000005</v>
      </c>
      <c r="M206" s="9"/>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c r="DN206" s="3"/>
      <c r="DO206" s="3"/>
      <c r="DP206" s="3"/>
      <c r="DQ206" s="3"/>
      <c r="DR206" s="3"/>
      <c r="DS206" s="3"/>
      <c r="DT206" s="3"/>
      <c r="DU206" s="3"/>
      <c r="DV206" s="3"/>
      <c r="DW206" s="3"/>
      <c r="DX206" s="3"/>
      <c r="DY206" s="3"/>
      <c r="DZ206" s="3"/>
      <c r="EA206" s="3"/>
      <c r="EB206" s="3"/>
      <c r="EC206" s="3"/>
    </row>
    <row r="207" spans="1:133">
      <c r="A207" s="566" t="s">
        <v>339</v>
      </c>
      <c r="B207" s="230"/>
      <c r="C207" s="230"/>
      <c r="D207" s="230"/>
      <c r="E207" s="607">
        <v>360.3</v>
      </c>
      <c r="F207" s="607">
        <v>765.5</v>
      </c>
      <c r="G207" s="360">
        <v>54.4</v>
      </c>
      <c r="H207" s="360">
        <v>40.799999999999997</v>
      </c>
      <c r="I207" s="360">
        <v>-16.600000000000001</v>
      </c>
      <c r="J207" s="360">
        <v>-809</v>
      </c>
      <c r="K207" s="360">
        <v>-809</v>
      </c>
      <c r="M207" s="9"/>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c r="DN207" s="3"/>
      <c r="DO207" s="3"/>
      <c r="DP207" s="3"/>
      <c r="DQ207" s="3"/>
      <c r="DR207" s="3"/>
      <c r="DS207" s="3"/>
      <c r="DT207" s="3"/>
      <c r="DU207" s="3"/>
      <c r="DV207" s="3"/>
      <c r="DW207" s="3"/>
      <c r="DX207" s="3"/>
      <c r="DY207" s="3"/>
      <c r="DZ207" s="3"/>
      <c r="EA207" s="3"/>
      <c r="EB207" s="3"/>
      <c r="EC207" s="3"/>
    </row>
    <row r="208" spans="1:133">
      <c r="A208" s="566" t="s">
        <v>367</v>
      </c>
      <c r="B208" s="230"/>
      <c r="C208" s="230"/>
      <c r="D208" s="230"/>
      <c r="E208" s="607">
        <v>500</v>
      </c>
      <c r="F208" s="607">
        <v>930.1</v>
      </c>
      <c r="G208" s="360">
        <v>398.4</v>
      </c>
      <c r="H208" s="360">
        <v>849.6</v>
      </c>
      <c r="I208" s="360">
        <v>971.7</v>
      </c>
      <c r="J208" s="360">
        <v>842</v>
      </c>
      <c r="K208" s="360">
        <v>605.6</v>
      </c>
      <c r="M208" s="9"/>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c r="DL208" s="3"/>
      <c r="DM208" s="3"/>
      <c r="DN208" s="3"/>
      <c r="DO208" s="3"/>
      <c r="DP208" s="3"/>
      <c r="DQ208" s="3"/>
      <c r="DR208" s="3"/>
      <c r="DS208" s="3"/>
      <c r="DT208" s="3"/>
      <c r="DU208" s="3"/>
      <c r="DV208" s="3"/>
      <c r="DW208" s="3"/>
      <c r="DX208" s="3"/>
      <c r="DY208" s="3"/>
      <c r="DZ208" s="3"/>
      <c r="EA208" s="3"/>
      <c r="EB208" s="3"/>
      <c r="EC208" s="3"/>
    </row>
    <row r="209" spans="1:133">
      <c r="A209" s="574" t="s">
        <v>416</v>
      </c>
      <c r="B209" s="230"/>
      <c r="C209" s="230"/>
      <c r="D209" s="230"/>
      <c r="E209" s="607">
        <v>139.69999999999999</v>
      </c>
      <c r="F209" s="607">
        <v>164.6</v>
      </c>
      <c r="G209" s="360">
        <v>269.8</v>
      </c>
      <c r="H209" s="360">
        <v>297.2</v>
      </c>
      <c r="I209" s="360">
        <v>391.9</v>
      </c>
      <c r="J209" s="360">
        <v>1191.3</v>
      </c>
      <c r="K209" s="360">
        <v>1243.2</v>
      </c>
      <c r="M209" s="9"/>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c r="DB209" s="3"/>
      <c r="DC209" s="3"/>
      <c r="DD209" s="3"/>
      <c r="DE209" s="3"/>
      <c r="DF209" s="3"/>
      <c r="DG209" s="3"/>
      <c r="DH209" s="3"/>
      <c r="DI209" s="3"/>
      <c r="DJ209" s="3"/>
      <c r="DK209" s="3"/>
      <c r="DL209" s="3"/>
      <c r="DM209" s="3"/>
      <c r="DN209" s="3"/>
      <c r="DO209" s="3"/>
      <c r="DP209" s="3"/>
      <c r="DQ209" s="3"/>
      <c r="DR209" s="3"/>
      <c r="DS209" s="3"/>
      <c r="DT209" s="3"/>
      <c r="DU209" s="3"/>
      <c r="DV209" s="3"/>
      <c r="DW209" s="3"/>
      <c r="DX209" s="3"/>
      <c r="DY209" s="3"/>
      <c r="DZ209" s="3"/>
      <c r="EA209" s="3"/>
      <c r="EB209" s="3"/>
      <c r="EC209" s="3"/>
    </row>
    <row r="210" spans="1:133">
      <c r="A210" s="574" t="s">
        <v>414</v>
      </c>
      <c r="B210" s="230"/>
      <c r="C210" s="230"/>
      <c r="D210" s="230"/>
      <c r="E210" s="607" t="s">
        <v>119</v>
      </c>
      <c r="F210" s="607" t="s">
        <v>119</v>
      </c>
      <c r="G210" s="360">
        <v>54.4</v>
      </c>
      <c r="H210" s="360">
        <v>40.799999999999997</v>
      </c>
      <c r="I210" s="360">
        <v>-16.600000000000001</v>
      </c>
      <c r="J210" s="360">
        <v>-809</v>
      </c>
      <c r="K210" s="360">
        <v>-809</v>
      </c>
      <c r="M210" s="9"/>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3"/>
      <c r="DF210" s="3"/>
      <c r="DG210" s="3"/>
      <c r="DH210" s="3"/>
      <c r="DI210" s="3"/>
      <c r="DJ210" s="3"/>
      <c r="DK210" s="3"/>
      <c r="DL210" s="3"/>
      <c r="DM210" s="3"/>
      <c r="DN210" s="3"/>
      <c r="DO210" s="3"/>
      <c r="DP210" s="3"/>
      <c r="DQ210" s="3"/>
      <c r="DR210" s="3"/>
      <c r="DS210" s="3"/>
      <c r="DT210" s="3"/>
      <c r="DU210" s="3"/>
      <c r="DV210" s="3"/>
      <c r="DW210" s="3"/>
      <c r="DX210" s="3"/>
      <c r="DY210" s="3"/>
      <c r="DZ210" s="3"/>
      <c r="EA210" s="3"/>
      <c r="EB210" s="3"/>
      <c r="EC210" s="3"/>
    </row>
    <row r="211" spans="1:133">
      <c r="A211" s="566" t="s">
        <v>419</v>
      </c>
      <c r="B211" s="230"/>
      <c r="C211" s="230"/>
      <c r="D211" s="230"/>
      <c r="E211" s="607" t="s">
        <v>119</v>
      </c>
      <c r="F211" s="607" t="s">
        <v>119</v>
      </c>
      <c r="G211" s="360">
        <v>54.4</v>
      </c>
      <c r="H211" s="360">
        <v>40.799999999999997</v>
      </c>
      <c r="I211" s="609" t="s">
        <v>119</v>
      </c>
      <c r="J211" s="609" t="s">
        <v>119</v>
      </c>
      <c r="K211" s="609" t="s">
        <v>119</v>
      </c>
      <c r="M211" s="9"/>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c r="DB211" s="3"/>
      <c r="DC211" s="3"/>
      <c r="DD211" s="3"/>
      <c r="DE211" s="3"/>
      <c r="DF211" s="3"/>
      <c r="DG211" s="3"/>
      <c r="DH211" s="3"/>
      <c r="DI211" s="3"/>
      <c r="DJ211" s="3"/>
      <c r="DK211" s="3"/>
      <c r="DL211" s="3"/>
      <c r="DM211" s="3"/>
      <c r="DN211" s="3"/>
      <c r="DO211" s="3"/>
      <c r="DP211" s="3"/>
      <c r="DQ211" s="3"/>
      <c r="DR211" s="3"/>
      <c r="DS211" s="3"/>
      <c r="DT211" s="3"/>
      <c r="DU211" s="3"/>
      <c r="DV211" s="3"/>
      <c r="DW211" s="3"/>
      <c r="DX211" s="3"/>
      <c r="DY211" s="3"/>
      <c r="DZ211" s="3"/>
      <c r="EA211" s="3"/>
      <c r="EB211" s="3"/>
      <c r="EC211" s="3"/>
    </row>
    <row r="212" spans="1:133">
      <c r="A212" s="574" t="s">
        <v>416</v>
      </c>
      <c r="B212" s="230"/>
      <c r="C212" s="230"/>
      <c r="D212" s="230"/>
      <c r="E212" s="607" t="s">
        <v>119</v>
      </c>
      <c r="F212" s="607" t="s">
        <v>119</v>
      </c>
      <c r="G212" s="609" t="s">
        <v>119</v>
      </c>
      <c r="H212" s="609" t="s">
        <v>119</v>
      </c>
      <c r="I212" s="360">
        <v>16.600000000000001</v>
      </c>
      <c r="J212" s="360">
        <v>809</v>
      </c>
      <c r="K212" s="360">
        <v>809</v>
      </c>
      <c r="M212" s="9"/>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3"/>
      <c r="CY212" s="3"/>
      <c r="CZ212" s="3"/>
      <c r="DA212" s="3"/>
      <c r="DB212" s="3"/>
      <c r="DC212" s="3"/>
      <c r="DD212" s="3"/>
      <c r="DE212" s="3"/>
      <c r="DF212" s="3"/>
      <c r="DG212" s="3"/>
      <c r="DH212" s="3"/>
      <c r="DI212" s="3"/>
      <c r="DJ212" s="3"/>
      <c r="DK212" s="3"/>
      <c r="DL212" s="3"/>
      <c r="DM212" s="3"/>
      <c r="DN212" s="3"/>
      <c r="DO212" s="3"/>
      <c r="DP212" s="3"/>
      <c r="DQ212" s="3"/>
      <c r="DR212" s="3"/>
      <c r="DS212" s="3"/>
      <c r="DT212" s="3"/>
      <c r="DU212" s="3"/>
      <c r="DV212" s="3"/>
      <c r="DW212" s="3"/>
      <c r="DX212" s="3"/>
      <c r="DY212" s="3"/>
      <c r="DZ212" s="3"/>
      <c r="EA212" s="3"/>
      <c r="EB212" s="3"/>
      <c r="EC212" s="3"/>
    </row>
    <row r="213" spans="1:133">
      <c r="A213" s="574" t="s">
        <v>414</v>
      </c>
      <c r="B213" s="230"/>
      <c r="C213" s="230"/>
      <c r="D213" s="230"/>
      <c r="E213" s="607">
        <v>-45.3</v>
      </c>
      <c r="F213" s="607">
        <v>-33.9</v>
      </c>
      <c r="G213" s="609" t="s">
        <v>119</v>
      </c>
      <c r="H213" s="609" t="s">
        <v>119</v>
      </c>
      <c r="I213" s="609" t="s">
        <v>119</v>
      </c>
      <c r="J213" s="609" t="s">
        <v>119</v>
      </c>
      <c r="K213" s="609" t="s">
        <v>119</v>
      </c>
      <c r="M213" s="9"/>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c r="DA213" s="3"/>
      <c r="DB213" s="3"/>
      <c r="DC213" s="3"/>
      <c r="DD213" s="3"/>
      <c r="DE213" s="3"/>
      <c r="DF213" s="3"/>
      <c r="DG213" s="3"/>
      <c r="DH213" s="3"/>
      <c r="DI213" s="3"/>
      <c r="DJ213" s="3"/>
      <c r="DK213" s="3"/>
      <c r="DL213" s="3"/>
      <c r="DM213" s="3"/>
      <c r="DN213" s="3"/>
      <c r="DO213" s="3"/>
      <c r="DP213" s="3"/>
      <c r="DQ213" s="3"/>
      <c r="DR213" s="3"/>
      <c r="DS213" s="3"/>
      <c r="DT213" s="3"/>
      <c r="DU213" s="3"/>
      <c r="DV213" s="3"/>
      <c r="DW213" s="3"/>
      <c r="DX213" s="3"/>
      <c r="DY213" s="3"/>
      <c r="DZ213" s="3"/>
      <c r="EA213" s="3"/>
      <c r="EB213" s="3"/>
      <c r="EC213" s="3"/>
    </row>
    <row r="214" spans="1:133">
      <c r="A214" s="566" t="s">
        <v>415</v>
      </c>
      <c r="B214" s="230"/>
      <c r="C214" s="230"/>
      <c r="D214" s="230"/>
      <c r="E214" s="607" t="s">
        <v>119</v>
      </c>
      <c r="F214" s="607" t="s">
        <v>119</v>
      </c>
      <c r="G214" s="609" t="s">
        <v>119</v>
      </c>
      <c r="H214" s="609" t="s">
        <v>119</v>
      </c>
      <c r="I214" s="609" t="s">
        <v>119</v>
      </c>
      <c r="J214" s="609" t="s">
        <v>119</v>
      </c>
      <c r="K214" s="609" t="s">
        <v>119</v>
      </c>
      <c r="M214" s="9"/>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c r="CZ214" s="3"/>
      <c r="DA214" s="3"/>
      <c r="DB214" s="3"/>
      <c r="DC214" s="3"/>
      <c r="DD214" s="3"/>
      <c r="DE214" s="3"/>
      <c r="DF214" s="3"/>
      <c r="DG214" s="3"/>
      <c r="DH214" s="3"/>
      <c r="DI214" s="3"/>
      <c r="DJ214" s="3"/>
      <c r="DK214" s="3"/>
      <c r="DL214" s="3"/>
      <c r="DM214" s="3"/>
      <c r="DN214" s="3"/>
      <c r="DO214" s="3"/>
      <c r="DP214" s="3"/>
      <c r="DQ214" s="3"/>
      <c r="DR214" s="3"/>
      <c r="DS214" s="3"/>
      <c r="DT214" s="3"/>
      <c r="DU214" s="3"/>
      <c r="DV214" s="3"/>
      <c r="DW214" s="3"/>
      <c r="DX214" s="3"/>
      <c r="DY214" s="3"/>
      <c r="DZ214" s="3"/>
      <c r="EA214" s="3"/>
      <c r="EB214" s="3"/>
      <c r="EC214" s="3"/>
    </row>
    <row r="215" spans="1:133">
      <c r="A215" s="574" t="s">
        <v>416</v>
      </c>
      <c r="B215" s="230"/>
      <c r="C215" s="230"/>
      <c r="D215" s="230"/>
      <c r="E215" s="607">
        <v>45.3</v>
      </c>
      <c r="F215" s="607">
        <v>33.9</v>
      </c>
      <c r="G215" s="760" t="s">
        <v>119</v>
      </c>
      <c r="H215" s="760" t="s">
        <v>119</v>
      </c>
      <c r="I215" s="760" t="s">
        <v>119</v>
      </c>
      <c r="J215" s="760" t="s">
        <v>119</v>
      </c>
      <c r="K215" s="760" t="s">
        <v>119</v>
      </c>
      <c r="M215" s="9"/>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c r="CW215" s="3"/>
      <c r="CX215" s="3"/>
      <c r="CY215" s="3"/>
      <c r="CZ215" s="3"/>
      <c r="DA215" s="3"/>
      <c r="DB215" s="3"/>
      <c r="DC215" s="3"/>
      <c r="DD215" s="3"/>
      <c r="DE215" s="3"/>
      <c r="DF215" s="3"/>
      <c r="DG215" s="3"/>
      <c r="DH215" s="3"/>
      <c r="DI215" s="3"/>
      <c r="DJ215" s="3"/>
      <c r="DK215" s="3"/>
      <c r="DL215" s="3"/>
      <c r="DM215" s="3"/>
      <c r="DN215" s="3"/>
      <c r="DO215" s="3"/>
      <c r="DP215" s="3"/>
      <c r="DQ215" s="3"/>
      <c r="DR215" s="3"/>
      <c r="DS215" s="3"/>
      <c r="DT215" s="3"/>
      <c r="DU215" s="3"/>
      <c r="DV215" s="3"/>
      <c r="DW215" s="3"/>
      <c r="DX215" s="3"/>
      <c r="DY215" s="3"/>
      <c r="DZ215" s="3"/>
      <c r="EA215" s="3"/>
      <c r="EB215" s="3"/>
      <c r="EC215" s="3"/>
    </row>
    <row r="216" spans="1:133">
      <c r="A216" s="574" t="s">
        <v>414</v>
      </c>
      <c r="B216" s="230"/>
      <c r="C216" s="230"/>
      <c r="D216" s="230"/>
      <c r="E216" s="607"/>
      <c r="F216" s="607"/>
      <c r="G216" s="607"/>
      <c r="H216" s="607"/>
      <c r="I216" s="607"/>
      <c r="J216" s="607"/>
      <c r="K216" s="607"/>
      <c r="M216" s="9"/>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c r="CW216" s="3"/>
      <c r="CX216" s="3"/>
      <c r="CY216" s="3"/>
      <c r="CZ216" s="3"/>
      <c r="DA216" s="3"/>
      <c r="DB216" s="3"/>
      <c r="DC216" s="3"/>
      <c r="DD216" s="3"/>
      <c r="DE216" s="3"/>
      <c r="DF216" s="3"/>
      <c r="DG216" s="3"/>
      <c r="DH216" s="3"/>
      <c r="DI216" s="3"/>
      <c r="DJ216" s="3"/>
      <c r="DK216" s="3"/>
      <c r="DL216" s="3"/>
      <c r="DM216" s="3"/>
      <c r="DN216" s="3"/>
      <c r="DO216" s="3"/>
      <c r="DP216" s="3"/>
      <c r="DQ216" s="3"/>
      <c r="DR216" s="3"/>
      <c r="DS216" s="3"/>
      <c r="DT216" s="3"/>
      <c r="DU216" s="3"/>
      <c r="DV216" s="3"/>
      <c r="DW216" s="3"/>
      <c r="DX216" s="3"/>
      <c r="DY216" s="3"/>
      <c r="DZ216" s="3"/>
      <c r="EA216" s="3"/>
      <c r="EB216" s="3"/>
      <c r="EC216" s="3"/>
    </row>
    <row r="217" spans="1:133">
      <c r="A217" s="566"/>
      <c r="B217" s="230"/>
      <c r="C217" s="230"/>
      <c r="D217" s="230"/>
      <c r="E217" s="569">
        <v>-2950.7</v>
      </c>
      <c r="F217" s="569">
        <v>-2120.4</v>
      </c>
      <c r="G217" s="569">
        <v>-1876.6</v>
      </c>
      <c r="H217" s="569">
        <v>-1839.1</v>
      </c>
      <c r="I217" s="569">
        <v>-1570.3</v>
      </c>
      <c r="J217" s="569">
        <v>-1215.0999999999999</v>
      </c>
      <c r="K217" s="569">
        <f>-699.3</f>
        <v>-699.3</v>
      </c>
      <c r="M217" s="9"/>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c r="CW217" s="3"/>
      <c r="CX217" s="3"/>
      <c r="CY217" s="3"/>
      <c r="CZ217" s="3"/>
      <c r="DA217" s="3"/>
      <c r="DB217" s="3"/>
      <c r="DC217" s="3"/>
      <c r="DD217" s="3"/>
      <c r="DE217" s="3"/>
      <c r="DF217" s="3"/>
      <c r="DG217" s="3"/>
      <c r="DH217" s="3"/>
      <c r="DI217" s="3"/>
      <c r="DJ217" s="3"/>
      <c r="DK217" s="3"/>
      <c r="DL217" s="3"/>
      <c r="DM217" s="3"/>
      <c r="DN217" s="3"/>
      <c r="DO217" s="3"/>
      <c r="DP217" s="3"/>
      <c r="DQ217" s="3"/>
      <c r="DR217" s="3"/>
      <c r="DS217" s="3"/>
      <c r="DT217" s="3"/>
      <c r="DU217" s="3"/>
      <c r="DV217" s="3"/>
      <c r="DW217" s="3"/>
      <c r="DX217" s="3"/>
      <c r="DY217" s="3"/>
      <c r="DZ217" s="3"/>
      <c r="EA217" s="3"/>
      <c r="EB217" s="3"/>
      <c r="EC217" s="3"/>
    </row>
    <row r="218" spans="1:133">
      <c r="A218" s="762" t="s">
        <v>639</v>
      </c>
      <c r="B218" s="92"/>
      <c r="C218" s="92"/>
      <c r="D218" s="92"/>
      <c r="E218" s="92"/>
      <c r="F218" s="230"/>
      <c r="G218" s="230"/>
      <c r="H218" s="230"/>
      <c r="I218" s="230"/>
      <c r="J218" s="230"/>
      <c r="M218" s="9"/>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c r="CW218" s="3"/>
      <c r="CX218" s="3"/>
      <c r="CY218" s="3"/>
      <c r="CZ218" s="3"/>
      <c r="DA218" s="3"/>
      <c r="DB218" s="3"/>
      <c r="DC218" s="3"/>
      <c r="DD218" s="3"/>
      <c r="DE218" s="3"/>
      <c r="DF218" s="3"/>
      <c r="DG218" s="3"/>
      <c r="DH218" s="3"/>
      <c r="DI218" s="3"/>
      <c r="DJ218" s="3"/>
      <c r="DK218" s="3"/>
      <c r="DL218" s="3"/>
      <c r="DM218" s="3"/>
      <c r="DN218" s="3"/>
      <c r="DO218" s="3"/>
      <c r="DP218" s="3"/>
      <c r="DQ218" s="3"/>
      <c r="DR218" s="3"/>
      <c r="DS218" s="3"/>
      <c r="DT218" s="3"/>
      <c r="DU218" s="3"/>
      <c r="DV218" s="3"/>
      <c r="DW218" s="3"/>
      <c r="DX218" s="3"/>
      <c r="DY218" s="3"/>
      <c r="DZ218" s="3"/>
      <c r="EA218" s="3"/>
      <c r="EB218" s="3"/>
      <c r="EC218" s="3"/>
    </row>
    <row r="219" spans="1:133">
      <c r="A219" s="99"/>
      <c r="B219" s="92"/>
      <c r="C219" s="92"/>
      <c r="D219" s="92"/>
      <c r="E219" s="92"/>
      <c r="F219" s="230"/>
      <c r="G219" s="230"/>
      <c r="H219" s="230"/>
      <c r="I219" s="230"/>
      <c r="J219" s="230"/>
      <c r="M219" s="9"/>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c r="CZ219" s="3"/>
      <c r="DA219" s="3"/>
      <c r="DB219" s="3"/>
      <c r="DC219" s="3"/>
      <c r="DD219" s="3"/>
      <c r="DE219" s="3"/>
      <c r="DF219" s="3"/>
      <c r="DG219" s="3"/>
      <c r="DH219" s="3"/>
      <c r="DI219" s="3"/>
      <c r="DJ219" s="3"/>
      <c r="DK219" s="3"/>
      <c r="DL219" s="3"/>
      <c r="DM219" s="3"/>
      <c r="DN219" s="3"/>
      <c r="DO219" s="3"/>
      <c r="DP219" s="3"/>
      <c r="DQ219" s="3"/>
      <c r="DR219" s="3"/>
      <c r="DS219" s="3"/>
      <c r="DT219" s="3"/>
      <c r="DU219" s="3"/>
      <c r="DV219" s="3"/>
      <c r="DW219" s="3"/>
      <c r="DX219" s="3"/>
      <c r="DY219" s="3"/>
      <c r="DZ219" s="3"/>
      <c r="EA219" s="3"/>
      <c r="EB219" s="3"/>
      <c r="EC219" s="3"/>
    </row>
    <row r="220" spans="1:133">
      <c r="A220" s="99"/>
      <c r="B220" s="92"/>
      <c r="C220" s="92"/>
      <c r="D220" s="632"/>
      <c r="E220" s="501"/>
      <c r="F220" s="230"/>
      <c r="G220" s="230"/>
      <c r="H220" s="230"/>
      <c r="I220" s="230"/>
      <c r="J220" s="230"/>
      <c r="M220" s="9"/>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c r="CW220" s="3"/>
      <c r="CX220" s="3"/>
      <c r="CY220" s="3"/>
      <c r="CZ220" s="3"/>
      <c r="DA220" s="3"/>
      <c r="DB220" s="3"/>
      <c r="DC220" s="3"/>
      <c r="DD220" s="3"/>
      <c r="DE220" s="3"/>
      <c r="DF220" s="3"/>
      <c r="DG220" s="3"/>
      <c r="DH220" s="3"/>
      <c r="DI220" s="3"/>
      <c r="DJ220" s="3"/>
      <c r="DK220" s="3"/>
      <c r="DL220" s="3"/>
      <c r="DM220" s="3"/>
      <c r="DN220" s="3"/>
      <c r="DO220" s="3"/>
      <c r="DP220" s="3"/>
      <c r="DQ220" s="3"/>
      <c r="DR220" s="3"/>
      <c r="DS220" s="3"/>
      <c r="DT220" s="3"/>
      <c r="DU220" s="3"/>
      <c r="DV220" s="3"/>
      <c r="DW220" s="3"/>
      <c r="DX220" s="3"/>
      <c r="DY220" s="3"/>
      <c r="DZ220" s="3"/>
      <c r="EA220" s="3"/>
      <c r="EB220" s="3"/>
      <c r="EC220" s="3"/>
    </row>
    <row r="221" spans="1:133" ht="20.25">
      <c r="A221" s="591" t="s">
        <v>471</v>
      </c>
      <c r="B221" s="92"/>
      <c r="C221" s="92"/>
      <c r="D221" s="92"/>
      <c r="E221" s="623"/>
      <c r="F221" s="564">
        <v>2016</v>
      </c>
      <c r="G221" s="564">
        <v>2017</v>
      </c>
      <c r="H221" s="564">
        <v>2018</v>
      </c>
      <c r="I221" s="564">
        <v>2019</v>
      </c>
      <c r="J221" s="564">
        <v>2020</v>
      </c>
      <c r="M221" s="9"/>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c r="CW221" s="3"/>
      <c r="CX221" s="3"/>
      <c r="CY221" s="3"/>
      <c r="CZ221" s="3"/>
      <c r="DA221" s="3"/>
      <c r="DB221" s="3"/>
      <c r="DC221" s="3"/>
      <c r="DD221" s="3"/>
      <c r="DE221" s="3"/>
      <c r="DF221" s="3"/>
      <c r="DG221" s="3"/>
      <c r="DH221" s="3"/>
      <c r="DI221" s="3"/>
      <c r="DJ221" s="3"/>
      <c r="DK221" s="3"/>
      <c r="DL221" s="3"/>
      <c r="DM221" s="3"/>
      <c r="DN221" s="3"/>
      <c r="DO221" s="3"/>
      <c r="DP221" s="3"/>
      <c r="DQ221" s="3"/>
      <c r="DR221" s="3"/>
      <c r="DS221" s="3"/>
      <c r="DT221" s="3"/>
      <c r="DU221" s="3"/>
      <c r="DV221" s="3"/>
      <c r="DW221" s="3"/>
      <c r="DX221" s="3"/>
      <c r="DY221" s="3"/>
      <c r="DZ221" s="3"/>
      <c r="EA221" s="3"/>
      <c r="EB221" s="3"/>
      <c r="EC221" s="3"/>
    </row>
    <row r="222" spans="1:133" ht="25.5">
      <c r="A222" s="563" t="s">
        <v>326</v>
      </c>
      <c r="B222" s="92"/>
      <c r="C222" s="92"/>
      <c r="D222" s="92"/>
      <c r="E222" s="624"/>
      <c r="F222" s="565" t="s">
        <v>82</v>
      </c>
      <c r="G222" s="565" t="s">
        <v>82</v>
      </c>
      <c r="H222" s="565" t="s">
        <v>82</v>
      </c>
      <c r="I222" s="565" t="s">
        <v>82</v>
      </c>
      <c r="J222" s="565" t="s">
        <v>82</v>
      </c>
      <c r="M222" s="9"/>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c r="CW222" s="3"/>
      <c r="CX222" s="3"/>
      <c r="CY222" s="3"/>
      <c r="CZ222" s="3"/>
      <c r="DA222" s="3"/>
      <c r="DB222" s="3"/>
      <c r="DC222" s="3"/>
      <c r="DD222" s="3"/>
      <c r="DE222" s="3"/>
      <c r="DF222" s="3"/>
      <c r="DG222" s="3"/>
      <c r="DH222" s="3"/>
      <c r="DI222" s="3"/>
      <c r="DJ222" s="3"/>
      <c r="DK222" s="3"/>
      <c r="DL222" s="3"/>
      <c r="DM222" s="3"/>
      <c r="DN222" s="3"/>
      <c r="DO222" s="3"/>
      <c r="DP222" s="3"/>
      <c r="DQ222" s="3"/>
      <c r="DR222" s="3"/>
      <c r="DS222" s="3"/>
      <c r="DT222" s="3"/>
      <c r="DU222" s="3"/>
      <c r="DV222" s="3"/>
      <c r="DW222" s="3"/>
      <c r="DX222" s="3"/>
      <c r="DY222" s="3"/>
      <c r="DZ222" s="3"/>
      <c r="EA222" s="3"/>
      <c r="EB222" s="3"/>
      <c r="EC222" s="3"/>
    </row>
    <row r="223" spans="1:133">
      <c r="A223" s="563" t="s">
        <v>327</v>
      </c>
      <c r="B223" s="92"/>
      <c r="C223" s="92"/>
      <c r="D223" s="92"/>
      <c r="E223" s="632"/>
      <c r="F223" s="607" t="s">
        <v>84</v>
      </c>
      <c r="G223" s="607" t="s">
        <v>84</v>
      </c>
      <c r="H223" s="607" t="s">
        <v>84</v>
      </c>
      <c r="I223" s="607" t="s">
        <v>84</v>
      </c>
      <c r="J223" s="607" t="s">
        <v>84</v>
      </c>
      <c r="M223" s="9"/>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c r="CW223" s="3"/>
      <c r="CX223" s="3"/>
      <c r="CY223" s="3"/>
      <c r="CZ223" s="3"/>
      <c r="DA223" s="3"/>
      <c r="DB223" s="3"/>
      <c r="DC223" s="3"/>
      <c r="DD223" s="3"/>
      <c r="DE223" s="3"/>
      <c r="DF223" s="3"/>
      <c r="DG223" s="3"/>
      <c r="DH223" s="3"/>
      <c r="DI223" s="3"/>
      <c r="DJ223" s="3"/>
      <c r="DK223" s="3"/>
      <c r="DL223" s="3"/>
      <c r="DM223" s="3"/>
      <c r="DN223" s="3"/>
      <c r="DO223" s="3"/>
      <c r="DP223" s="3"/>
      <c r="DQ223" s="3"/>
      <c r="DR223" s="3"/>
      <c r="DS223" s="3"/>
      <c r="DT223" s="3"/>
      <c r="DU223" s="3"/>
      <c r="DV223" s="3"/>
      <c r="DW223" s="3"/>
      <c r="DX223" s="3"/>
      <c r="DY223" s="3"/>
      <c r="DZ223" s="3"/>
      <c r="EA223" s="3"/>
      <c r="EB223" s="3"/>
      <c r="EC223" s="3"/>
    </row>
    <row r="224" spans="1:133">
      <c r="A224" s="590" t="s">
        <v>328</v>
      </c>
      <c r="B224" s="92"/>
      <c r="C224" s="92"/>
      <c r="D224" s="92"/>
      <c r="E224" s="632"/>
      <c r="F224" s="607"/>
      <c r="G224" s="607"/>
      <c r="H224" s="607"/>
      <c r="I224" s="607"/>
      <c r="J224" s="607"/>
      <c r="M224" s="9"/>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c r="CW224" s="3"/>
      <c r="CX224" s="3"/>
      <c r="CY224" s="3"/>
      <c r="CZ224" s="3"/>
      <c r="DA224" s="3"/>
      <c r="DB224" s="3"/>
      <c r="DC224" s="3"/>
      <c r="DD224" s="3"/>
      <c r="DE224" s="3"/>
      <c r="DF224" s="3"/>
      <c r="DG224" s="3"/>
      <c r="DH224" s="3"/>
      <c r="DI224" s="3"/>
      <c r="DJ224" s="3"/>
      <c r="DK224" s="3"/>
      <c r="DL224" s="3"/>
      <c r="DM224" s="3"/>
      <c r="DN224" s="3"/>
      <c r="DO224" s="3"/>
      <c r="DP224" s="3"/>
      <c r="DQ224" s="3"/>
      <c r="DR224" s="3"/>
      <c r="DS224" s="3"/>
      <c r="DT224" s="3"/>
      <c r="DU224" s="3"/>
      <c r="DV224" s="3"/>
      <c r="DW224" s="3"/>
      <c r="DX224" s="3"/>
      <c r="DY224" s="3"/>
      <c r="DZ224" s="3"/>
      <c r="EA224" s="3"/>
      <c r="EB224" s="3"/>
      <c r="EC224" s="3"/>
    </row>
    <row r="225" spans="1:133">
      <c r="A225" s="566"/>
      <c r="B225" s="502"/>
      <c r="C225" s="502"/>
      <c r="D225" s="502"/>
      <c r="E225" s="633"/>
      <c r="F225" s="608">
        <v>-82.859870000000001</v>
      </c>
      <c r="G225" s="608">
        <v>-83.632835999999998</v>
      </c>
      <c r="H225" s="608">
        <v>-84.745800000000003</v>
      </c>
      <c r="I225" s="608">
        <v>-133.58428900000001</v>
      </c>
      <c r="J225" s="608">
        <v>582.67001000000005</v>
      </c>
      <c r="M225" s="9"/>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c r="CW225" s="3"/>
      <c r="CX225" s="3"/>
      <c r="CY225" s="3"/>
      <c r="CZ225" s="3"/>
      <c r="DA225" s="3"/>
      <c r="DB225" s="3"/>
      <c r="DC225" s="3"/>
      <c r="DD225" s="3"/>
      <c r="DE225" s="3"/>
      <c r="DF225" s="3"/>
      <c r="DG225" s="3"/>
      <c r="DH225" s="3"/>
      <c r="DI225" s="3"/>
      <c r="DJ225" s="3"/>
      <c r="DK225" s="3"/>
      <c r="DL225" s="3"/>
      <c r="DM225" s="3"/>
      <c r="DN225" s="3"/>
      <c r="DO225" s="3"/>
      <c r="DP225" s="3"/>
      <c r="DQ225" s="3"/>
      <c r="DR225" s="3"/>
      <c r="DS225" s="3"/>
      <c r="DT225" s="3"/>
      <c r="DU225" s="3"/>
      <c r="DV225" s="3"/>
      <c r="DW225" s="3"/>
      <c r="DX225" s="3"/>
      <c r="DY225" s="3"/>
      <c r="DZ225" s="3"/>
      <c r="EA225" s="3"/>
      <c r="EB225" s="3"/>
      <c r="EC225" s="3"/>
    </row>
    <row r="226" spans="1:133">
      <c r="A226" s="568" t="s">
        <v>472</v>
      </c>
      <c r="B226" s="92"/>
      <c r="C226" s="92"/>
      <c r="D226" s="92"/>
      <c r="E226" s="632"/>
      <c r="F226" s="607"/>
      <c r="G226" s="607"/>
      <c r="H226" s="607"/>
      <c r="I226" s="607"/>
      <c r="J226" s="607"/>
      <c r="M226" s="9"/>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c r="CW226" s="3"/>
      <c r="CX226" s="3"/>
      <c r="CY226" s="3"/>
      <c r="CZ226" s="3"/>
      <c r="DA226" s="3"/>
      <c r="DB226" s="3"/>
      <c r="DC226" s="3"/>
      <c r="DD226" s="3"/>
      <c r="DE226" s="3"/>
      <c r="DF226" s="3"/>
      <c r="DG226" s="3"/>
      <c r="DH226" s="3"/>
      <c r="DI226" s="3"/>
      <c r="DJ226" s="3"/>
      <c r="DK226" s="3"/>
      <c r="DL226" s="3"/>
      <c r="DM226" s="3"/>
      <c r="DN226" s="3"/>
      <c r="DO226" s="3"/>
      <c r="DP226" s="3"/>
      <c r="DQ226" s="3"/>
      <c r="DR226" s="3"/>
      <c r="DS226" s="3"/>
      <c r="DT226" s="3"/>
      <c r="DU226" s="3"/>
      <c r="DV226" s="3"/>
      <c r="DW226" s="3"/>
      <c r="DX226" s="3"/>
      <c r="DY226" s="3"/>
      <c r="DZ226" s="3"/>
      <c r="EA226" s="3"/>
      <c r="EB226" s="3"/>
      <c r="EC226" s="3"/>
    </row>
    <row r="227" spans="1:133">
      <c r="A227" s="611"/>
      <c r="B227" s="502"/>
      <c r="C227" s="502"/>
      <c r="D227" s="502"/>
      <c r="E227" s="633"/>
      <c r="F227" s="608">
        <v>-82.859870000000001</v>
      </c>
      <c r="G227" s="608">
        <v>-83.632835999999998</v>
      </c>
      <c r="H227" s="608">
        <v>-84.745800000000003</v>
      </c>
      <c r="I227" s="608">
        <v>-133.58428900000001</v>
      </c>
      <c r="J227" s="608">
        <v>582.67001000000005</v>
      </c>
      <c r="M227" s="9"/>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c r="CW227" s="3"/>
      <c r="CX227" s="3"/>
      <c r="CY227" s="3"/>
      <c r="CZ227" s="3"/>
      <c r="DA227" s="3"/>
      <c r="DB227" s="3"/>
      <c r="DC227" s="3"/>
      <c r="DD227" s="3"/>
      <c r="DE227" s="3"/>
      <c r="DF227" s="3"/>
      <c r="DG227" s="3"/>
      <c r="DH227" s="3"/>
      <c r="DI227" s="3"/>
      <c r="DJ227" s="3"/>
      <c r="DK227" s="3"/>
      <c r="DL227" s="3"/>
      <c r="DM227" s="3"/>
      <c r="DN227" s="3"/>
      <c r="DO227" s="3"/>
      <c r="DP227" s="3"/>
      <c r="DQ227" s="3"/>
      <c r="DR227" s="3"/>
      <c r="DS227" s="3"/>
      <c r="DT227" s="3"/>
      <c r="DU227" s="3"/>
      <c r="DV227" s="3"/>
      <c r="DW227" s="3"/>
      <c r="DX227" s="3"/>
      <c r="DY227" s="3"/>
      <c r="DZ227" s="3"/>
      <c r="EA227" s="3"/>
      <c r="EB227" s="3"/>
      <c r="EC227" s="3"/>
    </row>
    <row r="228" spans="1:133">
      <c r="A228" s="568" t="s">
        <v>352</v>
      </c>
      <c r="B228" s="92"/>
      <c r="C228" s="92"/>
      <c r="D228" s="92"/>
      <c r="E228" s="632"/>
      <c r="F228" s="607"/>
      <c r="G228" s="607"/>
      <c r="H228" s="607"/>
      <c r="I228" s="607"/>
      <c r="J228" s="607"/>
      <c r="M228" s="9"/>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c r="CW228" s="3"/>
      <c r="CX228" s="3"/>
      <c r="CY228" s="3"/>
      <c r="CZ228" s="3"/>
      <c r="DA228" s="3"/>
      <c r="DB228" s="3"/>
      <c r="DC228" s="3"/>
      <c r="DD228" s="3"/>
      <c r="DE228" s="3"/>
      <c r="DF228" s="3"/>
      <c r="DG228" s="3"/>
      <c r="DH228" s="3"/>
      <c r="DI228" s="3"/>
      <c r="DJ228" s="3"/>
      <c r="DK228" s="3"/>
      <c r="DL228" s="3"/>
      <c r="DM228" s="3"/>
      <c r="DN228" s="3"/>
      <c r="DO228" s="3"/>
      <c r="DP228" s="3"/>
      <c r="DQ228" s="3"/>
      <c r="DR228" s="3"/>
      <c r="DS228" s="3"/>
      <c r="DT228" s="3"/>
      <c r="DU228" s="3"/>
      <c r="DV228" s="3"/>
      <c r="DW228" s="3"/>
      <c r="DX228" s="3"/>
      <c r="DY228" s="3"/>
      <c r="DZ228" s="3"/>
      <c r="EA228" s="3"/>
      <c r="EB228" s="3"/>
      <c r="EC228" s="3"/>
    </row>
    <row r="229" spans="1:133">
      <c r="A229" s="588" t="s">
        <v>473</v>
      </c>
      <c r="B229" s="92"/>
      <c r="C229" s="92"/>
      <c r="D229" s="92"/>
      <c r="E229" s="632"/>
      <c r="F229" s="607">
        <v>82.86</v>
      </c>
      <c r="G229" s="607">
        <v>83.63</v>
      </c>
      <c r="H229" s="607">
        <v>84.75</v>
      </c>
      <c r="I229" s="607">
        <v>133.58000000000001</v>
      </c>
      <c r="J229" s="607">
        <v>582.66999999999996</v>
      </c>
      <c r="M229" s="9"/>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c r="CW229" s="3"/>
      <c r="CX229" s="3"/>
      <c r="CY229" s="3"/>
      <c r="CZ229" s="3"/>
      <c r="DA229" s="3"/>
      <c r="DB229" s="3"/>
      <c r="DC229" s="3"/>
      <c r="DD229" s="3"/>
      <c r="DE229" s="3"/>
      <c r="DF229" s="3"/>
      <c r="DG229" s="3"/>
      <c r="DH229" s="3"/>
      <c r="DI229" s="3"/>
      <c r="DJ229" s="3"/>
      <c r="DK229" s="3"/>
      <c r="DL229" s="3"/>
      <c r="DM229" s="3"/>
      <c r="DN229" s="3"/>
      <c r="DO229" s="3"/>
      <c r="DP229" s="3"/>
      <c r="DQ229" s="3"/>
      <c r="DR229" s="3"/>
      <c r="DS229" s="3"/>
      <c r="DT229" s="3"/>
      <c r="DU229" s="3"/>
      <c r="DV229" s="3"/>
      <c r="DW229" s="3"/>
      <c r="DX229" s="3"/>
      <c r="DY229" s="3"/>
      <c r="DZ229" s="3"/>
      <c r="EA229" s="3"/>
      <c r="EB229" s="3"/>
      <c r="EC229" s="3"/>
    </row>
    <row r="230" spans="1:133">
      <c r="A230" s="566" t="s">
        <v>474</v>
      </c>
      <c r="B230" s="92"/>
      <c r="C230" s="92"/>
      <c r="D230" s="92"/>
      <c r="E230" s="632"/>
      <c r="F230" s="607"/>
      <c r="G230" s="607"/>
      <c r="H230" s="607"/>
      <c r="I230" s="607"/>
      <c r="J230" s="607"/>
      <c r="M230" s="9"/>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c r="CW230" s="3"/>
      <c r="CX230" s="3"/>
      <c r="CY230" s="3"/>
      <c r="CZ230" s="3"/>
      <c r="DA230" s="3"/>
      <c r="DB230" s="3"/>
      <c r="DC230" s="3"/>
      <c r="DD230" s="3"/>
      <c r="DE230" s="3"/>
      <c r="DF230" s="3"/>
      <c r="DG230" s="3"/>
      <c r="DH230" s="3"/>
      <c r="DI230" s="3"/>
      <c r="DJ230" s="3"/>
      <c r="DK230" s="3"/>
      <c r="DL230" s="3"/>
      <c r="DM230" s="3"/>
      <c r="DN230" s="3"/>
      <c r="DO230" s="3"/>
      <c r="DP230" s="3"/>
      <c r="DQ230" s="3"/>
      <c r="DR230" s="3"/>
      <c r="DS230" s="3"/>
      <c r="DT230" s="3"/>
      <c r="DU230" s="3"/>
      <c r="DV230" s="3"/>
      <c r="DW230" s="3"/>
      <c r="DX230" s="3"/>
      <c r="DY230" s="3"/>
      <c r="DZ230" s="3"/>
      <c r="EA230" s="3"/>
      <c r="EB230" s="3"/>
      <c r="EC230" s="3"/>
    </row>
    <row r="231" spans="1:133">
      <c r="A231" s="566"/>
      <c r="B231" s="502"/>
      <c r="C231" s="502"/>
      <c r="D231" s="502"/>
      <c r="E231" s="633"/>
      <c r="F231" s="608"/>
      <c r="G231" s="608"/>
      <c r="H231" s="608"/>
      <c r="I231" s="608"/>
      <c r="J231" s="608"/>
      <c r="M231" s="9"/>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c r="CW231" s="3"/>
      <c r="CX231" s="3"/>
      <c r="CY231" s="3"/>
      <c r="CZ231" s="3"/>
      <c r="DA231" s="3"/>
      <c r="DB231" s="3"/>
      <c r="DC231" s="3"/>
      <c r="DD231" s="3"/>
      <c r="DE231" s="3"/>
      <c r="DF231" s="3"/>
      <c r="DG231" s="3"/>
      <c r="DH231" s="3"/>
      <c r="DI231" s="3"/>
      <c r="DJ231" s="3"/>
      <c r="DK231" s="3"/>
      <c r="DL231" s="3"/>
      <c r="DM231" s="3"/>
      <c r="DN231" s="3"/>
      <c r="DO231" s="3"/>
      <c r="DP231" s="3"/>
      <c r="DQ231" s="3"/>
      <c r="DR231" s="3"/>
      <c r="DS231" s="3"/>
      <c r="DT231" s="3"/>
      <c r="DU231" s="3"/>
      <c r="DV231" s="3"/>
      <c r="DW231" s="3"/>
      <c r="DX231" s="3"/>
      <c r="DY231" s="3"/>
      <c r="DZ231" s="3"/>
      <c r="EA231" s="3"/>
      <c r="EB231" s="3"/>
      <c r="EC231" s="3"/>
    </row>
    <row r="232" spans="1:133">
      <c r="A232" s="568" t="s">
        <v>353</v>
      </c>
      <c r="B232" s="92"/>
      <c r="C232" s="92"/>
      <c r="D232" s="92"/>
      <c r="E232" s="634"/>
      <c r="F232" s="609" t="s">
        <v>119</v>
      </c>
      <c r="G232" s="609" t="s">
        <v>119</v>
      </c>
      <c r="H232" s="609" t="s">
        <v>119</v>
      </c>
      <c r="I232" s="609" t="s">
        <v>119</v>
      </c>
      <c r="J232" s="609" t="s">
        <v>119</v>
      </c>
      <c r="M232" s="9"/>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c r="CW232" s="3"/>
      <c r="CX232" s="3"/>
      <c r="CY232" s="3"/>
      <c r="CZ232" s="3"/>
      <c r="DA232" s="3"/>
      <c r="DB232" s="3"/>
      <c r="DC232" s="3"/>
      <c r="DD232" s="3"/>
      <c r="DE232" s="3"/>
      <c r="DF232" s="3"/>
      <c r="DG232" s="3"/>
      <c r="DH232" s="3"/>
      <c r="DI232" s="3"/>
      <c r="DJ232" s="3"/>
      <c r="DK232" s="3"/>
      <c r="DL232" s="3"/>
      <c r="DM232" s="3"/>
      <c r="DN232" s="3"/>
      <c r="DO232" s="3"/>
      <c r="DP232" s="3"/>
      <c r="DQ232" s="3"/>
      <c r="DR232" s="3"/>
      <c r="DS232" s="3"/>
      <c r="DT232" s="3"/>
      <c r="DU232" s="3"/>
      <c r="DV232" s="3"/>
      <c r="DW232" s="3"/>
      <c r="DX232" s="3"/>
      <c r="DY232" s="3"/>
      <c r="DZ232" s="3"/>
      <c r="EA232" s="3"/>
      <c r="EB232" s="3"/>
      <c r="EC232" s="3"/>
    </row>
    <row r="233" spans="1:133">
      <c r="A233" s="566" t="s">
        <v>475</v>
      </c>
      <c r="B233" s="92"/>
      <c r="C233" s="92"/>
      <c r="D233" s="92"/>
      <c r="E233" s="634"/>
      <c r="F233" s="609" t="s">
        <v>119</v>
      </c>
      <c r="G233" s="609" t="s">
        <v>119</v>
      </c>
      <c r="H233" s="609" t="s">
        <v>119</v>
      </c>
      <c r="I233" s="609" t="s">
        <v>119</v>
      </c>
      <c r="J233" s="609" t="s">
        <v>119</v>
      </c>
      <c r="M233" s="9"/>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c r="CW233" s="3"/>
      <c r="CX233" s="3"/>
      <c r="CY233" s="3"/>
      <c r="CZ233" s="3"/>
      <c r="DA233" s="3"/>
      <c r="DB233" s="3"/>
      <c r="DC233" s="3"/>
      <c r="DD233" s="3"/>
      <c r="DE233" s="3"/>
      <c r="DF233" s="3"/>
      <c r="DG233" s="3"/>
      <c r="DH233" s="3"/>
      <c r="DI233" s="3"/>
      <c r="DJ233" s="3"/>
      <c r="DK233" s="3"/>
      <c r="DL233" s="3"/>
      <c r="DM233" s="3"/>
      <c r="DN233" s="3"/>
      <c r="DO233" s="3"/>
      <c r="DP233" s="3"/>
      <c r="DQ233" s="3"/>
      <c r="DR233" s="3"/>
      <c r="DS233" s="3"/>
      <c r="DT233" s="3"/>
      <c r="DU233" s="3"/>
      <c r="DV233" s="3"/>
      <c r="DW233" s="3"/>
      <c r="DX233" s="3"/>
      <c r="DY233" s="3"/>
      <c r="DZ233" s="3"/>
      <c r="EA233" s="3"/>
      <c r="EB233" s="3"/>
      <c r="EC233" s="3"/>
    </row>
    <row r="234" spans="1:133">
      <c r="A234" s="566" t="s">
        <v>473</v>
      </c>
      <c r="B234" s="92"/>
      <c r="C234" s="92"/>
      <c r="D234" s="92"/>
      <c r="E234" s="634"/>
      <c r="F234" s="609" t="s">
        <v>119</v>
      </c>
      <c r="G234" s="609" t="s">
        <v>119</v>
      </c>
      <c r="H234" s="609" t="s">
        <v>119</v>
      </c>
      <c r="I234" s="609" t="s">
        <v>119</v>
      </c>
      <c r="J234" s="609" t="s">
        <v>119</v>
      </c>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c r="CW234" s="3"/>
      <c r="CX234" s="3"/>
      <c r="CY234" s="3"/>
      <c r="CZ234" s="3"/>
      <c r="DA234" s="3"/>
      <c r="DB234" s="3"/>
      <c r="DC234" s="3"/>
      <c r="DD234" s="3"/>
      <c r="DE234" s="3"/>
      <c r="DF234" s="3"/>
      <c r="DG234" s="3"/>
      <c r="DH234" s="3"/>
      <c r="DI234" s="3"/>
      <c r="DJ234" s="3"/>
      <c r="DK234" s="3"/>
      <c r="DL234" s="3"/>
      <c r="DM234" s="3"/>
      <c r="DN234" s="3"/>
      <c r="DO234" s="3"/>
      <c r="DP234" s="3"/>
      <c r="DQ234" s="3"/>
      <c r="DR234" s="3"/>
      <c r="DS234" s="3"/>
      <c r="DT234" s="3"/>
      <c r="DU234" s="3"/>
      <c r="DV234" s="3"/>
      <c r="DW234" s="3"/>
      <c r="DX234" s="3"/>
      <c r="DY234" s="3"/>
      <c r="DZ234" s="3"/>
      <c r="EA234" s="3"/>
      <c r="EB234" s="3"/>
      <c r="EC234" s="3"/>
    </row>
    <row r="235" spans="1:133">
      <c r="A235" s="566" t="s">
        <v>476</v>
      </c>
      <c r="B235" s="92"/>
      <c r="C235" s="92"/>
      <c r="D235" s="92"/>
      <c r="E235" s="634"/>
      <c r="F235" s="609" t="s">
        <v>119</v>
      </c>
      <c r="G235" s="609" t="s">
        <v>119</v>
      </c>
      <c r="H235" s="609" t="s">
        <v>119</v>
      </c>
      <c r="I235" s="609" t="s">
        <v>119</v>
      </c>
      <c r="J235" s="609" t="s">
        <v>119</v>
      </c>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c r="CW235" s="3"/>
      <c r="CX235" s="3"/>
      <c r="CY235" s="3"/>
      <c r="CZ235" s="3"/>
      <c r="DA235" s="3"/>
      <c r="DB235" s="3"/>
      <c r="DC235" s="3"/>
      <c r="DD235" s="3"/>
      <c r="DE235" s="3"/>
      <c r="DF235" s="3"/>
      <c r="DG235" s="3"/>
      <c r="DH235" s="3"/>
      <c r="DI235" s="3"/>
      <c r="DJ235" s="3"/>
      <c r="DK235" s="3"/>
      <c r="DL235" s="3"/>
      <c r="DM235" s="3"/>
      <c r="DN235" s="3"/>
      <c r="DO235" s="3"/>
      <c r="DP235" s="3"/>
      <c r="DQ235" s="3"/>
      <c r="DR235" s="3"/>
      <c r="DS235" s="3"/>
      <c r="DT235" s="3"/>
      <c r="DU235" s="3"/>
      <c r="DV235" s="3"/>
      <c r="DW235" s="3"/>
      <c r="DX235" s="3"/>
      <c r="DY235" s="3"/>
      <c r="DZ235" s="3"/>
      <c r="EA235" s="3"/>
      <c r="EB235" s="3"/>
      <c r="EC235" s="3"/>
    </row>
    <row r="236" spans="1:133">
      <c r="A236" s="566" t="s">
        <v>477</v>
      </c>
      <c r="B236" s="92"/>
      <c r="C236" s="92"/>
      <c r="D236" s="92"/>
      <c r="E236" s="634"/>
      <c r="F236" s="609" t="s">
        <v>119</v>
      </c>
      <c r="G236" s="609" t="s">
        <v>119</v>
      </c>
      <c r="H236" s="609" t="s">
        <v>119</v>
      </c>
      <c r="I236" s="609" t="s">
        <v>119</v>
      </c>
      <c r="J236" s="609" t="s">
        <v>119</v>
      </c>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c r="CW236" s="3"/>
      <c r="CX236" s="3"/>
      <c r="CY236" s="3"/>
      <c r="CZ236" s="3"/>
      <c r="DA236" s="3"/>
      <c r="DB236" s="3"/>
      <c r="DC236" s="3"/>
      <c r="DD236" s="3"/>
      <c r="DE236" s="3"/>
      <c r="DF236" s="3"/>
      <c r="DG236" s="3"/>
      <c r="DH236" s="3"/>
      <c r="DI236" s="3"/>
      <c r="DJ236" s="3"/>
      <c r="DK236" s="3"/>
      <c r="DL236" s="3"/>
      <c r="DM236" s="3"/>
      <c r="DN236" s="3"/>
      <c r="DO236" s="3"/>
      <c r="DP236" s="3"/>
      <c r="DQ236" s="3"/>
      <c r="DR236" s="3"/>
      <c r="DS236" s="3"/>
      <c r="DT236" s="3"/>
      <c r="DU236" s="3"/>
      <c r="DV236" s="3"/>
      <c r="DW236" s="3"/>
      <c r="DX236" s="3"/>
      <c r="DY236" s="3"/>
      <c r="DZ236" s="3"/>
      <c r="EA236" s="3"/>
      <c r="EB236" s="3"/>
      <c r="EC236" s="3"/>
    </row>
    <row r="237" spans="1:133">
      <c r="A237" s="566" t="s">
        <v>478</v>
      </c>
      <c r="B237" s="92"/>
      <c r="C237" s="92"/>
      <c r="D237" s="92"/>
      <c r="E237" s="634"/>
      <c r="F237" s="609" t="s">
        <v>119</v>
      </c>
      <c r="G237" s="609" t="s">
        <v>119</v>
      </c>
      <c r="H237" s="609" t="s">
        <v>119</v>
      </c>
      <c r="I237" s="609" t="s">
        <v>119</v>
      </c>
      <c r="J237" s="609" t="s">
        <v>119</v>
      </c>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c r="CW237" s="3"/>
      <c r="CX237" s="3"/>
      <c r="CY237" s="3"/>
      <c r="CZ237" s="3"/>
      <c r="DA237" s="3"/>
      <c r="DB237" s="3"/>
      <c r="DC237" s="3"/>
      <c r="DD237" s="3"/>
      <c r="DE237" s="3"/>
      <c r="DF237" s="3"/>
      <c r="DG237" s="3"/>
      <c r="DH237" s="3"/>
      <c r="DI237" s="3"/>
      <c r="DJ237" s="3"/>
      <c r="DK237" s="3"/>
      <c r="DL237" s="3"/>
      <c r="DM237" s="3"/>
      <c r="DN237" s="3"/>
      <c r="DO237" s="3"/>
      <c r="DP237" s="3"/>
      <c r="DQ237" s="3"/>
      <c r="DR237" s="3"/>
      <c r="DS237" s="3"/>
      <c r="DT237" s="3"/>
      <c r="DU237" s="3"/>
      <c r="DV237" s="3"/>
      <c r="DW237" s="3"/>
      <c r="DX237" s="3"/>
      <c r="DY237" s="3"/>
      <c r="DZ237" s="3"/>
      <c r="EA237" s="3"/>
      <c r="EB237" s="3"/>
      <c r="EC237" s="3"/>
    </row>
    <row r="238" spans="1:133">
      <c r="A238" s="566" t="s">
        <v>474</v>
      </c>
      <c r="B238" s="92"/>
      <c r="C238" s="92"/>
      <c r="D238" s="92"/>
      <c r="E238" s="632"/>
      <c r="F238" s="607"/>
      <c r="G238" s="607"/>
      <c r="H238" s="607"/>
      <c r="I238" s="607"/>
      <c r="J238" s="607"/>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M238" s="3"/>
      <c r="CN238" s="3"/>
      <c r="CO238" s="3"/>
      <c r="CP238" s="3"/>
      <c r="CQ238" s="3"/>
      <c r="CR238" s="3"/>
      <c r="CS238" s="3"/>
      <c r="CT238" s="3"/>
      <c r="CU238" s="3"/>
      <c r="CV238" s="3"/>
      <c r="CW238" s="3"/>
      <c r="CX238" s="3"/>
      <c r="CY238" s="3"/>
      <c r="CZ238" s="3"/>
      <c r="DA238" s="3"/>
      <c r="DB238" s="3"/>
      <c r="DC238" s="3"/>
      <c r="DD238" s="3"/>
      <c r="DE238" s="3"/>
      <c r="DF238" s="3"/>
      <c r="DG238" s="3"/>
      <c r="DH238" s="3"/>
      <c r="DI238" s="3"/>
      <c r="DJ238" s="3"/>
      <c r="DK238" s="3"/>
      <c r="DL238" s="3"/>
      <c r="DM238" s="3"/>
      <c r="DN238" s="3"/>
      <c r="DO238" s="3"/>
      <c r="DP238" s="3"/>
      <c r="DQ238" s="3"/>
      <c r="DR238" s="3"/>
      <c r="DS238" s="3"/>
      <c r="DT238" s="3"/>
      <c r="DU238" s="3"/>
      <c r="DV238" s="3"/>
      <c r="DW238" s="3"/>
      <c r="DX238" s="3"/>
      <c r="DY238" s="3"/>
      <c r="DZ238" s="3"/>
      <c r="EA238" s="3"/>
      <c r="EB238" s="3"/>
      <c r="EC238" s="3"/>
    </row>
    <row r="239" spans="1:133">
      <c r="A239" s="566"/>
      <c r="B239" s="502"/>
      <c r="C239" s="502"/>
      <c r="D239" s="502"/>
      <c r="E239" s="633"/>
      <c r="F239" s="608"/>
      <c r="G239" s="608"/>
      <c r="H239" s="608"/>
      <c r="I239" s="608"/>
      <c r="J239" s="608"/>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M239" s="3"/>
      <c r="CN239" s="3"/>
      <c r="CO239" s="3"/>
      <c r="CP239" s="3"/>
      <c r="CQ239" s="3"/>
      <c r="CR239" s="3"/>
      <c r="CS239" s="3"/>
      <c r="CT239" s="3"/>
      <c r="CU239" s="3"/>
      <c r="CV239" s="3"/>
      <c r="CW239" s="3"/>
      <c r="CX239" s="3"/>
      <c r="CY239" s="3"/>
      <c r="CZ239" s="3"/>
      <c r="DA239" s="3"/>
      <c r="DB239" s="3"/>
      <c r="DC239" s="3"/>
      <c r="DD239" s="3"/>
      <c r="DE239" s="3"/>
      <c r="DF239" s="3"/>
      <c r="DG239" s="3"/>
      <c r="DH239" s="3"/>
      <c r="DI239" s="3"/>
      <c r="DJ239" s="3"/>
      <c r="DK239" s="3"/>
      <c r="DL239" s="3"/>
      <c r="DM239" s="3"/>
      <c r="DN239" s="3"/>
      <c r="DO239" s="3"/>
      <c r="DP239" s="3"/>
      <c r="DQ239" s="3"/>
      <c r="DR239" s="3"/>
      <c r="DS239" s="3"/>
      <c r="DT239" s="3"/>
      <c r="DU239" s="3"/>
      <c r="DV239" s="3"/>
      <c r="DW239" s="3"/>
      <c r="DX239" s="3"/>
      <c r="DY239" s="3"/>
      <c r="DZ239" s="3"/>
      <c r="EA239" s="3"/>
      <c r="EB239" s="3"/>
      <c r="EC239" s="3"/>
    </row>
    <row r="240" spans="1:133">
      <c r="A240" s="568" t="s">
        <v>479</v>
      </c>
      <c r="B240" s="92"/>
      <c r="C240" s="92"/>
      <c r="D240" s="92"/>
      <c r="E240" s="632"/>
      <c r="F240" s="607"/>
      <c r="G240" s="607"/>
      <c r="H240" s="607"/>
      <c r="I240" s="607"/>
      <c r="J240" s="607"/>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c r="CW240" s="3"/>
      <c r="CX240" s="3"/>
      <c r="CY240" s="3"/>
      <c r="CZ240" s="3"/>
      <c r="DA240" s="3"/>
      <c r="DB240" s="3"/>
      <c r="DC240" s="3"/>
      <c r="DD240" s="3"/>
      <c r="DE240" s="3"/>
      <c r="DF240" s="3"/>
      <c r="DG240" s="3"/>
      <c r="DH240" s="3"/>
      <c r="DI240" s="3"/>
      <c r="DJ240" s="3"/>
      <c r="DK240" s="3"/>
      <c r="DL240" s="3"/>
      <c r="DM240" s="3"/>
      <c r="DN240" s="3"/>
      <c r="DO240" s="3"/>
      <c r="DP240" s="3"/>
      <c r="DQ240" s="3"/>
      <c r="DR240" s="3"/>
      <c r="DS240" s="3"/>
      <c r="DT240" s="3"/>
      <c r="DU240" s="3"/>
      <c r="DV240" s="3"/>
      <c r="DW240" s="3"/>
      <c r="DX240" s="3"/>
      <c r="DY240" s="3"/>
      <c r="DZ240" s="3"/>
      <c r="EA240" s="3"/>
      <c r="EB240" s="3"/>
      <c r="EC240" s="3"/>
    </row>
    <row r="241" spans="1:133">
      <c r="A241" s="611"/>
      <c r="B241" s="502"/>
      <c r="C241" s="502"/>
      <c r="D241" s="502"/>
      <c r="E241" s="633"/>
      <c r="F241" s="608">
        <v>1502</v>
      </c>
      <c r="G241" s="608">
        <v>580.9</v>
      </c>
      <c r="H241" s="608">
        <v>340.2</v>
      </c>
      <c r="I241" s="608">
        <v>109.8</v>
      </c>
      <c r="J241" s="608">
        <v>312.3</v>
      </c>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M241" s="3"/>
      <c r="CN241" s="3"/>
      <c r="CO241" s="3"/>
      <c r="CP241" s="3"/>
      <c r="CQ241" s="3"/>
      <c r="CR241" s="3"/>
      <c r="CS241" s="3"/>
      <c r="CT241" s="3"/>
      <c r="CU241" s="3"/>
      <c r="CV241" s="3"/>
      <c r="CW241" s="3"/>
      <c r="CX241" s="3"/>
      <c r="CY241" s="3"/>
      <c r="CZ241" s="3"/>
      <c r="DA241" s="3"/>
      <c r="DB241" s="3"/>
      <c r="DC241" s="3"/>
      <c r="DD241" s="3"/>
      <c r="DE241" s="3"/>
      <c r="DF241" s="3"/>
      <c r="DG241" s="3"/>
      <c r="DH241" s="3"/>
      <c r="DI241" s="3"/>
      <c r="DJ241" s="3"/>
      <c r="DK241" s="3"/>
      <c r="DL241" s="3"/>
      <c r="DM241" s="3"/>
      <c r="DN241" s="3"/>
      <c r="DO241" s="3"/>
      <c r="DP241" s="3"/>
      <c r="DQ241" s="3"/>
      <c r="DR241" s="3"/>
      <c r="DS241" s="3"/>
      <c r="DT241" s="3"/>
      <c r="DU241" s="3"/>
      <c r="DV241" s="3"/>
      <c r="DW241" s="3"/>
      <c r="DX241" s="3"/>
      <c r="DY241" s="3"/>
      <c r="DZ241" s="3"/>
      <c r="EA241" s="3"/>
      <c r="EB241" s="3"/>
      <c r="EC241" s="3"/>
    </row>
    <row r="242" spans="1:133">
      <c r="A242" s="568" t="s">
        <v>352</v>
      </c>
      <c r="B242" s="92"/>
      <c r="C242" s="92"/>
      <c r="D242" s="92"/>
      <c r="E242" s="634"/>
      <c r="F242" s="609" t="s">
        <v>119</v>
      </c>
      <c r="G242" s="609" t="s">
        <v>119</v>
      </c>
      <c r="H242" s="609" t="s">
        <v>119</v>
      </c>
      <c r="I242" s="609" t="s">
        <v>119</v>
      </c>
      <c r="J242" s="609" t="s">
        <v>119</v>
      </c>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3"/>
      <c r="CN242" s="3"/>
      <c r="CO242" s="3"/>
      <c r="CP242" s="3"/>
      <c r="CQ242" s="3"/>
      <c r="CR242" s="3"/>
      <c r="CS242" s="3"/>
      <c r="CT242" s="3"/>
      <c r="CU242" s="3"/>
      <c r="CV242" s="3"/>
      <c r="CW242" s="3"/>
      <c r="CX242" s="3"/>
      <c r="CY242" s="3"/>
      <c r="CZ242" s="3"/>
      <c r="DA242" s="3"/>
      <c r="DB242" s="3"/>
      <c r="DC242" s="3"/>
      <c r="DD242" s="3"/>
      <c r="DE242" s="3"/>
      <c r="DF242" s="3"/>
      <c r="DG242" s="3"/>
      <c r="DH242" s="3"/>
      <c r="DI242" s="3"/>
      <c r="DJ242" s="3"/>
      <c r="DK242" s="3"/>
      <c r="DL242" s="3"/>
      <c r="DM242" s="3"/>
      <c r="DN242" s="3"/>
      <c r="DO242" s="3"/>
      <c r="DP242" s="3"/>
      <c r="DQ242" s="3"/>
      <c r="DR242" s="3"/>
      <c r="DS242" s="3"/>
      <c r="DT242" s="3"/>
      <c r="DU242" s="3"/>
      <c r="DV242" s="3"/>
      <c r="DW242" s="3"/>
      <c r="DX242" s="3"/>
      <c r="DY242" s="3"/>
      <c r="DZ242" s="3"/>
      <c r="EA242" s="3"/>
      <c r="EB242" s="3"/>
      <c r="EC242" s="3"/>
    </row>
    <row r="243" spans="1:133">
      <c r="A243" s="566" t="s">
        <v>475</v>
      </c>
      <c r="B243" s="92"/>
      <c r="C243" s="92"/>
      <c r="D243" s="92"/>
      <c r="E243" s="634"/>
      <c r="F243" s="609" t="s">
        <v>119</v>
      </c>
      <c r="G243" s="609" t="s">
        <v>119</v>
      </c>
      <c r="H243" s="609" t="s">
        <v>119</v>
      </c>
      <c r="I243" s="609" t="s">
        <v>119</v>
      </c>
      <c r="J243" s="609" t="s">
        <v>119</v>
      </c>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M243" s="3"/>
      <c r="CN243" s="3"/>
      <c r="CO243" s="3"/>
      <c r="CP243" s="3"/>
      <c r="CQ243" s="3"/>
      <c r="CR243" s="3"/>
      <c r="CS243" s="3"/>
      <c r="CT243" s="3"/>
      <c r="CU243" s="3"/>
      <c r="CV243" s="3"/>
      <c r="CW243" s="3"/>
      <c r="CX243" s="3"/>
      <c r="CY243" s="3"/>
      <c r="CZ243" s="3"/>
      <c r="DA243" s="3"/>
      <c r="DB243" s="3"/>
      <c r="DC243" s="3"/>
      <c r="DD243" s="3"/>
      <c r="DE243" s="3"/>
      <c r="DF243" s="3"/>
      <c r="DG243" s="3"/>
      <c r="DH243" s="3"/>
      <c r="DI243" s="3"/>
      <c r="DJ243" s="3"/>
      <c r="DK243" s="3"/>
      <c r="DL243" s="3"/>
      <c r="DM243" s="3"/>
      <c r="DN243" s="3"/>
      <c r="DO243" s="3"/>
      <c r="DP243" s="3"/>
      <c r="DQ243" s="3"/>
      <c r="DR243" s="3"/>
      <c r="DS243" s="3"/>
      <c r="DT243" s="3"/>
      <c r="DU243" s="3"/>
      <c r="DV243" s="3"/>
      <c r="DW243" s="3"/>
      <c r="DX243" s="3"/>
      <c r="DY243" s="3"/>
      <c r="DZ243" s="3"/>
      <c r="EA243" s="3"/>
      <c r="EB243" s="3"/>
      <c r="EC243" s="3"/>
    </row>
    <row r="244" spans="1:133">
      <c r="A244" s="566" t="s">
        <v>473</v>
      </c>
      <c r="B244" s="92"/>
      <c r="C244" s="92"/>
      <c r="D244" s="92"/>
      <c r="E244" s="632"/>
      <c r="F244" s="607">
        <v>-1502</v>
      </c>
      <c r="G244" s="607">
        <v>580.9</v>
      </c>
      <c r="H244" s="607">
        <v>340.2</v>
      </c>
      <c r="I244" s="607">
        <v>109.8</v>
      </c>
      <c r="J244" s="607">
        <v>-312.3</v>
      </c>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M244" s="3"/>
      <c r="CN244" s="3"/>
      <c r="CO244" s="3"/>
      <c r="CP244" s="3"/>
      <c r="CQ244" s="3"/>
      <c r="CR244" s="3"/>
      <c r="CS244" s="3"/>
      <c r="CT244" s="3"/>
      <c r="CU244" s="3"/>
      <c r="CV244" s="3"/>
      <c r="CW244" s="3"/>
      <c r="CX244" s="3"/>
      <c r="CY244" s="3"/>
      <c r="CZ244" s="3"/>
      <c r="DA244" s="3"/>
      <c r="DB244" s="3"/>
      <c r="DC244" s="3"/>
      <c r="DD244" s="3"/>
      <c r="DE244" s="3"/>
      <c r="DF244" s="3"/>
      <c r="DG244" s="3"/>
      <c r="DH244" s="3"/>
      <c r="DI244" s="3"/>
      <c r="DJ244" s="3"/>
      <c r="DK244" s="3"/>
      <c r="DL244" s="3"/>
      <c r="DM244" s="3"/>
      <c r="DN244" s="3"/>
      <c r="DO244" s="3"/>
      <c r="DP244" s="3"/>
      <c r="DQ244" s="3"/>
      <c r="DR244" s="3"/>
      <c r="DS244" s="3"/>
      <c r="DT244" s="3"/>
      <c r="DU244" s="3"/>
      <c r="DV244" s="3"/>
      <c r="DW244" s="3"/>
      <c r="DX244" s="3"/>
      <c r="DY244" s="3"/>
      <c r="DZ244" s="3"/>
      <c r="EA244" s="3"/>
      <c r="EB244" s="3"/>
      <c r="EC244" s="3"/>
    </row>
    <row r="245" spans="1:133">
      <c r="A245" s="566" t="s">
        <v>333</v>
      </c>
      <c r="B245" s="92"/>
      <c r="C245" s="92"/>
      <c r="D245" s="92"/>
      <c r="E245" s="632"/>
      <c r="F245" s="607">
        <v>8150</v>
      </c>
      <c r="G245" s="607">
        <v>8763.2000000000007</v>
      </c>
      <c r="H245" s="607">
        <v>7955.2</v>
      </c>
      <c r="I245" s="607">
        <v>7259.5</v>
      </c>
      <c r="J245" s="607">
        <v>6898.3</v>
      </c>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M245" s="3"/>
      <c r="CN245" s="3"/>
      <c r="CO245" s="3"/>
      <c r="CP245" s="3"/>
      <c r="CQ245" s="3"/>
      <c r="CR245" s="3"/>
      <c r="CS245" s="3"/>
      <c r="CT245" s="3"/>
      <c r="CU245" s="3"/>
      <c r="CV245" s="3"/>
      <c r="CW245" s="3"/>
      <c r="CX245" s="3"/>
      <c r="CY245" s="3"/>
      <c r="CZ245" s="3"/>
      <c r="DA245" s="3"/>
      <c r="DB245" s="3"/>
      <c r="DC245" s="3"/>
      <c r="DD245" s="3"/>
      <c r="DE245" s="3"/>
      <c r="DF245" s="3"/>
      <c r="DG245" s="3"/>
      <c r="DH245" s="3"/>
      <c r="DI245" s="3"/>
      <c r="DJ245" s="3"/>
      <c r="DK245" s="3"/>
      <c r="DL245" s="3"/>
      <c r="DM245" s="3"/>
      <c r="DN245" s="3"/>
      <c r="DO245" s="3"/>
      <c r="DP245" s="3"/>
      <c r="DQ245" s="3"/>
      <c r="DR245" s="3"/>
      <c r="DS245" s="3"/>
      <c r="DT245" s="3"/>
      <c r="DU245" s="3"/>
      <c r="DV245" s="3"/>
      <c r="DW245" s="3"/>
      <c r="DX245" s="3"/>
      <c r="DY245" s="3"/>
      <c r="DZ245" s="3"/>
      <c r="EA245" s="3"/>
      <c r="EB245" s="3"/>
      <c r="EC245" s="3"/>
    </row>
    <row r="246" spans="1:133">
      <c r="A246" s="566" t="s">
        <v>413</v>
      </c>
      <c r="B246" s="92"/>
      <c r="C246" s="92"/>
      <c r="D246" s="92"/>
      <c r="E246" s="632"/>
      <c r="F246" s="607">
        <v>9652</v>
      </c>
      <c r="G246" s="607">
        <v>8182.3</v>
      </c>
      <c r="H246" s="607">
        <v>7615</v>
      </c>
      <c r="I246" s="607">
        <v>7149.7</v>
      </c>
      <c r="J246" s="607">
        <v>7210.6</v>
      </c>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c r="CK246" s="3"/>
      <c r="CL246" s="3"/>
      <c r="CM246" s="3"/>
      <c r="CN246" s="3"/>
      <c r="CO246" s="3"/>
      <c r="CP246" s="3"/>
      <c r="CQ246" s="3"/>
      <c r="CR246" s="3"/>
      <c r="CS246" s="3"/>
      <c r="CT246" s="3"/>
      <c r="CU246" s="3"/>
      <c r="CV246" s="3"/>
      <c r="CW246" s="3"/>
      <c r="CX246" s="3"/>
      <c r="CY246" s="3"/>
      <c r="CZ246" s="3"/>
      <c r="DA246" s="3"/>
      <c r="DB246" s="3"/>
      <c r="DC246" s="3"/>
      <c r="DD246" s="3"/>
      <c r="DE246" s="3"/>
      <c r="DF246" s="3"/>
      <c r="DG246" s="3"/>
      <c r="DH246" s="3"/>
      <c r="DI246" s="3"/>
      <c r="DJ246" s="3"/>
      <c r="DK246" s="3"/>
      <c r="DL246" s="3"/>
      <c r="DM246" s="3"/>
      <c r="DN246" s="3"/>
      <c r="DO246" s="3"/>
      <c r="DP246" s="3"/>
      <c r="DQ246" s="3"/>
      <c r="DR246" s="3"/>
      <c r="DS246" s="3"/>
      <c r="DT246" s="3"/>
      <c r="DU246" s="3"/>
      <c r="DV246" s="3"/>
      <c r="DW246" s="3"/>
      <c r="DX246" s="3"/>
      <c r="DY246" s="3"/>
      <c r="DZ246" s="3"/>
      <c r="EA246" s="3"/>
      <c r="EB246" s="3"/>
      <c r="EC246" s="3"/>
    </row>
    <row r="247" spans="1:133">
      <c r="A247" s="566" t="s">
        <v>414</v>
      </c>
      <c r="B247" s="92"/>
      <c r="C247" s="92"/>
      <c r="D247" s="92"/>
      <c r="E247" s="632"/>
      <c r="F247" s="607">
        <v>-1938</v>
      </c>
      <c r="G247" s="607">
        <v>-136.80000000000001</v>
      </c>
      <c r="H247" s="607">
        <v>-344.8</v>
      </c>
      <c r="I247" s="607">
        <v>-340.5</v>
      </c>
      <c r="J247" s="607">
        <v>-301.7</v>
      </c>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c r="CW247" s="3"/>
      <c r="CX247" s="3"/>
      <c r="CY247" s="3"/>
      <c r="CZ247" s="3"/>
      <c r="DA247" s="3"/>
      <c r="DB247" s="3"/>
      <c r="DC247" s="3"/>
      <c r="DD247" s="3"/>
      <c r="DE247" s="3"/>
      <c r="DF247" s="3"/>
      <c r="DG247" s="3"/>
      <c r="DH247" s="3"/>
      <c r="DI247" s="3"/>
      <c r="DJ247" s="3"/>
      <c r="DK247" s="3"/>
      <c r="DL247" s="3"/>
      <c r="DM247" s="3"/>
      <c r="DN247" s="3"/>
      <c r="DO247" s="3"/>
      <c r="DP247" s="3"/>
      <c r="DQ247" s="3"/>
      <c r="DR247" s="3"/>
      <c r="DS247" s="3"/>
      <c r="DT247" s="3"/>
      <c r="DU247" s="3"/>
      <c r="DV247" s="3"/>
      <c r="DW247" s="3"/>
      <c r="DX247" s="3"/>
      <c r="DY247" s="3"/>
      <c r="DZ247" s="3"/>
      <c r="EA247" s="3"/>
      <c r="EB247" s="3"/>
      <c r="EC247" s="3"/>
    </row>
    <row r="248" spans="1:133">
      <c r="A248" s="566" t="s">
        <v>336</v>
      </c>
      <c r="B248" s="92"/>
      <c r="C248" s="92"/>
      <c r="D248" s="92"/>
      <c r="E248" s="632"/>
      <c r="F248" s="607">
        <v>7250</v>
      </c>
      <c r="G248" s="607">
        <v>7363.2</v>
      </c>
      <c r="H248" s="607">
        <v>6655.2</v>
      </c>
      <c r="I248" s="607">
        <v>6159.5</v>
      </c>
      <c r="J248" s="607">
        <v>5698.3</v>
      </c>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c r="CW248" s="3"/>
      <c r="CX248" s="3"/>
      <c r="CY248" s="3"/>
      <c r="CZ248" s="3"/>
      <c r="DA248" s="3"/>
      <c r="DB248" s="3"/>
      <c r="DC248" s="3"/>
      <c r="DD248" s="3"/>
      <c r="DE248" s="3"/>
      <c r="DF248" s="3"/>
      <c r="DG248" s="3"/>
      <c r="DH248" s="3"/>
      <c r="DI248" s="3"/>
      <c r="DJ248" s="3"/>
      <c r="DK248" s="3"/>
      <c r="DL248" s="3"/>
      <c r="DM248" s="3"/>
      <c r="DN248" s="3"/>
      <c r="DO248" s="3"/>
      <c r="DP248" s="3"/>
      <c r="DQ248" s="3"/>
      <c r="DR248" s="3"/>
      <c r="DS248" s="3"/>
      <c r="DT248" s="3"/>
      <c r="DU248" s="3"/>
      <c r="DV248" s="3"/>
      <c r="DW248" s="3"/>
      <c r="DX248" s="3"/>
      <c r="DY248" s="3"/>
      <c r="DZ248" s="3"/>
      <c r="EA248" s="3"/>
      <c r="EB248" s="3"/>
      <c r="EC248" s="3"/>
    </row>
    <row r="249" spans="1:133">
      <c r="A249" s="574" t="s">
        <v>421</v>
      </c>
      <c r="B249" s="92"/>
      <c r="C249" s="92"/>
      <c r="D249" s="92"/>
      <c r="E249" s="632"/>
      <c r="F249" s="607">
        <v>9188</v>
      </c>
      <c r="G249" s="607">
        <v>7500</v>
      </c>
      <c r="H249" s="607">
        <v>7000</v>
      </c>
      <c r="I249" s="607">
        <v>6500</v>
      </c>
      <c r="J249" s="607">
        <v>6000</v>
      </c>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c r="CN249" s="3"/>
      <c r="CO249" s="3"/>
      <c r="CP249" s="3"/>
      <c r="CQ249" s="3"/>
      <c r="CR249" s="3"/>
      <c r="CS249" s="3"/>
      <c r="CT249" s="3"/>
      <c r="CU249" s="3"/>
      <c r="CV249" s="3"/>
      <c r="CW249" s="3"/>
      <c r="CX249" s="3"/>
      <c r="CY249" s="3"/>
      <c r="CZ249" s="3"/>
      <c r="DA249" s="3"/>
      <c r="DB249" s="3"/>
      <c r="DC249" s="3"/>
      <c r="DD249" s="3"/>
      <c r="DE249" s="3"/>
      <c r="DF249" s="3"/>
      <c r="DG249" s="3"/>
      <c r="DH249" s="3"/>
      <c r="DI249" s="3"/>
      <c r="DJ249" s="3"/>
      <c r="DK249" s="3"/>
      <c r="DL249" s="3"/>
      <c r="DM249" s="3"/>
      <c r="DN249" s="3"/>
      <c r="DO249" s="3"/>
      <c r="DP249" s="3"/>
      <c r="DQ249" s="3"/>
      <c r="DR249" s="3"/>
      <c r="DS249" s="3"/>
      <c r="DT249" s="3"/>
      <c r="DU249" s="3"/>
      <c r="DV249" s="3"/>
      <c r="DW249" s="3"/>
      <c r="DX249" s="3"/>
      <c r="DY249" s="3"/>
      <c r="DZ249" s="3"/>
      <c r="EA249" s="3"/>
      <c r="EB249" s="3"/>
      <c r="EC249" s="3"/>
    </row>
    <row r="250" spans="1:133">
      <c r="A250" s="574" t="s">
        <v>422</v>
      </c>
      <c r="B250" s="92"/>
      <c r="C250" s="92"/>
      <c r="D250" s="92"/>
      <c r="E250" s="632"/>
      <c r="F250" s="607">
        <v>436</v>
      </c>
      <c r="G250" s="607">
        <v>717.7</v>
      </c>
      <c r="H250" s="607">
        <v>685</v>
      </c>
      <c r="I250" s="607">
        <v>450.3</v>
      </c>
      <c r="J250" s="607">
        <v>-10.6</v>
      </c>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c r="CN250" s="3"/>
      <c r="CO250" s="3"/>
      <c r="CP250" s="3"/>
      <c r="CQ250" s="3"/>
      <c r="CR250" s="3"/>
      <c r="CS250" s="3"/>
      <c r="CT250" s="3"/>
      <c r="CU250" s="3"/>
      <c r="CV250" s="3"/>
      <c r="CW250" s="3"/>
      <c r="CX250" s="3"/>
      <c r="CY250" s="3"/>
      <c r="CZ250" s="3"/>
      <c r="DA250" s="3"/>
      <c r="DB250" s="3"/>
      <c r="DC250" s="3"/>
      <c r="DD250" s="3"/>
      <c r="DE250" s="3"/>
      <c r="DF250" s="3"/>
      <c r="DG250" s="3"/>
      <c r="DH250" s="3"/>
      <c r="DI250" s="3"/>
      <c r="DJ250" s="3"/>
      <c r="DK250" s="3"/>
      <c r="DL250" s="3"/>
      <c r="DM250" s="3"/>
      <c r="DN250" s="3"/>
      <c r="DO250" s="3"/>
      <c r="DP250" s="3"/>
      <c r="DQ250" s="3"/>
      <c r="DR250" s="3"/>
      <c r="DS250" s="3"/>
      <c r="DT250" s="3"/>
      <c r="DU250" s="3"/>
      <c r="DV250" s="3"/>
      <c r="DW250" s="3"/>
      <c r="DX250" s="3"/>
      <c r="DY250" s="3"/>
      <c r="DZ250" s="3"/>
      <c r="EA250" s="3"/>
      <c r="EB250" s="3"/>
      <c r="EC250" s="3"/>
    </row>
    <row r="251" spans="1:133">
      <c r="A251" s="566" t="s">
        <v>337</v>
      </c>
      <c r="B251" s="92"/>
      <c r="C251" s="92"/>
      <c r="D251" s="92"/>
      <c r="E251" s="632"/>
      <c r="F251" s="607">
        <v>900</v>
      </c>
      <c r="G251" s="607">
        <v>1400</v>
      </c>
      <c r="H251" s="607">
        <v>1300</v>
      </c>
      <c r="I251" s="607">
        <v>1100</v>
      </c>
      <c r="J251" s="607">
        <v>1200</v>
      </c>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c r="CN251" s="3"/>
      <c r="CO251" s="3"/>
      <c r="CP251" s="3"/>
      <c r="CQ251" s="3"/>
      <c r="CR251" s="3"/>
      <c r="CS251" s="3"/>
      <c r="CT251" s="3"/>
      <c r="CU251" s="3"/>
      <c r="CV251" s="3"/>
      <c r="CW251" s="3"/>
      <c r="CX251" s="3"/>
      <c r="CY251" s="3"/>
      <c r="CZ251" s="3"/>
      <c r="DA251" s="3"/>
      <c r="DB251" s="3"/>
      <c r="DC251" s="3"/>
      <c r="DD251" s="3"/>
      <c r="DE251" s="3"/>
      <c r="DF251" s="3"/>
      <c r="DG251" s="3"/>
      <c r="DH251" s="3"/>
      <c r="DI251" s="3"/>
      <c r="DJ251" s="3"/>
      <c r="DK251" s="3"/>
      <c r="DL251" s="3"/>
      <c r="DM251" s="3"/>
      <c r="DN251" s="3"/>
      <c r="DO251" s="3"/>
      <c r="DP251" s="3"/>
      <c r="DQ251" s="3"/>
      <c r="DR251" s="3"/>
      <c r="DS251" s="3"/>
      <c r="DT251" s="3"/>
      <c r="DU251" s="3"/>
      <c r="DV251" s="3"/>
      <c r="DW251" s="3"/>
      <c r="DX251" s="3"/>
      <c r="DY251" s="3"/>
      <c r="DZ251" s="3"/>
      <c r="EA251" s="3"/>
      <c r="EB251" s="3"/>
      <c r="EC251" s="3"/>
    </row>
    <row r="252" spans="1:133">
      <c r="A252" s="574" t="s">
        <v>413</v>
      </c>
      <c r="B252" s="92"/>
      <c r="C252" s="92"/>
      <c r="D252" s="92"/>
      <c r="E252" s="632"/>
      <c r="F252" s="607">
        <v>464</v>
      </c>
      <c r="G252" s="607">
        <v>682.3</v>
      </c>
      <c r="H252" s="607">
        <v>615</v>
      </c>
      <c r="I252" s="607">
        <v>649.70000000000005</v>
      </c>
      <c r="J252" s="607">
        <v>1210.5999999999999</v>
      </c>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c r="CK252" s="3"/>
      <c r="CL252" s="3"/>
      <c r="CM252" s="3"/>
      <c r="CN252" s="3"/>
      <c r="CO252" s="3"/>
      <c r="CP252" s="3"/>
      <c r="CQ252" s="3"/>
      <c r="CR252" s="3"/>
      <c r="CS252" s="3"/>
      <c r="CT252" s="3"/>
      <c r="CU252" s="3"/>
      <c r="CV252" s="3"/>
      <c r="CW252" s="3"/>
      <c r="CX252" s="3"/>
      <c r="CY252" s="3"/>
      <c r="CZ252" s="3"/>
      <c r="DA252" s="3"/>
      <c r="DB252" s="3"/>
      <c r="DC252" s="3"/>
      <c r="DD252" s="3"/>
      <c r="DE252" s="3"/>
      <c r="DF252" s="3"/>
      <c r="DG252" s="3"/>
      <c r="DH252" s="3"/>
      <c r="DI252" s="3"/>
      <c r="DJ252" s="3"/>
      <c r="DK252" s="3"/>
      <c r="DL252" s="3"/>
      <c r="DM252" s="3"/>
      <c r="DN252" s="3"/>
      <c r="DO252" s="3"/>
      <c r="DP252" s="3"/>
      <c r="DQ252" s="3"/>
      <c r="DR252" s="3"/>
      <c r="DS252" s="3"/>
      <c r="DT252" s="3"/>
      <c r="DU252" s="3"/>
      <c r="DV252" s="3"/>
      <c r="DW252" s="3"/>
      <c r="DX252" s="3"/>
      <c r="DY252" s="3"/>
      <c r="DZ252" s="3"/>
      <c r="EA252" s="3"/>
      <c r="EB252" s="3"/>
      <c r="EC252" s="3"/>
    </row>
    <row r="253" spans="1:133">
      <c r="A253" s="574" t="s">
        <v>414</v>
      </c>
      <c r="B253" s="92"/>
      <c r="C253" s="92"/>
      <c r="D253" s="92"/>
      <c r="E253" s="632"/>
      <c r="F253" s="607" t="s">
        <v>119</v>
      </c>
      <c r="G253" s="607" t="s">
        <v>119</v>
      </c>
      <c r="H253" s="607" t="s">
        <v>119</v>
      </c>
      <c r="I253" s="607" t="s">
        <v>119</v>
      </c>
      <c r="J253" s="607">
        <v>0</v>
      </c>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3"/>
      <c r="CJ253" s="3"/>
      <c r="CK253" s="3"/>
      <c r="CL253" s="3"/>
      <c r="CM253" s="3"/>
      <c r="CN253" s="3"/>
      <c r="CO253" s="3"/>
      <c r="CP253" s="3"/>
      <c r="CQ253" s="3"/>
      <c r="CR253" s="3"/>
      <c r="CS253" s="3"/>
      <c r="CT253" s="3"/>
      <c r="CU253" s="3"/>
      <c r="CV253" s="3"/>
      <c r="CW253" s="3"/>
      <c r="CX253" s="3"/>
      <c r="CY253" s="3"/>
      <c r="CZ253" s="3"/>
      <c r="DA253" s="3"/>
      <c r="DB253" s="3"/>
      <c r="DC253" s="3"/>
      <c r="DD253" s="3"/>
      <c r="DE253" s="3"/>
      <c r="DF253" s="3"/>
      <c r="DG253" s="3"/>
      <c r="DH253" s="3"/>
      <c r="DI253" s="3"/>
      <c r="DJ253" s="3"/>
      <c r="DK253" s="3"/>
      <c r="DL253" s="3"/>
      <c r="DM253" s="3"/>
      <c r="DN253" s="3"/>
      <c r="DO253" s="3"/>
      <c r="DP253" s="3"/>
      <c r="DQ253" s="3"/>
      <c r="DR253" s="3"/>
      <c r="DS253" s="3"/>
      <c r="DT253" s="3"/>
      <c r="DU253" s="3"/>
      <c r="DV253" s="3"/>
      <c r="DW253" s="3"/>
      <c r="DX253" s="3"/>
      <c r="DY253" s="3"/>
      <c r="DZ253" s="3"/>
      <c r="EA253" s="3"/>
      <c r="EB253" s="3"/>
      <c r="EC253" s="3"/>
    </row>
    <row r="254" spans="1:133">
      <c r="A254" s="566" t="s">
        <v>338</v>
      </c>
      <c r="B254" s="92"/>
      <c r="C254" s="92"/>
      <c r="D254" s="92"/>
      <c r="E254" s="632"/>
      <c r="F254" s="607"/>
      <c r="G254" s="607"/>
      <c r="H254" s="607"/>
      <c r="I254" s="607"/>
      <c r="J254" s="607"/>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3"/>
      <c r="CN254" s="3"/>
      <c r="CO254" s="3"/>
      <c r="CP254" s="3"/>
      <c r="CQ254" s="3"/>
      <c r="CR254" s="3"/>
      <c r="CS254" s="3"/>
      <c r="CT254" s="3"/>
      <c r="CU254" s="3"/>
      <c r="CV254" s="3"/>
      <c r="CW254" s="3"/>
      <c r="CX254" s="3"/>
      <c r="CY254" s="3"/>
      <c r="CZ254" s="3"/>
      <c r="DA254" s="3"/>
      <c r="DB254" s="3"/>
      <c r="DC254" s="3"/>
      <c r="DD254" s="3"/>
      <c r="DE254" s="3"/>
      <c r="DF254" s="3"/>
      <c r="DG254" s="3"/>
      <c r="DH254" s="3"/>
      <c r="DI254" s="3"/>
      <c r="DJ254" s="3"/>
      <c r="DK254" s="3"/>
      <c r="DL254" s="3"/>
      <c r="DM254" s="3"/>
      <c r="DN254" s="3"/>
      <c r="DO254" s="3"/>
      <c r="DP254" s="3"/>
      <c r="DQ254" s="3"/>
      <c r="DR254" s="3"/>
      <c r="DS254" s="3"/>
      <c r="DT254" s="3"/>
      <c r="DU254" s="3"/>
      <c r="DV254" s="3"/>
      <c r="DW254" s="3"/>
      <c r="DX254" s="3"/>
      <c r="DY254" s="3"/>
      <c r="DZ254" s="3"/>
      <c r="EA254" s="3"/>
      <c r="EB254" s="3"/>
      <c r="EC254" s="3"/>
    </row>
    <row r="255" spans="1:133">
      <c r="A255" s="566"/>
      <c r="B255" s="502"/>
      <c r="C255" s="502"/>
      <c r="D255" s="502"/>
      <c r="E255" s="633"/>
      <c r="F255" s="608">
        <v>3531.6</v>
      </c>
      <c r="G255" s="608">
        <v>681.7</v>
      </c>
      <c r="H255" s="608">
        <v>473.7</v>
      </c>
      <c r="I255" s="608">
        <v>-62.3</v>
      </c>
      <c r="J255" s="608">
        <v>-357.7</v>
      </c>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c r="CG255" s="3"/>
      <c r="CH255" s="3"/>
      <c r="CI255" s="3"/>
      <c r="CJ255" s="3"/>
      <c r="CK255" s="3"/>
      <c r="CL255" s="3"/>
      <c r="CM255" s="3"/>
      <c r="CN255" s="3"/>
      <c r="CO255" s="3"/>
      <c r="CP255" s="3"/>
      <c r="CQ255" s="3"/>
      <c r="CR255" s="3"/>
      <c r="CS255" s="3"/>
      <c r="CT255" s="3"/>
      <c r="CU255" s="3"/>
      <c r="CV255" s="3"/>
      <c r="CW255" s="3"/>
      <c r="CX255" s="3"/>
      <c r="CY255" s="3"/>
      <c r="CZ255" s="3"/>
      <c r="DA255" s="3"/>
      <c r="DB255" s="3"/>
      <c r="DC255" s="3"/>
      <c r="DD255" s="3"/>
      <c r="DE255" s="3"/>
      <c r="DF255" s="3"/>
      <c r="DG255" s="3"/>
      <c r="DH255" s="3"/>
      <c r="DI255" s="3"/>
      <c r="DJ255" s="3"/>
      <c r="DK255" s="3"/>
      <c r="DL255" s="3"/>
      <c r="DM255" s="3"/>
      <c r="DN255" s="3"/>
      <c r="DO255" s="3"/>
      <c r="DP255" s="3"/>
      <c r="DQ255" s="3"/>
      <c r="DR255" s="3"/>
      <c r="DS255" s="3"/>
      <c r="DT255" s="3"/>
      <c r="DU255" s="3"/>
      <c r="DV255" s="3"/>
      <c r="DW255" s="3"/>
      <c r="DX255" s="3"/>
      <c r="DY255" s="3"/>
      <c r="DZ255" s="3"/>
      <c r="EA255" s="3"/>
      <c r="EB255" s="3"/>
      <c r="EC255" s="3"/>
    </row>
    <row r="256" spans="1:133">
      <c r="A256" s="568" t="s">
        <v>353</v>
      </c>
      <c r="B256" s="92"/>
      <c r="C256" s="92"/>
      <c r="D256" s="92"/>
      <c r="E256" s="632"/>
      <c r="F256" s="607" t="s">
        <v>119</v>
      </c>
      <c r="G256" s="607" t="s">
        <v>119</v>
      </c>
      <c r="H256" s="607" t="s">
        <v>119</v>
      </c>
      <c r="I256" s="607" t="s">
        <v>119</v>
      </c>
      <c r="J256" s="607" t="s">
        <v>119</v>
      </c>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M256" s="3"/>
      <c r="CN256" s="3"/>
      <c r="CO256" s="3"/>
      <c r="CP256" s="3"/>
      <c r="CQ256" s="3"/>
      <c r="CR256" s="3"/>
      <c r="CS256" s="3"/>
      <c r="CT256" s="3"/>
      <c r="CU256" s="3"/>
      <c r="CV256" s="3"/>
      <c r="CW256" s="3"/>
      <c r="CX256" s="3"/>
      <c r="CY256" s="3"/>
      <c r="CZ256" s="3"/>
      <c r="DA256" s="3"/>
      <c r="DB256" s="3"/>
      <c r="DC256" s="3"/>
      <c r="DD256" s="3"/>
      <c r="DE256" s="3"/>
      <c r="DF256" s="3"/>
      <c r="DG256" s="3"/>
      <c r="DH256" s="3"/>
      <c r="DI256" s="3"/>
      <c r="DJ256" s="3"/>
      <c r="DK256" s="3"/>
      <c r="DL256" s="3"/>
      <c r="DM256" s="3"/>
      <c r="DN256" s="3"/>
      <c r="DO256" s="3"/>
      <c r="DP256" s="3"/>
      <c r="DQ256" s="3"/>
      <c r="DR256" s="3"/>
      <c r="DS256" s="3"/>
      <c r="DT256" s="3"/>
      <c r="DU256" s="3"/>
      <c r="DV256" s="3"/>
      <c r="DW256" s="3"/>
      <c r="DX256" s="3"/>
      <c r="DY256" s="3"/>
      <c r="DZ256" s="3"/>
      <c r="EA256" s="3"/>
      <c r="EB256" s="3"/>
      <c r="EC256" s="3"/>
    </row>
    <row r="257" spans="1:133">
      <c r="A257" s="566" t="s">
        <v>475</v>
      </c>
      <c r="B257" s="92"/>
      <c r="C257" s="92"/>
      <c r="D257" s="92"/>
      <c r="E257" s="632"/>
      <c r="F257" s="607" t="s">
        <v>119</v>
      </c>
      <c r="G257" s="607" t="s">
        <v>119</v>
      </c>
      <c r="H257" s="607" t="s">
        <v>119</v>
      </c>
      <c r="I257" s="607" t="s">
        <v>119</v>
      </c>
      <c r="J257" s="607" t="s">
        <v>119</v>
      </c>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M257" s="3"/>
      <c r="CN257" s="3"/>
      <c r="CO257" s="3"/>
      <c r="CP257" s="3"/>
      <c r="CQ257" s="3"/>
      <c r="CR257" s="3"/>
      <c r="CS257" s="3"/>
      <c r="CT257" s="3"/>
      <c r="CU257" s="3"/>
      <c r="CV257" s="3"/>
      <c r="CW257" s="3"/>
      <c r="CX257" s="3"/>
      <c r="CY257" s="3"/>
      <c r="CZ257" s="3"/>
      <c r="DA257" s="3"/>
      <c r="DB257" s="3"/>
      <c r="DC257" s="3"/>
      <c r="DD257" s="3"/>
      <c r="DE257" s="3"/>
      <c r="DF257" s="3"/>
      <c r="DG257" s="3"/>
      <c r="DH257" s="3"/>
      <c r="DI257" s="3"/>
      <c r="DJ257" s="3"/>
      <c r="DK257" s="3"/>
      <c r="DL257" s="3"/>
      <c r="DM257" s="3"/>
      <c r="DN257" s="3"/>
      <c r="DO257" s="3"/>
      <c r="DP257" s="3"/>
      <c r="DQ257" s="3"/>
      <c r="DR257" s="3"/>
      <c r="DS257" s="3"/>
      <c r="DT257" s="3"/>
      <c r="DU257" s="3"/>
      <c r="DV257" s="3"/>
      <c r="DW257" s="3"/>
      <c r="DX257" s="3"/>
      <c r="DY257" s="3"/>
      <c r="DZ257" s="3"/>
      <c r="EA257" s="3"/>
      <c r="EB257" s="3"/>
      <c r="EC257" s="3"/>
    </row>
    <row r="258" spans="1:133">
      <c r="A258" s="566" t="s">
        <v>473</v>
      </c>
      <c r="B258" s="92"/>
      <c r="C258" s="92"/>
      <c r="D258" s="92"/>
      <c r="E258" s="632"/>
      <c r="F258" s="607">
        <v>2800</v>
      </c>
      <c r="G258" s="607" t="s">
        <v>119</v>
      </c>
      <c r="H258" s="607" t="s">
        <v>119</v>
      </c>
      <c r="I258" s="607" t="s">
        <v>119</v>
      </c>
      <c r="J258" s="607" t="s">
        <v>119</v>
      </c>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M258" s="3"/>
      <c r="CN258" s="3"/>
      <c r="CO258" s="3"/>
      <c r="CP258" s="3"/>
      <c r="CQ258" s="3"/>
      <c r="CR258" s="3"/>
      <c r="CS258" s="3"/>
      <c r="CT258" s="3"/>
      <c r="CU258" s="3"/>
      <c r="CV258" s="3"/>
      <c r="CW258" s="3"/>
      <c r="CX258" s="3"/>
      <c r="CY258" s="3"/>
      <c r="CZ258" s="3"/>
      <c r="DA258" s="3"/>
      <c r="DB258" s="3"/>
      <c r="DC258" s="3"/>
      <c r="DD258" s="3"/>
      <c r="DE258" s="3"/>
      <c r="DF258" s="3"/>
      <c r="DG258" s="3"/>
      <c r="DH258" s="3"/>
      <c r="DI258" s="3"/>
      <c r="DJ258" s="3"/>
      <c r="DK258" s="3"/>
      <c r="DL258" s="3"/>
      <c r="DM258" s="3"/>
      <c r="DN258" s="3"/>
      <c r="DO258" s="3"/>
      <c r="DP258" s="3"/>
      <c r="DQ258" s="3"/>
      <c r="DR258" s="3"/>
      <c r="DS258" s="3"/>
      <c r="DT258" s="3"/>
      <c r="DU258" s="3"/>
      <c r="DV258" s="3"/>
      <c r="DW258" s="3"/>
      <c r="DX258" s="3"/>
      <c r="DY258" s="3"/>
      <c r="DZ258" s="3"/>
      <c r="EA258" s="3"/>
      <c r="EB258" s="3"/>
      <c r="EC258" s="3"/>
    </row>
    <row r="259" spans="1:133">
      <c r="A259" s="566" t="s">
        <v>480</v>
      </c>
      <c r="B259" s="92"/>
      <c r="C259" s="92"/>
      <c r="D259" s="92"/>
      <c r="E259" s="632"/>
      <c r="F259" s="607">
        <v>2800</v>
      </c>
      <c r="G259" s="607" t="s">
        <v>119</v>
      </c>
      <c r="H259" s="607" t="s">
        <v>119</v>
      </c>
      <c r="I259" s="607" t="s">
        <v>119</v>
      </c>
      <c r="J259" s="607" t="s">
        <v>119</v>
      </c>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c r="CK259" s="3"/>
      <c r="CL259" s="3"/>
      <c r="CM259" s="3"/>
      <c r="CN259" s="3"/>
      <c r="CO259" s="3"/>
      <c r="CP259" s="3"/>
      <c r="CQ259" s="3"/>
      <c r="CR259" s="3"/>
      <c r="CS259" s="3"/>
      <c r="CT259" s="3"/>
      <c r="CU259" s="3"/>
      <c r="CV259" s="3"/>
      <c r="CW259" s="3"/>
      <c r="CX259" s="3"/>
      <c r="CY259" s="3"/>
      <c r="CZ259" s="3"/>
      <c r="DA259" s="3"/>
      <c r="DB259" s="3"/>
      <c r="DC259" s="3"/>
      <c r="DD259" s="3"/>
      <c r="DE259" s="3"/>
      <c r="DF259" s="3"/>
      <c r="DG259" s="3"/>
      <c r="DH259" s="3"/>
      <c r="DI259" s="3"/>
      <c r="DJ259" s="3"/>
      <c r="DK259" s="3"/>
      <c r="DL259" s="3"/>
      <c r="DM259" s="3"/>
      <c r="DN259" s="3"/>
      <c r="DO259" s="3"/>
      <c r="DP259" s="3"/>
      <c r="DQ259" s="3"/>
      <c r="DR259" s="3"/>
      <c r="DS259" s="3"/>
      <c r="DT259" s="3"/>
      <c r="DU259" s="3"/>
      <c r="DV259" s="3"/>
      <c r="DW259" s="3"/>
      <c r="DX259" s="3"/>
      <c r="DY259" s="3"/>
      <c r="DZ259" s="3"/>
      <c r="EA259" s="3"/>
      <c r="EB259" s="3"/>
      <c r="EC259" s="3"/>
    </row>
    <row r="260" spans="1:133">
      <c r="A260" s="566" t="s">
        <v>334</v>
      </c>
      <c r="B260" s="92"/>
      <c r="C260" s="92"/>
      <c r="D260" s="92"/>
      <c r="E260" s="632"/>
      <c r="F260" s="607" t="s">
        <v>119</v>
      </c>
      <c r="G260" s="607" t="s">
        <v>119</v>
      </c>
      <c r="H260" s="607" t="s">
        <v>119</v>
      </c>
      <c r="I260" s="607" t="s">
        <v>119</v>
      </c>
      <c r="J260" s="607" t="s">
        <v>119</v>
      </c>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c r="CI260" s="3"/>
      <c r="CJ260" s="3"/>
      <c r="CK260" s="3"/>
      <c r="CL260" s="3"/>
      <c r="CM260" s="3"/>
      <c r="CN260" s="3"/>
      <c r="CO260" s="3"/>
      <c r="CP260" s="3"/>
      <c r="CQ260" s="3"/>
      <c r="CR260" s="3"/>
      <c r="CS260" s="3"/>
      <c r="CT260" s="3"/>
      <c r="CU260" s="3"/>
      <c r="CV260" s="3"/>
      <c r="CW260" s="3"/>
      <c r="CX260" s="3"/>
      <c r="CY260" s="3"/>
      <c r="CZ260" s="3"/>
      <c r="DA260" s="3"/>
      <c r="DB260" s="3"/>
      <c r="DC260" s="3"/>
      <c r="DD260" s="3"/>
      <c r="DE260" s="3"/>
      <c r="DF260" s="3"/>
      <c r="DG260" s="3"/>
      <c r="DH260" s="3"/>
      <c r="DI260" s="3"/>
      <c r="DJ260" s="3"/>
      <c r="DK260" s="3"/>
      <c r="DL260" s="3"/>
      <c r="DM260" s="3"/>
      <c r="DN260" s="3"/>
      <c r="DO260" s="3"/>
      <c r="DP260" s="3"/>
      <c r="DQ260" s="3"/>
      <c r="DR260" s="3"/>
      <c r="DS260" s="3"/>
      <c r="DT260" s="3"/>
      <c r="DU260" s="3"/>
      <c r="DV260" s="3"/>
      <c r="DW260" s="3"/>
      <c r="DX260" s="3"/>
      <c r="DY260" s="3"/>
      <c r="DZ260" s="3"/>
      <c r="EA260" s="3"/>
      <c r="EB260" s="3"/>
      <c r="EC260" s="3"/>
    </row>
    <row r="261" spans="1:133">
      <c r="A261" s="566" t="s">
        <v>335</v>
      </c>
      <c r="B261" s="92"/>
      <c r="C261" s="92"/>
      <c r="D261" s="92"/>
      <c r="E261" s="632"/>
      <c r="F261" s="607" t="s">
        <v>119</v>
      </c>
      <c r="G261" s="607" t="s">
        <v>119</v>
      </c>
      <c r="H261" s="607" t="s">
        <v>119</v>
      </c>
      <c r="I261" s="607" t="s">
        <v>119</v>
      </c>
      <c r="J261" s="607" t="s">
        <v>119</v>
      </c>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M261" s="3"/>
      <c r="CN261" s="3"/>
      <c r="CO261" s="3"/>
      <c r="CP261" s="3"/>
      <c r="CQ261" s="3"/>
      <c r="CR261" s="3"/>
      <c r="CS261" s="3"/>
      <c r="CT261" s="3"/>
      <c r="CU261" s="3"/>
      <c r="CV261" s="3"/>
      <c r="CW261" s="3"/>
      <c r="CX261" s="3"/>
      <c r="CY261" s="3"/>
      <c r="CZ261" s="3"/>
      <c r="DA261" s="3"/>
      <c r="DB261" s="3"/>
      <c r="DC261" s="3"/>
      <c r="DD261" s="3"/>
      <c r="DE261" s="3"/>
      <c r="DF261" s="3"/>
      <c r="DG261" s="3"/>
      <c r="DH261" s="3"/>
      <c r="DI261" s="3"/>
      <c r="DJ261" s="3"/>
      <c r="DK261" s="3"/>
      <c r="DL261" s="3"/>
      <c r="DM261" s="3"/>
      <c r="DN261" s="3"/>
      <c r="DO261" s="3"/>
      <c r="DP261" s="3"/>
      <c r="DQ261" s="3"/>
      <c r="DR261" s="3"/>
      <c r="DS261" s="3"/>
      <c r="DT261" s="3"/>
      <c r="DU261" s="3"/>
      <c r="DV261" s="3"/>
      <c r="DW261" s="3"/>
      <c r="DX261" s="3"/>
      <c r="DY261" s="3"/>
      <c r="DZ261" s="3"/>
      <c r="EA261" s="3"/>
      <c r="EB261" s="3"/>
      <c r="EC261" s="3"/>
    </row>
    <row r="262" spans="1:133">
      <c r="A262" s="574" t="s">
        <v>482</v>
      </c>
      <c r="B262" s="92"/>
      <c r="C262" s="92"/>
      <c r="D262" s="92"/>
      <c r="E262" s="632"/>
      <c r="F262" s="607" t="s">
        <v>119</v>
      </c>
      <c r="G262" s="607" t="s">
        <v>119</v>
      </c>
      <c r="H262" s="607" t="s">
        <v>119</v>
      </c>
      <c r="I262" s="607" t="s">
        <v>119</v>
      </c>
      <c r="J262" s="607" t="s">
        <v>119</v>
      </c>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c r="CA262" s="3"/>
      <c r="CB262" s="3"/>
      <c r="CC262" s="3"/>
      <c r="CD262" s="3"/>
      <c r="CE262" s="3"/>
      <c r="CF262" s="3"/>
      <c r="CG262" s="3"/>
      <c r="CH262" s="3"/>
      <c r="CI262" s="3"/>
      <c r="CJ262" s="3"/>
      <c r="CK262" s="3"/>
      <c r="CL262" s="3"/>
      <c r="CM262" s="3"/>
      <c r="CN262" s="3"/>
      <c r="CO262" s="3"/>
      <c r="CP262" s="3"/>
      <c r="CQ262" s="3"/>
      <c r="CR262" s="3"/>
      <c r="CS262" s="3"/>
      <c r="CT262" s="3"/>
      <c r="CU262" s="3"/>
      <c r="CV262" s="3"/>
      <c r="CW262" s="3"/>
      <c r="CX262" s="3"/>
      <c r="CY262" s="3"/>
      <c r="CZ262" s="3"/>
      <c r="DA262" s="3"/>
      <c r="DB262" s="3"/>
      <c r="DC262" s="3"/>
      <c r="DD262" s="3"/>
      <c r="DE262" s="3"/>
      <c r="DF262" s="3"/>
      <c r="DG262" s="3"/>
      <c r="DH262" s="3"/>
      <c r="DI262" s="3"/>
      <c r="DJ262" s="3"/>
      <c r="DK262" s="3"/>
      <c r="DL262" s="3"/>
      <c r="DM262" s="3"/>
      <c r="DN262" s="3"/>
      <c r="DO262" s="3"/>
      <c r="DP262" s="3"/>
      <c r="DQ262" s="3"/>
      <c r="DR262" s="3"/>
      <c r="DS262" s="3"/>
      <c r="DT262" s="3"/>
      <c r="DU262" s="3"/>
      <c r="DV262" s="3"/>
      <c r="DW262" s="3"/>
      <c r="DX262" s="3"/>
      <c r="DY262" s="3"/>
      <c r="DZ262" s="3"/>
      <c r="EA262" s="3"/>
      <c r="EB262" s="3"/>
      <c r="EC262" s="3"/>
    </row>
    <row r="263" spans="1:133">
      <c r="A263" s="574" t="s">
        <v>334</v>
      </c>
      <c r="B263" s="92"/>
      <c r="C263" s="92"/>
      <c r="D263" s="92"/>
      <c r="E263" s="632"/>
      <c r="F263" s="607" t="s">
        <v>119</v>
      </c>
      <c r="G263" s="607" t="s">
        <v>119</v>
      </c>
      <c r="H263" s="607" t="s">
        <v>119</v>
      </c>
      <c r="I263" s="607" t="s">
        <v>119</v>
      </c>
      <c r="J263" s="607" t="s">
        <v>119</v>
      </c>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c r="CH263" s="3"/>
      <c r="CI263" s="3"/>
      <c r="CJ263" s="3"/>
      <c r="CK263" s="3"/>
      <c r="CL263" s="3"/>
      <c r="CM263" s="3"/>
      <c r="CN263" s="3"/>
      <c r="CO263" s="3"/>
      <c r="CP263" s="3"/>
      <c r="CQ263" s="3"/>
      <c r="CR263" s="3"/>
      <c r="CS263" s="3"/>
      <c r="CT263" s="3"/>
      <c r="CU263" s="3"/>
      <c r="CV263" s="3"/>
      <c r="CW263" s="3"/>
      <c r="CX263" s="3"/>
      <c r="CY263" s="3"/>
      <c r="CZ263" s="3"/>
      <c r="DA263" s="3"/>
      <c r="DB263" s="3"/>
      <c r="DC263" s="3"/>
      <c r="DD263" s="3"/>
      <c r="DE263" s="3"/>
      <c r="DF263" s="3"/>
      <c r="DG263" s="3"/>
      <c r="DH263" s="3"/>
      <c r="DI263" s="3"/>
      <c r="DJ263" s="3"/>
      <c r="DK263" s="3"/>
      <c r="DL263" s="3"/>
      <c r="DM263" s="3"/>
      <c r="DN263" s="3"/>
      <c r="DO263" s="3"/>
      <c r="DP263" s="3"/>
      <c r="DQ263" s="3"/>
      <c r="DR263" s="3"/>
      <c r="DS263" s="3"/>
      <c r="DT263" s="3"/>
      <c r="DU263" s="3"/>
      <c r="DV263" s="3"/>
      <c r="DW263" s="3"/>
      <c r="DX263" s="3"/>
      <c r="DY263" s="3"/>
      <c r="DZ263" s="3"/>
      <c r="EA263" s="3"/>
      <c r="EB263" s="3"/>
      <c r="EC263" s="3"/>
    </row>
    <row r="264" spans="1:133">
      <c r="A264" s="574" t="s">
        <v>335</v>
      </c>
      <c r="B264" s="92"/>
      <c r="C264" s="92"/>
      <c r="D264" s="92"/>
      <c r="E264" s="632"/>
      <c r="F264" s="607" t="s">
        <v>119</v>
      </c>
      <c r="G264" s="607" t="s">
        <v>119</v>
      </c>
      <c r="H264" s="607" t="s">
        <v>119</v>
      </c>
      <c r="I264" s="607" t="s">
        <v>119</v>
      </c>
      <c r="J264" s="607" t="s">
        <v>119</v>
      </c>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M264" s="3"/>
      <c r="CN264" s="3"/>
      <c r="CO264" s="3"/>
      <c r="CP264" s="3"/>
      <c r="CQ264" s="3"/>
      <c r="CR264" s="3"/>
      <c r="CS264" s="3"/>
      <c r="CT264" s="3"/>
      <c r="CU264" s="3"/>
      <c r="CV264" s="3"/>
      <c r="CW264" s="3"/>
      <c r="CX264" s="3"/>
      <c r="CY264" s="3"/>
      <c r="CZ264" s="3"/>
      <c r="DA264" s="3"/>
      <c r="DB264" s="3"/>
      <c r="DC264" s="3"/>
      <c r="DD264" s="3"/>
      <c r="DE264" s="3"/>
      <c r="DF264" s="3"/>
      <c r="DG264" s="3"/>
      <c r="DH264" s="3"/>
      <c r="DI264" s="3"/>
      <c r="DJ264" s="3"/>
      <c r="DK264" s="3"/>
      <c r="DL264" s="3"/>
      <c r="DM264" s="3"/>
      <c r="DN264" s="3"/>
      <c r="DO264" s="3"/>
      <c r="DP264" s="3"/>
      <c r="DQ264" s="3"/>
      <c r="DR264" s="3"/>
      <c r="DS264" s="3"/>
      <c r="DT264" s="3"/>
      <c r="DU264" s="3"/>
      <c r="DV264" s="3"/>
      <c r="DW264" s="3"/>
      <c r="DX264" s="3"/>
      <c r="DY264" s="3"/>
      <c r="DZ264" s="3"/>
      <c r="EA264" s="3"/>
      <c r="EB264" s="3"/>
      <c r="EC264" s="3"/>
    </row>
    <row r="265" spans="1:133">
      <c r="A265" s="574" t="s">
        <v>483</v>
      </c>
      <c r="B265" s="92"/>
      <c r="C265" s="92"/>
      <c r="D265" s="92"/>
      <c r="E265" s="632"/>
      <c r="F265" s="607" t="s">
        <v>119</v>
      </c>
      <c r="G265" s="607" t="s">
        <v>119</v>
      </c>
      <c r="H265" s="607" t="s">
        <v>119</v>
      </c>
      <c r="I265" s="607" t="s">
        <v>119</v>
      </c>
      <c r="J265" s="607" t="s">
        <v>119</v>
      </c>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M265" s="3"/>
      <c r="CN265" s="3"/>
      <c r="CO265" s="3"/>
      <c r="CP265" s="3"/>
      <c r="CQ265" s="3"/>
      <c r="CR265" s="3"/>
      <c r="CS265" s="3"/>
      <c r="CT265" s="3"/>
      <c r="CU265" s="3"/>
      <c r="CV265" s="3"/>
      <c r="CW265" s="3"/>
      <c r="CX265" s="3"/>
      <c r="CY265" s="3"/>
      <c r="CZ265" s="3"/>
      <c r="DA265" s="3"/>
      <c r="DB265" s="3"/>
      <c r="DC265" s="3"/>
      <c r="DD265" s="3"/>
      <c r="DE265" s="3"/>
      <c r="DF265" s="3"/>
      <c r="DG265" s="3"/>
      <c r="DH265" s="3"/>
      <c r="DI265" s="3"/>
      <c r="DJ265" s="3"/>
      <c r="DK265" s="3"/>
      <c r="DL265" s="3"/>
      <c r="DM265" s="3"/>
      <c r="DN265" s="3"/>
      <c r="DO265" s="3"/>
      <c r="DP265" s="3"/>
      <c r="DQ265" s="3"/>
      <c r="DR265" s="3"/>
      <c r="DS265" s="3"/>
      <c r="DT265" s="3"/>
      <c r="DU265" s="3"/>
      <c r="DV265" s="3"/>
      <c r="DW265" s="3"/>
      <c r="DX265" s="3"/>
      <c r="DY265" s="3"/>
      <c r="DZ265" s="3"/>
      <c r="EA265" s="3"/>
      <c r="EB265" s="3"/>
      <c r="EC265" s="3"/>
    </row>
    <row r="266" spans="1:133">
      <c r="A266" s="574" t="s">
        <v>334</v>
      </c>
      <c r="B266" s="92"/>
      <c r="C266" s="92"/>
      <c r="D266" s="92"/>
      <c r="E266" s="632"/>
      <c r="F266" s="607" t="s">
        <v>119</v>
      </c>
      <c r="G266" s="607" t="s">
        <v>119</v>
      </c>
      <c r="H266" s="607" t="s">
        <v>119</v>
      </c>
      <c r="I266" s="607" t="s">
        <v>119</v>
      </c>
      <c r="J266" s="607" t="s">
        <v>119</v>
      </c>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M266" s="3"/>
      <c r="CN266" s="3"/>
      <c r="CO266" s="3"/>
      <c r="CP266" s="3"/>
      <c r="CQ266" s="3"/>
      <c r="CR266" s="3"/>
      <c r="CS266" s="3"/>
      <c r="CT266" s="3"/>
      <c r="CU266" s="3"/>
      <c r="CV266" s="3"/>
      <c r="CW266" s="3"/>
      <c r="CX266" s="3"/>
      <c r="CY266" s="3"/>
      <c r="CZ266" s="3"/>
      <c r="DA266" s="3"/>
      <c r="DB266" s="3"/>
      <c r="DC266" s="3"/>
      <c r="DD266" s="3"/>
      <c r="DE266" s="3"/>
      <c r="DF266" s="3"/>
      <c r="DG266" s="3"/>
      <c r="DH266" s="3"/>
      <c r="DI266" s="3"/>
      <c r="DJ266" s="3"/>
      <c r="DK266" s="3"/>
      <c r="DL266" s="3"/>
      <c r="DM266" s="3"/>
      <c r="DN266" s="3"/>
      <c r="DO266" s="3"/>
      <c r="DP266" s="3"/>
      <c r="DQ266" s="3"/>
      <c r="DR266" s="3"/>
      <c r="DS266" s="3"/>
      <c r="DT266" s="3"/>
      <c r="DU266" s="3"/>
      <c r="DV266" s="3"/>
      <c r="DW266" s="3"/>
      <c r="DX266" s="3"/>
      <c r="DY266" s="3"/>
      <c r="DZ266" s="3"/>
      <c r="EA266" s="3"/>
      <c r="EB266" s="3"/>
      <c r="EC266" s="3"/>
    </row>
    <row r="267" spans="1:133">
      <c r="A267" s="574" t="s">
        <v>335</v>
      </c>
      <c r="B267" s="92"/>
      <c r="C267" s="92"/>
      <c r="D267" s="92"/>
      <c r="E267" s="632"/>
      <c r="F267" s="607">
        <v>2800</v>
      </c>
      <c r="G267" s="607" t="s">
        <v>119</v>
      </c>
      <c r="H267" s="607" t="s">
        <v>119</v>
      </c>
      <c r="I267" s="607" t="s">
        <v>119</v>
      </c>
      <c r="J267" s="607" t="s">
        <v>119</v>
      </c>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M267" s="3"/>
      <c r="CN267" s="3"/>
      <c r="CO267" s="3"/>
      <c r="CP267" s="3"/>
      <c r="CQ267" s="3"/>
      <c r="CR267" s="3"/>
      <c r="CS267" s="3"/>
      <c r="CT267" s="3"/>
      <c r="CU267" s="3"/>
      <c r="CV267" s="3"/>
      <c r="CW267" s="3"/>
      <c r="CX267" s="3"/>
      <c r="CY267" s="3"/>
      <c r="CZ267" s="3"/>
      <c r="DA267" s="3"/>
      <c r="DB267" s="3"/>
      <c r="DC267" s="3"/>
      <c r="DD267" s="3"/>
      <c r="DE267" s="3"/>
      <c r="DF267" s="3"/>
      <c r="DG267" s="3"/>
      <c r="DH267" s="3"/>
      <c r="DI267" s="3"/>
      <c r="DJ267" s="3"/>
      <c r="DK267" s="3"/>
      <c r="DL267" s="3"/>
      <c r="DM267" s="3"/>
      <c r="DN267" s="3"/>
      <c r="DO267" s="3"/>
      <c r="DP267" s="3"/>
      <c r="DQ267" s="3"/>
      <c r="DR267" s="3"/>
      <c r="DS267" s="3"/>
      <c r="DT267" s="3"/>
      <c r="DU267" s="3"/>
      <c r="DV267" s="3"/>
      <c r="DW267" s="3"/>
      <c r="DX267" s="3"/>
      <c r="DY267" s="3"/>
      <c r="DZ267" s="3"/>
      <c r="EA267" s="3"/>
      <c r="EB267" s="3"/>
      <c r="EC267" s="3"/>
    </row>
    <row r="268" spans="1:133">
      <c r="A268" s="574" t="s">
        <v>484</v>
      </c>
      <c r="B268" s="92"/>
      <c r="C268" s="92"/>
      <c r="D268" s="92"/>
      <c r="E268" s="632"/>
      <c r="F268" s="607">
        <v>2800</v>
      </c>
      <c r="G268" s="607" t="s">
        <v>119</v>
      </c>
      <c r="H268" s="607" t="s">
        <v>119</v>
      </c>
      <c r="I268" s="607" t="s">
        <v>119</v>
      </c>
      <c r="J268" s="607" t="s">
        <v>119</v>
      </c>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c r="CK268" s="3"/>
      <c r="CL268" s="3"/>
      <c r="CM268" s="3"/>
      <c r="CN268" s="3"/>
      <c r="CO268" s="3"/>
      <c r="CP268" s="3"/>
      <c r="CQ268" s="3"/>
      <c r="CR268" s="3"/>
      <c r="CS268" s="3"/>
      <c r="CT268" s="3"/>
      <c r="CU268" s="3"/>
      <c r="CV268" s="3"/>
      <c r="CW268" s="3"/>
      <c r="CX268" s="3"/>
      <c r="CY268" s="3"/>
      <c r="CZ268" s="3"/>
      <c r="DA268" s="3"/>
      <c r="DB268" s="3"/>
      <c r="DC268" s="3"/>
      <c r="DD268" s="3"/>
      <c r="DE268" s="3"/>
      <c r="DF268" s="3"/>
      <c r="DG268" s="3"/>
      <c r="DH268" s="3"/>
      <c r="DI268" s="3"/>
      <c r="DJ268" s="3"/>
      <c r="DK268" s="3"/>
      <c r="DL268" s="3"/>
      <c r="DM268" s="3"/>
      <c r="DN268" s="3"/>
      <c r="DO268" s="3"/>
      <c r="DP268" s="3"/>
      <c r="DQ268" s="3"/>
      <c r="DR268" s="3"/>
      <c r="DS268" s="3"/>
      <c r="DT268" s="3"/>
      <c r="DU268" s="3"/>
      <c r="DV268" s="3"/>
      <c r="DW268" s="3"/>
      <c r="DX268" s="3"/>
      <c r="DY268" s="3"/>
      <c r="DZ268" s="3"/>
      <c r="EA268" s="3"/>
      <c r="EB268" s="3"/>
      <c r="EC268" s="3"/>
    </row>
    <row r="269" spans="1:133">
      <c r="A269" s="574" t="s">
        <v>334</v>
      </c>
      <c r="B269" s="92"/>
      <c r="C269" s="92"/>
      <c r="D269" s="92"/>
      <c r="E269" s="632"/>
      <c r="F269" s="607" t="s">
        <v>119</v>
      </c>
      <c r="G269" s="607" t="s">
        <v>119</v>
      </c>
      <c r="H269" s="607" t="s">
        <v>119</v>
      </c>
      <c r="I269" s="607" t="s">
        <v>119</v>
      </c>
      <c r="J269" s="607" t="s">
        <v>119</v>
      </c>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M269" s="3"/>
      <c r="CN269" s="3"/>
      <c r="CO269" s="3"/>
      <c r="CP269" s="3"/>
      <c r="CQ269" s="3"/>
      <c r="CR269" s="3"/>
      <c r="CS269" s="3"/>
      <c r="CT269" s="3"/>
      <c r="CU269" s="3"/>
      <c r="CV269" s="3"/>
      <c r="CW269" s="3"/>
      <c r="CX269" s="3"/>
      <c r="CY269" s="3"/>
      <c r="CZ269" s="3"/>
      <c r="DA269" s="3"/>
      <c r="DB269" s="3"/>
      <c r="DC269" s="3"/>
      <c r="DD269" s="3"/>
      <c r="DE269" s="3"/>
      <c r="DF269" s="3"/>
      <c r="DG269" s="3"/>
      <c r="DH269" s="3"/>
      <c r="DI269" s="3"/>
      <c r="DJ269" s="3"/>
      <c r="DK269" s="3"/>
      <c r="DL269" s="3"/>
      <c r="DM269" s="3"/>
      <c r="DN269" s="3"/>
      <c r="DO269" s="3"/>
      <c r="DP269" s="3"/>
      <c r="DQ269" s="3"/>
      <c r="DR269" s="3"/>
      <c r="DS269" s="3"/>
      <c r="DT269" s="3"/>
      <c r="DU269" s="3"/>
      <c r="DV269" s="3"/>
      <c r="DW269" s="3"/>
      <c r="DX269" s="3"/>
      <c r="DY269" s="3"/>
      <c r="DZ269" s="3"/>
      <c r="EA269" s="3"/>
      <c r="EB269" s="3"/>
      <c r="EC269" s="3"/>
    </row>
    <row r="270" spans="1:133">
      <c r="A270" s="574" t="s">
        <v>335</v>
      </c>
      <c r="B270" s="92"/>
      <c r="C270" s="92"/>
      <c r="D270" s="92"/>
      <c r="E270" s="632"/>
      <c r="F270" s="607">
        <v>731.6</v>
      </c>
      <c r="G270" s="607">
        <v>681.7</v>
      </c>
      <c r="H270" s="607">
        <v>473.7</v>
      </c>
      <c r="I270" s="607">
        <v>62.3</v>
      </c>
      <c r="J270" s="607">
        <v>-357.7</v>
      </c>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M270" s="3"/>
      <c r="CN270" s="3"/>
      <c r="CO270" s="3"/>
      <c r="CP270" s="3"/>
      <c r="CQ270" s="3"/>
      <c r="CR270" s="3"/>
      <c r="CS270" s="3"/>
      <c r="CT270" s="3"/>
      <c r="CU270" s="3"/>
      <c r="CV270" s="3"/>
      <c r="CW270" s="3"/>
      <c r="CX270" s="3"/>
      <c r="CY270" s="3"/>
      <c r="CZ270" s="3"/>
      <c r="DA270" s="3"/>
      <c r="DB270" s="3"/>
      <c r="DC270" s="3"/>
      <c r="DD270" s="3"/>
      <c r="DE270" s="3"/>
      <c r="DF270" s="3"/>
      <c r="DG270" s="3"/>
      <c r="DH270" s="3"/>
      <c r="DI270" s="3"/>
      <c r="DJ270" s="3"/>
      <c r="DK270" s="3"/>
      <c r="DL270" s="3"/>
      <c r="DM270" s="3"/>
      <c r="DN270" s="3"/>
      <c r="DO270" s="3"/>
      <c r="DP270" s="3"/>
      <c r="DQ270" s="3"/>
      <c r="DR270" s="3"/>
      <c r="DS270" s="3"/>
      <c r="DT270" s="3"/>
      <c r="DU270" s="3"/>
      <c r="DV270" s="3"/>
      <c r="DW270" s="3"/>
      <c r="DX270" s="3"/>
      <c r="DY270" s="3"/>
      <c r="DZ270" s="3"/>
      <c r="EA270" s="3"/>
      <c r="EB270" s="3"/>
      <c r="EC270" s="3"/>
    </row>
    <row r="271" spans="1:133">
      <c r="A271" s="563" t="s">
        <v>499</v>
      </c>
      <c r="B271" s="92"/>
      <c r="C271" s="92"/>
      <c r="D271" s="92"/>
      <c r="E271" s="632"/>
      <c r="F271" s="607">
        <v>930.1</v>
      </c>
      <c r="G271" s="607">
        <v>909.3</v>
      </c>
      <c r="H271" s="607">
        <v>725.7</v>
      </c>
      <c r="I271" s="607">
        <v>399.5</v>
      </c>
      <c r="J271" s="607">
        <v>200.4</v>
      </c>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M271" s="3"/>
      <c r="CN271" s="3"/>
      <c r="CO271" s="3"/>
      <c r="CP271" s="3"/>
      <c r="CQ271" s="3"/>
      <c r="CR271" s="3"/>
      <c r="CS271" s="3"/>
      <c r="CT271" s="3"/>
      <c r="CU271" s="3"/>
      <c r="CV271" s="3"/>
      <c r="CW271" s="3"/>
      <c r="CX271" s="3"/>
      <c r="CY271" s="3"/>
      <c r="CZ271" s="3"/>
      <c r="DA271" s="3"/>
      <c r="DB271" s="3"/>
      <c r="DC271" s="3"/>
      <c r="DD271" s="3"/>
      <c r="DE271" s="3"/>
      <c r="DF271" s="3"/>
      <c r="DG271" s="3"/>
      <c r="DH271" s="3"/>
      <c r="DI271" s="3"/>
      <c r="DJ271" s="3"/>
      <c r="DK271" s="3"/>
      <c r="DL271" s="3"/>
      <c r="DM271" s="3"/>
      <c r="DN271" s="3"/>
      <c r="DO271" s="3"/>
      <c r="DP271" s="3"/>
      <c r="DQ271" s="3"/>
      <c r="DR271" s="3"/>
      <c r="DS271" s="3"/>
      <c r="DT271" s="3"/>
      <c r="DU271" s="3"/>
      <c r="DV271" s="3"/>
      <c r="DW271" s="3"/>
      <c r="DX271" s="3"/>
      <c r="DY271" s="3"/>
      <c r="DZ271" s="3"/>
      <c r="EA271" s="3"/>
      <c r="EB271" s="3"/>
      <c r="EC271" s="3"/>
    </row>
    <row r="272" spans="1:133">
      <c r="A272" s="566" t="s">
        <v>340</v>
      </c>
      <c r="B272" s="92"/>
      <c r="C272" s="92"/>
      <c r="D272" s="92"/>
      <c r="E272" s="632"/>
      <c r="F272" s="607">
        <v>198.5</v>
      </c>
      <c r="G272" s="607">
        <v>227.6</v>
      </c>
      <c r="H272" s="607">
        <v>251.9</v>
      </c>
      <c r="I272" s="607">
        <v>461.8</v>
      </c>
      <c r="J272" s="607">
        <v>558.1</v>
      </c>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M272" s="3"/>
      <c r="CN272" s="3"/>
      <c r="CO272" s="3"/>
      <c r="CP272" s="3"/>
      <c r="CQ272" s="3"/>
      <c r="CR272" s="3"/>
      <c r="CS272" s="3"/>
      <c r="CT272" s="3"/>
      <c r="CU272" s="3"/>
      <c r="CV272" s="3"/>
      <c r="CW272" s="3"/>
      <c r="CX272" s="3"/>
      <c r="CY272" s="3"/>
      <c r="CZ272" s="3"/>
      <c r="DA272" s="3"/>
      <c r="DB272" s="3"/>
      <c r="DC272" s="3"/>
      <c r="DD272" s="3"/>
      <c r="DE272" s="3"/>
      <c r="DF272" s="3"/>
      <c r="DG272" s="3"/>
      <c r="DH272" s="3"/>
      <c r="DI272" s="3"/>
      <c r="DJ272" s="3"/>
      <c r="DK272" s="3"/>
      <c r="DL272" s="3"/>
      <c r="DM272" s="3"/>
      <c r="DN272" s="3"/>
      <c r="DO272" s="3"/>
      <c r="DP272" s="3"/>
      <c r="DQ272" s="3"/>
      <c r="DR272" s="3"/>
      <c r="DS272" s="3"/>
      <c r="DT272" s="3"/>
      <c r="DU272" s="3"/>
      <c r="DV272" s="3"/>
      <c r="DW272" s="3"/>
      <c r="DX272" s="3"/>
      <c r="DY272" s="3"/>
      <c r="DZ272" s="3"/>
      <c r="EA272" s="3"/>
      <c r="EB272" s="3"/>
      <c r="EC272" s="3"/>
    </row>
    <row r="273" spans="1:133">
      <c r="A273" s="566" t="s">
        <v>335</v>
      </c>
      <c r="B273" s="92"/>
      <c r="C273" s="92"/>
      <c r="D273" s="92"/>
      <c r="E273" s="632"/>
      <c r="F273" s="607">
        <v>765.5</v>
      </c>
      <c r="G273" s="607">
        <v>718.7</v>
      </c>
      <c r="H273" s="607">
        <v>510.1</v>
      </c>
      <c r="I273" s="607">
        <v>24.3</v>
      </c>
      <c r="J273" s="607">
        <v>-330.4</v>
      </c>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c r="CJ273" s="3"/>
      <c r="CK273" s="3"/>
      <c r="CL273" s="3"/>
      <c r="CM273" s="3"/>
      <c r="CN273" s="3"/>
      <c r="CO273" s="3"/>
      <c r="CP273" s="3"/>
      <c r="CQ273" s="3"/>
      <c r="CR273" s="3"/>
      <c r="CS273" s="3"/>
      <c r="CT273" s="3"/>
      <c r="CU273" s="3"/>
      <c r="CV273" s="3"/>
      <c r="CW273" s="3"/>
      <c r="CX273" s="3"/>
      <c r="CY273" s="3"/>
      <c r="CZ273" s="3"/>
      <c r="DA273" s="3"/>
      <c r="DB273" s="3"/>
      <c r="DC273" s="3"/>
      <c r="DD273" s="3"/>
      <c r="DE273" s="3"/>
      <c r="DF273" s="3"/>
      <c r="DG273" s="3"/>
      <c r="DH273" s="3"/>
      <c r="DI273" s="3"/>
      <c r="DJ273" s="3"/>
      <c r="DK273" s="3"/>
      <c r="DL273" s="3"/>
      <c r="DM273" s="3"/>
      <c r="DN273" s="3"/>
      <c r="DO273" s="3"/>
      <c r="DP273" s="3"/>
      <c r="DQ273" s="3"/>
      <c r="DR273" s="3"/>
      <c r="DS273" s="3"/>
      <c r="DT273" s="3"/>
      <c r="DU273" s="3"/>
      <c r="DV273" s="3"/>
      <c r="DW273" s="3"/>
      <c r="DX273" s="3"/>
      <c r="DY273" s="3"/>
      <c r="DZ273" s="3"/>
      <c r="EA273" s="3"/>
      <c r="EB273" s="3"/>
      <c r="EC273" s="3"/>
    </row>
    <row r="274" spans="1:133">
      <c r="A274" s="574" t="s">
        <v>482</v>
      </c>
      <c r="B274" s="92"/>
      <c r="C274" s="92"/>
      <c r="D274" s="92"/>
      <c r="E274" s="632"/>
      <c r="F274" s="607">
        <v>930.1</v>
      </c>
      <c r="G274" s="607">
        <v>909.3</v>
      </c>
      <c r="H274" s="607">
        <v>725.7</v>
      </c>
      <c r="I274" s="607">
        <v>399.5</v>
      </c>
      <c r="J274" s="607">
        <v>200.4</v>
      </c>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c r="CK274" s="3"/>
      <c r="CL274" s="3"/>
      <c r="CM274" s="3"/>
      <c r="CN274" s="3"/>
      <c r="CO274" s="3"/>
      <c r="CP274" s="3"/>
      <c r="CQ274" s="3"/>
      <c r="CR274" s="3"/>
      <c r="CS274" s="3"/>
      <c r="CT274" s="3"/>
      <c r="CU274" s="3"/>
      <c r="CV274" s="3"/>
      <c r="CW274" s="3"/>
      <c r="CX274" s="3"/>
      <c r="CY274" s="3"/>
      <c r="CZ274" s="3"/>
      <c r="DA274" s="3"/>
      <c r="DB274" s="3"/>
      <c r="DC274" s="3"/>
      <c r="DD274" s="3"/>
      <c r="DE274" s="3"/>
      <c r="DF274" s="3"/>
      <c r="DG274" s="3"/>
      <c r="DH274" s="3"/>
      <c r="DI274" s="3"/>
      <c r="DJ274" s="3"/>
      <c r="DK274" s="3"/>
      <c r="DL274" s="3"/>
      <c r="DM274" s="3"/>
      <c r="DN274" s="3"/>
      <c r="DO274" s="3"/>
      <c r="DP274" s="3"/>
      <c r="DQ274" s="3"/>
      <c r="DR274" s="3"/>
      <c r="DS274" s="3"/>
      <c r="DT274" s="3"/>
      <c r="DU274" s="3"/>
      <c r="DV274" s="3"/>
      <c r="DW274" s="3"/>
      <c r="DX274" s="3"/>
      <c r="DY274" s="3"/>
      <c r="DZ274" s="3"/>
      <c r="EA274" s="3"/>
      <c r="EB274" s="3"/>
      <c r="EC274" s="3"/>
    </row>
    <row r="275" spans="1:133">
      <c r="A275" s="574" t="s">
        <v>340</v>
      </c>
      <c r="B275" s="92"/>
      <c r="C275" s="92"/>
      <c r="D275" s="92"/>
      <c r="E275" s="632"/>
      <c r="F275" s="607">
        <v>164.6</v>
      </c>
      <c r="G275" s="607">
        <v>190.6</v>
      </c>
      <c r="H275" s="607">
        <v>215.5</v>
      </c>
      <c r="I275" s="607">
        <v>423.8</v>
      </c>
      <c r="J275" s="607">
        <v>530.79999999999995</v>
      </c>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c r="CK275" s="3"/>
      <c r="CL275" s="3"/>
      <c r="CM275" s="3"/>
      <c r="CN275" s="3"/>
      <c r="CO275" s="3"/>
      <c r="CP275" s="3"/>
      <c r="CQ275" s="3"/>
      <c r="CR275" s="3"/>
      <c r="CS275" s="3"/>
      <c r="CT275" s="3"/>
      <c r="CU275" s="3"/>
      <c r="CV275" s="3"/>
      <c r="CW275" s="3"/>
      <c r="CX275" s="3"/>
      <c r="CY275" s="3"/>
      <c r="CZ275" s="3"/>
      <c r="DA275" s="3"/>
      <c r="DB275" s="3"/>
      <c r="DC275" s="3"/>
      <c r="DD275" s="3"/>
      <c r="DE275" s="3"/>
      <c r="DF275" s="3"/>
      <c r="DG275" s="3"/>
      <c r="DH275" s="3"/>
      <c r="DI275" s="3"/>
      <c r="DJ275" s="3"/>
      <c r="DK275" s="3"/>
      <c r="DL275" s="3"/>
      <c r="DM275" s="3"/>
      <c r="DN275" s="3"/>
      <c r="DO275" s="3"/>
      <c r="DP275" s="3"/>
      <c r="DQ275" s="3"/>
      <c r="DR275" s="3"/>
      <c r="DS275" s="3"/>
      <c r="DT275" s="3"/>
      <c r="DU275" s="3"/>
      <c r="DV275" s="3"/>
      <c r="DW275" s="3"/>
      <c r="DX275" s="3"/>
      <c r="DY275" s="3"/>
      <c r="DZ275" s="3"/>
      <c r="EA275" s="3"/>
      <c r="EB275" s="3"/>
      <c r="EC275" s="3"/>
    </row>
    <row r="276" spans="1:133">
      <c r="A276" s="574" t="s">
        <v>335</v>
      </c>
      <c r="B276" s="92"/>
      <c r="C276" s="92"/>
      <c r="D276" s="92"/>
      <c r="E276" s="632"/>
      <c r="F276" s="607" t="s">
        <v>119</v>
      </c>
      <c r="G276" s="607" t="s">
        <v>119</v>
      </c>
      <c r="H276" s="607" t="s">
        <v>119</v>
      </c>
      <c r="I276" s="607" t="s">
        <v>119</v>
      </c>
      <c r="J276" s="607" t="s">
        <v>119</v>
      </c>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M276" s="3"/>
      <c r="CN276" s="3"/>
      <c r="CO276" s="3"/>
      <c r="CP276" s="3"/>
      <c r="CQ276" s="3"/>
      <c r="CR276" s="3"/>
      <c r="CS276" s="3"/>
      <c r="CT276" s="3"/>
      <c r="CU276" s="3"/>
      <c r="CV276" s="3"/>
      <c r="CW276" s="3"/>
      <c r="CX276" s="3"/>
      <c r="CY276" s="3"/>
      <c r="CZ276" s="3"/>
      <c r="DA276" s="3"/>
      <c r="DB276" s="3"/>
      <c r="DC276" s="3"/>
      <c r="DD276" s="3"/>
      <c r="DE276" s="3"/>
      <c r="DF276" s="3"/>
      <c r="DG276" s="3"/>
      <c r="DH276" s="3"/>
      <c r="DI276" s="3"/>
      <c r="DJ276" s="3"/>
      <c r="DK276" s="3"/>
      <c r="DL276" s="3"/>
      <c r="DM276" s="3"/>
      <c r="DN276" s="3"/>
      <c r="DO276" s="3"/>
      <c r="DP276" s="3"/>
      <c r="DQ276" s="3"/>
      <c r="DR276" s="3"/>
      <c r="DS276" s="3"/>
      <c r="DT276" s="3"/>
      <c r="DU276" s="3"/>
      <c r="DV276" s="3"/>
      <c r="DW276" s="3"/>
      <c r="DX276" s="3"/>
      <c r="DY276" s="3"/>
      <c r="DZ276" s="3"/>
      <c r="EA276" s="3"/>
      <c r="EB276" s="3"/>
      <c r="EC276" s="3"/>
    </row>
    <row r="277" spans="1:133">
      <c r="A277" s="574" t="s">
        <v>483</v>
      </c>
      <c r="B277" s="92"/>
      <c r="C277" s="92"/>
      <c r="D277" s="92"/>
      <c r="E277" s="632"/>
      <c r="F277" s="607" t="s">
        <v>119</v>
      </c>
      <c r="G277" s="607" t="s">
        <v>119</v>
      </c>
      <c r="H277" s="607" t="s">
        <v>119</v>
      </c>
      <c r="I277" s="607" t="s">
        <v>119</v>
      </c>
      <c r="J277" s="607" t="s">
        <v>119</v>
      </c>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M277" s="3"/>
      <c r="CN277" s="3"/>
      <c r="CO277" s="3"/>
      <c r="CP277" s="3"/>
      <c r="CQ277" s="3"/>
      <c r="CR277" s="3"/>
      <c r="CS277" s="3"/>
      <c r="CT277" s="3"/>
      <c r="CU277" s="3"/>
      <c r="CV277" s="3"/>
      <c r="CW277" s="3"/>
      <c r="CX277" s="3"/>
      <c r="CY277" s="3"/>
      <c r="CZ277" s="3"/>
      <c r="DA277" s="3"/>
      <c r="DB277" s="3"/>
      <c r="DC277" s="3"/>
      <c r="DD277" s="3"/>
      <c r="DE277" s="3"/>
      <c r="DF277" s="3"/>
      <c r="DG277" s="3"/>
      <c r="DH277" s="3"/>
      <c r="DI277" s="3"/>
      <c r="DJ277" s="3"/>
      <c r="DK277" s="3"/>
      <c r="DL277" s="3"/>
      <c r="DM277" s="3"/>
      <c r="DN277" s="3"/>
      <c r="DO277" s="3"/>
      <c r="DP277" s="3"/>
      <c r="DQ277" s="3"/>
      <c r="DR277" s="3"/>
      <c r="DS277" s="3"/>
      <c r="DT277" s="3"/>
      <c r="DU277" s="3"/>
      <c r="DV277" s="3"/>
      <c r="DW277" s="3"/>
      <c r="DX277" s="3"/>
      <c r="DY277" s="3"/>
      <c r="DZ277" s="3"/>
      <c r="EA277" s="3"/>
      <c r="EB277" s="3"/>
      <c r="EC277" s="3"/>
    </row>
    <row r="278" spans="1:133">
      <c r="A278" s="574" t="s">
        <v>340</v>
      </c>
      <c r="B278" s="92"/>
      <c r="C278" s="92"/>
      <c r="D278" s="92"/>
      <c r="E278" s="632"/>
      <c r="F278" s="607" t="s">
        <v>119</v>
      </c>
      <c r="G278" s="607" t="s">
        <v>119</v>
      </c>
      <c r="H278" s="607" t="s">
        <v>119</v>
      </c>
      <c r="I278" s="607" t="s">
        <v>119</v>
      </c>
      <c r="J278" s="607" t="s">
        <v>119</v>
      </c>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c r="CK278" s="3"/>
      <c r="CL278" s="3"/>
      <c r="CM278" s="3"/>
      <c r="CN278" s="3"/>
      <c r="CO278" s="3"/>
      <c r="CP278" s="3"/>
      <c r="CQ278" s="3"/>
      <c r="CR278" s="3"/>
      <c r="CS278" s="3"/>
      <c r="CT278" s="3"/>
      <c r="CU278" s="3"/>
      <c r="CV278" s="3"/>
      <c r="CW278" s="3"/>
      <c r="CX278" s="3"/>
      <c r="CY278" s="3"/>
      <c r="CZ278" s="3"/>
      <c r="DA278" s="3"/>
      <c r="DB278" s="3"/>
      <c r="DC278" s="3"/>
      <c r="DD278" s="3"/>
      <c r="DE278" s="3"/>
      <c r="DF278" s="3"/>
      <c r="DG278" s="3"/>
      <c r="DH278" s="3"/>
      <c r="DI278" s="3"/>
      <c r="DJ278" s="3"/>
      <c r="DK278" s="3"/>
      <c r="DL278" s="3"/>
      <c r="DM278" s="3"/>
      <c r="DN278" s="3"/>
      <c r="DO278" s="3"/>
      <c r="DP278" s="3"/>
      <c r="DQ278" s="3"/>
      <c r="DR278" s="3"/>
      <c r="DS278" s="3"/>
      <c r="DT278" s="3"/>
      <c r="DU278" s="3"/>
      <c r="DV278" s="3"/>
      <c r="DW278" s="3"/>
      <c r="DX278" s="3"/>
      <c r="DY278" s="3"/>
      <c r="DZ278" s="3"/>
      <c r="EA278" s="3"/>
      <c r="EB278" s="3"/>
      <c r="EC278" s="3"/>
    </row>
    <row r="279" spans="1:133">
      <c r="A279" s="574" t="s">
        <v>335</v>
      </c>
      <c r="B279" s="92"/>
      <c r="C279" s="92"/>
      <c r="D279" s="92"/>
      <c r="E279" s="632"/>
      <c r="F279" s="607">
        <v>33.9</v>
      </c>
      <c r="G279" s="607">
        <v>37</v>
      </c>
      <c r="H279" s="607">
        <v>36.4</v>
      </c>
      <c r="I279" s="607">
        <v>38</v>
      </c>
      <c r="J279" s="607">
        <v>27.3</v>
      </c>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c r="CF279" s="3"/>
      <c r="CG279" s="3"/>
      <c r="CH279" s="3"/>
      <c r="CI279" s="3"/>
      <c r="CJ279" s="3"/>
      <c r="CK279" s="3"/>
      <c r="CL279" s="3"/>
      <c r="CM279" s="3"/>
      <c r="CN279" s="3"/>
      <c r="CO279" s="3"/>
      <c r="CP279" s="3"/>
      <c r="CQ279" s="3"/>
      <c r="CR279" s="3"/>
      <c r="CS279" s="3"/>
      <c r="CT279" s="3"/>
      <c r="CU279" s="3"/>
      <c r="CV279" s="3"/>
      <c r="CW279" s="3"/>
      <c r="CX279" s="3"/>
      <c r="CY279" s="3"/>
      <c r="CZ279" s="3"/>
      <c r="DA279" s="3"/>
      <c r="DB279" s="3"/>
      <c r="DC279" s="3"/>
      <c r="DD279" s="3"/>
      <c r="DE279" s="3"/>
      <c r="DF279" s="3"/>
      <c r="DG279" s="3"/>
      <c r="DH279" s="3"/>
      <c r="DI279" s="3"/>
      <c r="DJ279" s="3"/>
      <c r="DK279" s="3"/>
      <c r="DL279" s="3"/>
      <c r="DM279" s="3"/>
      <c r="DN279" s="3"/>
      <c r="DO279" s="3"/>
      <c r="DP279" s="3"/>
      <c r="DQ279" s="3"/>
      <c r="DR279" s="3"/>
      <c r="DS279" s="3"/>
      <c r="DT279" s="3"/>
      <c r="DU279" s="3"/>
      <c r="DV279" s="3"/>
      <c r="DW279" s="3"/>
      <c r="DX279" s="3"/>
      <c r="DY279" s="3"/>
      <c r="DZ279" s="3"/>
      <c r="EA279" s="3"/>
      <c r="EB279" s="3"/>
      <c r="EC279" s="3"/>
    </row>
    <row r="280" spans="1:133">
      <c r="A280" s="574" t="s">
        <v>484</v>
      </c>
      <c r="B280" s="92"/>
      <c r="C280" s="92"/>
      <c r="D280" s="92"/>
      <c r="E280" s="632"/>
      <c r="F280" s="607" t="s">
        <v>119</v>
      </c>
      <c r="G280" s="607" t="s">
        <v>119</v>
      </c>
      <c r="H280" s="607" t="s">
        <v>119</v>
      </c>
      <c r="I280" s="607" t="s">
        <v>119</v>
      </c>
      <c r="J280" s="607" t="s">
        <v>119</v>
      </c>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M280" s="3"/>
      <c r="CN280" s="3"/>
      <c r="CO280" s="3"/>
      <c r="CP280" s="3"/>
      <c r="CQ280" s="3"/>
      <c r="CR280" s="3"/>
      <c r="CS280" s="3"/>
      <c r="CT280" s="3"/>
      <c r="CU280" s="3"/>
      <c r="CV280" s="3"/>
      <c r="CW280" s="3"/>
      <c r="CX280" s="3"/>
      <c r="CY280" s="3"/>
      <c r="CZ280" s="3"/>
      <c r="DA280" s="3"/>
      <c r="DB280" s="3"/>
      <c r="DC280" s="3"/>
      <c r="DD280" s="3"/>
      <c r="DE280" s="3"/>
      <c r="DF280" s="3"/>
      <c r="DG280" s="3"/>
      <c r="DH280" s="3"/>
      <c r="DI280" s="3"/>
      <c r="DJ280" s="3"/>
      <c r="DK280" s="3"/>
      <c r="DL280" s="3"/>
      <c r="DM280" s="3"/>
      <c r="DN280" s="3"/>
      <c r="DO280" s="3"/>
      <c r="DP280" s="3"/>
      <c r="DQ280" s="3"/>
      <c r="DR280" s="3"/>
      <c r="DS280" s="3"/>
      <c r="DT280" s="3"/>
      <c r="DU280" s="3"/>
      <c r="DV280" s="3"/>
      <c r="DW280" s="3"/>
      <c r="DX280" s="3"/>
      <c r="DY280" s="3"/>
      <c r="DZ280" s="3"/>
      <c r="EA280" s="3"/>
      <c r="EB280" s="3"/>
      <c r="EC280" s="3"/>
    </row>
    <row r="281" spans="1:133">
      <c r="A281" s="574" t="s">
        <v>340</v>
      </c>
      <c r="B281" s="92"/>
      <c r="C281" s="92"/>
      <c r="D281" s="92"/>
      <c r="E281" s="632"/>
      <c r="F281" s="607">
        <v>33.9</v>
      </c>
      <c r="G281" s="607">
        <v>37</v>
      </c>
      <c r="H281" s="607">
        <v>36.4</v>
      </c>
      <c r="I281" s="607">
        <v>38</v>
      </c>
      <c r="J281" s="607">
        <v>27.3</v>
      </c>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M281" s="3"/>
      <c r="CN281" s="3"/>
      <c r="CO281" s="3"/>
      <c r="CP281" s="3"/>
      <c r="CQ281" s="3"/>
      <c r="CR281" s="3"/>
      <c r="CS281" s="3"/>
      <c r="CT281" s="3"/>
      <c r="CU281" s="3"/>
      <c r="CV281" s="3"/>
      <c r="CW281" s="3"/>
      <c r="CX281" s="3"/>
      <c r="CY281" s="3"/>
      <c r="CZ281" s="3"/>
      <c r="DA281" s="3"/>
      <c r="DB281" s="3"/>
      <c r="DC281" s="3"/>
      <c r="DD281" s="3"/>
      <c r="DE281" s="3"/>
      <c r="DF281" s="3"/>
      <c r="DG281" s="3"/>
      <c r="DH281" s="3"/>
      <c r="DI281" s="3"/>
      <c r="DJ281" s="3"/>
      <c r="DK281" s="3"/>
      <c r="DL281" s="3"/>
      <c r="DM281" s="3"/>
      <c r="DN281" s="3"/>
      <c r="DO281" s="3"/>
      <c r="DP281" s="3"/>
      <c r="DQ281" s="3"/>
      <c r="DR281" s="3"/>
      <c r="DS281" s="3"/>
      <c r="DT281" s="3"/>
      <c r="DU281" s="3"/>
      <c r="DV281" s="3"/>
      <c r="DW281" s="3"/>
      <c r="DX281" s="3"/>
      <c r="DY281" s="3"/>
      <c r="DZ281" s="3"/>
      <c r="EA281" s="3"/>
      <c r="EB281" s="3"/>
      <c r="EC281" s="3"/>
    </row>
    <row r="282" spans="1:133">
      <c r="A282" s="574" t="s">
        <v>335</v>
      </c>
      <c r="B282" s="92"/>
      <c r="C282" s="92"/>
      <c r="D282" s="92"/>
      <c r="E282" s="632"/>
      <c r="F282" s="607">
        <v>0</v>
      </c>
      <c r="G282" s="607">
        <v>0</v>
      </c>
      <c r="H282" s="607">
        <v>0</v>
      </c>
      <c r="I282" s="607">
        <v>0</v>
      </c>
      <c r="J282" s="607">
        <v>0</v>
      </c>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c r="CK282" s="3"/>
      <c r="CL282" s="3"/>
      <c r="CM282" s="3"/>
      <c r="CN282" s="3"/>
      <c r="CO282" s="3"/>
      <c r="CP282" s="3"/>
      <c r="CQ282" s="3"/>
      <c r="CR282" s="3"/>
      <c r="CS282" s="3"/>
      <c r="CT282" s="3"/>
      <c r="CU282" s="3"/>
      <c r="CV282" s="3"/>
      <c r="CW282" s="3"/>
      <c r="CX282" s="3"/>
      <c r="CY282" s="3"/>
      <c r="CZ282" s="3"/>
      <c r="DA282" s="3"/>
      <c r="DB282" s="3"/>
      <c r="DC282" s="3"/>
      <c r="DD282" s="3"/>
      <c r="DE282" s="3"/>
      <c r="DF282" s="3"/>
      <c r="DG282" s="3"/>
      <c r="DH282" s="3"/>
      <c r="DI282" s="3"/>
      <c r="DJ282" s="3"/>
      <c r="DK282" s="3"/>
      <c r="DL282" s="3"/>
      <c r="DM282" s="3"/>
      <c r="DN282" s="3"/>
      <c r="DO282" s="3"/>
      <c r="DP282" s="3"/>
      <c r="DQ282" s="3"/>
      <c r="DR282" s="3"/>
      <c r="DS282" s="3"/>
      <c r="DT282" s="3"/>
      <c r="DU282" s="3"/>
      <c r="DV282" s="3"/>
      <c r="DW282" s="3"/>
      <c r="DX282" s="3"/>
      <c r="DY282" s="3"/>
      <c r="DZ282" s="3"/>
      <c r="EA282" s="3"/>
      <c r="EB282" s="3"/>
      <c r="EC282" s="3"/>
    </row>
    <row r="283" spans="1:133">
      <c r="A283" s="566" t="s">
        <v>477</v>
      </c>
      <c r="B283" s="92"/>
      <c r="C283" s="92"/>
      <c r="D283" s="92"/>
      <c r="E283" s="632"/>
      <c r="F283" s="607">
        <v>0</v>
      </c>
      <c r="G283" s="607">
        <v>0</v>
      </c>
      <c r="H283" s="607">
        <v>0</v>
      </c>
      <c r="I283" s="607">
        <v>0</v>
      </c>
      <c r="J283" s="607">
        <v>0</v>
      </c>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c r="CH283" s="3"/>
      <c r="CI283" s="3"/>
      <c r="CJ283" s="3"/>
      <c r="CK283" s="3"/>
      <c r="CL283" s="3"/>
      <c r="CM283" s="3"/>
      <c r="CN283" s="3"/>
      <c r="CO283" s="3"/>
      <c r="CP283" s="3"/>
      <c r="CQ283" s="3"/>
      <c r="CR283" s="3"/>
      <c r="CS283" s="3"/>
      <c r="CT283" s="3"/>
      <c r="CU283" s="3"/>
      <c r="CV283" s="3"/>
      <c r="CW283" s="3"/>
      <c r="CX283" s="3"/>
      <c r="CY283" s="3"/>
      <c r="CZ283" s="3"/>
      <c r="DA283" s="3"/>
      <c r="DB283" s="3"/>
      <c r="DC283" s="3"/>
      <c r="DD283" s="3"/>
      <c r="DE283" s="3"/>
      <c r="DF283" s="3"/>
      <c r="DG283" s="3"/>
      <c r="DH283" s="3"/>
      <c r="DI283" s="3"/>
      <c r="DJ283" s="3"/>
      <c r="DK283" s="3"/>
      <c r="DL283" s="3"/>
      <c r="DM283" s="3"/>
      <c r="DN283" s="3"/>
      <c r="DO283" s="3"/>
      <c r="DP283" s="3"/>
      <c r="DQ283" s="3"/>
      <c r="DR283" s="3"/>
      <c r="DS283" s="3"/>
      <c r="DT283" s="3"/>
      <c r="DU283" s="3"/>
      <c r="DV283" s="3"/>
      <c r="DW283" s="3"/>
      <c r="DX283" s="3"/>
      <c r="DY283" s="3"/>
      <c r="DZ283" s="3"/>
      <c r="EA283" s="3"/>
      <c r="EB283" s="3"/>
      <c r="EC283" s="3"/>
    </row>
    <row r="284" spans="1:133">
      <c r="A284" s="566" t="s">
        <v>478</v>
      </c>
      <c r="B284" s="92"/>
      <c r="C284" s="92"/>
      <c r="D284" s="92"/>
      <c r="E284" s="632"/>
      <c r="F284" s="607">
        <v>0</v>
      </c>
      <c r="G284" s="607">
        <v>0</v>
      </c>
      <c r="H284" s="607">
        <v>0</v>
      </c>
      <c r="I284" s="607">
        <v>0</v>
      </c>
      <c r="J284" s="607">
        <v>0</v>
      </c>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CM284" s="3"/>
      <c r="CN284" s="3"/>
      <c r="CO284" s="3"/>
      <c r="CP284" s="3"/>
      <c r="CQ284" s="3"/>
      <c r="CR284" s="3"/>
      <c r="CS284" s="3"/>
      <c r="CT284" s="3"/>
      <c r="CU284" s="3"/>
      <c r="CV284" s="3"/>
      <c r="CW284" s="3"/>
      <c r="CX284" s="3"/>
      <c r="CY284" s="3"/>
      <c r="CZ284" s="3"/>
      <c r="DA284" s="3"/>
      <c r="DB284" s="3"/>
      <c r="DC284" s="3"/>
      <c r="DD284" s="3"/>
      <c r="DE284" s="3"/>
      <c r="DF284" s="3"/>
      <c r="DG284" s="3"/>
      <c r="DH284" s="3"/>
      <c r="DI284" s="3"/>
      <c r="DJ284" s="3"/>
      <c r="DK284" s="3"/>
      <c r="DL284" s="3"/>
      <c r="DM284" s="3"/>
      <c r="DN284" s="3"/>
      <c r="DO284" s="3"/>
      <c r="DP284" s="3"/>
      <c r="DQ284" s="3"/>
      <c r="DR284" s="3"/>
      <c r="DS284" s="3"/>
      <c r="DT284" s="3"/>
      <c r="DU284" s="3"/>
      <c r="DV284" s="3"/>
      <c r="DW284" s="3"/>
      <c r="DX284" s="3"/>
      <c r="DY284" s="3"/>
      <c r="DZ284" s="3"/>
      <c r="EA284" s="3"/>
      <c r="EB284" s="3"/>
      <c r="EC284" s="3"/>
    </row>
    <row r="285" spans="1:133">
      <c r="A285" s="576" t="s">
        <v>481</v>
      </c>
      <c r="B285" s="92"/>
      <c r="C285" s="92"/>
      <c r="D285" s="92"/>
      <c r="E285" s="632"/>
      <c r="F285" s="607"/>
      <c r="G285" s="607"/>
      <c r="H285" s="607"/>
      <c r="I285" s="607"/>
      <c r="J285" s="607"/>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M285" s="3"/>
      <c r="CN285" s="3"/>
      <c r="CO285" s="3"/>
      <c r="CP285" s="3"/>
      <c r="CQ285" s="3"/>
      <c r="CR285" s="3"/>
      <c r="CS285" s="3"/>
      <c r="CT285" s="3"/>
      <c r="CU285" s="3"/>
      <c r="CV285" s="3"/>
      <c r="CW285" s="3"/>
      <c r="CX285" s="3"/>
      <c r="CY285" s="3"/>
      <c r="CZ285" s="3"/>
      <c r="DA285" s="3"/>
      <c r="DB285" s="3"/>
      <c r="DC285" s="3"/>
      <c r="DD285" s="3"/>
      <c r="DE285" s="3"/>
      <c r="DF285" s="3"/>
      <c r="DG285" s="3"/>
      <c r="DH285" s="3"/>
      <c r="DI285" s="3"/>
      <c r="DJ285" s="3"/>
      <c r="DK285" s="3"/>
      <c r="DL285" s="3"/>
      <c r="DM285" s="3"/>
      <c r="DN285" s="3"/>
      <c r="DO285" s="3"/>
      <c r="DP285" s="3"/>
      <c r="DQ285" s="3"/>
      <c r="DR285" s="3"/>
      <c r="DS285" s="3"/>
      <c r="DT285" s="3"/>
      <c r="DU285" s="3"/>
      <c r="DV285" s="3"/>
      <c r="DW285" s="3"/>
      <c r="DX285" s="3"/>
      <c r="DY285" s="3"/>
      <c r="DZ285" s="3"/>
      <c r="EA285" s="3"/>
      <c r="EB285" s="3"/>
      <c r="EC285" s="3"/>
    </row>
    <row r="286" spans="1:133">
      <c r="A286" s="99"/>
      <c r="B286" s="703"/>
      <c r="C286" s="703"/>
      <c r="D286" s="703"/>
      <c r="E286" s="635"/>
      <c r="F286" s="704">
        <v>-5116.4598699999997</v>
      </c>
      <c r="G286" s="704">
        <v>-1346.2328360000001</v>
      </c>
      <c r="H286" s="704">
        <v>-898.64580000000001</v>
      </c>
      <c r="I286" s="704">
        <v>-181.08428900000001</v>
      </c>
      <c r="J286" s="610">
        <v>628.07001000000002</v>
      </c>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c r="BY286" s="3"/>
      <c r="BZ286" s="3"/>
      <c r="CA286" s="3"/>
      <c r="CB286" s="3"/>
      <c r="CC286" s="3"/>
      <c r="CD286" s="3"/>
      <c r="CE286" s="3"/>
      <c r="CF286" s="3"/>
      <c r="CG286" s="3"/>
      <c r="CH286" s="3"/>
      <c r="CI286" s="3"/>
      <c r="CJ286" s="3"/>
      <c r="CK286" s="3"/>
      <c r="CL286" s="3"/>
      <c r="CM286" s="3"/>
      <c r="CN286" s="3"/>
      <c r="CO286" s="3"/>
      <c r="CP286" s="3"/>
      <c r="CQ286" s="3"/>
      <c r="CR286" s="3"/>
      <c r="CS286" s="3"/>
      <c r="CT286" s="3"/>
      <c r="CU286" s="3"/>
      <c r="CV286" s="3"/>
      <c r="CW286" s="3"/>
      <c r="CX286" s="3"/>
      <c r="CY286" s="3"/>
      <c r="CZ286" s="3"/>
      <c r="DA286" s="3"/>
      <c r="DB286" s="3"/>
      <c r="DC286" s="3"/>
      <c r="DD286" s="3"/>
      <c r="DE286" s="3"/>
      <c r="DF286" s="3"/>
      <c r="DG286" s="3"/>
      <c r="DH286" s="3"/>
      <c r="DI286" s="3"/>
      <c r="DJ286" s="3"/>
      <c r="DK286" s="3"/>
      <c r="DL286" s="3"/>
      <c r="DM286" s="3"/>
      <c r="DN286" s="3"/>
      <c r="DO286" s="3"/>
      <c r="DP286" s="3"/>
      <c r="DQ286" s="3"/>
      <c r="DR286" s="3"/>
      <c r="DS286" s="3"/>
      <c r="DT286" s="3"/>
      <c r="DU286" s="3"/>
      <c r="DV286" s="3"/>
      <c r="DW286" s="3"/>
      <c r="DX286" s="3"/>
      <c r="DY286" s="3"/>
      <c r="DZ286" s="3"/>
      <c r="EA286" s="3"/>
      <c r="EB286" s="3"/>
      <c r="EC286" s="3"/>
    </row>
    <row r="287" spans="1:133">
      <c r="A287" s="568" t="s">
        <v>602</v>
      </c>
      <c r="F287" s="90"/>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c r="BW287" s="3"/>
      <c r="BX287" s="3"/>
      <c r="BY287" s="3"/>
      <c r="BZ287" s="3"/>
      <c r="CA287" s="3"/>
      <c r="CB287" s="3"/>
      <c r="CC287" s="3"/>
      <c r="CD287" s="3"/>
      <c r="CE287" s="3"/>
      <c r="CF287" s="3"/>
      <c r="CG287" s="3"/>
      <c r="CH287" s="3"/>
      <c r="CI287" s="3"/>
      <c r="CJ287" s="3"/>
      <c r="CK287" s="3"/>
      <c r="CL287" s="3"/>
      <c r="CM287" s="3"/>
      <c r="CN287" s="3"/>
      <c r="CO287" s="3"/>
      <c r="CP287" s="3"/>
      <c r="CQ287" s="3"/>
      <c r="CR287" s="3"/>
      <c r="CS287" s="3"/>
      <c r="CT287" s="3"/>
      <c r="CU287" s="3"/>
      <c r="CV287" s="3"/>
      <c r="CW287" s="3"/>
      <c r="CX287" s="3"/>
      <c r="CY287" s="3"/>
      <c r="CZ287" s="3"/>
      <c r="DA287" s="3"/>
      <c r="DB287" s="3"/>
      <c r="DC287" s="3"/>
      <c r="DD287" s="3"/>
      <c r="DE287" s="3"/>
      <c r="DF287" s="3"/>
      <c r="DG287" s="3"/>
      <c r="DH287" s="3"/>
      <c r="DI287" s="3"/>
      <c r="DJ287" s="3"/>
      <c r="DK287" s="3"/>
      <c r="DL287" s="3"/>
      <c r="DM287" s="3"/>
      <c r="DN287" s="3"/>
      <c r="DO287" s="3"/>
      <c r="DP287" s="3"/>
      <c r="DQ287" s="3"/>
      <c r="DR287" s="3"/>
      <c r="DS287" s="3"/>
      <c r="DT287" s="3"/>
      <c r="DU287" s="3"/>
      <c r="DV287" s="3"/>
      <c r="DW287" s="3"/>
      <c r="DX287" s="3"/>
      <c r="DY287" s="3"/>
      <c r="DZ287" s="3"/>
      <c r="EA287" s="3"/>
      <c r="EB287" s="3"/>
      <c r="EC287" s="3"/>
    </row>
    <row r="288" spans="1:133">
      <c r="F288" s="90"/>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c r="CJ288" s="3"/>
      <c r="CK288" s="3"/>
      <c r="CL288" s="3"/>
      <c r="CM288" s="3"/>
      <c r="CN288" s="3"/>
      <c r="CO288" s="3"/>
      <c r="CP288" s="3"/>
      <c r="CQ288" s="3"/>
      <c r="CR288" s="3"/>
      <c r="CS288" s="3"/>
      <c r="CT288" s="3"/>
      <c r="CU288" s="3"/>
      <c r="CV288" s="3"/>
      <c r="CW288" s="3"/>
      <c r="CX288" s="3"/>
      <c r="CY288" s="3"/>
      <c r="CZ288" s="3"/>
      <c r="DA288" s="3"/>
      <c r="DB288" s="3"/>
      <c r="DC288" s="3"/>
      <c r="DD288" s="3"/>
      <c r="DE288" s="3"/>
      <c r="DF288" s="3"/>
      <c r="DG288" s="3"/>
      <c r="DH288" s="3"/>
      <c r="DI288" s="3"/>
      <c r="DJ288" s="3"/>
      <c r="DK288" s="3"/>
      <c r="DL288" s="3"/>
      <c r="DM288" s="3"/>
      <c r="DN288" s="3"/>
      <c r="DO288" s="3"/>
      <c r="DP288" s="3"/>
      <c r="DQ288" s="3"/>
      <c r="DR288" s="3"/>
      <c r="DS288" s="3"/>
      <c r="DT288" s="3"/>
      <c r="DU288" s="3"/>
      <c r="DV288" s="3"/>
      <c r="DW288" s="3"/>
      <c r="DX288" s="3"/>
      <c r="DY288" s="3"/>
      <c r="DZ288" s="3"/>
      <c r="EA288" s="3"/>
      <c r="EB288" s="3"/>
      <c r="EC288" s="3"/>
    </row>
    <row r="289" spans="2:133">
      <c r="F289" s="90"/>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M289" s="3"/>
      <c r="CN289" s="3"/>
      <c r="CO289" s="3"/>
      <c r="CP289" s="3"/>
      <c r="CQ289" s="3"/>
      <c r="CR289" s="3"/>
      <c r="CS289" s="3"/>
      <c r="CT289" s="3"/>
      <c r="CU289" s="3"/>
      <c r="CV289" s="3"/>
      <c r="CW289" s="3"/>
      <c r="CX289" s="3"/>
      <c r="CY289" s="3"/>
      <c r="CZ289" s="3"/>
      <c r="DA289" s="3"/>
      <c r="DB289" s="3"/>
      <c r="DC289" s="3"/>
      <c r="DD289" s="3"/>
      <c r="DE289" s="3"/>
      <c r="DF289" s="3"/>
      <c r="DG289" s="3"/>
      <c r="DH289" s="3"/>
      <c r="DI289" s="3"/>
      <c r="DJ289" s="3"/>
      <c r="DK289" s="3"/>
      <c r="DL289" s="3"/>
      <c r="DM289" s="3"/>
      <c r="DN289" s="3"/>
      <c r="DO289" s="3"/>
      <c r="DP289" s="3"/>
      <c r="DQ289" s="3"/>
      <c r="DR289" s="3"/>
      <c r="DS289" s="3"/>
      <c r="DT289" s="3"/>
      <c r="DU289" s="3"/>
      <c r="DV289" s="3"/>
      <c r="DW289" s="3"/>
      <c r="DX289" s="3"/>
      <c r="DY289" s="3"/>
      <c r="DZ289" s="3"/>
      <c r="EA289" s="3"/>
      <c r="EB289" s="3"/>
      <c r="EC289" s="3"/>
    </row>
    <row r="290" spans="2:133">
      <c r="F290" s="90"/>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c r="BW290" s="3"/>
      <c r="BX290" s="3"/>
      <c r="BY290" s="3"/>
      <c r="BZ290" s="3"/>
      <c r="CA290" s="3"/>
      <c r="CB290" s="3"/>
      <c r="CC290" s="3"/>
      <c r="CD290" s="3"/>
      <c r="CE290" s="3"/>
      <c r="CF290" s="3"/>
      <c r="CG290" s="3"/>
      <c r="CH290" s="3"/>
      <c r="CI290" s="3"/>
      <c r="CJ290" s="3"/>
      <c r="CK290" s="3"/>
      <c r="CL290" s="3"/>
      <c r="CM290" s="3"/>
      <c r="CN290" s="3"/>
      <c r="CO290" s="3"/>
      <c r="CP290" s="3"/>
      <c r="CQ290" s="3"/>
      <c r="CR290" s="3"/>
      <c r="CS290" s="3"/>
      <c r="CT290" s="3"/>
      <c r="CU290" s="3"/>
      <c r="CV290" s="3"/>
      <c r="CW290" s="3"/>
      <c r="CX290" s="3"/>
      <c r="CY290" s="3"/>
      <c r="CZ290" s="3"/>
      <c r="DA290" s="3"/>
      <c r="DB290" s="3"/>
      <c r="DC290" s="3"/>
      <c r="DD290" s="3"/>
      <c r="DE290" s="3"/>
      <c r="DF290" s="3"/>
      <c r="DG290" s="3"/>
      <c r="DH290" s="3"/>
      <c r="DI290" s="3"/>
      <c r="DJ290" s="3"/>
      <c r="DK290" s="3"/>
      <c r="DL290" s="3"/>
      <c r="DM290" s="3"/>
      <c r="DN290" s="3"/>
      <c r="DO290" s="3"/>
      <c r="DP290" s="3"/>
      <c r="DQ290" s="3"/>
      <c r="DR290" s="3"/>
      <c r="DS290" s="3"/>
      <c r="DT290" s="3"/>
      <c r="DU290" s="3"/>
      <c r="DV290" s="3"/>
      <c r="DW290" s="3"/>
      <c r="DX290" s="3"/>
      <c r="DY290" s="3"/>
      <c r="DZ290" s="3"/>
      <c r="EA290" s="3"/>
      <c r="EB290" s="3"/>
      <c r="EC290" s="3"/>
    </row>
    <row r="291" spans="2:133">
      <c r="F291" s="85"/>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c r="BW291" s="3"/>
      <c r="BX291" s="3"/>
      <c r="BY291" s="3"/>
      <c r="BZ291" s="3"/>
      <c r="CA291" s="3"/>
      <c r="CB291" s="3"/>
      <c r="CC291" s="3"/>
      <c r="CD291" s="3"/>
      <c r="CE291" s="3"/>
      <c r="CF291" s="3"/>
      <c r="CG291" s="3"/>
      <c r="CH291" s="3"/>
      <c r="CI291" s="3"/>
      <c r="CJ291" s="3"/>
      <c r="CK291" s="3"/>
      <c r="CL291" s="3"/>
      <c r="CM291" s="3"/>
      <c r="CN291" s="3"/>
      <c r="CO291" s="3"/>
      <c r="CP291" s="3"/>
      <c r="CQ291" s="3"/>
      <c r="CR291" s="3"/>
      <c r="CS291" s="3"/>
      <c r="CT291" s="3"/>
      <c r="CU291" s="3"/>
      <c r="CV291" s="3"/>
      <c r="CW291" s="3"/>
      <c r="CX291" s="3"/>
      <c r="CY291" s="3"/>
      <c r="CZ291" s="3"/>
      <c r="DA291" s="3"/>
      <c r="DB291" s="3"/>
      <c r="DC291" s="3"/>
      <c r="DD291" s="3"/>
      <c r="DE291" s="3"/>
      <c r="DF291" s="3"/>
      <c r="DG291" s="3"/>
      <c r="DH291" s="3"/>
      <c r="DI291" s="3"/>
      <c r="DJ291" s="3"/>
      <c r="DK291" s="3"/>
      <c r="DL291" s="3"/>
      <c r="DM291" s="3"/>
      <c r="DN291" s="3"/>
      <c r="DO291" s="3"/>
      <c r="DP291" s="3"/>
      <c r="DQ291" s="3"/>
      <c r="DR291" s="3"/>
      <c r="DS291" s="3"/>
      <c r="DT291" s="3"/>
      <c r="DU291" s="3"/>
      <c r="DV291" s="3"/>
      <c r="DW291" s="3"/>
      <c r="DX291" s="3"/>
      <c r="DY291" s="3"/>
      <c r="DZ291" s="3"/>
      <c r="EA291" s="3"/>
      <c r="EB291" s="3"/>
      <c r="EC291" s="3"/>
    </row>
    <row r="292" spans="2:133">
      <c r="F292" s="500"/>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c r="BX292" s="3"/>
      <c r="BY292" s="3"/>
      <c r="BZ292" s="3"/>
      <c r="CA292" s="3"/>
      <c r="CB292" s="3"/>
      <c r="CC292" s="3"/>
      <c r="CD292" s="3"/>
      <c r="CE292" s="3"/>
      <c r="CF292" s="3"/>
      <c r="CG292" s="3"/>
      <c r="CH292" s="3"/>
      <c r="CI292" s="3"/>
      <c r="CJ292" s="3"/>
      <c r="CK292" s="3"/>
      <c r="CL292" s="3"/>
      <c r="CM292" s="3"/>
      <c r="CN292" s="3"/>
      <c r="CO292" s="3"/>
      <c r="CP292" s="3"/>
      <c r="CQ292" s="3"/>
      <c r="CR292" s="3"/>
      <c r="CS292" s="3"/>
      <c r="CT292" s="3"/>
      <c r="CU292" s="3"/>
      <c r="CV292" s="3"/>
      <c r="CW292" s="3"/>
      <c r="CX292" s="3"/>
      <c r="CY292" s="3"/>
      <c r="CZ292" s="3"/>
      <c r="DA292" s="3"/>
      <c r="DB292" s="3"/>
      <c r="DC292" s="3"/>
      <c r="DD292" s="3"/>
      <c r="DE292" s="3"/>
      <c r="DF292" s="3"/>
      <c r="DG292" s="3"/>
      <c r="DH292" s="3"/>
      <c r="DI292" s="3"/>
      <c r="DJ292" s="3"/>
      <c r="DK292" s="3"/>
      <c r="DL292" s="3"/>
      <c r="DM292" s="3"/>
      <c r="DN292" s="3"/>
      <c r="DO292" s="3"/>
      <c r="DP292" s="3"/>
      <c r="DQ292" s="3"/>
      <c r="DR292" s="3"/>
      <c r="DS292" s="3"/>
      <c r="DT292" s="3"/>
      <c r="DU292" s="3"/>
      <c r="DV292" s="3"/>
      <c r="DW292" s="3"/>
      <c r="DX292" s="3"/>
      <c r="DY292" s="3"/>
      <c r="DZ292" s="3"/>
      <c r="EA292" s="3"/>
      <c r="EB292" s="3"/>
      <c r="EC292" s="3"/>
    </row>
    <row r="293" spans="2:133">
      <c r="F293" s="500"/>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c r="BW293" s="3"/>
      <c r="BX293" s="3"/>
      <c r="BY293" s="3"/>
      <c r="BZ293" s="3"/>
      <c r="CA293" s="3"/>
      <c r="CB293" s="3"/>
      <c r="CC293" s="3"/>
      <c r="CD293" s="3"/>
      <c r="CE293" s="3"/>
      <c r="CF293" s="3"/>
      <c r="CG293" s="3"/>
      <c r="CH293" s="3"/>
      <c r="CI293" s="3"/>
      <c r="CJ293" s="3"/>
      <c r="CK293" s="3"/>
      <c r="CL293" s="3"/>
      <c r="CM293" s="3"/>
      <c r="CN293" s="3"/>
      <c r="CO293" s="3"/>
      <c r="CP293" s="3"/>
      <c r="CQ293" s="3"/>
      <c r="CR293" s="3"/>
      <c r="CS293" s="3"/>
      <c r="CT293" s="3"/>
      <c r="CU293" s="3"/>
      <c r="CV293" s="3"/>
      <c r="CW293" s="3"/>
      <c r="CX293" s="3"/>
      <c r="CY293" s="3"/>
      <c r="CZ293" s="3"/>
      <c r="DA293" s="3"/>
      <c r="DB293" s="3"/>
      <c r="DC293" s="3"/>
      <c r="DD293" s="3"/>
      <c r="DE293" s="3"/>
      <c r="DF293" s="3"/>
      <c r="DG293" s="3"/>
      <c r="DH293" s="3"/>
      <c r="DI293" s="3"/>
      <c r="DJ293" s="3"/>
      <c r="DK293" s="3"/>
      <c r="DL293" s="3"/>
      <c r="DM293" s="3"/>
      <c r="DN293" s="3"/>
      <c r="DO293" s="3"/>
      <c r="DP293" s="3"/>
      <c r="DQ293" s="3"/>
      <c r="DR293" s="3"/>
      <c r="DS293" s="3"/>
      <c r="DT293" s="3"/>
      <c r="DU293" s="3"/>
      <c r="DV293" s="3"/>
      <c r="DW293" s="3"/>
      <c r="DX293" s="3"/>
      <c r="DY293" s="3"/>
      <c r="DZ293" s="3"/>
      <c r="EA293" s="3"/>
      <c r="EB293" s="3"/>
      <c r="EC293" s="3"/>
    </row>
    <row r="294" spans="2:133">
      <c r="F294" s="500"/>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c r="BW294" s="3"/>
      <c r="BX294" s="3"/>
      <c r="BY294" s="3"/>
      <c r="BZ294" s="3"/>
      <c r="CA294" s="3"/>
      <c r="CB294" s="3"/>
      <c r="CC294" s="3"/>
      <c r="CD294" s="3"/>
      <c r="CE294" s="3"/>
      <c r="CF294" s="3"/>
      <c r="CG294" s="3"/>
      <c r="CH294" s="3"/>
      <c r="CI294" s="3"/>
      <c r="CJ294" s="3"/>
      <c r="CK294" s="3"/>
      <c r="CL294" s="3"/>
      <c r="CM294" s="3"/>
      <c r="CN294" s="3"/>
      <c r="CO294" s="3"/>
      <c r="CP294" s="3"/>
      <c r="CQ294" s="3"/>
      <c r="CR294" s="3"/>
      <c r="CS294" s="3"/>
      <c r="CT294" s="3"/>
      <c r="CU294" s="3"/>
      <c r="CV294" s="3"/>
      <c r="CW294" s="3"/>
      <c r="CX294" s="3"/>
      <c r="CY294" s="3"/>
      <c r="CZ294" s="3"/>
      <c r="DA294" s="3"/>
      <c r="DB294" s="3"/>
      <c r="DC294" s="3"/>
      <c r="DD294" s="3"/>
      <c r="DE294" s="3"/>
      <c r="DF294" s="3"/>
      <c r="DG294" s="3"/>
      <c r="DH294" s="3"/>
      <c r="DI294" s="3"/>
      <c r="DJ294" s="3"/>
      <c r="DK294" s="3"/>
      <c r="DL294" s="3"/>
      <c r="DM294" s="3"/>
      <c r="DN294" s="3"/>
      <c r="DO294" s="3"/>
      <c r="DP294" s="3"/>
      <c r="DQ294" s="3"/>
      <c r="DR294" s="3"/>
      <c r="DS294" s="3"/>
      <c r="DT294" s="3"/>
      <c r="DU294" s="3"/>
      <c r="DV294" s="3"/>
      <c r="DW294" s="3"/>
      <c r="DX294" s="3"/>
      <c r="DY294" s="3"/>
      <c r="DZ294" s="3"/>
      <c r="EA294" s="3"/>
      <c r="EB294" s="3"/>
      <c r="EC294" s="3"/>
    </row>
    <row r="295" spans="2:133">
      <c r="F295" s="500"/>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c r="BW295" s="3"/>
      <c r="BX295" s="3"/>
      <c r="BY295" s="3"/>
      <c r="BZ295" s="3"/>
      <c r="CA295" s="3"/>
      <c r="CB295" s="3"/>
      <c r="CC295" s="3"/>
      <c r="CD295" s="3"/>
      <c r="CE295" s="3"/>
      <c r="CF295" s="3"/>
      <c r="CG295" s="3"/>
      <c r="CH295" s="3"/>
      <c r="CI295" s="3"/>
      <c r="CJ295" s="3"/>
      <c r="CK295" s="3"/>
      <c r="CL295" s="3"/>
      <c r="CM295" s="3"/>
      <c r="CN295" s="3"/>
      <c r="CO295" s="3"/>
      <c r="CP295" s="3"/>
      <c r="CQ295" s="3"/>
      <c r="CR295" s="3"/>
      <c r="CS295" s="3"/>
      <c r="CT295" s="3"/>
      <c r="CU295" s="3"/>
      <c r="CV295" s="3"/>
      <c r="CW295" s="3"/>
      <c r="CX295" s="3"/>
      <c r="CY295" s="3"/>
      <c r="CZ295" s="3"/>
      <c r="DA295" s="3"/>
      <c r="DB295" s="3"/>
      <c r="DC295" s="3"/>
      <c r="DD295" s="3"/>
      <c r="DE295" s="3"/>
      <c r="DF295" s="3"/>
      <c r="DG295" s="3"/>
      <c r="DH295" s="3"/>
      <c r="DI295" s="3"/>
      <c r="DJ295" s="3"/>
      <c r="DK295" s="3"/>
      <c r="DL295" s="3"/>
      <c r="DM295" s="3"/>
      <c r="DN295" s="3"/>
      <c r="DO295" s="3"/>
      <c r="DP295" s="3"/>
      <c r="DQ295" s="3"/>
      <c r="DR295" s="3"/>
      <c r="DS295" s="3"/>
      <c r="DT295" s="3"/>
      <c r="DU295" s="3"/>
      <c r="DV295" s="3"/>
      <c r="DW295" s="3"/>
      <c r="DX295" s="3"/>
      <c r="DY295" s="3"/>
      <c r="DZ295" s="3"/>
      <c r="EA295" s="3"/>
      <c r="EB295" s="3"/>
      <c r="EC295" s="3"/>
    </row>
    <row r="296" spans="2:133">
      <c r="F296" s="500"/>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c r="BX296" s="3"/>
      <c r="BY296" s="3"/>
      <c r="BZ296" s="3"/>
      <c r="CA296" s="3"/>
      <c r="CB296" s="3"/>
      <c r="CC296" s="3"/>
      <c r="CD296" s="3"/>
      <c r="CE296" s="3"/>
      <c r="CF296" s="3"/>
      <c r="CG296" s="3"/>
      <c r="CH296" s="3"/>
      <c r="CI296" s="3"/>
      <c r="CJ296" s="3"/>
      <c r="CK296" s="3"/>
      <c r="CL296" s="3"/>
      <c r="CM296" s="3"/>
      <c r="CN296" s="3"/>
      <c r="CO296" s="3"/>
      <c r="CP296" s="3"/>
      <c r="CQ296" s="3"/>
      <c r="CR296" s="3"/>
      <c r="CS296" s="3"/>
      <c r="CT296" s="3"/>
      <c r="CU296" s="3"/>
      <c r="CV296" s="3"/>
      <c r="CW296" s="3"/>
      <c r="CX296" s="3"/>
      <c r="CY296" s="3"/>
      <c r="CZ296" s="3"/>
      <c r="DA296" s="3"/>
      <c r="DB296" s="3"/>
      <c r="DC296" s="3"/>
      <c r="DD296" s="3"/>
      <c r="DE296" s="3"/>
      <c r="DF296" s="3"/>
      <c r="DG296" s="3"/>
      <c r="DH296" s="3"/>
      <c r="DI296" s="3"/>
      <c r="DJ296" s="3"/>
      <c r="DK296" s="3"/>
      <c r="DL296" s="3"/>
      <c r="DM296" s="3"/>
      <c r="DN296" s="3"/>
      <c r="DO296" s="3"/>
      <c r="DP296" s="3"/>
      <c r="DQ296" s="3"/>
      <c r="DR296" s="3"/>
      <c r="DS296" s="3"/>
      <c r="DT296" s="3"/>
      <c r="DU296" s="3"/>
      <c r="DV296" s="3"/>
      <c r="DW296" s="3"/>
      <c r="DX296" s="3"/>
      <c r="DY296" s="3"/>
      <c r="DZ296" s="3"/>
      <c r="EA296" s="3"/>
      <c r="EB296" s="3"/>
      <c r="EC296" s="3"/>
    </row>
    <row r="297" spans="2:133">
      <c r="F297" s="500"/>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c r="BW297" s="3"/>
      <c r="BX297" s="3"/>
      <c r="BY297" s="3"/>
      <c r="BZ297" s="3"/>
      <c r="CA297" s="3"/>
      <c r="CB297" s="3"/>
      <c r="CC297" s="3"/>
      <c r="CD297" s="3"/>
      <c r="CE297" s="3"/>
      <c r="CF297" s="3"/>
      <c r="CG297" s="3"/>
      <c r="CH297" s="3"/>
      <c r="CI297" s="3"/>
      <c r="CJ297" s="3"/>
      <c r="CK297" s="3"/>
      <c r="CL297" s="3"/>
      <c r="CM297" s="3"/>
      <c r="CN297" s="3"/>
      <c r="CO297" s="3"/>
      <c r="CP297" s="3"/>
      <c r="CQ297" s="3"/>
      <c r="CR297" s="3"/>
      <c r="CS297" s="3"/>
      <c r="CT297" s="3"/>
      <c r="CU297" s="3"/>
      <c r="CV297" s="3"/>
      <c r="CW297" s="3"/>
      <c r="CX297" s="3"/>
      <c r="CY297" s="3"/>
      <c r="CZ297" s="3"/>
      <c r="DA297" s="3"/>
      <c r="DB297" s="3"/>
      <c r="DC297" s="3"/>
      <c r="DD297" s="3"/>
      <c r="DE297" s="3"/>
      <c r="DF297" s="3"/>
      <c r="DG297" s="3"/>
      <c r="DH297" s="3"/>
      <c r="DI297" s="3"/>
      <c r="DJ297" s="3"/>
      <c r="DK297" s="3"/>
      <c r="DL297" s="3"/>
      <c r="DM297" s="3"/>
      <c r="DN297" s="3"/>
      <c r="DO297" s="3"/>
      <c r="DP297" s="3"/>
      <c r="DQ297" s="3"/>
      <c r="DR297" s="3"/>
      <c r="DS297" s="3"/>
      <c r="DT297" s="3"/>
      <c r="DU297" s="3"/>
      <c r="DV297" s="3"/>
      <c r="DW297" s="3"/>
      <c r="DX297" s="3"/>
      <c r="DY297" s="3"/>
      <c r="DZ297" s="3"/>
      <c r="EA297" s="3"/>
      <c r="EB297" s="3"/>
      <c r="EC297" s="3"/>
    </row>
    <row r="298" spans="2:133">
      <c r="B298" s="3"/>
      <c r="C298" s="3"/>
      <c r="D298" s="3"/>
      <c r="E298" s="3"/>
      <c r="F298" s="500"/>
      <c r="G298" s="3"/>
      <c r="H298" s="3"/>
      <c r="I298" s="3"/>
      <c r="J298" s="3"/>
      <c r="K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3"/>
      <c r="BY298" s="3"/>
      <c r="BZ298" s="3"/>
      <c r="CA298" s="3"/>
      <c r="CB298" s="3"/>
      <c r="CC298" s="3"/>
      <c r="CD298" s="3"/>
      <c r="CE298" s="3"/>
      <c r="CF298" s="3"/>
      <c r="CG298" s="3"/>
      <c r="CH298" s="3"/>
      <c r="CI298" s="3"/>
      <c r="CJ298" s="3"/>
      <c r="CK298" s="3"/>
      <c r="CL298" s="3"/>
      <c r="CM298" s="3"/>
      <c r="CN298" s="3"/>
      <c r="CO298" s="3"/>
      <c r="CP298" s="3"/>
      <c r="CQ298" s="3"/>
      <c r="CR298" s="3"/>
      <c r="CS298" s="3"/>
      <c r="CT298" s="3"/>
      <c r="CU298" s="3"/>
      <c r="CV298" s="3"/>
      <c r="CW298" s="3"/>
      <c r="CX298" s="3"/>
      <c r="CY298" s="3"/>
      <c r="CZ298" s="3"/>
      <c r="DA298" s="3"/>
      <c r="DB298" s="3"/>
      <c r="DC298" s="3"/>
      <c r="DD298" s="3"/>
      <c r="DE298" s="3"/>
      <c r="DF298" s="3"/>
      <c r="DG298" s="3"/>
      <c r="DH298" s="3"/>
      <c r="DI298" s="3"/>
      <c r="DJ298" s="3"/>
      <c r="DK298" s="3"/>
      <c r="DL298" s="3"/>
      <c r="DM298" s="3"/>
      <c r="DN298" s="3"/>
      <c r="DO298" s="3"/>
      <c r="DP298" s="3"/>
      <c r="DQ298" s="3"/>
      <c r="DR298" s="3"/>
      <c r="DS298" s="3"/>
      <c r="DT298" s="3"/>
      <c r="DU298" s="3"/>
      <c r="DV298" s="3"/>
      <c r="DW298" s="3"/>
      <c r="DX298" s="3"/>
      <c r="DY298" s="3"/>
      <c r="DZ298" s="3"/>
      <c r="EA298" s="3"/>
      <c r="EB298" s="3"/>
      <c r="EC298" s="3"/>
    </row>
    <row r="299" spans="2:133">
      <c r="B299" s="3"/>
      <c r="C299" s="3"/>
      <c r="D299" s="3"/>
      <c r="E299" s="3"/>
      <c r="F299" s="500"/>
      <c r="G299" s="3"/>
      <c r="H299" s="3"/>
      <c r="I299" s="3"/>
      <c r="J299" s="3"/>
      <c r="K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c r="BX299" s="3"/>
      <c r="BY299" s="3"/>
      <c r="BZ299" s="3"/>
      <c r="CA299" s="3"/>
      <c r="CB299" s="3"/>
      <c r="CC299" s="3"/>
      <c r="CD299" s="3"/>
      <c r="CE299" s="3"/>
      <c r="CF299" s="3"/>
      <c r="CG299" s="3"/>
      <c r="CH299" s="3"/>
      <c r="CI299" s="3"/>
      <c r="CJ299" s="3"/>
      <c r="CK299" s="3"/>
      <c r="CL299" s="3"/>
      <c r="CM299" s="3"/>
      <c r="CN299" s="3"/>
      <c r="CO299" s="3"/>
      <c r="CP299" s="3"/>
      <c r="CQ299" s="3"/>
      <c r="CR299" s="3"/>
      <c r="CS299" s="3"/>
      <c r="CT299" s="3"/>
      <c r="CU299" s="3"/>
      <c r="CV299" s="3"/>
      <c r="CW299" s="3"/>
      <c r="CX299" s="3"/>
      <c r="CY299" s="3"/>
      <c r="CZ299" s="3"/>
      <c r="DA299" s="3"/>
      <c r="DB299" s="3"/>
      <c r="DC299" s="3"/>
      <c r="DD299" s="3"/>
      <c r="DE299" s="3"/>
      <c r="DF299" s="3"/>
      <c r="DG299" s="3"/>
      <c r="DH299" s="3"/>
      <c r="DI299" s="3"/>
      <c r="DJ299" s="3"/>
      <c r="DK299" s="3"/>
      <c r="DL299" s="3"/>
      <c r="DM299" s="3"/>
      <c r="DN299" s="3"/>
      <c r="DO299" s="3"/>
      <c r="DP299" s="3"/>
      <c r="DQ299" s="3"/>
      <c r="DR299" s="3"/>
      <c r="DS299" s="3"/>
      <c r="DT299" s="3"/>
      <c r="DU299" s="3"/>
      <c r="DV299" s="3"/>
      <c r="DW299" s="3"/>
      <c r="DX299" s="3"/>
      <c r="DY299" s="3"/>
      <c r="DZ299" s="3"/>
      <c r="EA299" s="3"/>
      <c r="EB299" s="3"/>
      <c r="EC299" s="3"/>
    </row>
    <row r="300" spans="2:133">
      <c r="B300" s="3"/>
      <c r="C300" s="3"/>
      <c r="D300" s="3"/>
      <c r="E300" s="3"/>
      <c r="F300" s="500"/>
      <c r="G300" s="3"/>
      <c r="H300" s="3"/>
      <c r="I300" s="3"/>
      <c r="J300" s="3"/>
      <c r="K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c r="BW300" s="3"/>
      <c r="BX300" s="3"/>
      <c r="BY300" s="3"/>
      <c r="BZ300" s="3"/>
      <c r="CA300" s="3"/>
      <c r="CB300" s="3"/>
      <c r="CC300" s="3"/>
      <c r="CD300" s="3"/>
      <c r="CE300" s="3"/>
      <c r="CF300" s="3"/>
      <c r="CG300" s="3"/>
      <c r="CH300" s="3"/>
      <c r="CI300" s="3"/>
      <c r="CJ300" s="3"/>
      <c r="CK300" s="3"/>
      <c r="CL300" s="3"/>
      <c r="CM300" s="3"/>
      <c r="CN300" s="3"/>
      <c r="CO300" s="3"/>
      <c r="CP300" s="3"/>
      <c r="CQ300" s="3"/>
      <c r="CR300" s="3"/>
      <c r="CS300" s="3"/>
      <c r="CT300" s="3"/>
      <c r="CU300" s="3"/>
      <c r="CV300" s="3"/>
      <c r="CW300" s="3"/>
      <c r="CX300" s="3"/>
      <c r="CY300" s="3"/>
      <c r="CZ300" s="3"/>
      <c r="DA300" s="3"/>
      <c r="DB300" s="3"/>
      <c r="DC300" s="3"/>
      <c r="DD300" s="3"/>
      <c r="DE300" s="3"/>
      <c r="DF300" s="3"/>
      <c r="DG300" s="3"/>
      <c r="DH300" s="3"/>
      <c r="DI300" s="3"/>
      <c r="DJ300" s="3"/>
      <c r="DK300" s="3"/>
      <c r="DL300" s="3"/>
      <c r="DM300" s="3"/>
      <c r="DN300" s="3"/>
      <c r="DO300" s="3"/>
      <c r="DP300" s="3"/>
      <c r="DQ300" s="3"/>
      <c r="DR300" s="3"/>
      <c r="DS300" s="3"/>
      <c r="DT300" s="3"/>
      <c r="DU300" s="3"/>
      <c r="DV300" s="3"/>
      <c r="DW300" s="3"/>
      <c r="DX300" s="3"/>
      <c r="DY300" s="3"/>
      <c r="DZ300" s="3"/>
      <c r="EA300" s="3"/>
      <c r="EB300" s="3"/>
      <c r="EC300" s="3"/>
    </row>
    <row r="301" spans="2:133">
      <c r="B301" s="3"/>
      <c r="C301" s="3"/>
      <c r="D301" s="3"/>
      <c r="E301" s="3"/>
      <c r="F301" s="500"/>
      <c r="G301" s="3"/>
      <c r="H301" s="3"/>
      <c r="I301" s="3"/>
      <c r="J301" s="3"/>
      <c r="K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c r="BU301" s="3"/>
      <c r="BV301" s="3"/>
      <c r="BW301" s="3"/>
      <c r="BX301" s="3"/>
      <c r="BY301" s="3"/>
      <c r="BZ301" s="3"/>
      <c r="CA301" s="3"/>
      <c r="CB301" s="3"/>
      <c r="CC301" s="3"/>
      <c r="CD301" s="3"/>
      <c r="CE301" s="3"/>
      <c r="CF301" s="3"/>
      <c r="CG301" s="3"/>
      <c r="CH301" s="3"/>
      <c r="CI301" s="3"/>
      <c r="CJ301" s="3"/>
      <c r="CK301" s="3"/>
      <c r="CL301" s="3"/>
      <c r="CM301" s="3"/>
      <c r="CN301" s="3"/>
      <c r="CO301" s="3"/>
      <c r="CP301" s="3"/>
      <c r="CQ301" s="3"/>
      <c r="CR301" s="3"/>
      <c r="CS301" s="3"/>
      <c r="CT301" s="3"/>
      <c r="CU301" s="3"/>
      <c r="CV301" s="3"/>
      <c r="CW301" s="3"/>
      <c r="CX301" s="3"/>
      <c r="CY301" s="3"/>
      <c r="CZ301" s="3"/>
      <c r="DA301" s="3"/>
      <c r="DB301" s="3"/>
      <c r="DC301" s="3"/>
      <c r="DD301" s="3"/>
      <c r="DE301" s="3"/>
      <c r="DF301" s="3"/>
      <c r="DG301" s="3"/>
      <c r="DH301" s="3"/>
      <c r="DI301" s="3"/>
      <c r="DJ301" s="3"/>
      <c r="DK301" s="3"/>
      <c r="DL301" s="3"/>
      <c r="DM301" s="3"/>
      <c r="DN301" s="3"/>
      <c r="DO301" s="3"/>
      <c r="DP301" s="3"/>
      <c r="DQ301" s="3"/>
      <c r="DR301" s="3"/>
      <c r="DS301" s="3"/>
      <c r="DT301" s="3"/>
      <c r="DU301" s="3"/>
      <c r="DV301" s="3"/>
      <c r="DW301" s="3"/>
      <c r="DX301" s="3"/>
      <c r="DY301" s="3"/>
      <c r="DZ301" s="3"/>
      <c r="EA301" s="3"/>
      <c r="EB301" s="3"/>
      <c r="EC301" s="3"/>
    </row>
    <row r="302" spans="2:133">
      <c r="B302" s="3"/>
      <c r="C302" s="3"/>
      <c r="D302" s="3"/>
      <c r="E302" s="3"/>
      <c r="F302" s="500"/>
      <c r="G302" s="3"/>
      <c r="H302" s="3"/>
      <c r="I302" s="3"/>
      <c r="J302" s="3"/>
      <c r="K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c r="BU302" s="3"/>
      <c r="BV302" s="3"/>
      <c r="BW302" s="3"/>
      <c r="BX302" s="3"/>
      <c r="BY302" s="3"/>
      <c r="BZ302" s="3"/>
      <c r="CA302" s="3"/>
      <c r="CB302" s="3"/>
      <c r="CC302" s="3"/>
      <c r="CD302" s="3"/>
      <c r="CE302" s="3"/>
      <c r="CF302" s="3"/>
      <c r="CG302" s="3"/>
      <c r="CH302" s="3"/>
      <c r="CI302" s="3"/>
      <c r="CJ302" s="3"/>
      <c r="CK302" s="3"/>
      <c r="CL302" s="3"/>
      <c r="CM302" s="3"/>
      <c r="CN302" s="3"/>
      <c r="CO302" s="3"/>
      <c r="CP302" s="3"/>
      <c r="CQ302" s="3"/>
      <c r="CR302" s="3"/>
      <c r="CS302" s="3"/>
      <c r="CT302" s="3"/>
      <c r="CU302" s="3"/>
      <c r="CV302" s="3"/>
      <c r="CW302" s="3"/>
      <c r="CX302" s="3"/>
      <c r="CY302" s="3"/>
      <c r="CZ302" s="3"/>
      <c r="DA302" s="3"/>
      <c r="DB302" s="3"/>
      <c r="DC302" s="3"/>
      <c r="DD302" s="3"/>
      <c r="DE302" s="3"/>
      <c r="DF302" s="3"/>
      <c r="DG302" s="3"/>
      <c r="DH302" s="3"/>
      <c r="DI302" s="3"/>
      <c r="DJ302" s="3"/>
      <c r="DK302" s="3"/>
      <c r="DL302" s="3"/>
      <c r="DM302" s="3"/>
      <c r="DN302" s="3"/>
      <c r="DO302" s="3"/>
      <c r="DP302" s="3"/>
      <c r="DQ302" s="3"/>
      <c r="DR302" s="3"/>
      <c r="DS302" s="3"/>
      <c r="DT302" s="3"/>
      <c r="DU302" s="3"/>
      <c r="DV302" s="3"/>
      <c r="DW302" s="3"/>
      <c r="DX302" s="3"/>
      <c r="DY302" s="3"/>
      <c r="DZ302" s="3"/>
      <c r="EA302" s="3"/>
      <c r="EB302" s="3"/>
      <c r="EC302" s="3"/>
    </row>
    <row r="303" spans="2:133">
      <c r="B303" s="3"/>
      <c r="C303" s="3"/>
      <c r="D303" s="3"/>
      <c r="E303" s="3"/>
      <c r="F303" s="500"/>
      <c r="G303" s="3"/>
      <c r="H303" s="3"/>
      <c r="I303" s="3"/>
      <c r="J303" s="3"/>
      <c r="K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c r="BY303" s="3"/>
      <c r="BZ303" s="3"/>
      <c r="CA303" s="3"/>
      <c r="CB303" s="3"/>
      <c r="CC303" s="3"/>
      <c r="CD303" s="3"/>
      <c r="CE303" s="3"/>
      <c r="CF303" s="3"/>
      <c r="CG303" s="3"/>
      <c r="CH303" s="3"/>
      <c r="CI303" s="3"/>
      <c r="CJ303" s="3"/>
      <c r="CK303" s="3"/>
      <c r="CL303" s="3"/>
      <c r="CM303" s="3"/>
      <c r="CN303" s="3"/>
      <c r="CO303" s="3"/>
      <c r="CP303" s="3"/>
      <c r="CQ303" s="3"/>
      <c r="CR303" s="3"/>
      <c r="CS303" s="3"/>
      <c r="CT303" s="3"/>
      <c r="CU303" s="3"/>
      <c r="CV303" s="3"/>
      <c r="CW303" s="3"/>
      <c r="CX303" s="3"/>
      <c r="CY303" s="3"/>
      <c r="CZ303" s="3"/>
      <c r="DA303" s="3"/>
      <c r="DB303" s="3"/>
      <c r="DC303" s="3"/>
      <c r="DD303" s="3"/>
      <c r="DE303" s="3"/>
      <c r="DF303" s="3"/>
      <c r="DG303" s="3"/>
      <c r="DH303" s="3"/>
      <c r="DI303" s="3"/>
      <c r="DJ303" s="3"/>
      <c r="DK303" s="3"/>
      <c r="DL303" s="3"/>
      <c r="DM303" s="3"/>
      <c r="DN303" s="3"/>
      <c r="DO303" s="3"/>
      <c r="DP303" s="3"/>
      <c r="DQ303" s="3"/>
      <c r="DR303" s="3"/>
      <c r="DS303" s="3"/>
      <c r="DT303" s="3"/>
      <c r="DU303" s="3"/>
      <c r="DV303" s="3"/>
      <c r="DW303" s="3"/>
      <c r="DX303" s="3"/>
      <c r="DY303" s="3"/>
      <c r="DZ303" s="3"/>
      <c r="EA303" s="3"/>
      <c r="EB303" s="3"/>
      <c r="EC303" s="3"/>
    </row>
    <row r="304" spans="2:133">
      <c r="B304" s="3"/>
      <c r="C304" s="3"/>
      <c r="D304" s="3"/>
      <c r="E304" s="3"/>
      <c r="F304" s="500"/>
      <c r="G304" s="3"/>
      <c r="H304" s="3"/>
      <c r="I304" s="3"/>
      <c r="J304" s="3"/>
      <c r="K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c r="BW304" s="3"/>
      <c r="BX304" s="3"/>
      <c r="BY304" s="3"/>
      <c r="BZ304" s="3"/>
      <c r="CA304" s="3"/>
      <c r="CB304" s="3"/>
      <c r="CC304" s="3"/>
      <c r="CD304" s="3"/>
      <c r="CE304" s="3"/>
      <c r="CF304" s="3"/>
      <c r="CG304" s="3"/>
      <c r="CH304" s="3"/>
      <c r="CI304" s="3"/>
      <c r="CJ304" s="3"/>
      <c r="CK304" s="3"/>
      <c r="CL304" s="3"/>
      <c r="CM304" s="3"/>
      <c r="CN304" s="3"/>
      <c r="CO304" s="3"/>
      <c r="CP304" s="3"/>
      <c r="CQ304" s="3"/>
      <c r="CR304" s="3"/>
      <c r="CS304" s="3"/>
      <c r="CT304" s="3"/>
      <c r="CU304" s="3"/>
      <c r="CV304" s="3"/>
      <c r="CW304" s="3"/>
      <c r="CX304" s="3"/>
      <c r="CY304" s="3"/>
      <c r="CZ304" s="3"/>
      <c r="DA304" s="3"/>
      <c r="DB304" s="3"/>
      <c r="DC304" s="3"/>
      <c r="DD304" s="3"/>
      <c r="DE304" s="3"/>
      <c r="DF304" s="3"/>
      <c r="DG304" s="3"/>
      <c r="DH304" s="3"/>
      <c r="DI304" s="3"/>
      <c r="DJ304" s="3"/>
      <c r="DK304" s="3"/>
      <c r="DL304" s="3"/>
      <c r="DM304" s="3"/>
      <c r="DN304" s="3"/>
      <c r="DO304" s="3"/>
      <c r="DP304" s="3"/>
      <c r="DQ304" s="3"/>
      <c r="DR304" s="3"/>
      <c r="DS304" s="3"/>
      <c r="DT304" s="3"/>
      <c r="DU304" s="3"/>
      <c r="DV304" s="3"/>
      <c r="DW304" s="3"/>
      <c r="DX304" s="3"/>
      <c r="DY304" s="3"/>
      <c r="DZ304" s="3"/>
      <c r="EA304" s="3"/>
      <c r="EB304" s="3"/>
      <c r="EC304" s="3"/>
    </row>
    <row r="305" spans="2:133">
      <c r="B305" s="3"/>
      <c r="C305" s="3"/>
      <c r="D305" s="3"/>
      <c r="E305" s="3"/>
      <c r="F305" s="500"/>
      <c r="G305" s="3"/>
      <c r="H305" s="3"/>
      <c r="I305" s="3"/>
      <c r="J305" s="3"/>
      <c r="K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c r="CG305" s="3"/>
      <c r="CH305" s="3"/>
      <c r="CI305" s="3"/>
      <c r="CJ305" s="3"/>
      <c r="CK305" s="3"/>
      <c r="CL305" s="3"/>
      <c r="CM305" s="3"/>
      <c r="CN305" s="3"/>
      <c r="CO305" s="3"/>
      <c r="CP305" s="3"/>
      <c r="CQ305" s="3"/>
      <c r="CR305" s="3"/>
      <c r="CS305" s="3"/>
      <c r="CT305" s="3"/>
      <c r="CU305" s="3"/>
      <c r="CV305" s="3"/>
      <c r="CW305" s="3"/>
      <c r="CX305" s="3"/>
      <c r="CY305" s="3"/>
      <c r="CZ305" s="3"/>
      <c r="DA305" s="3"/>
      <c r="DB305" s="3"/>
      <c r="DC305" s="3"/>
      <c r="DD305" s="3"/>
      <c r="DE305" s="3"/>
      <c r="DF305" s="3"/>
      <c r="DG305" s="3"/>
      <c r="DH305" s="3"/>
      <c r="DI305" s="3"/>
      <c r="DJ305" s="3"/>
      <c r="DK305" s="3"/>
      <c r="DL305" s="3"/>
      <c r="DM305" s="3"/>
      <c r="DN305" s="3"/>
      <c r="DO305" s="3"/>
      <c r="DP305" s="3"/>
      <c r="DQ305" s="3"/>
      <c r="DR305" s="3"/>
      <c r="DS305" s="3"/>
      <c r="DT305" s="3"/>
      <c r="DU305" s="3"/>
      <c r="DV305" s="3"/>
      <c r="DW305" s="3"/>
      <c r="DX305" s="3"/>
      <c r="DY305" s="3"/>
      <c r="DZ305" s="3"/>
      <c r="EA305" s="3"/>
      <c r="EB305" s="3"/>
      <c r="EC305" s="3"/>
    </row>
    <row r="306" spans="2:133">
      <c r="B306" s="3"/>
      <c r="C306" s="3"/>
      <c r="D306" s="3"/>
      <c r="E306" s="3"/>
      <c r="F306" s="500"/>
      <c r="G306" s="3"/>
      <c r="H306" s="3"/>
      <c r="I306" s="3"/>
      <c r="J306" s="3"/>
      <c r="K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3"/>
      <c r="CD306" s="3"/>
      <c r="CE306" s="3"/>
      <c r="CF306" s="3"/>
      <c r="CG306" s="3"/>
      <c r="CH306" s="3"/>
      <c r="CI306" s="3"/>
      <c r="CJ306" s="3"/>
      <c r="CK306" s="3"/>
      <c r="CL306" s="3"/>
      <c r="CM306" s="3"/>
      <c r="CN306" s="3"/>
      <c r="CO306" s="3"/>
      <c r="CP306" s="3"/>
      <c r="CQ306" s="3"/>
      <c r="CR306" s="3"/>
      <c r="CS306" s="3"/>
      <c r="CT306" s="3"/>
      <c r="CU306" s="3"/>
      <c r="CV306" s="3"/>
      <c r="CW306" s="3"/>
      <c r="CX306" s="3"/>
      <c r="CY306" s="3"/>
      <c r="CZ306" s="3"/>
      <c r="DA306" s="3"/>
      <c r="DB306" s="3"/>
      <c r="DC306" s="3"/>
      <c r="DD306" s="3"/>
      <c r="DE306" s="3"/>
      <c r="DF306" s="3"/>
      <c r="DG306" s="3"/>
      <c r="DH306" s="3"/>
      <c r="DI306" s="3"/>
      <c r="DJ306" s="3"/>
      <c r="DK306" s="3"/>
      <c r="DL306" s="3"/>
      <c r="DM306" s="3"/>
      <c r="DN306" s="3"/>
      <c r="DO306" s="3"/>
      <c r="DP306" s="3"/>
      <c r="DQ306" s="3"/>
      <c r="DR306" s="3"/>
      <c r="DS306" s="3"/>
      <c r="DT306" s="3"/>
      <c r="DU306" s="3"/>
      <c r="DV306" s="3"/>
      <c r="DW306" s="3"/>
      <c r="DX306" s="3"/>
      <c r="DY306" s="3"/>
      <c r="DZ306" s="3"/>
      <c r="EA306" s="3"/>
      <c r="EB306" s="3"/>
      <c r="EC306" s="3"/>
    </row>
    <row r="307" spans="2:133">
      <c r="B307" s="3"/>
      <c r="C307" s="3"/>
      <c r="D307" s="3"/>
      <c r="E307" s="3"/>
      <c r="F307" s="500"/>
      <c r="G307" s="3"/>
      <c r="H307" s="3"/>
      <c r="I307" s="3"/>
      <c r="J307" s="3"/>
      <c r="K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c r="BW307" s="3"/>
      <c r="BX307" s="3"/>
      <c r="BY307" s="3"/>
      <c r="BZ307" s="3"/>
      <c r="CA307" s="3"/>
      <c r="CB307" s="3"/>
      <c r="CC307" s="3"/>
      <c r="CD307" s="3"/>
      <c r="CE307" s="3"/>
      <c r="CF307" s="3"/>
      <c r="CG307" s="3"/>
      <c r="CH307" s="3"/>
      <c r="CI307" s="3"/>
      <c r="CJ307" s="3"/>
      <c r="CK307" s="3"/>
      <c r="CL307" s="3"/>
      <c r="CM307" s="3"/>
      <c r="CN307" s="3"/>
      <c r="CO307" s="3"/>
      <c r="CP307" s="3"/>
      <c r="CQ307" s="3"/>
      <c r="CR307" s="3"/>
      <c r="CS307" s="3"/>
      <c r="CT307" s="3"/>
      <c r="CU307" s="3"/>
      <c r="CV307" s="3"/>
      <c r="CW307" s="3"/>
      <c r="CX307" s="3"/>
      <c r="CY307" s="3"/>
      <c r="CZ307" s="3"/>
      <c r="DA307" s="3"/>
      <c r="DB307" s="3"/>
      <c r="DC307" s="3"/>
      <c r="DD307" s="3"/>
      <c r="DE307" s="3"/>
      <c r="DF307" s="3"/>
      <c r="DG307" s="3"/>
      <c r="DH307" s="3"/>
      <c r="DI307" s="3"/>
      <c r="DJ307" s="3"/>
      <c r="DK307" s="3"/>
      <c r="DL307" s="3"/>
      <c r="DM307" s="3"/>
      <c r="DN307" s="3"/>
      <c r="DO307" s="3"/>
      <c r="DP307" s="3"/>
      <c r="DQ307" s="3"/>
      <c r="DR307" s="3"/>
      <c r="DS307" s="3"/>
      <c r="DT307" s="3"/>
      <c r="DU307" s="3"/>
      <c r="DV307" s="3"/>
      <c r="DW307" s="3"/>
      <c r="DX307" s="3"/>
      <c r="DY307" s="3"/>
      <c r="DZ307" s="3"/>
      <c r="EA307" s="3"/>
      <c r="EB307" s="3"/>
      <c r="EC307" s="3"/>
    </row>
    <row r="308" spans="2:133">
      <c r="B308" s="3"/>
      <c r="C308" s="3"/>
      <c r="D308" s="3"/>
      <c r="E308" s="3"/>
      <c r="F308" s="500"/>
      <c r="G308" s="3"/>
      <c r="H308" s="3"/>
      <c r="I308" s="3"/>
      <c r="J308" s="3"/>
      <c r="K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c r="BT308" s="3"/>
      <c r="BU308" s="3"/>
      <c r="BV308" s="3"/>
      <c r="BW308" s="3"/>
      <c r="BX308" s="3"/>
      <c r="BY308" s="3"/>
      <c r="BZ308" s="3"/>
      <c r="CA308" s="3"/>
      <c r="CB308" s="3"/>
      <c r="CC308" s="3"/>
      <c r="CD308" s="3"/>
      <c r="CE308" s="3"/>
      <c r="CF308" s="3"/>
      <c r="CG308" s="3"/>
      <c r="CH308" s="3"/>
      <c r="CI308" s="3"/>
      <c r="CJ308" s="3"/>
      <c r="CK308" s="3"/>
      <c r="CL308" s="3"/>
      <c r="CM308" s="3"/>
      <c r="CN308" s="3"/>
      <c r="CO308" s="3"/>
      <c r="CP308" s="3"/>
      <c r="CQ308" s="3"/>
      <c r="CR308" s="3"/>
      <c r="CS308" s="3"/>
      <c r="CT308" s="3"/>
      <c r="CU308" s="3"/>
      <c r="CV308" s="3"/>
      <c r="CW308" s="3"/>
      <c r="CX308" s="3"/>
      <c r="CY308" s="3"/>
      <c r="CZ308" s="3"/>
      <c r="DA308" s="3"/>
      <c r="DB308" s="3"/>
      <c r="DC308" s="3"/>
      <c r="DD308" s="3"/>
      <c r="DE308" s="3"/>
      <c r="DF308" s="3"/>
      <c r="DG308" s="3"/>
      <c r="DH308" s="3"/>
      <c r="DI308" s="3"/>
      <c r="DJ308" s="3"/>
      <c r="DK308" s="3"/>
      <c r="DL308" s="3"/>
      <c r="DM308" s="3"/>
      <c r="DN308" s="3"/>
      <c r="DO308" s="3"/>
      <c r="DP308" s="3"/>
      <c r="DQ308" s="3"/>
      <c r="DR308" s="3"/>
      <c r="DS308" s="3"/>
      <c r="DT308" s="3"/>
      <c r="DU308" s="3"/>
      <c r="DV308" s="3"/>
      <c r="DW308" s="3"/>
      <c r="DX308" s="3"/>
      <c r="DY308" s="3"/>
      <c r="DZ308" s="3"/>
      <c r="EA308" s="3"/>
      <c r="EB308" s="3"/>
      <c r="EC308" s="3"/>
    </row>
    <row r="309" spans="2:133">
      <c r="B309" s="3"/>
      <c r="C309" s="3"/>
      <c r="D309" s="3"/>
      <c r="E309" s="3"/>
      <c r="F309" s="500"/>
      <c r="G309" s="3"/>
      <c r="H309" s="3"/>
      <c r="I309" s="3"/>
      <c r="J309" s="3"/>
      <c r="K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c r="BU309" s="3"/>
      <c r="BV309" s="3"/>
      <c r="BW309" s="3"/>
      <c r="BX309" s="3"/>
      <c r="BY309" s="3"/>
      <c r="BZ309" s="3"/>
      <c r="CA309" s="3"/>
      <c r="CB309" s="3"/>
      <c r="CC309" s="3"/>
      <c r="CD309" s="3"/>
      <c r="CE309" s="3"/>
      <c r="CF309" s="3"/>
      <c r="CG309" s="3"/>
      <c r="CH309" s="3"/>
      <c r="CI309" s="3"/>
      <c r="CJ309" s="3"/>
      <c r="CK309" s="3"/>
      <c r="CL309" s="3"/>
      <c r="CM309" s="3"/>
      <c r="CN309" s="3"/>
      <c r="CO309" s="3"/>
      <c r="CP309" s="3"/>
      <c r="CQ309" s="3"/>
      <c r="CR309" s="3"/>
      <c r="CS309" s="3"/>
      <c r="CT309" s="3"/>
      <c r="CU309" s="3"/>
      <c r="CV309" s="3"/>
      <c r="CW309" s="3"/>
      <c r="CX309" s="3"/>
      <c r="CY309" s="3"/>
      <c r="CZ309" s="3"/>
      <c r="DA309" s="3"/>
      <c r="DB309" s="3"/>
      <c r="DC309" s="3"/>
      <c r="DD309" s="3"/>
      <c r="DE309" s="3"/>
      <c r="DF309" s="3"/>
      <c r="DG309" s="3"/>
      <c r="DH309" s="3"/>
      <c r="DI309" s="3"/>
      <c r="DJ309" s="3"/>
      <c r="DK309" s="3"/>
      <c r="DL309" s="3"/>
      <c r="DM309" s="3"/>
      <c r="DN309" s="3"/>
      <c r="DO309" s="3"/>
      <c r="DP309" s="3"/>
      <c r="DQ309" s="3"/>
      <c r="DR309" s="3"/>
      <c r="DS309" s="3"/>
      <c r="DT309" s="3"/>
      <c r="DU309" s="3"/>
      <c r="DV309" s="3"/>
      <c r="DW309" s="3"/>
      <c r="DX309" s="3"/>
      <c r="DY309" s="3"/>
      <c r="DZ309" s="3"/>
      <c r="EA309" s="3"/>
      <c r="EB309" s="3"/>
      <c r="EC309" s="3"/>
    </row>
    <row r="310" spans="2:133">
      <c r="B310" s="3"/>
      <c r="C310" s="3"/>
      <c r="D310" s="3"/>
      <c r="E310" s="3"/>
      <c r="F310" s="500"/>
      <c r="G310" s="3"/>
      <c r="H310" s="3"/>
      <c r="I310" s="3"/>
      <c r="J310" s="3"/>
      <c r="K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c r="BW310" s="3"/>
      <c r="BX310" s="3"/>
      <c r="BY310" s="3"/>
      <c r="BZ310" s="3"/>
      <c r="CA310" s="3"/>
      <c r="CB310" s="3"/>
      <c r="CC310" s="3"/>
      <c r="CD310" s="3"/>
      <c r="CE310" s="3"/>
      <c r="CF310" s="3"/>
      <c r="CG310" s="3"/>
      <c r="CH310" s="3"/>
      <c r="CI310" s="3"/>
      <c r="CJ310" s="3"/>
      <c r="CK310" s="3"/>
      <c r="CL310" s="3"/>
      <c r="CM310" s="3"/>
      <c r="CN310" s="3"/>
      <c r="CO310" s="3"/>
      <c r="CP310" s="3"/>
      <c r="CQ310" s="3"/>
      <c r="CR310" s="3"/>
      <c r="CS310" s="3"/>
      <c r="CT310" s="3"/>
      <c r="CU310" s="3"/>
      <c r="CV310" s="3"/>
      <c r="CW310" s="3"/>
      <c r="CX310" s="3"/>
      <c r="CY310" s="3"/>
      <c r="CZ310" s="3"/>
      <c r="DA310" s="3"/>
      <c r="DB310" s="3"/>
      <c r="DC310" s="3"/>
      <c r="DD310" s="3"/>
      <c r="DE310" s="3"/>
      <c r="DF310" s="3"/>
      <c r="DG310" s="3"/>
      <c r="DH310" s="3"/>
      <c r="DI310" s="3"/>
      <c r="DJ310" s="3"/>
      <c r="DK310" s="3"/>
      <c r="DL310" s="3"/>
      <c r="DM310" s="3"/>
      <c r="DN310" s="3"/>
      <c r="DO310" s="3"/>
      <c r="DP310" s="3"/>
      <c r="DQ310" s="3"/>
      <c r="DR310" s="3"/>
      <c r="DS310" s="3"/>
      <c r="DT310" s="3"/>
      <c r="DU310" s="3"/>
      <c r="DV310" s="3"/>
      <c r="DW310" s="3"/>
      <c r="DX310" s="3"/>
      <c r="DY310" s="3"/>
      <c r="DZ310" s="3"/>
      <c r="EA310" s="3"/>
      <c r="EB310" s="3"/>
      <c r="EC310" s="3"/>
    </row>
    <row r="311" spans="2:133">
      <c r="B311" s="3"/>
      <c r="C311" s="3"/>
      <c r="D311" s="3"/>
      <c r="E311" s="3"/>
      <c r="F311" s="500"/>
      <c r="G311" s="3"/>
      <c r="H311" s="3"/>
      <c r="I311" s="3"/>
      <c r="J311" s="3"/>
      <c r="K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c r="BQ311" s="3"/>
      <c r="BR311" s="3"/>
      <c r="BS311" s="3"/>
      <c r="BT311" s="3"/>
      <c r="BU311" s="3"/>
      <c r="BV311" s="3"/>
      <c r="BW311" s="3"/>
      <c r="BX311" s="3"/>
      <c r="BY311" s="3"/>
      <c r="BZ311" s="3"/>
      <c r="CA311" s="3"/>
      <c r="CB311" s="3"/>
      <c r="CC311" s="3"/>
      <c r="CD311" s="3"/>
      <c r="CE311" s="3"/>
      <c r="CF311" s="3"/>
      <c r="CG311" s="3"/>
      <c r="CH311" s="3"/>
      <c r="CI311" s="3"/>
      <c r="CJ311" s="3"/>
      <c r="CK311" s="3"/>
      <c r="CL311" s="3"/>
      <c r="CM311" s="3"/>
      <c r="CN311" s="3"/>
      <c r="CO311" s="3"/>
      <c r="CP311" s="3"/>
      <c r="CQ311" s="3"/>
      <c r="CR311" s="3"/>
      <c r="CS311" s="3"/>
      <c r="CT311" s="3"/>
      <c r="CU311" s="3"/>
      <c r="CV311" s="3"/>
      <c r="CW311" s="3"/>
      <c r="CX311" s="3"/>
      <c r="CY311" s="3"/>
      <c r="CZ311" s="3"/>
      <c r="DA311" s="3"/>
      <c r="DB311" s="3"/>
      <c r="DC311" s="3"/>
      <c r="DD311" s="3"/>
      <c r="DE311" s="3"/>
      <c r="DF311" s="3"/>
      <c r="DG311" s="3"/>
      <c r="DH311" s="3"/>
      <c r="DI311" s="3"/>
      <c r="DJ311" s="3"/>
      <c r="DK311" s="3"/>
      <c r="DL311" s="3"/>
      <c r="DM311" s="3"/>
      <c r="DN311" s="3"/>
      <c r="DO311" s="3"/>
      <c r="DP311" s="3"/>
      <c r="DQ311" s="3"/>
      <c r="DR311" s="3"/>
      <c r="DS311" s="3"/>
      <c r="DT311" s="3"/>
      <c r="DU311" s="3"/>
      <c r="DV311" s="3"/>
      <c r="DW311" s="3"/>
      <c r="DX311" s="3"/>
      <c r="DY311" s="3"/>
      <c r="DZ311" s="3"/>
      <c r="EA311" s="3"/>
      <c r="EB311" s="3"/>
      <c r="EC311" s="3"/>
    </row>
    <row r="312" spans="2:133">
      <c r="B312" s="3"/>
      <c r="C312" s="3"/>
      <c r="D312" s="3"/>
      <c r="E312" s="3"/>
      <c r="F312" s="500"/>
      <c r="G312" s="3"/>
      <c r="H312" s="3"/>
      <c r="I312" s="3"/>
      <c r="J312" s="3"/>
      <c r="K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c r="BU312" s="3"/>
      <c r="BV312" s="3"/>
      <c r="BW312" s="3"/>
      <c r="BX312" s="3"/>
      <c r="BY312" s="3"/>
      <c r="BZ312" s="3"/>
      <c r="CA312" s="3"/>
      <c r="CB312" s="3"/>
      <c r="CC312" s="3"/>
      <c r="CD312" s="3"/>
      <c r="CE312" s="3"/>
      <c r="CF312" s="3"/>
      <c r="CG312" s="3"/>
      <c r="CH312" s="3"/>
      <c r="CI312" s="3"/>
      <c r="CJ312" s="3"/>
      <c r="CK312" s="3"/>
      <c r="CL312" s="3"/>
      <c r="CM312" s="3"/>
      <c r="CN312" s="3"/>
      <c r="CO312" s="3"/>
      <c r="CP312" s="3"/>
      <c r="CQ312" s="3"/>
      <c r="CR312" s="3"/>
      <c r="CS312" s="3"/>
      <c r="CT312" s="3"/>
      <c r="CU312" s="3"/>
      <c r="CV312" s="3"/>
      <c r="CW312" s="3"/>
      <c r="CX312" s="3"/>
      <c r="CY312" s="3"/>
      <c r="CZ312" s="3"/>
      <c r="DA312" s="3"/>
      <c r="DB312" s="3"/>
      <c r="DC312" s="3"/>
      <c r="DD312" s="3"/>
      <c r="DE312" s="3"/>
      <c r="DF312" s="3"/>
      <c r="DG312" s="3"/>
      <c r="DH312" s="3"/>
      <c r="DI312" s="3"/>
      <c r="DJ312" s="3"/>
      <c r="DK312" s="3"/>
      <c r="DL312" s="3"/>
      <c r="DM312" s="3"/>
      <c r="DN312" s="3"/>
      <c r="DO312" s="3"/>
      <c r="DP312" s="3"/>
      <c r="DQ312" s="3"/>
      <c r="DR312" s="3"/>
      <c r="DS312" s="3"/>
      <c r="DT312" s="3"/>
      <c r="DU312" s="3"/>
      <c r="DV312" s="3"/>
      <c r="DW312" s="3"/>
      <c r="DX312" s="3"/>
      <c r="DY312" s="3"/>
      <c r="DZ312" s="3"/>
      <c r="EA312" s="3"/>
      <c r="EB312" s="3"/>
      <c r="EC312" s="3"/>
    </row>
    <row r="313" spans="2:133">
      <c r="B313" s="3"/>
      <c r="C313" s="3"/>
      <c r="D313" s="3"/>
      <c r="E313" s="3"/>
      <c r="F313" s="500"/>
      <c r="G313" s="3"/>
      <c r="H313" s="3"/>
      <c r="I313" s="3"/>
      <c r="J313" s="3"/>
      <c r="K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c r="BW313" s="3"/>
      <c r="BX313" s="3"/>
      <c r="BY313" s="3"/>
      <c r="BZ313" s="3"/>
      <c r="CA313" s="3"/>
      <c r="CB313" s="3"/>
      <c r="CC313" s="3"/>
      <c r="CD313" s="3"/>
      <c r="CE313" s="3"/>
      <c r="CF313" s="3"/>
      <c r="CG313" s="3"/>
      <c r="CH313" s="3"/>
      <c r="CI313" s="3"/>
      <c r="CJ313" s="3"/>
      <c r="CK313" s="3"/>
      <c r="CL313" s="3"/>
      <c r="CM313" s="3"/>
      <c r="CN313" s="3"/>
      <c r="CO313" s="3"/>
      <c r="CP313" s="3"/>
      <c r="CQ313" s="3"/>
      <c r="CR313" s="3"/>
      <c r="CS313" s="3"/>
      <c r="CT313" s="3"/>
      <c r="CU313" s="3"/>
      <c r="CV313" s="3"/>
      <c r="CW313" s="3"/>
      <c r="CX313" s="3"/>
      <c r="CY313" s="3"/>
      <c r="CZ313" s="3"/>
      <c r="DA313" s="3"/>
      <c r="DB313" s="3"/>
      <c r="DC313" s="3"/>
      <c r="DD313" s="3"/>
      <c r="DE313" s="3"/>
      <c r="DF313" s="3"/>
      <c r="DG313" s="3"/>
      <c r="DH313" s="3"/>
      <c r="DI313" s="3"/>
      <c r="DJ313" s="3"/>
      <c r="DK313" s="3"/>
      <c r="DL313" s="3"/>
      <c r="DM313" s="3"/>
      <c r="DN313" s="3"/>
      <c r="DO313" s="3"/>
      <c r="DP313" s="3"/>
      <c r="DQ313" s="3"/>
      <c r="DR313" s="3"/>
      <c r="DS313" s="3"/>
      <c r="DT313" s="3"/>
      <c r="DU313" s="3"/>
      <c r="DV313" s="3"/>
      <c r="DW313" s="3"/>
      <c r="DX313" s="3"/>
      <c r="DY313" s="3"/>
      <c r="DZ313" s="3"/>
      <c r="EA313" s="3"/>
      <c r="EB313" s="3"/>
      <c r="EC313" s="3"/>
    </row>
    <row r="314" spans="2:133">
      <c r="B314" s="3"/>
      <c r="C314" s="3"/>
      <c r="D314" s="3"/>
      <c r="E314" s="3"/>
      <c r="F314" s="500"/>
      <c r="G314" s="3"/>
      <c r="H314" s="3"/>
      <c r="I314" s="3"/>
      <c r="J314" s="3"/>
      <c r="K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c r="BU314" s="3"/>
      <c r="BV314" s="3"/>
      <c r="BW314" s="3"/>
      <c r="BX314" s="3"/>
      <c r="BY314" s="3"/>
      <c r="BZ314" s="3"/>
      <c r="CA314" s="3"/>
      <c r="CB314" s="3"/>
      <c r="CC314" s="3"/>
      <c r="CD314" s="3"/>
      <c r="CE314" s="3"/>
      <c r="CF314" s="3"/>
      <c r="CG314" s="3"/>
      <c r="CH314" s="3"/>
      <c r="CI314" s="3"/>
      <c r="CJ314" s="3"/>
      <c r="CK314" s="3"/>
      <c r="CL314" s="3"/>
      <c r="CM314" s="3"/>
      <c r="CN314" s="3"/>
      <c r="CO314" s="3"/>
      <c r="CP314" s="3"/>
      <c r="CQ314" s="3"/>
      <c r="CR314" s="3"/>
      <c r="CS314" s="3"/>
      <c r="CT314" s="3"/>
      <c r="CU314" s="3"/>
      <c r="CV314" s="3"/>
      <c r="CW314" s="3"/>
      <c r="CX314" s="3"/>
      <c r="CY314" s="3"/>
      <c r="CZ314" s="3"/>
      <c r="DA314" s="3"/>
      <c r="DB314" s="3"/>
      <c r="DC314" s="3"/>
      <c r="DD314" s="3"/>
      <c r="DE314" s="3"/>
      <c r="DF314" s="3"/>
      <c r="DG314" s="3"/>
      <c r="DH314" s="3"/>
      <c r="DI314" s="3"/>
      <c r="DJ314" s="3"/>
      <c r="DK314" s="3"/>
      <c r="DL314" s="3"/>
      <c r="DM314" s="3"/>
      <c r="DN314" s="3"/>
      <c r="DO314" s="3"/>
      <c r="DP314" s="3"/>
      <c r="DQ314" s="3"/>
      <c r="DR314" s="3"/>
      <c r="DS314" s="3"/>
      <c r="DT314" s="3"/>
      <c r="DU314" s="3"/>
      <c r="DV314" s="3"/>
      <c r="DW314" s="3"/>
      <c r="DX314" s="3"/>
      <c r="DY314" s="3"/>
      <c r="DZ314" s="3"/>
      <c r="EA314" s="3"/>
      <c r="EB314" s="3"/>
      <c r="EC314" s="3"/>
    </row>
    <row r="315" spans="2:133">
      <c r="B315" s="3"/>
      <c r="C315" s="3"/>
      <c r="D315" s="3"/>
      <c r="E315" s="3"/>
      <c r="F315" s="500"/>
      <c r="G315" s="3"/>
      <c r="H315" s="3"/>
      <c r="I315" s="3"/>
      <c r="J315" s="3"/>
      <c r="K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c r="BW315" s="3"/>
      <c r="BX315" s="3"/>
      <c r="BY315" s="3"/>
      <c r="BZ315" s="3"/>
      <c r="CA315" s="3"/>
      <c r="CB315" s="3"/>
      <c r="CC315" s="3"/>
      <c r="CD315" s="3"/>
      <c r="CE315" s="3"/>
      <c r="CF315" s="3"/>
      <c r="CG315" s="3"/>
      <c r="CH315" s="3"/>
      <c r="CI315" s="3"/>
      <c r="CJ315" s="3"/>
      <c r="CK315" s="3"/>
      <c r="CL315" s="3"/>
      <c r="CM315" s="3"/>
      <c r="CN315" s="3"/>
      <c r="CO315" s="3"/>
      <c r="CP315" s="3"/>
      <c r="CQ315" s="3"/>
      <c r="CR315" s="3"/>
      <c r="CS315" s="3"/>
      <c r="CT315" s="3"/>
      <c r="CU315" s="3"/>
      <c r="CV315" s="3"/>
      <c r="CW315" s="3"/>
      <c r="CX315" s="3"/>
      <c r="CY315" s="3"/>
      <c r="CZ315" s="3"/>
      <c r="DA315" s="3"/>
      <c r="DB315" s="3"/>
      <c r="DC315" s="3"/>
      <c r="DD315" s="3"/>
      <c r="DE315" s="3"/>
      <c r="DF315" s="3"/>
      <c r="DG315" s="3"/>
      <c r="DH315" s="3"/>
      <c r="DI315" s="3"/>
      <c r="DJ315" s="3"/>
      <c r="DK315" s="3"/>
      <c r="DL315" s="3"/>
      <c r="DM315" s="3"/>
      <c r="DN315" s="3"/>
      <c r="DO315" s="3"/>
      <c r="DP315" s="3"/>
      <c r="DQ315" s="3"/>
      <c r="DR315" s="3"/>
      <c r="DS315" s="3"/>
      <c r="DT315" s="3"/>
      <c r="DU315" s="3"/>
      <c r="DV315" s="3"/>
      <c r="DW315" s="3"/>
      <c r="DX315" s="3"/>
      <c r="DY315" s="3"/>
      <c r="DZ315" s="3"/>
      <c r="EA315" s="3"/>
      <c r="EB315" s="3"/>
      <c r="EC315" s="3"/>
    </row>
    <row r="316" spans="2:133">
      <c r="B316" s="3"/>
      <c r="C316" s="3"/>
      <c r="D316" s="3"/>
      <c r="E316" s="3"/>
      <c r="F316" s="500"/>
      <c r="G316" s="3"/>
      <c r="H316" s="3"/>
      <c r="I316" s="3"/>
      <c r="J316" s="3"/>
      <c r="K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c r="BM316" s="3"/>
      <c r="BN316" s="3"/>
      <c r="BO316" s="3"/>
      <c r="BP316" s="3"/>
      <c r="BQ316" s="3"/>
      <c r="BR316" s="3"/>
      <c r="BS316" s="3"/>
      <c r="BT316" s="3"/>
      <c r="BU316" s="3"/>
      <c r="BV316" s="3"/>
      <c r="BW316" s="3"/>
      <c r="BX316" s="3"/>
      <c r="BY316" s="3"/>
      <c r="BZ316" s="3"/>
      <c r="CA316" s="3"/>
      <c r="CB316" s="3"/>
      <c r="CC316" s="3"/>
      <c r="CD316" s="3"/>
      <c r="CE316" s="3"/>
      <c r="CF316" s="3"/>
      <c r="CG316" s="3"/>
      <c r="CH316" s="3"/>
      <c r="CI316" s="3"/>
      <c r="CJ316" s="3"/>
      <c r="CK316" s="3"/>
      <c r="CL316" s="3"/>
      <c r="CM316" s="3"/>
      <c r="CN316" s="3"/>
      <c r="CO316" s="3"/>
      <c r="CP316" s="3"/>
      <c r="CQ316" s="3"/>
      <c r="CR316" s="3"/>
      <c r="CS316" s="3"/>
      <c r="CT316" s="3"/>
      <c r="CU316" s="3"/>
      <c r="CV316" s="3"/>
      <c r="CW316" s="3"/>
      <c r="CX316" s="3"/>
      <c r="CY316" s="3"/>
      <c r="CZ316" s="3"/>
      <c r="DA316" s="3"/>
      <c r="DB316" s="3"/>
      <c r="DC316" s="3"/>
      <c r="DD316" s="3"/>
      <c r="DE316" s="3"/>
      <c r="DF316" s="3"/>
      <c r="DG316" s="3"/>
      <c r="DH316" s="3"/>
      <c r="DI316" s="3"/>
      <c r="DJ316" s="3"/>
      <c r="DK316" s="3"/>
      <c r="DL316" s="3"/>
      <c r="DM316" s="3"/>
      <c r="DN316" s="3"/>
      <c r="DO316" s="3"/>
      <c r="DP316" s="3"/>
      <c r="DQ316" s="3"/>
      <c r="DR316" s="3"/>
      <c r="DS316" s="3"/>
      <c r="DT316" s="3"/>
      <c r="DU316" s="3"/>
      <c r="DV316" s="3"/>
      <c r="DW316" s="3"/>
      <c r="DX316" s="3"/>
      <c r="DY316" s="3"/>
      <c r="DZ316" s="3"/>
      <c r="EA316" s="3"/>
      <c r="EB316" s="3"/>
      <c r="EC316" s="3"/>
    </row>
    <row r="317" spans="2:133">
      <c r="B317" s="3"/>
      <c r="C317" s="3"/>
      <c r="D317" s="3"/>
      <c r="E317" s="3"/>
      <c r="F317" s="500"/>
      <c r="G317" s="3"/>
      <c r="H317" s="3"/>
      <c r="I317" s="3"/>
      <c r="J317" s="3"/>
      <c r="K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c r="BM317" s="3"/>
      <c r="BN317" s="3"/>
      <c r="BO317" s="3"/>
      <c r="BP317" s="3"/>
      <c r="BQ317" s="3"/>
      <c r="BR317" s="3"/>
      <c r="BS317" s="3"/>
      <c r="BT317" s="3"/>
      <c r="BU317" s="3"/>
      <c r="BV317" s="3"/>
      <c r="BW317" s="3"/>
      <c r="BX317" s="3"/>
      <c r="BY317" s="3"/>
      <c r="BZ317" s="3"/>
      <c r="CA317" s="3"/>
      <c r="CB317" s="3"/>
      <c r="CC317" s="3"/>
      <c r="CD317" s="3"/>
      <c r="CE317" s="3"/>
      <c r="CF317" s="3"/>
      <c r="CG317" s="3"/>
      <c r="CH317" s="3"/>
      <c r="CI317" s="3"/>
      <c r="CJ317" s="3"/>
      <c r="CK317" s="3"/>
      <c r="CL317" s="3"/>
      <c r="CM317" s="3"/>
      <c r="CN317" s="3"/>
      <c r="CO317" s="3"/>
      <c r="CP317" s="3"/>
      <c r="CQ317" s="3"/>
      <c r="CR317" s="3"/>
      <c r="CS317" s="3"/>
      <c r="CT317" s="3"/>
      <c r="CU317" s="3"/>
      <c r="CV317" s="3"/>
      <c r="CW317" s="3"/>
      <c r="CX317" s="3"/>
      <c r="CY317" s="3"/>
      <c r="CZ317" s="3"/>
      <c r="DA317" s="3"/>
      <c r="DB317" s="3"/>
      <c r="DC317" s="3"/>
      <c r="DD317" s="3"/>
      <c r="DE317" s="3"/>
      <c r="DF317" s="3"/>
      <c r="DG317" s="3"/>
      <c r="DH317" s="3"/>
      <c r="DI317" s="3"/>
      <c r="DJ317" s="3"/>
      <c r="DK317" s="3"/>
      <c r="DL317" s="3"/>
      <c r="DM317" s="3"/>
      <c r="DN317" s="3"/>
      <c r="DO317" s="3"/>
      <c r="DP317" s="3"/>
      <c r="DQ317" s="3"/>
      <c r="DR317" s="3"/>
      <c r="DS317" s="3"/>
      <c r="DT317" s="3"/>
      <c r="DU317" s="3"/>
      <c r="DV317" s="3"/>
      <c r="DW317" s="3"/>
      <c r="DX317" s="3"/>
      <c r="DY317" s="3"/>
      <c r="DZ317" s="3"/>
      <c r="EA317" s="3"/>
      <c r="EB317" s="3"/>
      <c r="EC317" s="3"/>
    </row>
    <row r="318" spans="2:133">
      <c r="B318" s="3"/>
      <c r="C318" s="3"/>
      <c r="D318" s="3"/>
      <c r="E318" s="3"/>
      <c r="F318" s="500"/>
      <c r="G318" s="3"/>
      <c r="H318" s="3"/>
      <c r="I318" s="3"/>
      <c r="J318" s="3"/>
      <c r="K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c r="BM318" s="3"/>
      <c r="BN318" s="3"/>
      <c r="BO318" s="3"/>
      <c r="BP318" s="3"/>
      <c r="BQ318" s="3"/>
      <c r="BR318" s="3"/>
      <c r="BS318" s="3"/>
      <c r="BT318" s="3"/>
      <c r="BU318" s="3"/>
      <c r="BV318" s="3"/>
      <c r="BW318" s="3"/>
      <c r="BX318" s="3"/>
      <c r="BY318" s="3"/>
      <c r="BZ318" s="3"/>
      <c r="CA318" s="3"/>
      <c r="CB318" s="3"/>
      <c r="CC318" s="3"/>
      <c r="CD318" s="3"/>
      <c r="CE318" s="3"/>
      <c r="CF318" s="3"/>
      <c r="CG318" s="3"/>
      <c r="CH318" s="3"/>
      <c r="CI318" s="3"/>
      <c r="CJ318" s="3"/>
      <c r="CK318" s="3"/>
      <c r="CL318" s="3"/>
      <c r="CM318" s="3"/>
      <c r="CN318" s="3"/>
      <c r="CO318" s="3"/>
      <c r="CP318" s="3"/>
      <c r="CQ318" s="3"/>
      <c r="CR318" s="3"/>
      <c r="CS318" s="3"/>
      <c r="CT318" s="3"/>
      <c r="CU318" s="3"/>
      <c r="CV318" s="3"/>
      <c r="CW318" s="3"/>
      <c r="CX318" s="3"/>
      <c r="CY318" s="3"/>
      <c r="CZ318" s="3"/>
      <c r="DA318" s="3"/>
      <c r="DB318" s="3"/>
      <c r="DC318" s="3"/>
      <c r="DD318" s="3"/>
      <c r="DE318" s="3"/>
      <c r="DF318" s="3"/>
      <c r="DG318" s="3"/>
      <c r="DH318" s="3"/>
      <c r="DI318" s="3"/>
      <c r="DJ318" s="3"/>
      <c r="DK318" s="3"/>
      <c r="DL318" s="3"/>
      <c r="DM318" s="3"/>
      <c r="DN318" s="3"/>
      <c r="DO318" s="3"/>
      <c r="DP318" s="3"/>
      <c r="DQ318" s="3"/>
      <c r="DR318" s="3"/>
      <c r="DS318" s="3"/>
      <c r="DT318" s="3"/>
      <c r="DU318" s="3"/>
      <c r="DV318" s="3"/>
      <c r="DW318" s="3"/>
      <c r="DX318" s="3"/>
      <c r="DY318" s="3"/>
      <c r="DZ318" s="3"/>
      <c r="EA318" s="3"/>
      <c r="EB318" s="3"/>
      <c r="EC318" s="3"/>
    </row>
    <row r="319" spans="2:133">
      <c r="B319" s="3"/>
      <c r="C319" s="3"/>
      <c r="D319" s="3"/>
      <c r="E319" s="3"/>
      <c r="F319" s="500"/>
      <c r="G319" s="3"/>
      <c r="H319" s="3"/>
      <c r="I319" s="3"/>
      <c r="J319" s="3"/>
      <c r="K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c r="BN319" s="3"/>
      <c r="BO319" s="3"/>
      <c r="BP319" s="3"/>
      <c r="BQ319" s="3"/>
      <c r="BR319" s="3"/>
      <c r="BS319" s="3"/>
      <c r="BT319" s="3"/>
      <c r="BU319" s="3"/>
      <c r="BV319" s="3"/>
      <c r="BW319" s="3"/>
      <c r="BX319" s="3"/>
      <c r="BY319" s="3"/>
      <c r="BZ319" s="3"/>
      <c r="CA319" s="3"/>
      <c r="CB319" s="3"/>
      <c r="CC319" s="3"/>
      <c r="CD319" s="3"/>
      <c r="CE319" s="3"/>
      <c r="CF319" s="3"/>
      <c r="CG319" s="3"/>
      <c r="CH319" s="3"/>
      <c r="CI319" s="3"/>
      <c r="CJ319" s="3"/>
      <c r="CK319" s="3"/>
      <c r="CL319" s="3"/>
      <c r="CM319" s="3"/>
      <c r="CN319" s="3"/>
      <c r="CO319" s="3"/>
      <c r="CP319" s="3"/>
      <c r="CQ319" s="3"/>
      <c r="CR319" s="3"/>
      <c r="CS319" s="3"/>
      <c r="CT319" s="3"/>
      <c r="CU319" s="3"/>
      <c r="CV319" s="3"/>
      <c r="CW319" s="3"/>
      <c r="CX319" s="3"/>
      <c r="CY319" s="3"/>
      <c r="CZ319" s="3"/>
      <c r="DA319" s="3"/>
      <c r="DB319" s="3"/>
      <c r="DC319" s="3"/>
      <c r="DD319" s="3"/>
      <c r="DE319" s="3"/>
      <c r="DF319" s="3"/>
      <c r="DG319" s="3"/>
      <c r="DH319" s="3"/>
      <c r="DI319" s="3"/>
      <c r="DJ319" s="3"/>
      <c r="DK319" s="3"/>
      <c r="DL319" s="3"/>
      <c r="DM319" s="3"/>
      <c r="DN319" s="3"/>
      <c r="DO319" s="3"/>
      <c r="DP319" s="3"/>
      <c r="DQ319" s="3"/>
      <c r="DR319" s="3"/>
      <c r="DS319" s="3"/>
      <c r="DT319" s="3"/>
      <c r="DU319" s="3"/>
      <c r="DV319" s="3"/>
      <c r="DW319" s="3"/>
      <c r="DX319" s="3"/>
      <c r="DY319" s="3"/>
      <c r="DZ319" s="3"/>
      <c r="EA319" s="3"/>
      <c r="EB319" s="3"/>
      <c r="EC319" s="3"/>
    </row>
    <row r="320" spans="2:133">
      <c r="B320" s="3"/>
      <c r="C320" s="3"/>
      <c r="D320" s="3"/>
      <c r="E320" s="3"/>
      <c r="F320" s="500"/>
      <c r="G320" s="3"/>
      <c r="H320" s="3"/>
      <c r="I320" s="3"/>
      <c r="J320" s="3"/>
      <c r="K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c r="BM320" s="3"/>
      <c r="BN320" s="3"/>
      <c r="BO320" s="3"/>
      <c r="BP320" s="3"/>
      <c r="BQ320" s="3"/>
      <c r="BR320" s="3"/>
      <c r="BS320" s="3"/>
      <c r="BT320" s="3"/>
      <c r="BU320" s="3"/>
      <c r="BV320" s="3"/>
      <c r="BW320" s="3"/>
      <c r="BX320" s="3"/>
      <c r="BY320" s="3"/>
      <c r="BZ320" s="3"/>
      <c r="CA320" s="3"/>
      <c r="CB320" s="3"/>
      <c r="CC320" s="3"/>
      <c r="CD320" s="3"/>
      <c r="CE320" s="3"/>
      <c r="CF320" s="3"/>
      <c r="CG320" s="3"/>
      <c r="CH320" s="3"/>
      <c r="CI320" s="3"/>
      <c r="CJ320" s="3"/>
      <c r="CK320" s="3"/>
      <c r="CL320" s="3"/>
      <c r="CM320" s="3"/>
      <c r="CN320" s="3"/>
      <c r="CO320" s="3"/>
      <c r="CP320" s="3"/>
      <c r="CQ320" s="3"/>
      <c r="CR320" s="3"/>
      <c r="CS320" s="3"/>
      <c r="CT320" s="3"/>
      <c r="CU320" s="3"/>
      <c r="CV320" s="3"/>
      <c r="CW320" s="3"/>
      <c r="CX320" s="3"/>
      <c r="CY320" s="3"/>
      <c r="CZ320" s="3"/>
      <c r="DA320" s="3"/>
      <c r="DB320" s="3"/>
      <c r="DC320" s="3"/>
      <c r="DD320" s="3"/>
      <c r="DE320" s="3"/>
      <c r="DF320" s="3"/>
      <c r="DG320" s="3"/>
      <c r="DH320" s="3"/>
      <c r="DI320" s="3"/>
      <c r="DJ320" s="3"/>
      <c r="DK320" s="3"/>
      <c r="DL320" s="3"/>
      <c r="DM320" s="3"/>
      <c r="DN320" s="3"/>
      <c r="DO320" s="3"/>
      <c r="DP320" s="3"/>
      <c r="DQ320" s="3"/>
      <c r="DR320" s="3"/>
      <c r="DS320" s="3"/>
      <c r="DT320" s="3"/>
      <c r="DU320" s="3"/>
      <c r="DV320" s="3"/>
      <c r="DW320" s="3"/>
      <c r="DX320" s="3"/>
      <c r="DY320" s="3"/>
      <c r="DZ320" s="3"/>
      <c r="EA320" s="3"/>
      <c r="EB320" s="3"/>
      <c r="EC320" s="3"/>
    </row>
    <row r="321" spans="2:133">
      <c r="B321" s="3"/>
      <c r="C321" s="3"/>
      <c r="D321" s="3"/>
      <c r="E321" s="3"/>
      <c r="F321" s="500"/>
      <c r="G321" s="3"/>
      <c r="H321" s="3"/>
      <c r="I321" s="3"/>
      <c r="J321" s="3"/>
      <c r="K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c r="BM321" s="3"/>
      <c r="BN321" s="3"/>
      <c r="BO321" s="3"/>
      <c r="BP321" s="3"/>
      <c r="BQ321" s="3"/>
      <c r="BR321" s="3"/>
      <c r="BS321" s="3"/>
      <c r="BT321" s="3"/>
      <c r="BU321" s="3"/>
      <c r="BV321" s="3"/>
      <c r="BW321" s="3"/>
      <c r="BX321" s="3"/>
      <c r="BY321" s="3"/>
      <c r="BZ321" s="3"/>
      <c r="CA321" s="3"/>
      <c r="CB321" s="3"/>
      <c r="CC321" s="3"/>
      <c r="CD321" s="3"/>
      <c r="CE321" s="3"/>
      <c r="CF321" s="3"/>
      <c r="CG321" s="3"/>
      <c r="CH321" s="3"/>
      <c r="CI321" s="3"/>
      <c r="CJ321" s="3"/>
      <c r="CK321" s="3"/>
      <c r="CL321" s="3"/>
      <c r="CM321" s="3"/>
      <c r="CN321" s="3"/>
      <c r="CO321" s="3"/>
      <c r="CP321" s="3"/>
      <c r="CQ321" s="3"/>
      <c r="CR321" s="3"/>
      <c r="CS321" s="3"/>
      <c r="CT321" s="3"/>
      <c r="CU321" s="3"/>
      <c r="CV321" s="3"/>
      <c r="CW321" s="3"/>
      <c r="CX321" s="3"/>
      <c r="CY321" s="3"/>
      <c r="CZ321" s="3"/>
      <c r="DA321" s="3"/>
      <c r="DB321" s="3"/>
      <c r="DC321" s="3"/>
      <c r="DD321" s="3"/>
      <c r="DE321" s="3"/>
      <c r="DF321" s="3"/>
      <c r="DG321" s="3"/>
      <c r="DH321" s="3"/>
      <c r="DI321" s="3"/>
      <c r="DJ321" s="3"/>
      <c r="DK321" s="3"/>
      <c r="DL321" s="3"/>
      <c r="DM321" s="3"/>
      <c r="DN321" s="3"/>
      <c r="DO321" s="3"/>
      <c r="DP321" s="3"/>
      <c r="DQ321" s="3"/>
      <c r="DR321" s="3"/>
      <c r="DS321" s="3"/>
      <c r="DT321" s="3"/>
      <c r="DU321" s="3"/>
      <c r="DV321" s="3"/>
      <c r="DW321" s="3"/>
      <c r="DX321" s="3"/>
      <c r="DY321" s="3"/>
      <c r="DZ321" s="3"/>
      <c r="EA321" s="3"/>
      <c r="EB321" s="3"/>
      <c r="EC321" s="3"/>
    </row>
    <row r="322" spans="2:133">
      <c r="B322" s="3"/>
      <c r="C322" s="3"/>
      <c r="D322" s="3"/>
      <c r="E322" s="3"/>
      <c r="F322" s="500"/>
      <c r="G322" s="3"/>
      <c r="H322" s="3"/>
      <c r="I322" s="3"/>
      <c r="J322" s="3"/>
      <c r="K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c r="BM322" s="3"/>
      <c r="BN322" s="3"/>
      <c r="BO322" s="3"/>
      <c r="BP322" s="3"/>
      <c r="BQ322" s="3"/>
      <c r="BR322" s="3"/>
      <c r="BS322" s="3"/>
      <c r="BT322" s="3"/>
      <c r="BU322" s="3"/>
      <c r="BV322" s="3"/>
      <c r="BW322" s="3"/>
      <c r="BX322" s="3"/>
      <c r="BY322" s="3"/>
      <c r="BZ322" s="3"/>
      <c r="CA322" s="3"/>
      <c r="CB322" s="3"/>
      <c r="CC322" s="3"/>
      <c r="CD322" s="3"/>
      <c r="CE322" s="3"/>
      <c r="CF322" s="3"/>
      <c r="CG322" s="3"/>
      <c r="CH322" s="3"/>
      <c r="CI322" s="3"/>
      <c r="CJ322" s="3"/>
      <c r="CK322" s="3"/>
      <c r="CL322" s="3"/>
      <c r="CM322" s="3"/>
      <c r="CN322" s="3"/>
      <c r="CO322" s="3"/>
      <c r="CP322" s="3"/>
      <c r="CQ322" s="3"/>
      <c r="CR322" s="3"/>
      <c r="CS322" s="3"/>
      <c r="CT322" s="3"/>
      <c r="CU322" s="3"/>
      <c r="CV322" s="3"/>
      <c r="CW322" s="3"/>
      <c r="CX322" s="3"/>
      <c r="CY322" s="3"/>
      <c r="CZ322" s="3"/>
      <c r="DA322" s="3"/>
      <c r="DB322" s="3"/>
      <c r="DC322" s="3"/>
      <c r="DD322" s="3"/>
      <c r="DE322" s="3"/>
      <c r="DF322" s="3"/>
      <c r="DG322" s="3"/>
      <c r="DH322" s="3"/>
      <c r="DI322" s="3"/>
      <c r="DJ322" s="3"/>
      <c r="DK322" s="3"/>
      <c r="DL322" s="3"/>
      <c r="DM322" s="3"/>
      <c r="DN322" s="3"/>
      <c r="DO322" s="3"/>
      <c r="DP322" s="3"/>
      <c r="DQ322" s="3"/>
      <c r="DR322" s="3"/>
      <c r="DS322" s="3"/>
      <c r="DT322" s="3"/>
      <c r="DU322" s="3"/>
      <c r="DV322" s="3"/>
      <c r="DW322" s="3"/>
      <c r="DX322" s="3"/>
      <c r="DY322" s="3"/>
      <c r="DZ322" s="3"/>
      <c r="EA322" s="3"/>
      <c r="EB322" s="3"/>
      <c r="EC322" s="3"/>
    </row>
    <row r="323" spans="2:133">
      <c r="B323" s="3"/>
      <c r="C323" s="3"/>
      <c r="D323" s="3"/>
      <c r="E323" s="3"/>
      <c r="F323" s="500"/>
      <c r="G323" s="3"/>
      <c r="H323" s="3"/>
      <c r="I323" s="3"/>
      <c r="J323" s="3"/>
      <c r="K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c r="BT323" s="3"/>
      <c r="BU323" s="3"/>
      <c r="BV323" s="3"/>
      <c r="BW323" s="3"/>
      <c r="BX323" s="3"/>
      <c r="BY323" s="3"/>
      <c r="BZ323" s="3"/>
      <c r="CA323" s="3"/>
      <c r="CB323" s="3"/>
      <c r="CC323" s="3"/>
      <c r="CD323" s="3"/>
      <c r="CE323" s="3"/>
      <c r="CF323" s="3"/>
      <c r="CG323" s="3"/>
      <c r="CH323" s="3"/>
      <c r="CI323" s="3"/>
      <c r="CJ323" s="3"/>
      <c r="CK323" s="3"/>
      <c r="CL323" s="3"/>
      <c r="CM323" s="3"/>
      <c r="CN323" s="3"/>
      <c r="CO323" s="3"/>
      <c r="CP323" s="3"/>
      <c r="CQ323" s="3"/>
      <c r="CR323" s="3"/>
      <c r="CS323" s="3"/>
      <c r="CT323" s="3"/>
      <c r="CU323" s="3"/>
      <c r="CV323" s="3"/>
      <c r="CW323" s="3"/>
      <c r="CX323" s="3"/>
      <c r="CY323" s="3"/>
      <c r="CZ323" s="3"/>
      <c r="DA323" s="3"/>
      <c r="DB323" s="3"/>
      <c r="DC323" s="3"/>
      <c r="DD323" s="3"/>
      <c r="DE323" s="3"/>
      <c r="DF323" s="3"/>
      <c r="DG323" s="3"/>
      <c r="DH323" s="3"/>
      <c r="DI323" s="3"/>
      <c r="DJ323" s="3"/>
      <c r="DK323" s="3"/>
      <c r="DL323" s="3"/>
      <c r="DM323" s="3"/>
      <c r="DN323" s="3"/>
      <c r="DO323" s="3"/>
      <c r="DP323" s="3"/>
      <c r="DQ323" s="3"/>
      <c r="DR323" s="3"/>
      <c r="DS323" s="3"/>
      <c r="DT323" s="3"/>
      <c r="DU323" s="3"/>
      <c r="DV323" s="3"/>
      <c r="DW323" s="3"/>
      <c r="DX323" s="3"/>
      <c r="DY323" s="3"/>
      <c r="DZ323" s="3"/>
      <c r="EA323" s="3"/>
      <c r="EB323" s="3"/>
      <c r="EC323" s="3"/>
    </row>
    <row r="324" spans="2:133">
      <c r="B324" s="3"/>
      <c r="C324" s="3"/>
      <c r="D324" s="3"/>
      <c r="E324" s="3"/>
      <c r="F324" s="500"/>
      <c r="G324" s="3"/>
      <c r="H324" s="3"/>
      <c r="I324" s="3"/>
      <c r="J324" s="3"/>
      <c r="K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c r="BM324" s="3"/>
      <c r="BN324" s="3"/>
      <c r="BO324" s="3"/>
      <c r="BP324" s="3"/>
      <c r="BQ324" s="3"/>
      <c r="BR324" s="3"/>
      <c r="BS324" s="3"/>
      <c r="BT324" s="3"/>
      <c r="BU324" s="3"/>
      <c r="BV324" s="3"/>
      <c r="BW324" s="3"/>
      <c r="BX324" s="3"/>
      <c r="BY324" s="3"/>
      <c r="BZ324" s="3"/>
      <c r="CA324" s="3"/>
      <c r="CB324" s="3"/>
      <c r="CC324" s="3"/>
      <c r="CD324" s="3"/>
      <c r="CE324" s="3"/>
      <c r="CF324" s="3"/>
      <c r="CG324" s="3"/>
      <c r="CH324" s="3"/>
      <c r="CI324" s="3"/>
      <c r="CJ324" s="3"/>
      <c r="CK324" s="3"/>
      <c r="CL324" s="3"/>
      <c r="CM324" s="3"/>
      <c r="CN324" s="3"/>
      <c r="CO324" s="3"/>
      <c r="CP324" s="3"/>
      <c r="CQ324" s="3"/>
      <c r="CR324" s="3"/>
      <c r="CS324" s="3"/>
      <c r="CT324" s="3"/>
      <c r="CU324" s="3"/>
      <c r="CV324" s="3"/>
      <c r="CW324" s="3"/>
      <c r="CX324" s="3"/>
      <c r="CY324" s="3"/>
      <c r="CZ324" s="3"/>
      <c r="DA324" s="3"/>
      <c r="DB324" s="3"/>
      <c r="DC324" s="3"/>
      <c r="DD324" s="3"/>
      <c r="DE324" s="3"/>
      <c r="DF324" s="3"/>
      <c r="DG324" s="3"/>
      <c r="DH324" s="3"/>
      <c r="DI324" s="3"/>
      <c r="DJ324" s="3"/>
      <c r="DK324" s="3"/>
      <c r="DL324" s="3"/>
      <c r="DM324" s="3"/>
      <c r="DN324" s="3"/>
      <c r="DO324" s="3"/>
      <c r="DP324" s="3"/>
      <c r="DQ324" s="3"/>
      <c r="DR324" s="3"/>
      <c r="DS324" s="3"/>
      <c r="DT324" s="3"/>
      <c r="DU324" s="3"/>
      <c r="DV324" s="3"/>
      <c r="DW324" s="3"/>
      <c r="DX324" s="3"/>
      <c r="DY324" s="3"/>
      <c r="DZ324" s="3"/>
      <c r="EA324" s="3"/>
      <c r="EB324" s="3"/>
      <c r="EC324" s="3"/>
    </row>
    <row r="325" spans="2:133">
      <c r="B325" s="3"/>
      <c r="C325" s="3"/>
      <c r="D325" s="3"/>
      <c r="E325" s="3"/>
      <c r="F325" s="500"/>
      <c r="G325" s="3"/>
      <c r="H325" s="3"/>
      <c r="I325" s="3"/>
      <c r="J325" s="3"/>
      <c r="K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c r="BT325" s="3"/>
      <c r="BU325" s="3"/>
      <c r="BV325" s="3"/>
      <c r="BW325" s="3"/>
      <c r="BX325" s="3"/>
      <c r="BY325" s="3"/>
      <c r="BZ325" s="3"/>
      <c r="CA325" s="3"/>
      <c r="CB325" s="3"/>
      <c r="CC325" s="3"/>
      <c r="CD325" s="3"/>
      <c r="CE325" s="3"/>
      <c r="CF325" s="3"/>
      <c r="CG325" s="3"/>
      <c r="CH325" s="3"/>
      <c r="CI325" s="3"/>
      <c r="CJ325" s="3"/>
      <c r="CK325" s="3"/>
      <c r="CL325" s="3"/>
      <c r="CM325" s="3"/>
      <c r="CN325" s="3"/>
      <c r="CO325" s="3"/>
      <c r="CP325" s="3"/>
      <c r="CQ325" s="3"/>
      <c r="CR325" s="3"/>
      <c r="CS325" s="3"/>
      <c r="CT325" s="3"/>
      <c r="CU325" s="3"/>
      <c r="CV325" s="3"/>
      <c r="CW325" s="3"/>
      <c r="CX325" s="3"/>
      <c r="CY325" s="3"/>
      <c r="CZ325" s="3"/>
      <c r="DA325" s="3"/>
      <c r="DB325" s="3"/>
      <c r="DC325" s="3"/>
      <c r="DD325" s="3"/>
      <c r="DE325" s="3"/>
      <c r="DF325" s="3"/>
      <c r="DG325" s="3"/>
      <c r="DH325" s="3"/>
      <c r="DI325" s="3"/>
      <c r="DJ325" s="3"/>
      <c r="DK325" s="3"/>
      <c r="DL325" s="3"/>
      <c r="DM325" s="3"/>
      <c r="DN325" s="3"/>
      <c r="DO325" s="3"/>
      <c r="DP325" s="3"/>
      <c r="DQ325" s="3"/>
      <c r="DR325" s="3"/>
      <c r="DS325" s="3"/>
      <c r="DT325" s="3"/>
      <c r="DU325" s="3"/>
      <c r="DV325" s="3"/>
      <c r="DW325" s="3"/>
      <c r="DX325" s="3"/>
      <c r="DY325" s="3"/>
      <c r="DZ325" s="3"/>
      <c r="EA325" s="3"/>
      <c r="EB325" s="3"/>
      <c r="EC325" s="3"/>
    </row>
    <row r="326" spans="2:133">
      <c r="B326" s="3"/>
      <c r="C326" s="3"/>
      <c r="D326" s="3"/>
      <c r="E326" s="3"/>
      <c r="F326" s="500"/>
      <c r="G326" s="3"/>
      <c r="H326" s="3"/>
      <c r="I326" s="3"/>
      <c r="J326" s="3"/>
      <c r="K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3"/>
      <c r="BO326" s="3"/>
      <c r="BP326" s="3"/>
      <c r="BQ326" s="3"/>
      <c r="BR326" s="3"/>
      <c r="BS326" s="3"/>
      <c r="BT326" s="3"/>
      <c r="BU326" s="3"/>
      <c r="BV326" s="3"/>
      <c r="BW326" s="3"/>
      <c r="BX326" s="3"/>
      <c r="BY326" s="3"/>
      <c r="BZ326" s="3"/>
      <c r="CA326" s="3"/>
      <c r="CB326" s="3"/>
      <c r="CC326" s="3"/>
      <c r="CD326" s="3"/>
      <c r="CE326" s="3"/>
      <c r="CF326" s="3"/>
      <c r="CG326" s="3"/>
      <c r="CH326" s="3"/>
      <c r="CI326" s="3"/>
      <c r="CJ326" s="3"/>
      <c r="CK326" s="3"/>
      <c r="CL326" s="3"/>
      <c r="CM326" s="3"/>
      <c r="CN326" s="3"/>
      <c r="CO326" s="3"/>
      <c r="CP326" s="3"/>
      <c r="CQ326" s="3"/>
      <c r="CR326" s="3"/>
      <c r="CS326" s="3"/>
      <c r="CT326" s="3"/>
      <c r="CU326" s="3"/>
      <c r="CV326" s="3"/>
      <c r="CW326" s="3"/>
      <c r="CX326" s="3"/>
      <c r="CY326" s="3"/>
      <c r="CZ326" s="3"/>
      <c r="DA326" s="3"/>
      <c r="DB326" s="3"/>
      <c r="DC326" s="3"/>
      <c r="DD326" s="3"/>
      <c r="DE326" s="3"/>
      <c r="DF326" s="3"/>
      <c r="DG326" s="3"/>
      <c r="DH326" s="3"/>
      <c r="DI326" s="3"/>
      <c r="DJ326" s="3"/>
      <c r="DK326" s="3"/>
      <c r="DL326" s="3"/>
      <c r="DM326" s="3"/>
      <c r="DN326" s="3"/>
      <c r="DO326" s="3"/>
      <c r="DP326" s="3"/>
      <c r="DQ326" s="3"/>
      <c r="DR326" s="3"/>
      <c r="DS326" s="3"/>
      <c r="DT326" s="3"/>
      <c r="DU326" s="3"/>
      <c r="DV326" s="3"/>
      <c r="DW326" s="3"/>
      <c r="DX326" s="3"/>
      <c r="DY326" s="3"/>
      <c r="DZ326" s="3"/>
      <c r="EA326" s="3"/>
      <c r="EB326" s="3"/>
      <c r="EC326" s="3"/>
    </row>
    <row r="327" spans="2:133">
      <c r="B327" s="3"/>
      <c r="C327" s="3"/>
      <c r="D327" s="3"/>
      <c r="E327" s="3"/>
      <c r="F327" s="500"/>
      <c r="G327" s="3"/>
      <c r="H327" s="3"/>
      <c r="I327" s="3"/>
      <c r="J327" s="3"/>
      <c r="K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c r="BT327" s="3"/>
      <c r="BU327" s="3"/>
      <c r="BV327" s="3"/>
      <c r="BW327" s="3"/>
      <c r="BX327" s="3"/>
      <c r="BY327" s="3"/>
      <c r="BZ327" s="3"/>
      <c r="CA327" s="3"/>
      <c r="CB327" s="3"/>
      <c r="CC327" s="3"/>
      <c r="CD327" s="3"/>
      <c r="CE327" s="3"/>
      <c r="CF327" s="3"/>
      <c r="CG327" s="3"/>
      <c r="CH327" s="3"/>
      <c r="CI327" s="3"/>
      <c r="CJ327" s="3"/>
      <c r="CK327" s="3"/>
      <c r="CL327" s="3"/>
      <c r="CM327" s="3"/>
      <c r="CN327" s="3"/>
      <c r="CO327" s="3"/>
      <c r="CP327" s="3"/>
      <c r="CQ327" s="3"/>
      <c r="CR327" s="3"/>
      <c r="CS327" s="3"/>
      <c r="CT327" s="3"/>
      <c r="CU327" s="3"/>
      <c r="CV327" s="3"/>
      <c r="CW327" s="3"/>
      <c r="CX327" s="3"/>
      <c r="CY327" s="3"/>
      <c r="CZ327" s="3"/>
      <c r="DA327" s="3"/>
      <c r="DB327" s="3"/>
      <c r="DC327" s="3"/>
      <c r="DD327" s="3"/>
      <c r="DE327" s="3"/>
      <c r="DF327" s="3"/>
      <c r="DG327" s="3"/>
      <c r="DH327" s="3"/>
      <c r="DI327" s="3"/>
      <c r="DJ327" s="3"/>
      <c r="DK327" s="3"/>
      <c r="DL327" s="3"/>
      <c r="DM327" s="3"/>
      <c r="DN327" s="3"/>
      <c r="DO327" s="3"/>
      <c r="DP327" s="3"/>
      <c r="DQ327" s="3"/>
      <c r="DR327" s="3"/>
      <c r="DS327" s="3"/>
      <c r="DT327" s="3"/>
      <c r="DU327" s="3"/>
      <c r="DV327" s="3"/>
      <c r="DW327" s="3"/>
      <c r="DX327" s="3"/>
      <c r="DY327" s="3"/>
      <c r="DZ327" s="3"/>
      <c r="EA327" s="3"/>
      <c r="EB327" s="3"/>
      <c r="EC327" s="3"/>
    </row>
    <row r="328" spans="2:133">
      <c r="B328" s="3"/>
      <c r="C328" s="3"/>
      <c r="D328" s="3"/>
      <c r="E328" s="3"/>
      <c r="F328" s="500"/>
      <c r="G328" s="3"/>
      <c r="H328" s="3"/>
      <c r="I328" s="3"/>
      <c r="J328" s="3"/>
      <c r="K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c r="BF328" s="3"/>
      <c r="BG328" s="3"/>
      <c r="BH328" s="3"/>
      <c r="BI328" s="3"/>
      <c r="BJ328" s="3"/>
      <c r="BK328" s="3"/>
      <c r="BL328" s="3"/>
      <c r="BM328" s="3"/>
      <c r="BN328" s="3"/>
      <c r="BO328" s="3"/>
      <c r="BP328" s="3"/>
      <c r="BQ328" s="3"/>
      <c r="BR328" s="3"/>
      <c r="BS328" s="3"/>
      <c r="BT328" s="3"/>
      <c r="BU328" s="3"/>
      <c r="BV328" s="3"/>
      <c r="BW328" s="3"/>
      <c r="BX328" s="3"/>
      <c r="BY328" s="3"/>
      <c r="BZ328" s="3"/>
      <c r="CA328" s="3"/>
      <c r="CB328" s="3"/>
      <c r="CC328" s="3"/>
      <c r="CD328" s="3"/>
      <c r="CE328" s="3"/>
      <c r="CF328" s="3"/>
      <c r="CG328" s="3"/>
      <c r="CH328" s="3"/>
      <c r="CI328" s="3"/>
      <c r="CJ328" s="3"/>
      <c r="CK328" s="3"/>
      <c r="CL328" s="3"/>
      <c r="CM328" s="3"/>
      <c r="CN328" s="3"/>
      <c r="CO328" s="3"/>
      <c r="CP328" s="3"/>
      <c r="CQ328" s="3"/>
      <c r="CR328" s="3"/>
      <c r="CS328" s="3"/>
      <c r="CT328" s="3"/>
      <c r="CU328" s="3"/>
      <c r="CV328" s="3"/>
      <c r="CW328" s="3"/>
      <c r="CX328" s="3"/>
      <c r="CY328" s="3"/>
      <c r="CZ328" s="3"/>
      <c r="DA328" s="3"/>
      <c r="DB328" s="3"/>
      <c r="DC328" s="3"/>
      <c r="DD328" s="3"/>
      <c r="DE328" s="3"/>
      <c r="DF328" s="3"/>
      <c r="DG328" s="3"/>
      <c r="DH328" s="3"/>
      <c r="DI328" s="3"/>
      <c r="DJ328" s="3"/>
      <c r="DK328" s="3"/>
      <c r="DL328" s="3"/>
      <c r="DM328" s="3"/>
      <c r="DN328" s="3"/>
      <c r="DO328" s="3"/>
      <c r="DP328" s="3"/>
      <c r="DQ328" s="3"/>
      <c r="DR328" s="3"/>
      <c r="DS328" s="3"/>
      <c r="DT328" s="3"/>
      <c r="DU328" s="3"/>
      <c r="DV328" s="3"/>
      <c r="DW328" s="3"/>
      <c r="DX328" s="3"/>
      <c r="DY328" s="3"/>
      <c r="DZ328" s="3"/>
      <c r="EA328" s="3"/>
      <c r="EB328" s="3"/>
      <c r="EC328" s="3"/>
    </row>
    <row r="329" spans="2:133">
      <c r="B329" s="3"/>
      <c r="C329" s="3"/>
      <c r="D329" s="3"/>
      <c r="E329" s="3"/>
      <c r="F329" s="500"/>
      <c r="G329" s="3"/>
      <c r="H329" s="3"/>
      <c r="I329" s="3"/>
      <c r="J329" s="3"/>
      <c r="K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c r="BM329" s="3"/>
      <c r="BN329" s="3"/>
      <c r="BO329" s="3"/>
      <c r="BP329" s="3"/>
      <c r="BQ329" s="3"/>
      <c r="BR329" s="3"/>
      <c r="BS329" s="3"/>
      <c r="BT329" s="3"/>
      <c r="BU329" s="3"/>
      <c r="BV329" s="3"/>
      <c r="BW329" s="3"/>
      <c r="BX329" s="3"/>
      <c r="BY329" s="3"/>
      <c r="BZ329" s="3"/>
      <c r="CA329" s="3"/>
      <c r="CB329" s="3"/>
      <c r="CC329" s="3"/>
      <c r="CD329" s="3"/>
      <c r="CE329" s="3"/>
      <c r="CF329" s="3"/>
      <c r="CG329" s="3"/>
      <c r="CH329" s="3"/>
      <c r="CI329" s="3"/>
      <c r="CJ329" s="3"/>
      <c r="CK329" s="3"/>
      <c r="CL329" s="3"/>
      <c r="CM329" s="3"/>
      <c r="CN329" s="3"/>
      <c r="CO329" s="3"/>
      <c r="CP329" s="3"/>
      <c r="CQ329" s="3"/>
      <c r="CR329" s="3"/>
      <c r="CS329" s="3"/>
      <c r="CT329" s="3"/>
      <c r="CU329" s="3"/>
      <c r="CV329" s="3"/>
      <c r="CW329" s="3"/>
      <c r="CX329" s="3"/>
      <c r="CY329" s="3"/>
      <c r="CZ329" s="3"/>
      <c r="DA329" s="3"/>
      <c r="DB329" s="3"/>
      <c r="DC329" s="3"/>
      <c r="DD329" s="3"/>
      <c r="DE329" s="3"/>
      <c r="DF329" s="3"/>
      <c r="DG329" s="3"/>
      <c r="DH329" s="3"/>
      <c r="DI329" s="3"/>
      <c r="DJ329" s="3"/>
      <c r="DK329" s="3"/>
      <c r="DL329" s="3"/>
      <c r="DM329" s="3"/>
      <c r="DN329" s="3"/>
      <c r="DO329" s="3"/>
      <c r="DP329" s="3"/>
      <c r="DQ329" s="3"/>
      <c r="DR329" s="3"/>
      <c r="DS329" s="3"/>
      <c r="DT329" s="3"/>
      <c r="DU329" s="3"/>
      <c r="DV329" s="3"/>
      <c r="DW329" s="3"/>
      <c r="DX329" s="3"/>
      <c r="DY329" s="3"/>
      <c r="DZ329" s="3"/>
      <c r="EA329" s="3"/>
      <c r="EB329" s="3"/>
      <c r="EC329" s="3"/>
    </row>
    <row r="330" spans="2:133">
      <c r="B330" s="3"/>
      <c r="C330" s="3"/>
      <c r="D330" s="3"/>
      <c r="E330" s="3"/>
      <c r="F330" s="500"/>
      <c r="G330" s="3"/>
      <c r="H330" s="3"/>
      <c r="I330" s="3"/>
      <c r="J330" s="3"/>
      <c r="K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3"/>
      <c r="BM330" s="3"/>
      <c r="BN330" s="3"/>
      <c r="BO330" s="3"/>
      <c r="BP330" s="3"/>
      <c r="BQ330" s="3"/>
      <c r="BR330" s="3"/>
      <c r="BS330" s="3"/>
      <c r="BT330" s="3"/>
      <c r="BU330" s="3"/>
      <c r="BV330" s="3"/>
      <c r="BW330" s="3"/>
      <c r="BX330" s="3"/>
      <c r="BY330" s="3"/>
      <c r="BZ330" s="3"/>
      <c r="CA330" s="3"/>
      <c r="CB330" s="3"/>
      <c r="CC330" s="3"/>
      <c r="CD330" s="3"/>
      <c r="CE330" s="3"/>
      <c r="CF330" s="3"/>
      <c r="CG330" s="3"/>
      <c r="CH330" s="3"/>
      <c r="CI330" s="3"/>
      <c r="CJ330" s="3"/>
      <c r="CK330" s="3"/>
      <c r="CL330" s="3"/>
      <c r="CM330" s="3"/>
      <c r="CN330" s="3"/>
      <c r="CO330" s="3"/>
      <c r="CP330" s="3"/>
      <c r="CQ330" s="3"/>
      <c r="CR330" s="3"/>
      <c r="CS330" s="3"/>
      <c r="CT330" s="3"/>
      <c r="CU330" s="3"/>
      <c r="CV330" s="3"/>
      <c r="CW330" s="3"/>
      <c r="CX330" s="3"/>
      <c r="CY330" s="3"/>
      <c r="CZ330" s="3"/>
      <c r="DA330" s="3"/>
      <c r="DB330" s="3"/>
      <c r="DC330" s="3"/>
      <c r="DD330" s="3"/>
      <c r="DE330" s="3"/>
      <c r="DF330" s="3"/>
      <c r="DG330" s="3"/>
      <c r="DH330" s="3"/>
      <c r="DI330" s="3"/>
      <c r="DJ330" s="3"/>
      <c r="DK330" s="3"/>
      <c r="DL330" s="3"/>
      <c r="DM330" s="3"/>
      <c r="DN330" s="3"/>
      <c r="DO330" s="3"/>
      <c r="DP330" s="3"/>
      <c r="DQ330" s="3"/>
      <c r="DR330" s="3"/>
      <c r="DS330" s="3"/>
      <c r="DT330" s="3"/>
      <c r="DU330" s="3"/>
      <c r="DV330" s="3"/>
      <c r="DW330" s="3"/>
      <c r="DX330" s="3"/>
      <c r="DY330" s="3"/>
      <c r="DZ330" s="3"/>
      <c r="EA330" s="3"/>
      <c r="EB330" s="3"/>
      <c r="EC330" s="3"/>
    </row>
    <row r="331" spans="2:133">
      <c r="B331" s="3"/>
      <c r="C331" s="3"/>
      <c r="D331" s="3"/>
      <c r="E331" s="3"/>
      <c r="F331" s="500"/>
      <c r="G331" s="3"/>
      <c r="H331" s="3"/>
      <c r="I331" s="3"/>
      <c r="J331" s="3"/>
      <c r="K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c r="BG331" s="3"/>
      <c r="BH331" s="3"/>
      <c r="BI331" s="3"/>
      <c r="BJ331" s="3"/>
      <c r="BK331" s="3"/>
      <c r="BL331" s="3"/>
      <c r="BM331" s="3"/>
      <c r="BN331" s="3"/>
      <c r="BO331" s="3"/>
      <c r="BP331" s="3"/>
      <c r="BQ331" s="3"/>
      <c r="BR331" s="3"/>
      <c r="BS331" s="3"/>
      <c r="BT331" s="3"/>
      <c r="BU331" s="3"/>
      <c r="BV331" s="3"/>
      <c r="BW331" s="3"/>
      <c r="BX331" s="3"/>
      <c r="BY331" s="3"/>
      <c r="BZ331" s="3"/>
      <c r="CA331" s="3"/>
      <c r="CB331" s="3"/>
      <c r="CC331" s="3"/>
      <c r="CD331" s="3"/>
      <c r="CE331" s="3"/>
      <c r="CF331" s="3"/>
      <c r="CG331" s="3"/>
      <c r="CH331" s="3"/>
      <c r="CI331" s="3"/>
      <c r="CJ331" s="3"/>
      <c r="CK331" s="3"/>
      <c r="CL331" s="3"/>
      <c r="CM331" s="3"/>
      <c r="CN331" s="3"/>
      <c r="CO331" s="3"/>
      <c r="CP331" s="3"/>
      <c r="CQ331" s="3"/>
      <c r="CR331" s="3"/>
      <c r="CS331" s="3"/>
      <c r="CT331" s="3"/>
      <c r="CU331" s="3"/>
      <c r="CV331" s="3"/>
      <c r="CW331" s="3"/>
      <c r="CX331" s="3"/>
      <c r="CY331" s="3"/>
      <c r="CZ331" s="3"/>
      <c r="DA331" s="3"/>
      <c r="DB331" s="3"/>
      <c r="DC331" s="3"/>
      <c r="DD331" s="3"/>
      <c r="DE331" s="3"/>
      <c r="DF331" s="3"/>
      <c r="DG331" s="3"/>
      <c r="DH331" s="3"/>
      <c r="DI331" s="3"/>
      <c r="DJ331" s="3"/>
      <c r="DK331" s="3"/>
      <c r="DL331" s="3"/>
      <c r="DM331" s="3"/>
      <c r="DN331" s="3"/>
      <c r="DO331" s="3"/>
      <c r="DP331" s="3"/>
      <c r="DQ331" s="3"/>
      <c r="DR331" s="3"/>
      <c r="DS331" s="3"/>
      <c r="DT331" s="3"/>
      <c r="DU331" s="3"/>
      <c r="DV331" s="3"/>
      <c r="DW331" s="3"/>
      <c r="DX331" s="3"/>
      <c r="DY331" s="3"/>
      <c r="DZ331" s="3"/>
      <c r="EA331" s="3"/>
      <c r="EB331" s="3"/>
      <c r="EC331" s="3"/>
    </row>
    <row r="332" spans="2:133">
      <c r="B332" s="3"/>
      <c r="C332" s="3"/>
      <c r="D332" s="3"/>
      <c r="E332" s="3"/>
      <c r="F332" s="500"/>
      <c r="G332" s="3"/>
      <c r="H332" s="3"/>
      <c r="I332" s="3"/>
      <c r="J332" s="3"/>
      <c r="K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c r="BM332" s="3"/>
      <c r="BN332" s="3"/>
      <c r="BO332" s="3"/>
      <c r="BP332" s="3"/>
      <c r="BQ332" s="3"/>
      <c r="BR332" s="3"/>
      <c r="BS332" s="3"/>
      <c r="BT332" s="3"/>
      <c r="BU332" s="3"/>
      <c r="BV332" s="3"/>
      <c r="BW332" s="3"/>
      <c r="BX332" s="3"/>
      <c r="BY332" s="3"/>
      <c r="BZ332" s="3"/>
      <c r="CA332" s="3"/>
      <c r="CB332" s="3"/>
      <c r="CC332" s="3"/>
      <c r="CD332" s="3"/>
      <c r="CE332" s="3"/>
      <c r="CF332" s="3"/>
      <c r="CG332" s="3"/>
      <c r="CH332" s="3"/>
      <c r="CI332" s="3"/>
      <c r="CJ332" s="3"/>
      <c r="CK332" s="3"/>
      <c r="CL332" s="3"/>
      <c r="CM332" s="3"/>
      <c r="CN332" s="3"/>
      <c r="CO332" s="3"/>
      <c r="CP332" s="3"/>
      <c r="CQ332" s="3"/>
      <c r="CR332" s="3"/>
      <c r="CS332" s="3"/>
      <c r="CT332" s="3"/>
      <c r="CU332" s="3"/>
      <c r="CV332" s="3"/>
      <c r="CW332" s="3"/>
      <c r="CX332" s="3"/>
      <c r="CY332" s="3"/>
      <c r="CZ332" s="3"/>
      <c r="DA332" s="3"/>
      <c r="DB332" s="3"/>
      <c r="DC332" s="3"/>
      <c r="DD332" s="3"/>
      <c r="DE332" s="3"/>
      <c r="DF332" s="3"/>
      <c r="DG332" s="3"/>
      <c r="DH332" s="3"/>
      <c r="DI332" s="3"/>
      <c r="DJ332" s="3"/>
      <c r="DK332" s="3"/>
      <c r="DL332" s="3"/>
      <c r="DM332" s="3"/>
      <c r="DN332" s="3"/>
      <c r="DO332" s="3"/>
      <c r="DP332" s="3"/>
      <c r="DQ332" s="3"/>
      <c r="DR332" s="3"/>
      <c r="DS332" s="3"/>
      <c r="DT332" s="3"/>
      <c r="DU332" s="3"/>
      <c r="DV332" s="3"/>
      <c r="DW332" s="3"/>
      <c r="DX332" s="3"/>
      <c r="DY332" s="3"/>
      <c r="DZ332" s="3"/>
      <c r="EA332" s="3"/>
      <c r="EB332" s="3"/>
      <c r="EC332" s="3"/>
    </row>
    <row r="333" spans="2:133">
      <c r="B333" s="3"/>
      <c r="C333" s="3"/>
      <c r="D333" s="3"/>
      <c r="E333" s="3"/>
      <c r="F333" s="500"/>
      <c r="G333" s="3"/>
      <c r="H333" s="3"/>
      <c r="I333" s="3"/>
      <c r="J333" s="3"/>
      <c r="K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3"/>
      <c r="BT333" s="3"/>
      <c r="BU333" s="3"/>
      <c r="BV333" s="3"/>
      <c r="BW333" s="3"/>
      <c r="BX333" s="3"/>
      <c r="BY333" s="3"/>
      <c r="BZ333" s="3"/>
      <c r="CA333" s="3"/>
      <c r="CB333" s="3"/>
      <c r="CC333" s="3"/>
      <c r="CD333" s="3"/>
      <c r="CE333" s="3"/>
      <c r="CF333" s="3"/>
      <c r="CG333" s="3"/>
      <c r="CH333" s="3"/>
      <c r="CI333" s="3"/>
      <c r="CJ333" s="3"/>
      <c r="CK333" s="3"/>
      <c r="CL333" s="3"/>
      <c r="CM333" s="3"/>
      <c r="CN333" s="3"/>
      <c r="CO333" s="3"/>
      <c r="CP333" s="3"/>
      <c r="CQ333" s="3"/>
      <c r="CR333" s="3"/>
      <c r="CS333" s="3"/>
      <c r="CT333" s="3"/>
      <c r="CU333" s="3"/>
      <c r="CV333" s="3"/>
      <c r="CW333" s="3"/>
      <c r="CX333" s="3"/>
      <c r="CY333" s="3"/>
      <c r="CZ333" s="3"/>
      <c r="DA333" s="3"/>
      <c r="DB333" s="3"/>
      <c r="DC333" s="3"/>
      <c r="DD333" s="3"/>
      <c r="DE333" s="3"/>
      <c r="DF333" s="3"/>
      <c r="DG333" s="3"/>
      <c r="DH333" s="3"/>
      <c r="DI333" s="3"/>
      <c r="DJ333" s="3"/>
      <c r="DK333" s="3"/>
      <c r="DL333" s="3"/>
      <c r="DM333" s="3"/>
      <c r="DN333" s="3"/>
      <c r="DO333" s="3"/>
      <c r="DP333" s="3"/>
      <c r="DQ333" s="3"/>
      <c r="DR333" s="3"/>
      <c r="DS333" s="3"/>
      <c r="DT333" s="3"/>
      <c r="DU333" s="3"/>
      <c r="DV333" s="3"/>
      <c r="DW333" s="3"/>
      <c r="DX333" s="3"/>
      <c r="DY333" s="3"/>
      <c r="DZ333" s="3"/>
      <c r="EA333" s="3"/>
      <c r="EB333" s="3"/>
      <c r="EC333" s="3"/>
    </row>
    <row r="334" spans="2:133">
      <c r="B334" s="3"/>
      <c r="C334" s="3"/>
      <c r="D334" s="3"/>
      <c r="E334" s="3"/>
      <c r="F334" s="500"/>
      <c r="G334" s="3"/>
      <c r="H334" s="3"/>
      <c r="I334" s="3"/>
      <c r="J334" s="3"/>
      <c r="K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c r="BM334" s="3"/>
      <c r="BN334" s="3"/>
      <c r="BO334" s="3"/>
      <c r="BP334" s="3"/>
      <c r="BQ334" s="3"/>
      <c r="BR334" s="3"/>
      <c r="BS334" s="3"/>
      <c r="BT334" s="3"/>
      <c r="BU334" s="3"/>
      <c r="BV334" s="3"/>
      <c r="BW334" s="3"/>
      <c r="BX334" s="3"/>
      <c r="BY334" s="3"/>
      <c r="BZ334" s="3"/>
      <c r="CA334" s="3"/>
      <c r="CB334" s="3"/>
      <c r="CC334" s="3"/>
      <c r="CD334" s="3"/>
      <c r="CE334" s="3"/>
      <c r="CF334" s="3"/>
      <c r="CG334" s="3"/>
      <c r="CH334" s="3"/>
      <c r="CI334" s="3"/>
      <c r="CJ334" s="3"/>
      <c r="CK334" s="3"/>
      <c r="CL334" s="3"/>
      <c r="CM334" s="3"/>
      <c r="CN334" s="3"/>
      <c r="CO334" s="3"/>
      <c r="CP334" s="3"/>
      <c r="CQ334" s="3"/>
      <c r="CR334" s="3"/>
      <c r="CS334" s="3"/>
      <c r="CT334" s="3"/>
      <c r="CU334" s="3"/>
      <c r="CV334" s="3"/>
      <c r="CW334" s="3"/>
      <c r="CX334" s="3"/>
      <c r="CY334" s="3"/>
      <c r="CZ334" s="3"/>
      <c r="DA334" s="3"/>
      <c r="DB334" s="3"/>
      <c r="DC334" s="3"/>
      <c r="DD334" s="3"/>
      <c r="DE334" s="3"/>
      <c r="DF334" s="3"/>
      <c r="DG334" s="3"/>
      <c r="DH334" s="3"/>
      <c r="DI334" s="3"/>
      <c r="DJ334" s="3"/>
      <c r="DK334" s="3"/>
      <c r="DL334" s="3"/>
      <c r="DM334" s="3"/>
      <c r="DN334" s="3"/>
      <c r="DO334" s="3"/>
      <c r="DP334" s="3"/>
      <c r="DQ334" s="3"/>
      <c r="DR334" s="3"/>
      <c r="DS334" s="3"/>
      <c r="DT334" s="3"/>
      <c r="DU334" s="3"/>
      <c r="DV334" s="3"/>
      <c r="DW334" s="3"/>
      <c r="DX334" s="3"/>
      <c r="DY334" s="3"/>
      <c r="DZ334" s="3"/>
      <c r="EA334" s="3"/>
      <c r="EB334" s="3"/>
      <c r="EC334" s="3"/>
    </row>
    <row r="335" spans="2:133">
      <c r="B335" s="3"/>
      <c r="C335" s="3"/>
      <c r="D335" s="3"/>
      <c r="E335" s="3"/>
      <c r="F335" s="500"/>
      <c r="G335" s="3"/>
      <c r="H335" s="3"/>
      <c r="I335" s="3"/>
      <c r="J335" s="3"/>
      <c r="K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c r="BM335" s="3"/>
      <c r="BN335" s="3"/>
      <c r="BO335" s="3"/>
      <c r="BP335" s="3"/>
      <c r="BQ335" s="3"/>
      <c r="BR335" s="3"/>
      <c r="BS335" s="3"/>
      <c r="BT335" s="3"/>
      <c r="BU335" s="3"/>
      <c r="BV335" s="3"/>
      <c r="BW335" s="3"/>
      <c r="BX335" s="3"/>
      <c r="BY335" s="3"/>
      <c r="BZ335" s="3"/>
      <c r="CA335" s="3"/>
      <c r="CB335" s="3"/>
      <c r="CC335" s="3"/>
      <c r="CD335" s="3"/>
      <c r="CE335" s="3"/>
      <c r="CF335" s="3"/>
      <c r="CG335" s="3"/>
      <c r="CH335" s="3"/>
      <c r="CI335" s="3"/>
      <c r="CJ335" s="3"/>
      <c r="CK335" s="3"/>
      <c r="CL335" s="3"/>
      <c r="CM335" s="3"/>
      <c r="CN335" s="3"/>
      <c r="CO335" s="3"/>
      <c r="CP335" s="3"/>
      <c r="CQ335" s="3"/>
      <c r="CR335" s="3"/>
      <c r="CS335" s="3"/>
      <c r="CT335" s="3"/>
      <c r="CU335" s="3"/>
      <c r="CV335" s="3"/>
      <c r="CW335" s="3"/>
      <c r="CX335" s="3"/>
      <c r="CY335" s="3"/>
      <c r="CZ335" s="3"/>
      <c r="DA335" s="3"/>
      <c r="DB335" s="3"/>
      <c r="DC335" s="3"/>
      <c r="DD335" s="3"/>
      <c r="DE335" s="3"/>
      <c r="DF335" s="3"/>
      <c r="DG335" s="3"/>
      <c r="DH335" s="3"/>
      <c r="DI335" s="3"/>
      <c r="DJ335" s="3"/>
      <c r="DK335" s="3"/>
      <c r="DL335" s="3"/>
      <c r="DM335" s="3"/>
      <c r="DN335" s="3"/>
      <c r="DO335" s="3"/>
      <c r="DP335" s="3"/>
      <c r="DQ335" s="3"/>
      <c r="DR335" s="3"/>
      <c r="DS335" s="3"/>
      <c r="DT335" s="3"/>
      <c r="DU335" s="3"/>
      <c r="DV335" s="3"/>
      <c r="DW335" s="3"/>
      <c r="DX335" s="3"/>
      <c r="DY335" s="3"/>
      <c r="DZ335" s="3"/>
      <c r="EA335" s="3"/>
      <c r="EB335" s="3"/>
      <c r="EC335" s="3"/>
    </row>
    <row r="336" spans="2:133">
      <c r="B336" s="3"/>
      <c r="C336" s="3"/>
      <c r="D336" s="3"/>
      <c r="E336" s="3"/>
      <c r="F336" s="500"/>
      <c r="G336" s="3"/>
      <c r="H336" s="3"/>
      <c r="I336" s="3"/>
      <c r="J336" s="3"/>
      <c r="K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c r="BI336" s="3"/>
      <c r="BJ336" s="3"/>
      <c r="BK336" s="3"/>
      <c r="BL336" s="3"/>
      <c r="BM336" s="3"/>
      <c r="BN336" s="3"/>
      <c r="BO336" s="3"/>
      <c r="BP336" s="3"/>
      <c r="BQ336" s="3"/>
      <c r="BR336" s="3"/>
      <c r="BS336" s="3"/>
      <c r="BT336" s="3"/>
      <c r="BU336" s="3"/>
      <c r="BV336" s="3"/>
      <c r="BW336" s="3"/>
      <c r="BX336" s="3"/>
      <c r="BY336" s="3"/>
      <c r="BZ336" s="3"/>
      <c r="CA336" s="3"/>
      <c r="CB336" s="3"/>
      <c r="CC336" s="3"/>
      <c r="CD336" s="3"/>
      <c r="CE336" s="3"/>
      <c r="CF336" s="3"/>
      <c r="CG336" s="3"/>
      <c r="CH336" s="3"/>
      <c r="CI336" s="3"/>
      <c r="CJ336" s="3"/>
      <c r="CK336" s="3"/>
      <c r="CL336" s="3"/>
      <c r="CM336" s="3"/>
      <c r="CN336" s="3"/>
      <c r="CO336" s="3"/>
      <c r="CP336" s="3"/>
      <c r="CQ336" s="3"/>
      <c r="CR336" s="3"/>
      <c r="CS336" s="3"/>
      <c r="CT336" s="3"/>
      <c r="CU336" s="3"/>
      <c r="CV336" s="3"/>
      <c r="CW336" s="3"/>
      <c r="CX336" s="3"/>
      <c r="CY336" s="3"/>
      <c r="CZ336" s="3"/>
      <c r="DA336" s="3"/>
      <c r="DB336" s="3"/>
      <c r="DC336" s="3"/>
      <c r="DD336" s="3"/>
      <c r="DE336" s="3"/>
      <c r="DF336" s="3"/>
      <c r="DG336" s="3"/>
      <c r="DH336" s="3"/>
      <c r="DI336" s="3"/>
      <c r="DJ336" s="3"/>
      <c r="DK336" s="3"/>
      <c r="DL336" s="3"/>
      <c r="DM336" s="3"/>
      <c r="DN336" s="3"/>
      <c r="DO336" s="3"/>
      <c r="DP336" s="3"/>
      <c r="DQ336" s="3"/>
      <c r="DR336" s="3"/>
      <c r="DS336" s="3"/>
      <c r="DT336" s="3"/>
      <c r="DU336" s="3"/>
      <c r="DV336" s="3"/>
      <c r="DW336" s="3"/>
      <c r="DX336" s="3"/>
      <c r="DY336" s="3"/>
      <c r="DZ336" s="3"/>
      <c r="EA336" s="3"/>
      <c r="EB336" s="3"/>
      <c r="EC336" s="3"/>
    </row>
    <row r="337" spans="2:133">
      <c r="B337" s="3"/>
      <c r="C337" s="3"/>
      <c r="D337" s="3"/>
      <c r="E337" s="3"/>
      <c r="F337" s="500"/>
      <c r="G337" s="3"/>
      <c r="H337" s="3"/>
      <c r="I337" s="3"/>
      <c r="J337" s="3"/>
      <c r="K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c r="BM337" s="3"/>
      <c r="BN337" s="3"/>
      <c r="BO337" s="3"/>
      <c r="BP337" s="3"/>
      <c r="BQ337" s="3"/>
      <c r="BR337" s="3"/>
      <c r="BS337" s="3"/>
      <c r="BT337" s="3"/>
      <c r="BU337" s="3"/>
      <c r="BV337" s="3"/>
      <c r="BW337" s="3"/>
      <c r="BX337" s="3"/>
      <c r="BY337" s="3"/>
      <c r="BZ337" s="3"/>
      <c r="CA337" s="3"/>
      <c r="CB337" s="3"/>
      <c r="CC337" s="3"/>
      <c r="CD337" s="3"/>
      <c r="CE337" s="3"/>
      <c r="CF337" s="3"/>
      <c r="CG337" s="3"/>
      <c r="CH337" s="3"/>
      <c r="CI337" s="3"/>
      <c r="CJ337" s="3"/>
      <c r="CK337" s="3"/>
      <c r="CL337" s="3"/>
      <c r="CM337" s="3"/>
      <c r="CN337" s="3"/>
      <c r="CO337" s="3"/>
      <c r="CP337" s="3"/>
      <c r="CQ337" s="3"/>
      <c r="CR337" s="3"/>
      <c r="CS337" s="3"/>
      <c r="CT337" s="3"/>
      <c r="CU337" s="3"/>
      <c r="CV337" s="3"/>
      <c r="CW337" s="3"/>
      <c r="CX337" s="3"/>
      <c r="CY337" s="3"/>
      <c r="CZ337" s="3"/>
      <c r="DA337" s="3"/>
      <c r="DB337" s="3"/>
      <c r="DC337" s="3"/>
      <c r="DD337" s="3"/>
      <c r="DE337" s="3"/>
      <c r="DF337" s="3"/>
      <c r="DG337" s="3"/>
      <c r="DH337" s="3"/>
      <c r="DI337" s="3"/>
      <c r="DJ337" s="3"/>
      <c r="DK337" s="3"/>
      <c r="DL337" s="3"/>
      <c r="DM337" s="3"/>
      <c r="DN337" s="3"/>
      <c r="DO337" s="3"/>
      <c r="DP337" s="3"/>
      <c r="DQ337" s="3"/>
      <c r="DR337" s="3"/>
      <c r="DS337" s="3"/>
      <c r="DT337" s="3"/>
      <c r="DU337" s="3"/>
      <c r="DV337" s="3"/>
      <c r="DW337" s="3"/>
      <c r="DX337" s="3"/>
      <c r="DY337" s="3"/>
      <c r="DZ337" s="3"/>
      <c r="EA337" s="3"/>
      <c r="EB337" s="3"/>
      <c r="EC337" s="3"/>
    </row>
    <row r="338" spans="2:133">
      <c r="B338" s="3"/>
      <c r="C338" s="3"/>
      <c r="D338" s="3"/>
      <c r="E338" s="3"/>
      <c r="F338" s="500"/>
      <c r="G338" s="3"/>
      <c r="H338" s="3"/>
      <c r="I338" s="3"/>
      <c r="J338" s="3"/>
      <c r="K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c r="BM338" s="3"/>
      <c r="BN338" s="3"/>
      <c r="BO338" s="3"/>
      <c r="BP338" s="3"/>
      <c r="BQ338" s="3"/>
      <c r="BR338" s="3"/>
      <c r="BS338" s="3"/>
      <c r="BT338" s="3"/>
      <c r="BU338" s="3"/>
      <c r="BV338" s="3"/>
      <c r="BW338" s="3"/>
      <c r="BX338" s="3"/>
      <c r="BY338" s="3"/>
      <c r="BZ338" s="3"/>
      <c r="CA338" s="3"/>
      <c r="CB338" s="3"/>
      <c r="CC338" s="3"/>
      <c r="CD338" s="3"/>
      <c r="CE338" s="3"/>
      <c r="CF338" s="3"/>
      <c r="CG338" s="3"/>
      <c r="CH338" s="3"/>
      <c r="CI338" s="3"/>
      <c r="CJ338" s="3"/>
      <c r="CK338" s="3"/>
      <c r="CL338" s="3"/>
      <c r="CM338" s="3"/>
      <c r="CN338" s="3"/>
      <c r="CO338" s="3"/>
      <c r="CP338" s="3"/>
      <c r="CQ338" s="3"/>
      <c r="CR338" s="3"/>
      <c r="CS338" s="3"/>
      <c r="CT338" s="3"/>
      <c r="CU338" s="3"/>
      <c r="CV338" s="3"/>
      <c r="CW338" s="3"/>
      <c r="CX338" s="3"/>
      <c r="CY338" s="3"/>
      <c r="CZ338" s="3"/>
      <c r="DA338" s="3"/>
      <c r="DB338" s="3"/>
      <c r="DC338" s="3"/>
      <c r="DD338" s="3"/>
      <c r="DE338" s="3"/>
      <c r="DF338" s="3"/>
      <c r="DG338" s="3"/>
      <c r="DH338" s="3"/>
      <c r="DI338" s="3"/>
      <c r="DJ338" s="3"/>
      <c r="DK338" s="3"/>
      <c r="DL338" s="3"/>
      <c r="DM338" s="3"/>
      <c r="DN338" s="3"/>
      <c r="DO338" s="3"/>
      <c r="DP338" s="3"/>
      <c r="DQ338" s="3"/>
      <c r="DR338" s="3"/>
      <c r="DS338" s="3"/>
      <c r="DT338" s="3"/>
      <c r="DU338" s="3"/>
      <c r="DV338" s="3"/>
      <c r="DW338" s="3"/>
      <c r="DX338" s="3"/>
      <c r="DY338" s="3"/>
      <c r="DZ338" s="3"/>
      <c r="EA338" s="3"/>
      <c r="EB338" s="3"/>
      <c r="EC338" s="3"/>
    </row>
    <row r="339" spans="2:133">
      <c r="B339" s="3"/>
      <c r="C339" s="3"/>
      <c r="D339" s="3"/>
      <c r="E339" s="3"/>
      <c r="F339" s="500"/>
      <c r="G339" s="3"/>
      <c r="H339" s="3"/>
      <c r="I339" s="3"/>
      <c r="J339" s="3"/>
      <c r="K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c r="BM339" s="3"/>
      <c r="BN339" s="3"/>
      <c r="BO339" s="3"/>
      <c r="BP339" s="3"/>
      <c r="BQ339" s="3"/>
      <c r="BR339" s="3"/>
      <c r="BS339" s="3"/>
      <c r="BT339" s="3"/>
      <c r="BU339" s="3"/>
      <c r="BV339" s="3"/>
      <c r="BW339" s="3"/>
      <c r="BX339" s="3"/>
      <c r="BY339" s="3"/>
      <c r="BZ339" s="3"/>
      <c r="CA339" s="3"/>
      <c r="CB339" s="3"/>
      <c r="CC339" s="3"/>
      <c r="CD339" s="3"/>
      <c r="CE339" s="3"/>
      <c r="CF339" s="3"/>
      <c r="CG339" s="3"/>
      <c r="CH339" s="3"/>
      <c r="CI339" s="3"/>
      <c r="CJ339" s="3"/>
      <c r="CK339" s="3"/>
      <c r="CL339" s="3"/>
      <c r="CM339" s="3"/>
      <c r="CN339" s="3"/>
      <c r="CO339" s="3"/>
      <c r="CP339" s="3"/>
      <c r="CQ339" s="3"/>
      <c r="CR339" s="3"/>
      <c r="CS339" s="3"/>
      <c r="CT339" s="3"/>
      <c r="CU339" s="3"/>
      <c r="CV339" s="3"/>
      <c r="CW339" s="3"/>
      <c r="CX339" s="3"/>
      <c r="CY339" s="3"/>
      <c r="CZ339" s="3"/>
      <c r="DA339" s="3"/>
      <c r="DB339" s="3"/>
      <c r="DC339" s="3"/>
      <c r="DD339" s="3"/>
      <c r="DE339" s="3"/>
      <c r="DF339" s="3"/>
      <c r="DG339" s="3"/>
      <c r="DH339" s="3"/>
      <c r="DI339" s="3"/>
      <c r="DJ339" s="3"/>
      <c r="DK339" s="3"/>
      <c r="DL339" s="3"/>
      <c r="DM339" s="3"/>
      <c r="DN339" s="3"/>
      <c r="DO339" s="3"/>
      <c r="DP339" s="3"/>
      <c r="DQ339" s="3"/>
      <c r="DR339" s="3"/>
      <c r="DS339" s="3"/>
      <c r="DT339" s="3"/>
      <c r="DU339" s="3"/>
      <c r="DV339" s="3"/>
      <c r="DW339" s="3"/>
      <c r="DX339" s="3"/>
      <c r="DY339" s="3"/>
      <c r="DZ339" s="3"/>
      <c r="EA339" s="3"/>
      <c r="EB339" s="3"/>
      <c r="EC339" s="3"/>
    </row>
    <row r="340" spans="2:133">
      <c r="B340" s="3"/>
      <c r="C340" s="3"/>
      <c r="D340" s="3"/>
      <c r="E340" s="3"/>
      <c r="F340" s="500"/>
      <c r="G340" s="3"/>
      <c r="H340" s="3"/>
      <c r="I340" s="3"/>
      <c r="J340" s="3"/>
      <c r="K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c r="BH340" s="3"/>
      <c r="BI340" s="3"/>
      <c r="BJ340" s="3"/>
      <c r="BK340" s="3"/>
      <c r="BL340" s="3"/>
      <c r="BM340" s="3"/>
      <c r="BN340" s="3"/>
      <c r="BO340" s="3"/>
      <c r="BP340" s="3"/>
      <c r="BQ340" s="3"/>
      <c r="BR340" s="3"/>
      <c r="BS340" s="3"/>
      <c r="BT340" s="3"/>
      <c r="BU340" s="3"/>
      <c r="BV340" s="3"/>
      <c r="BW340" s="3"/>
      <c r="BX340" s="3"/>
      <c r="BY340" s="3"/>
      <c r="BZ340" s="3"/>
      <c r="CA340" s="3"/>
      <c r="CB340" s="3"/>
      <c r="CC340" s="3"/>
      <c r="CD340" s="3"/>
      <c r="CE340" s="3"/>
      <c r="CF340" s="3"/>
      <c r="CG340" s="3"/>
      <c r="CH340" s="3"/>
      <c r="CI340" s="3"/>
      <c r="CJ340" s="3"/>
      <c r="CK340" s="3"/>
      <c r="CL340" s="3"/>
      <c r="CM340" s="3"/>
      <c r="CN340" s="3"/>
      <c r="CO340" s="3"/>
      <c r="CP340" s="3"/>
      <c r="CQ340" s="3"/>
      <c r="CR340" s="3"/>
      <c r="CS340" s="3"/>
      <c r="CT340" s="3"/>
      <c r="CU340" s="3"/>
      <c r="CV340" s="3"/>
      <c r="CW340" s="3"/>
      <c r="CX340" s="3"/>
      <c r="CY340" s="3"/>
      <c r="CZ340" s="3"/>
      <c r="DA340" s="3"/>
      <c r="DB340" s="3"/>
      <c r="DC340" s="3"/>
      <c r="DD340" s="3"/>
      <c r="DE340" s="3"/>
      <c r="DF340" s="3"/>
      <c r="DG340" s="3"/>
      <c r="DH340" s="3"/>
      <c r="DI340" s="3"/>
      <c r="DJ340" s="3"/>
      <c r="DK340" s="3"/>
      <c r="DL340" s="3"/>
      <c r="DM340" s="3"/>
      <c r="DN340" s="3"/>
      <c r="DO340" s="3"/>
      <c r="DP340" s="3"/>
      <c r="DQ340" s="3"/>
      <c r="DR340" s="3"/>
      <c r="DS340" s="3"/>
      <c r="DT340" s="3"/>
      <c r="DU340" s="3"/>
      <c r="DV340" s="3"/>
      <c r="DW340" s="3"/>
      <c r="DX340" s="3"/>
      <c r="DY340" s="3"/>
      <c r="DZ340" s="3"/>
      <c r="EA340" s="3"/>
      <c r="EB340" s="3"/>
      <c r="EC340" s="3"/>
    </row>
    <row r="341" spans="2:133">
      <c r="B341" s="3"/>
      <c r="C341" s="3"/>
      <c r="D341" s="3"/>
      <c r="E341" s="3"/>
      <c r="F341" s="500"/>
      <c r="G341" s="3"/>
      <c r="H341" s="3"/>
      <c r="I341" s="3"/>
      <c r="J341" s="3"/>
      <c r="K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c r="BH341" s="3"/>
      <c r="BI341" s="3"/>
      <c r="BJ341" s="3"/>
      <c r="BK341" s="3"/>
      <c r="BL341" s="3"/>
      <c r="BM341" s="3"/>
      <c r="BN341" s="3"/>
      <c r="BO341" s="3"/>
      <c r="BP341" s="3"/>
      <c r="BQ341" s="3"/>
      <c r="BR341" s="3"/>
      <c r="BS341" s="3"/>
      <c r="BT341" s="3"/>
      <c r="BU341" s="3"/>
      <c r="BV341" s="3"/>
      <c r="BW341" s="3"/>
      <c r="BX341" s="3"/>
      <c r="BY341" s="3"/>
      <c r="BZ341" s="3"/>
      <c r="CA341" s="3"/>
      <c r="CB341" s="3"/>
      <c r="CC341" s="3"/>
      <c r="CD341" s="3"/>
      <c r="CE341" s="3"/>
      <c r="CF341" s="3"/>
      <c r="CG341" s="3"/>
      <c r="CH341" s="3"/>
      <c r="CI341" s="3"/>
      <c r="CJ341" s="3"/>
      <c r="CK341" s="3"/>
      <c r="CL341" s="3"/>
      <c r="CM341" s="3"/>
      <c r="CN341" s="3"/>
      <c r="CO341" s="3"/>
      <c r="CP341" s="3"/>
      <c r="CQ341" s="3"/>
      <c r="CR341" s="3"/>
      <c r="CS341" s="3"/>
      <c r="CT341" s="3"/>
      <c r="CU341" s="3"/>
      <c r="CV341" s="3"/>
      <c r="CW341" s="3"/>
      <c r="CX341" s="3"/>
      <c r="CY341" s="3"/>
      <c r="CZ341" s="3"/>
      <c r="DA341" s="3"/>
      <c r="DB341" s="3"/>
      <c r="DC341" s="3"/>
      <c r="DD341" s="3"/>
      <c r="DE341" s="3"/>
      <c r="DF341" s="3"/>
      <c r="DG341" s="3"/>
      <c r="DH341" s="3"/>
      <c r="DI341" s="3"/>
      <c r="DJ341" s="3"/>
      <c r="DK341" s="3"/>
      <c r="DL341" s="3"/>
      <c r="DM341" s="3"/>
      <c r="DN341" s="3"/>
      <c r="DO341" s="3"/>
      <c r="DP341" s="3"/>
      <c r="DQ341" s="3"/>
      <c r="DR341" s="3"/>
      <c r="DS341" s="3"/>
      <c r="DT341" s="3"/>
      <c r="DU341" s="3"/>
      <c r="DV341" s="3"/>
      <c r="DW341" s="3"/>
      <c r="DX341" s="3"/>
      <c r="DY341" s="3"/>
      <c r="DZ341" s="3"/>
      <c r="EA341" s="3"/>
      <c r="EB341" s="3"/>
      <c r="EC341" s="3"/>
    </row>
    <row r="342" spans="2:133">
      <c r="B342" s="3"/>
      <c r="C342" s="3"/>
      <c r="D342" s="3"/>
      <c r="E342" s="3"/>
      <c r="F342" s="500"/>
      <c r="G342" s="3"/>
      <c r="H342" s="3"/>
      <c r="I342" s="3"/>
      <c r="J342" s="3"/>
      <c r="K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c r="BM342" s="3"/>
      <c r="BN342" s="3"/>
      <c r="BO342" s="3"/>
      <c r="BP342" s="3"/>
      <c r="BQ342" s="3"/>
      <c r="BR342" s="3"/>
      <c r="BS342" s="3"/>
      <c r="BT342" s="3"/>
      <c r="BU342" s="3"/>
      <c r="BV342" s="3"/>
      <c r="BW342" s="3"/>
      <c r="BX342" s="3"/>
      <c r="BY342" s="3"/>
      <c r="BZ342" s="3"/>
      <c r="CA342" s="3"/>
      <c r="CB342" s="3"/>
      <c r="CC342" s="3"/>
      <c r="CD342" s="3"/>
      <c r="CE342" s="3"/>
      <c r="CF342" s="3"/>
      <c r="CG342" s="3"/>
      <c r="CH342" s="3"/>
      <c r="CI342" s="3"/>
      <c r="CJ342" s="3"/>
      <c r="CK342" s="3"/>
      <c r="CL342" s="3"/>
      <c r="CM342" s="3"/>
      <c r="CN342" s="3"/>
      <c r="CO342" s="3"/>
      <c r="CP342" s="3"/>
      <c r="CQ342" s="3"/>
      <c r="CR342" s="3"/>
      <c r="CS342" s="3"/>
      <c r="CT342" s="3"/>
      <c r="CU342" s="3"/>
      <c r="CV342" s="3"/>
      <c r="CW342" s="3"/>
      <c r="CX342" s="3"/>
      <c r="CY342" s="3"/>
      <c r="CZ342" s="3"/>
      <c r="DA342" s="3"/>
      <c r="DB342" s="3"/>
      <c r="DC342" s="3"/>
      <c r="DD342" s="3"/>
      <c r="DE342" s="3"/>
      <c r="DF342" s="3"/>
      <c r="DG342" s="3"/>
      <c r="DH342" s="3"/>
      <c r="DI342" s="3"/>
      <c r="DJ342" s="3"/>
      <c r="DK342" s="3"/>
      <c r="DL342" s="3"/>
      <c r="DM342" s="3"/>
      <c r="DN342" s="3"/>
      <c r="DO342" s="3"/>
      <c r="DP342" s="3"/>
      <c r="DQ342" s="3"/>
      <c r="DR342" s="3"/>
      <c r="DS342" s="3"/>
      <c r="DT342" s="3"/>
      <c r="DU342" s="3"/>
      <c r="DV342" s="3"/>
      <c r="DW342" s="3"/>
      <c r="DX342" s="3"/>
      <c r="DY342" s="3"/>
      <c r="DZ342" s="3"/>
      <c r="EA342" s="3"/>
      <c r="EB342" s="3"/>
      <c r="EC342" s="3"/>
    </row>
    <row r="343" spans="2:133">
      <c r="B343" s="3"/>
      <c r="C343" s="3"/>
      <c r="D343" s="3"/>
      <c r="E343" s="3"/>
      <c r="F343" s="500"/>
      <c r="G343" s="3"/>
      <c r="H343" s="3"/>
      <c r="I343" s="3"/>
      <c r="J343" s="3"/>
      <c r="K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c r="BM343" s="3"/>
      <c r="BN343" s="3"/>
      <c r="BO343" s="3"/>
      <c r="BP343" s="3"/>
      <c r="BQ343" s="3"/>
      <c r="BR343" s="3"/>
      <c r="BS343" s="3"/>
      <c r="BT343" s="3"/>
      <c r="BU343" s="3"/>
      <c r="BV343" s="3"/>
      <c r="BW343" s="3"/>
      <c r="BX343" s="3"/>
      <c r="BY343" s="3"/>
      <c r="BZ343" s="3"/>
      <c r="CA343" s="3"/>
      <c r="CB343" s="3"/>
      <c r="CC343" s="3"/>
      <c r="CD343" s="3"/>
      <c r="CE343" s="3"/>
      <c r="CF343" s="3"/>
      <c r="CG343" s="3"/>
      <c r="CH343" s="3"/>
      <c r="CI343" s="3"/>
      <c r="CJ343" s="3"/>
      <c r="CK343" s="3"/>
      <c r="CL343" s="3"/>
      <c r="CM343" s="3"/>
      <c r="CN343" s="3"/>
      <c r="CO343" s="3"/>
      <c r="CP343" s="3"/>
      <c r="CQ343" s="3"/>
      <c r="CR343" s="3"/>
      <c r="CS343" s="3"/>
      <c r="CT343" s="3"/>
      <c r="CU343" s="3"/>
      <c r="CV343" s="3"/>
      <c r="CW343" s="3"/>
      <c r="CX343" s="3"/>
      <c r="CY343" s="3"/>
      <c r="CZ343" s="3"/>
      <c r="DA343" s="3"/>
      <c r="DB343" s="3"/>
      <c r="DC343" s="3"/>
      <c r="DD343" s="3"/>
      <c r="DE343" s="3"/>
      <c r="DF343" s="3"/>
      <c r="DG343" s="3"/>
      <c r="DH343" s="3"/>
      <c r="DI343" s="3"/>
      <c r="DJ343" s="3"/>
      <c r="DK343" s="3"/>
      <c r="DL343" s="3"/>
      <c r="DM343" s="3"/>
      <c r="DN343" s="3"/>
      <c r="DO343" s="3"/>
      <c r="DP343" s="3"/>
      <c r="DQ343" s="3"/>
      <c r="DR343" s="3"/>
      <c r="DS343" s="3"/>
      <c r="DT343" s="3"/>
      <c r="DU343" s="3"/>
      <c r="DV343" s="3"/>
      <c r="DW343" s="3"/>
      <c r="DX343" s="3"/>
      <c r="DY343" s="3"/>
      <c r="DZ343" s="3"/>
      <c r="EA343" s="3"/>
      <c r="EB343" s="3"/>
      <c r="EC343" s="3"/>
    </row>
    <row r="344" spans="2:133">
      <c r="B344" s="3"/>
      <c r="C344" s="3"/>
      <c r="D344" s="3"/>
      <c r="E344" s="3"/>
      <c r="F344" s="500"/>
      <c r="G344" s="3"/>
      <c r="H344" s="3"/>
      <c r="I344" s="3"/>
      <c r="J344" s="3"/>
      <c r="K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c r="BD344" s="3"/>
      <c r="BE344" s="3"/>
      <c r="BF344" s="3"/>
      <c r="BG344" s="3"/>
      <c r="BH344" s="3"/>
      <c r="BI344" s="3"/>
      <c r="BJ344" s="3"/>
      <c r="BK344" s="3"/>
      <c r="BL344" s="3"/>
      <c r="BM344" s="3"/>
      <c r="BN344" s="3"/>
      <c r="BO344" s="3"/>
      <c r="BP344" s="3"/>
      <c r="BQ344" s="3"/>
      <c r="BR344" s="3"/>
      <c r="BS344" s="3"/>
      <c r="BT344" s="3"/>
      <c r="BU344" s="3"/>
      <c r="BV344" s="3"/>
      <c r="BW344" s="3"/>
      <c r="BX344" s="3"/>
      <c r="BY344" s="3"/>
      <c r="BZ344" s="3"/>
      <c r="CA344" s="3"/>
      <c r="CB344" s="3"/>
      <c r="CC344" s="3"/>
      <c r="CD344" s="3"/>
      <c r="CE344" s="3"/>
      <c r="CF344" s="3"/>
      <c r="CG344" s="3"/>
      <c r="CH344" s="3"/>
      <c r="CI344" s="3"/>
      <c r="CJ344" s="3"/>
      <c r="CK344" s="3"/>
      <c r="CL344" s="3"/>
      <c r="CM344" s="3"/>
      <c r="CN344" s="3"/>
      <c r="CO344" s="3"/>
      <c r="CP344" s="3"/>
      <c r="CQ344" s="3"/>
      <c r="CR344" s="3"/>
      <c r="CS344" s="3"/>
      <c r="CT344" s="3"/>
      <c r="CU344" s="3"/>
      <c r="CV344" s="3"/>
      <c r="CW344" s="3"/>
      <c r="CX344" s="3"/>
      <c r="CY344" s="3"/>
      <c r="CZ344" s="3"/>
      <c r="DA344" s="3"/>
      <c r="DB344" s="3"/>
      <c r="DC344" s="3"/>
      <c r="DD344" s="3"/>
      <c r="DE344" s="3"/>
      <c r="DF344" s="3"/>
      <c r="DG344" s="3"/>
      <c r="DH344" s="3"/>
      <c r="DI344" s="3"/>
      <c r="DJ344" s="3"/>
      <c r="DK344" s="3"/>
      <c r="DL344" s="3"/>
      <c r="DM344" s="3"/>
      <c r="DN344" s="3"/>
      <c r="DO344" s="3"/>
      <c r="DP344" s="3"/>
      <c r="DQ344" s="3"/>
      <c r="DR344" s="3"/>
      <c r="DS344" s="3"/>
      <c r="DT344" s="3"/>
      <c r="DU344" s="3"/>
      <c r="DV344" s="3"/>
      <c r="DW344" s="3"/>
      <c r="DX344" s="3"/>
      <c r="DY344" s="3"/>
      <c r="DZ344" s="3"/>
      <c r="EA344" s="3"/>
      <c r="EB344" s="3"/>
      <c r="EC344" s="3"/>
    </row>
    <row r="345" spans="2:133">
      <c r="B345" s="3"/>
      <c r="C345" s="3"/>
      <c r="D345" s="3"/>
      <c r="E345" s="3"/>
      <c r="F345" s="500"/>
      <c r="G345" s="3"/>
      <c r="H345" s="3"/>
      <c r="I345" s="3"/>
      <c r="J345" s="3"/>
      <c r="K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c r="BH345" s="3"/>
      <c r="BI345" s="3"/>
      <c r="BJ345" s="3"/>
      <c r="BK345" s="3"/>
      <c r="BL345" s="3"/>
      <c r="BM345" s="3"/>
      <c r="BN345" s="3"/>
      <c r="BO345" s="3"/>
      <c r="BP345" s="3"/>
      <c r="BQ345" s="3"/>
      <c r="BR345" s="3"/>
      <c r="BS345" s="3"/>
      <c r="BT345" s="3"/>
      <c r="BU345" s="3"/>
      <c r="BV345" s="3"/>
      <c r="BW345" s="3"/>
      <c r="BX345" s="3"/>
      <c r="BY345" s="3"/>
      <c r="BZ345" s="3"/>
      <c r="CA345" s="3"/>
      <c r="CB345" s="3"/>
      <c r="CC345" s="3"/>
      <c r="CD345" s="3"/>
      <c r="CE345" s="3"/>
      <c r="CF345" s="3"/>
      <c r="CG345" s="3"/>
      <c r="CH345" s="3"/>
      <c r="CI345" s="3"/>
      <c r="CJ345" s="3"/>
      <c r="CK345" s="3"/>
      <c r="CL345" s="3"/>
      <c r="CM345" s="3"/>
      <c r="CN345" s="3"/>
      <c r="CO345" s="3"/>
      <c r="CP345" s="3"/>
      <c r="CQ345" s="3"/>
      <c r="CR345" s="3"/>
      <c r="CS345" s="3"/>
      <c r="CT345" s="3"/>
      <c r="CU345" s="3"/>
      <c r="CV345" s="3"/>
      <c r="CW345" s="3"/>
      <c r="CX345" s="3"/>
      <c r="CY345" s="3"/>
      <c r="CZ345" s="3"/>
      <c r="DA345" s="3"/>
      <c r="DB345" s="3"/>
      <c r="DC345" s="3"/>
      <c r="DD345" s="3"/>
      <c r="DE345" s="3"/>
      <c r="DF345" s="3"/>
      <c r="DG345" s="3"/>
      <c r="DH345" s="3"/>
      <c r="DI345" s="3"/>
      <c r="DJ345" s="3"/>
      <c r="DK345" s="3"/>
      <c r="DL345" s="3"/>
      <c r="DM345" s="3"/>
      <c r="DN345" s="3"/>
      <c r="DO345" s="3"/>
      <c r="DP345" s="3"/>
      <c r="DQ345" s="3"/>
      <c r="DR345" s="3"/>
      <c r="DS345" s="3"/>
      <c r="DT345" s="3"/>
      <c r="DU345" s="3"/>
      <c r="DV345" s="3"/>
      <c r="DW345" s="3"/>
      <c r="DX345" s="3"/>
      <c r="DY345" s="3"/>
      <c r="DZ345" s="3"/>
      <c r="EA345" s="3"/>
      <c r="EB345" s="3"/>
      <c r="EC345" s="3"/>
    </row>
    <row r="346" spans="2:133">
      <c r="B346" s="3"/>
      <c r="C346" s="3"/>
      <c r="D346" s="3"/>
      <c r="E346" s="3"/>
      <c r="F346" s="500"/>
      <c r="G346" s="3"/>
      <c r="H346" s="3"/>
      <c r="I346" s="3"/>
      <c r="J346" s="3"/>
      <c r="K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c r="BM346" s="3"/>
      <c r="BN346" s="3"/>
      <c r="BO346" s="3"/>
      <c r="BP346" s="3"/>
      <c r="BQ346" s="3"/>
      <c r="BR346" s="3"/>
      <c r="BS346" s="3"/>
      <c r="BT346" s="3"/>
      <c r="BU346" s="3"/>
      <c r="BV346" s="3"/>
      <c r="BW346" s="3"/>
      <c r="BX346" s="3"/>
      <c r="BY346" s="3"/>
      <c r="BZ346" s="3"/>
      <c r="CA346" s="3"/>
      <c r="CB346" s="3"/>
      <c r="CC346" s="3"/>
      <c r="CD346" s="3"/>
      <c r="CE346" s="3"/>
      <c r="CF346" s="3"/>
      <c r="CG346" s="3"/>
      <c r="CH346" s="3"/>
      <c r="CI346" s="3"/>
      <c r="CJ346" s="3"/>
      <c r="CK346" s="3"/>
      <c r="CL346" s="3"/>
      <c r="CM346" s="3"/>
      <c r="CN346" s="3"/>
      <c r="CO346" s="3"/>
      <c r="CP346" s="3"/>
      <c r="CQ346" s="3"/>
      <c r="CR346" s="3"/>
      <c r="CS346" s="3"/>
      <c r="CT346" s="3"/>
      <c r="CU346" s="3"/>
      <c r="CV346" s="3"/>
      <c r="CW346" s="3"/>
      <c r="CX346" s="3"/>
      <c r="CY346" s="3"/>
      <c r="CZ346" s="3"/>
      <c r="DA346" s="3"/>
      <c r="DB346" s="3"/>
      <c r="DC346" s="3"/>
      <c r="DD346" s="3"/>
      <c r="DE346" s="3"/>
      <c r="DF346" s="3"/>
      <c r="DG346" s="3"/>
      <c r="DH346" s="3"/>
      <c r="DI346" s="3"/>
      <c r="DJ346" s="3"/>
      <c r="DK346" s="3"/>
      <c r="DL346" s="3"/>
      <c r="DM346" s="3"/>
      <c r="DN346" s="3"/>
      <c r="DO346" s="3"/>
      <c r="DP346" s="3"/>
      <c r="DQ346" s="3"/>
      <c r="DR346" s="3"/>
      <c r="DS346" s="3"/>
      <c r="DT346" s="3"/>
      <c r="DU346" s="3"/>
      <c r="DV346" s="3"/>
      <c r="DW346" s="3"/>
      <c r="DX346" s="3"/>
      <c r="DY346" s="3"/>
      <c r="DZ346" s="3"/>
      <c r="EA346" s="3"/>
      <c r="EB346" s="3"/>
      <c r="EC346" s="3"/>
    </row>
    <row r="347" spans="2:133">
      <c r="B347" s="3"/>
      <c r="C347" s="3"/>
      <c r="D347" s="3"/>
      <c r="E347" s="3"/>
      <c r="F347" s="500"/>
      <c r="G347" s="3"/>
      <c r="H347" s="3"/>
      <c r="I347" s="3"/>
      <c r="J347" s="3"/>
      <c r="K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c r="BH347" s="3"/>
      <c r="BI347" s="3"/>
      <c r="BJ347" s="3"/>
      <c r="BK347" s="3"/>
      <c r="BL347" s="3"/>
      <c r="BM347" s="3"/>
      <c r="BN347" s="3"/>
      <c r="BO347" s="3"/>
      <c r="BP347" s="3"/>
      <c r="BQ347" s="3"/>
      <c r="BR347" s="3"/>
      <c r="BS347" s="3"/>
      <c r="BT347" s="3"/>
      <c r="BU347" s="3"/>
      <c r="BV347" s="3"/>
      <c r="BW347" s="3"/>
      <c r="BX347" s="3"/>
      <c r="BY347" s="3"/>
      <c r="BZ347" s="3"/>
      <c r="CA347" s="3"/>
      <c r="CB347" s="3"/>
      <c r="CC347" s="3"/>
      <c r="CD347" s="3"/>
      <c r="CE347" s="3"/>
      <c r="CF347" s="3"/>
      <c r="CG347" s="3"/>
      <c r="CH347" s="3"/>
      <c r="CI347" s="3"/>
      <c r="CJ347" s="3"/>
      <c r="CK347" s="3"/>
      <c r="CL347" s="3"/>
      <c r="CM347" s="3"/>
      <c r="CN347" s="3"/>
      <c r="CO347" s="3"/>
      <c r="CP347" s="3"/>
      <c r="CQ347" s="3"/>
      <c r="CR347" s="3"/>
      <c r="CS347" s="3"/>
      <c r="CT347" s="3"/>
      <c r="CU347" s="3"/>
      <c r="CV347" s="3"/>
      <c r="CW347" s="3"/>
      <c r="CX347" s="3"/>
      <c r="CY347" s="3"/>
      <c r="CZ347" s="3"/>
      <c r="DA347" s="3"/>
      <c r="DB347" s="3"/>
      <c r="DC347" s="3"/>
      <c r="DD347" s="3"/>
      <c r="DE347" s="3"/>
      <c r="DF347" s="3"/>
      <c r="DG347" s="3"/>
      <c r="DH347" s="3"/>
      <c r="DI347" s="3"/>
      <c r="DJ347" s="3"/>
      <c r="DK347" s="3"/>
      <c r="DL347" s="3"/>
      <c r="DM347" s="3"/>
      <c r="DN347" s="3"/>
      <c r="DO347" s="3"/>
      <c r="DP347" s="3"/>
      <c r="DQ347" s="3"/>
      <c r="DR347" s="3"/>
      <c r="DS347" s="3"/>
      <c r="DT347" s="3"/>
      <c r="DU347" s="3"/>
      <c r="DV347" s="3"/>
      <c r="DW347" s="3"/>
      <c r="DX347" s="3"/>
      <c r="DY347" s="3"/>
      <c r="DZ347" s="3"/>
      <c r="EA347" s="3"/>
      <c r="EB347" s="3"/>
      <c r="EC347" s="3"/>
    </row>
    <row r="348" spans="2:133">
      <c r="B348" s="3"/>
      <c r="C348" s="3"/>
      <c r="D348" s="3"/>
      <c r="E348" s="3"/>
      <c r="F348" s="500"/>
      <c r="G348" s="3"/>
      <c r="H348" s="3"/>
      <c r="I348" s="3"/>
      <c r="J348" s="3"/>
      <c r="K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c r="BH348" s="3"/>
      <c r="BI348" s="3"/>
      <c r="BJ348" s="3"/>
      <c r="BK348" s="3"/>
      <c r="BL348" s="3"/>
      <c r="BM348" s="3"/>
      <c r="BN348" s="3"/>
      <c r="BO348" s="3"/>
      <c r="BP348" s="3"/>
      <c r="BQ348" s="3"/>
      <c r="BR348" s="3"/>
      <c r="BS348" s="3"/>
      <c r="BT348" s="3"/>
      <c r="BU348" s="3"/>
      <c r="BV348" s="3"/>
      <c r="BW348" s="3"/>
      <c r="BX348" s="3"/>
      <c r="BY348" s="3"/>
      <c r="BZ348" s="3"/>
      <c r="CA348" s="3"/>
      <c r="CB348" s="3"/>
      <c r="CC348" s="3"/>
      <c r="CD348" s="3"/>
      <c r="CE348" s="3"/>
      <c r="CF348" s="3"/>
      <c r="CG348" s="3"/>
      <c r="CH348" s="3"/>
      <c r="CI348" s="3"/>
      <c r="CJ348" s="3"/>
      <c r="CK348" s="3"/>
      <c r="CL348" s="3"/>
      <c r="CM348" s="3"/>
      <c r="CN348" s="3"/>
      <c r="CO348" s="3"/>
      <c r="CP348" s="3"/>
      <c r="CQ348" s="3"/>
      <c r="CR348" s="3"/>
      <c r="CS348" s="3"/>
      <c r="CT348" s="3"/>
      <c r="CU348" s="3"/>
      <c r="CV348" s="3"/>
      <c r="CW348" s="3"/>
      <c r="CX348" s="3"/>
      <c r="CY348" s="3"/>
      <c r="CZ348" s="3"/>
      <c r="DA348" s="3"/>
      <c r="DB348" s="3"/>
      <c r="DC348" s="3"/>
      <c r="DD348" s="3"/>
      <c r="DE348" s="3"/>
      <c r="DF348" s="3"/>
      <c r="DG348" s="3"/>
      <c r="DH348" s="3"/>
      <c r="DI348" s="3"/>
      <c r="DJ348" s="3"/>
      <c r="DK348" s="3"/>
      <c r="DL348" s="3"/>
      <c r="DM348" s="3"/>
      <c r="DN348" s="3"/>
      <c r="DO348" s="3"/>
      <c r="DP348" s="3"/>
      <c r="DQ348" s="3"/>
      <c r="DR348" s="3"/>
      <c r="DS348" s="3"/>
      <c r="DT348" s="3"/>
      <c r="DU348" s="3"/>
      <c r="DV348" s="3"/>
      <c r="DW348" s="3"/>
      <c r="DX348" s="3"/>
      <c r="DY348" s="3"/>
      <c r="DZ348" s="3"/>
      <c r="EA348" s="3"/>
      <c r="EB348" s="3"/>
      <c r="EC348" s="3"/>
    </row>
    <row r="349" spans="2:133">
      <c r="B349" s="3"/>
      <c r="C349" s="3"/>
      <c r="D349" s="3"/>
      <c r="E349" s="3"/>
      <c r="F349" s="500"/>
      <c r="G349" s="3"/>
      <c r="H349" s="3"/>
      <c r="I349" s="3"/>
      <c r="J349" s="3"/>
      <c r="K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c r="BM349" s="3"/>
      <c r="BN349" s="3"/>
      <c r="BO349" s="3"/>
      <c r="BP349" s="3"/>
      <c r="BQ349" s="3"/>
      <c r="BR349" s="3"/>
      <c r="BS349" s="3"/>
      <c r="BT349" s="3"/>
      <c r="BU349" s="3"/>
      <c r="BV349" s="3"/>
      <c r="BW349" s="3"/>
      <c r="BX349" s="3"/>
      <c r="BY349" s="3"/>
      <c r="BZ349" s="3"/>
      <c r="CA349" s="3"/>
      <c r="CB349" s="3"/>
      <c r="CC349" s="3"/>
      <c r="CD349" s="3"/>
      <c r="CE349" s="3"/>
      <c r="CF349" s="3"/>
      <c r="CG349" s="3"/>
      <c r="CH349" s="3"/>
      <c r="CI349" s="3"/>
      <c r="CJ349" s="3"/>
      <c r="CK349" s="3"/>
      <c r="CL349" s="3"/>
      <c r="CM349" s="3"/>
      <c r="CN349" s="3"/>
      <c r="CO349" s="3"/>
      <c r="CP349" s="3"/>
      <c r="CQ349" s="3"/>
      <c r="CR349" s="3"/>
      <c r="CS349" s="3"/>
      <c r="CT349" s="3"/>
      <c r="CU349" s="3"/>
      <c r="CV349" s="3"/>
      <c r="CW349" s="3"/>
      <c r="CX349" s="3"/>
      <c r="CY349" s="3"/>
      <c r="CZ349" s="3"/>
      <c r="DA349" s="3"/>
      <c r="DB349" s="3"/>
      <c r="DC349" s="3"/>
      <c r="DD349" s="3"/>
      <c r="DE349" s="3"/>
      <c r="DF349" s="3"/>
      <c r="DG349" s="3"/>
      <c r="DH349" s="3"/>
      <c r="DI349" s="3"/>
      <c r="DJ349" s="3"/>
      <c r="DK349" s="3"/>
      <c r="DL349" s="3"/>
      <c r="DM349" s="3"/>
      <c r="DN349" s="3"/>
      <c r="DO349" s="3"/>
      <c r="DP349" s="3"/>
      <c r="DQ349" s="3"/>
      <c r="DR349" s="3"/>
      <c r="DS349" s="3"/>
      <c r="DT349" s="3"/>
      <c r="DU349" s="3"/>
      <c r="DV349" s="3"/>
      <c r="DW349" s="3"/>
      <c r="DX349" s="3"/>
      <c r="DY349" s="3"/>
      <c r="DZ349" s="3"/>
      <c r="EA349" s="3"/>
      <c r="EB349" s="3"/>
      <c r="EC349" s="3"/>
    </row>
    <row r="350" spans="2:133">
      <c r="B350" s="3"/>
      <c r="C350" s="3"/>
      <c r="D350" s="3"/>
      <c r="E350" s="3"/>
      <c r="F350" s="500"/>
      <c r="G350" s="3"/>
      <c r="H350" s="3"/>
      <c r="I350" s="3"/>
      <c r="J350" s="3"/>
      <c r="K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c r="BD350" s="3"/>
      <c r="BE350" s="3"/>
      <c r="BF350" s="3"/>
      <c r="BG350" s="3"/>
      <c r="BH350" s="3"/>
      <c r="BI350" s="3"/>
      <c r="BJ350" s="3"/>
      <c r="BK350" s="3"/>
      <c r="BL350" s="3"/>
      <c r="BM350" s="3"/>
      <c r="BN350" s="3"/>
      <c r="BO350" s="3"/>
      <c r="BP350" s="3"/>
      <c r="BQ350" s="3"/>
      <c r="BR350" s="3"/>
      <c r="BS350" s="3"/>
      <c r="BT350" s="3"/>
      <c r="BU350" s="3"/>
      <c r="BV350" s="3"/>
      <c r="BW350" s="3"/>
      <c r="BX350" s="3"/>
      <c r="BY350" s="3"/>
      <c r="BZ350" s="3"/>
      <c r="CA350" s="3"/>
      <c r="CB350" s="3"/>
      <c r="CC350" s="3"/>
      <c r="CD350" s="3"/>
      <c r="CE350" s="3"/>
      <c r="CF350" s="3"/>
      <c r="CG350" s="3"/>
      <c r="CH350" s="3"/>
      <c r="CI350" s="3"/>
      <c r="CJ350" s="3"/>
      <c r="CK350" s="3"/>
      <c r="CL350" s="3"/>
      <c r="CM350" s="3"/>
      <c r="CN350" s="3"/>
      <c r="CO350" s="3"/>
      <c r="CP350" s="3"/>
      <c r="CQ350" s="3"/>
      <c r="CR350" s="3"/>
      <c r="CS350" s="3"/>
      <c r="CT350" s="3"/>
      <c r="CU350" s="3"/>
      <c r="CV350" s="3"/>
      <c r="CW350" s="3"/>
      <c r="CX350" s="3"/>
      <c r="CY350" s="3"/>
      <c r="CZ350" s="3"/>
      <c r="DA350" s="3"/>
      <c r="DB350" s="3"/>
      <c r="DC350" s="3"/>
      <c r="DD350" s="3"/>
      <c r="DE350" s="3"/>
      <c r="DF350" s="3"/>
      <c r="DG350" s="3"/>
      <c r="DH350" s="3"/>
      <c r="DI350" s="3"/>
      <c r="DJ350" s="3"/>
      <c r="DK350" s="3"/>
      <c r="DL350" s="3"/>
      <c r="DM350" s="3"/>
      <c r="DN350" s="3"/>
      <c r="DO350" s="3"/>
      <c r="DP350" s="3"/>
      <c r="DQ350" s="3"/>
      <c r="DR350" s="3"/>
      <c r="DS350" s="3"/>
      <c r="DT350" s="3"/>
      <c r="DU350" s="3"/>
      <c r="DV350" s="3"/>
      <c r="DW350" s="3"/>
      <c r="DX350" s="3"/>
      <c r="DY350" s="3"/>
      <c r="DZ350" s="3"/>
      <c r="EA350" s="3"/>
      <c r="EB350" s="3"/>
      <c r="EC350" s="3"/>
    </row>
    <row r="351" spans="2:133">
      <c r="B351" s="3"/>
      <c r="C351" s="3"/>
      <c r="D351" s="3"/>
      <c r="E351" s="3"/>
      <c r="F351" s="500"/>
      <c r="G351" s="3"/>
      <c r="H351" s="3"/>
      <c r="I351" s="3"/>
      <c r="J351" s="3"/>
      <c r="K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c r="BD351" s="3"/>
      <c r="BE351" s="3"/>
      <c r="BF351" s="3"/>
      <c r="BG351" s="3"/>
      <c r="BH351" s="3"/>
      <c r="BI351" s="3"/>
      <c r="BJ351" s="3"/>
      <c r="BK351" s="3"/>
      <c r="BL351" s="3"/>
      <c r="BM351" s="3"/>
      <c r="BN351" s="3"/>
      <c r="BO351" s="3"/>
      <c r="BP351" s="3"/>
      <c r="BQ351" s="3"/>
      <c r="BR351" s="3"/>
      <c r="BS351" s="3"/>
      <c r="BT351" s="3"/>
      <c r="BU351" s="3"/>
      <c r="BV351" s="3"/>
      <c r="BW351" s="3"/>
      <c r="BX351" s="3"/>
      <c r="BY351" s="3"/>
      <c r="BZ351" s="3"/>
      <c r="CA351" s="3"/>
      <c r="CB351" s="3"/>
      <c r="CC351" s="3"/>
      <c r="CD351" s="3"/>
      <c r="CE351" s="3"/>
      <c r="CF351" s="3"/>
      <c r="CG351" s="3"/>
      <c r="CH351" s="3"/>
      <c r="CI351" s="3"/>
      <c r="CJ351" s="3"/>
      <c r="CK351" s="3"/>
      <c r="CL351" s="3"/>
      <c r="CM351" s="3"/>
      <c r="CN351" s="3"/>
      <c r="CO351" s="3"/>
      <c r="CP351" s="3"/>
      <c r="CQ351" s="3"/>
      <c r="CR351" s="3"/>
      <c r="CS351" s="3"/>
      <c r="CT351" s="3"/>
      <c r="CU351" s="3"/>
      <c r="CV351" s="3"/>
      <c r="CW351" s="3"/>
      <c r="CX351" s="3"/>
      <c r="CY351" s="3"/>
      <c r="CZ351" s="3"/>
      <c r="DA351" s="3"/>
      <c r="DB351" s="3"/>
      <c r="DC351" s="3"/>
      <c r="DD351" s="3"/>
      <c r="DE351" s="3"/>
      <c r="DF351" s="3"/>
      <c r="DG351" s="3"/>
      <c r="DH351" s="3"/>
      <c r="DI351" s="3"/>
      <c r="DJ351" s="3"/>
      <c r="DK351" s="3"/>
      <c r="DL351" s="3"/>
      <c r="DM351" s="3"/>
      <c r="DN351" s="3"/>
      <c r="DO351" s="3"/>
      <c r="DP351" s="3"/>
      <c r="DQ351" s="3"/>
      <c r="DR351" s="3"/>
      <c r="DS351" s="3"/>
      <c r="DT351" s="3"/>
      <c r="DU351" s="3"/>
      <c r="DV351" s="3"/>
      <c r="DW351" s="3"/>
      <c r="DX351" s="3"/>
      <c r="DY351" s="3"/>
      <c r="DZ351" s="3"/>
      <c r="EA351" s="3"/>
      <c r="EB351" s="3"/>
      <c r="EC351" s="3"/>
    </row>
    <row r="352" spans="2:133">
      <c r="B352" s="3"/>
      <c r="C352" s="3"/>
      <c r="D352" s="3"/>
      <c r="E352" s="3"/>
      <c r="F352" s="500"/>
      <c r="G352" s="3"/>
      <c r="H352" s="3"/>
      <c r="I352" s="3"/>
      <c r="J352" s="3"/>
      <c r="K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c r="BD352" s="3"/>
      <c r="BE352" s="3"/>
      <c r="BF352" s="3"/>
      <c r="BG352" s="3"/>
      <c r="BH352" s="3"/>
      <c r="BI352" s="3"/>
      <c r="BJ352" s="3"/>
      <c r="BK352" s="3"/>
      <c r="BL352" s="3"/>
      <c r="BM352" s="3"/>
      <c r="BN352" s="3"/>
      <c r="BO352" s="3"/>
      <c r="BP352" s="3"/>
      <c r="BQ352" s="3"/>
      <c r="BR352" s="3"/>
      <c r="BS352" s="3"/>
      <c r="BT352" s="3"/>
      <c r="BU352" s="3"/>
      <c r="BV352" s="3"/>
      <c r="BW352" s="3"/>
      <c r="BX352" s="3"/>
      <c r="BY352" s="3"/>
      <c r="BZ352" s="3"/>
      <c r="CA352" s="3"/>
      <c r="CB352" s="3"/>
      <c r="CC352" s="3"/>
      <c r="CD352" s="3"/>
      <c r="CE352" s="3"/>
      <c r="CF352" s="3"/>
      <c r="CG352" s="3"/>
      <c r="CH352" s="3"/>
      <c r="CI352" s="3"/>
      <c r="CJ352" s="3"/>
      <c r="CK352" s="3"/>
      <c r="CL352" s="3"/>
      <c r="CM352" s="3"/>
      <c r="CN352" s="3"/>
      <c r="CO352" s="3"/>
      <c r="CP352" s="3"/>
      <c r="CQ352" s="3"/>
      <c r="CR352" s="3"/>
      <c r="CS352" s="3"/>
      <c r="CT352" s="3"/>
      <c r="CU352" s="3"/>
      <c r="CV352" s="3"/>
      <c r="CW352" s="3"/>
      <c r="CX352" s="3"/>
      <c r="CY352" s="3"/>
      <c r="CZ352" s="3"/>
      <c r="DA352" s="3"/>
      <c r="DB352" s="3"/>
      <c r="DC352" s="3"/>
      <c r="DD352" s="3"/>
      <c r="DE352" s="3"/>
      <c r="DF352" s="3"/>
      <c r="DG352" s="3"/>
      <c r="DH352" s="3"/>
      <c r="DI352" s="3"/>
      <c r="DJ352" s="3"/>
      <c r="DK352" s="3"/>
      <c r="DL352" s="3"/>
      <c r="DM352" s="3"/>
      <c r="DN352" s="3"/>
      <c r="DO352" s="3"/>
      <c r="DP352" s="3"/>
      <c r="DQ352" s="3"/>
      <c r="DR352" s="3"/>
      <c r="DS352" s="3"/>
      <c r="DT352" s="3"/>
      <c r="DU352" s="3"/>
      <c r="DV352" s="3"/>
      <c r="DW352" s="3"/>
      <c r="DX352" s="3"/>
      <c r="DY352" s="3"/>
      <c r="DZ352" s="3"/>
      <c r="EA352" s="3"/>
      <c r="EB352" s="3"/>
      <c r="EC352" s="3"/>
    </row>
    <row r="353" spans="2:133">
      <c r="B353" s="3"/>
      <c r="C353" s="3"/>
      <c r="D353" s="3"/>
      <c r="E353" s="3"/>
      <c r="F353" s="500"/>
      <c r="G353" s="3"/>
      <c r="H353" s="3"/>
      <c r="I353" s="3"/>
      <c r="J353" s="3"/>
      <c r="K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c r="BB353" s="3"/>
      <c r="BC353" s="3"/>
      <c r="BD353" s="3"/>
      <c r="BE353" s="3"/>
      <c r="BF353" s="3"/>
      <c r="BG353" s="3"/>
      <c r="BH353" s="3"/>
      <c r="BI353" s="3"/>
      <c r="BJ353" s="3"/>
      <c r="BK353" s="3"/>
      <c r="BL353" s="3"/>
      <c r="BM353" s="3"/>
      <c r="BN353" s="3"/>
      <c r="BO353" s="3"/>
      <c r="BP353" s="3"/>
      <c r="BQ353" s="3"/>
      <c r="BR353" s="3"/>
      <c r="BS353" s="3"/>
      <c r="BT353" s="3"/>
      <c r="BU353" s="3"/>
      <c r="BV353" s="3"/>
      <c r="BW353" s="3"/>
      <c r="BX353" s="3"/>
      <c r="BY353" s="3"/>
      <c r="BZ353" s="3"/>
      <c r="CA353" s="3"/>
      <c r="CB353" s="3"/>
      <c r="CC353" s="3"/>
      <c r="CD353" s="3"/>
      <c r="CE353" s="3"/>
      <c r="CF353" s="3"/>
      <c r="CG353" s="3"/>
      <c r="CH353" s="3"/>
      <c r="CI353" s="3"/>
      <c r="CJ353" s="3"/>
      <c r="CK353" s="3"/>
      <c r="CL353" s="3"/>
      <c r="CM353" s="3"/>
      <c r="CN353" s="3"/>
      <c r="CO353" s="3"/>
      <c r="CP353" s="3"/>
      <c r="CQ353" s="3"/>
      <c r="CR353" s="3"/>
      <c r="CS353" s="3"/>
      <c r="CT353" s="3"/>
      <c r="CU353" s="3"/>
      <c r="CV353" s="3"/>
      <c r="CW353" s="3"/>
      <c r="CX353" s="3"/>
      <c r="CY353" s="3"/>
      <c r="CZ353" s="3"/>
      <c r="DA353" s="3"/>
      <c r="DB353" s="3"/>
      <c r="DC353" s="3"/>
      <c r="DD353" s="3"/>
      <c r="DE353" s="3"/>
      <c r="DF353" s="3"/>
      <c r="DG353" s="3"/>
      <c r="DH353" s="3"/>
      <c r="DI353" s="3"/>
      <c r="DJ353" s="3"/>
      <c r="DK353" s="3"/>
      <c r="DL353" s="3"/>
      <c r="DM353" s="3"/>
      <c r="DN353" s="3"/>
      <c r="DO353" s="3"/>
      <c r="DP353" s="3"/>
      <c r="DQ353" s="3"/>
      <c r="DR353" s="3"/>
      <c r="DS353" s="3"/>
      <c r="DT353" s="3"/>
      <c r="DU353" s="3"/>
      <c r="DV353" s="3"/>
      <c r="DW353" s="3"/>
      <c r="DX353" s="3"/>
      <c r="DY353" s="3"/>
      <c r="DZ353" s="3"/>
      <c r="EA353" s="3"/>
      <c r="EB353" s="3"/>
      <c r="EC353" s="3"/>
    </row>
    <row r="354" spans="2:133">
      <c r="B354" s="3"/>
      <c r="C354" s="3"/>
      <c r="D354" s="3"/>
      <c r="E354" s="3"/>
      <c r="F354" s="500"/>
      <c r="G354" s="3"/>
      <c r="H354" s="3"/>
      <c r="I354" s="3"/>
      <c r="J354" s="3"/>
      <c r="K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c r="BD354" s="3"/>
      <c r="BE354" s="3"/>
      <c r="BF354" s="3"/>
      <c r="BG354" s="3"/>
      <c r="BH354" s="3"/>
      <c r="BI354" s="3"/>
      <c r="BJ354" s="3"/>
      <c r="BK354" s="3"/>
      <c r="BL354" s="3"/>
      <c r="BM354" s="3"/>
      <c r="BN354" s="3"/>
      <c r="BO354" s="3"/>
      <c r="BP354" s="3"/>
      <c r="BQ354" s="3"/>
      <c r="BR354" s="3"/>
      <c r="BS354" s="3"/>
      <c r="BT354" s="3"/>
      <c r="BU354" s="3"/>
      <c r="BV354" s="3"/>
      <c r="BW354" s="3"/>
      <c r="BX354" s="3"/>
      <c r="BY354" s="3"/>
      <c r="BZ354" s="3"/>
      <c r="CA354" s="3"/>
      <c r="CB354" s="3"/>
      <c r="CC354" s="3"/>
      <c r="CD354" s="3"/>
      <c r="CE354" s="3"/>
      <c r="CF354" s="3"/>
      <c r="CG354" s="3"/>
      <c r="CH354" s="3"/>
      <c r="CI354" s="3"/>
      <c r="CJ354" s="3"/>
      <c r="CK354" s="3"/>
      <c r="CL354" s="3"/>
      <c r="CM354" s="3"/>
      <c r="CN354" s="3"/>
      <c r="CO354" s="3"/>
      <c r="CP354" s="3"/>
      <c r="CQ354" s="3"/>
      <c r="CR354" s="3"/>
      <c r="CS354" s="3"/>
      <c r="CT354" s="3"/>
      <c r="CU354" s="3"/>
      <c r="CV354" s="3"/>
      <c r="CW354" s="3"/>
      <c r="CX354" s="3"/>
      <c r="CY354" s="3"/>
      <c r="CZ354" s="3"/>
      <c r="DA354" s="3"/>
      <c r="DB354" s="3"/>
      <c r="DC354" s="3"/>
      <c r="DD354" s="3"/>
      <c r="DE354" s="3"/>
      <c r="DF354" s="3"/>
      <c r="DG354" s="3"/>
      <c r="DH354" s="3"/>
      <c r="DI354" s="3"/>
      <c r="DJ354" s="3"/>
      <c r="DK354" s="3"/>
      <c r="DL354" s="3"/>
      <c r="DM354" s="3"/>
      <c r="DN354" s="3"/>
      <c r="DO354" s="3"/>
      <c r="DP354" s="3"/>
      <c r="DQ354" s="3"/>
      <c r="DR354" s="3"/>
      <c r="DS354" s="3"/>
      <c r="DT354" s="3"/>
      <c r="DU354" s="3"/>
      <c r="DV354" s="3"/>
      <c r="DW354" s="3"/>
      <c r="DX354" s="3"/>
      <c r="DY354" s="3"/>
      <c r="DZ354" s="3"/>
      <c r="EA354" s="3"/>
      <c r="EB354" s="3"/>
      <c r="EC354" s="3"/>
    </row>
    <row r="355" spans="2:133">
      <c r="B355" s="3"/>
      <c r="C355" s="3"/>
      <c r="D355" s="3"/>
      <c r="E355" s="3"/>
      <c r="F355" s="500"/>
      <c r="G355" s="3"/>
      <c r="H355" s="3"/>
      <c r="I355" s="3"/>
      <c r="J355" s="3"/>
      <c r="K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c r="BH355" s="3"/>
      <c r="BI355" s="3"/>
      <c r="BJ355" s="3"/>
      <c r="BK355" s="3"/>
      <c r="BL355" s="3"/>
      <c r="BM355" s="3"/>
      <c r="BN355" s="3"/>
      <c r="BO355" s="3"/>
      <c r="BP355" s="3"/>
      <c r="BQ355" s="3"/>
      <c r="BR355" s="3"/>
      <c r="BS355" s="3"/>
      <c r="BT355" s="3"/>
      <c r="BU355" s="3"/>
      <c r="BV355" s="3"/>
      <c r="BW355" s="3"/>
      <c r="BX355" s="3"/>
      <c r="BY355" s="3"/>
      <c r="BZ355" s="3"/>
      <c r="CA355" s="3"/>
      <c r="CB355" s="3"/>
      <c r="CC355" s="3"/>
      <c r="CD355" s="3"/>
      <c r="CE355" s="3"/>
      <c r="CF355" s="3"/>
      <c r="CG355" s="3"/>
      <c r="CH355" s="3"/>
      <c r="CI355" s="3"/>
      <c r="CJ355" s="3"/>
      <c r="CK355" s="3"/>
      <c r="CL355" s="3"/>
      <c r="CM355" s="3"/>
      <c r="CN355" s="3"/>
      <c r="CO355" s="3"/>
      <c r="CP355" s="3"/>
      <c r="CQ355" s="3"/>
      <c r="CR355" s="3"/>
      <c r="CS355" s="3"/>
      <c r="CT355" s="3"/>
      <c r="CU355" s="3"/>
      <c r="CV355" s="3"/>
      <c r="CW355" s="3"/>
      <c r="CX355" s="3"/>
      <c r="CY355" s="3"/>
      <c r="CZ355" s="3"/>
      <c r="DA355" s="3"/>
      <c r="DB355" s="3"/>
      <c r="DC355" s="3"/>
      <c r="DD355" s="3"/>
      <c r="DE355" s="3"/>
      <c r="DF355" s="3"/>
      <c r="DG355" s="3"/>
      <c r="DH355" s="3"/>
      <c r="DI355" s="3"/>
      <c r="DJ355" s="3"/>
      <c r="DK355" s="3"/>
      <c r="DL355" s="3"/>
      <c r="DM355" s="3"/>
      <c r="DN355" s="3"/>
      <c r="DO355" s="3"/>
      <c r="DP355" s="3"/>
      <c r="DQ355" s="3"/>
      <c r="DR355" s="3"/>
      <c r="DS355" s="3"/>
      <c r="DT355" s="3"/>
      <c r="DU355" s="3"/>
      <c r="DV355" s="3"/>
      <c r="DW355" s="3"/>
      <c r="DX355" s="3"/>
      <c r="DY355" s="3"/>
      <c r="DZ355" s="3"/>
      <c r="EA355" s="3"/>
      <c r="EB355" s="3"/>
      <c r="EC355" s="3"/>
    </row>
    <row r="356" spans="2:133">
      <c r="B356" s="3"/>
      <c r="C356" s="3"/>
      <c r="D356" s="3"/>
      <c r="E356" s="3"/>
      <c r="F356" s="500"/>
      <c r="G356" s="3"/>
      <c r="H356" s="3"/>
      <c r="I356" s="3"/>
      <c r="J356" s="3"/>
      <c r="K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c r="BB356" s="3"/>
      <c r="BC356" s="3"/>
      <c r="BD356" s="3"/>
      <c r="BE356" s="3"/>
      <c r="BF356" s="3"/>
      <c r="BG356" s="3"/>
      <c r="BH356" s="3"/>
      <c r="BI356" s="3"/>
      <c r="BJ356" s="3"/>
      <c r="BK356" s="3"/>
      <c r="BL356" s="3"/>
      <c r="BM356" s="3"/>
      <c r="BN356" s="3"/>
      <c r="BO356" s="3"/>
      <c r="BP356" s="3"/>
      <c r="BQ356" s="3"/>
      <c r="BR356" s="3"/>
      <c r="BS356" s="3"/>
      <c r="BT356" s="3"/>
      <c r="BU356" s="3"/>
      <c r="BV356" s="3"/>
      <c r="BW356" s="3"/>
      <c r="BX356" s="3"/>
      <c r="BY356" s="3"/>
      <c r="BZ356" s="3"/>
      <c r="CA356" s="3"/>
      <c r="CB356" s="3"/>
      <c r="CC356" s="3"/>
      <c r="CD356" s="3"/>
      <c r="CE356" s="3"/>
      <c r="CF356" s="3"/>
      <c r="CG356" s="3"/>
      <c r="CH356" s="3"/>
      <c r="CI356" s="3"/>
      <c r="CJ356" s="3"/>
      <c r="CK356" s="3"/>
      <c r="CL356" s="3"/>
      <c r="CM356" s="3"/>
      <c r="CN356" s="3"/>
      <c r="CO356" s="3"/>
      <c r="CP356" s="3"/>
      <c r="CQ356" s="3"/>
      <c r="CR356" s="3"/>
      <c r="CS356" s="3"/>
      <c r="CT356" s="3"/>
      <c r="CU356" s="3"/>
      <c r="CV356" s="3"/>
      <c r="CW356" s="3"/>
      <c r="CX356" s="3"/>
      <c r="CY356" s="3"/>
      <c r="CZ356" s="3"/>
      <c r="DA356" s="3"/>
      <c r="DB356" s="3"/>
      <c r="DC356" s="3"/>
      <c r="DD356" s="3"/>
      <c r="DE356" s="3"/>
      <c r="DF356" s="3"/>
      <c r="DG356" s="3"/>
      <c r="DH356" s="3"/>
      <c r="DI356" s="3"/>
      <c r="DJ356" s="3"/>
      <c r="DK356" s="3"/>
      <c r="DL356" s="3"/>
      <c r="DM356" s="3"/>
      <c r="DN356" s="3"/>
      <c r="DO356" s="3"/>
      <c r="DP356" s="3"/>
      <c r="DQ356" s="3"/>
      <c r="DR356" s="3"/>
      <c r="DS356" s="3"/>
      <c r="DT356" s="3"/>
      <c r="DU356" s="3"/>
      <c r="DV356" s="3"/>
      <c r="DW356" s="3"/>
      <c r="DX356" s="3"/>
      <c r="DY356" s="3"/>
      <c r="DZ356" s="3"/>
      <c r="EA356" s="3"/>
      <c r="EB356" s="3"/>
      <c r="EC356" s="3"/>
    </row>
    <row r="357" spans="2:133">
      <c r="B357" s="3"/>
      <c r="C357" s="3"/>
      <c r="D357" s="3"/>
      <c r="E357" s="3"/>
      <c r="F357" s="500"/>
      <c r="G357" s="3"/>
      <c r="H357" s="3"/>
      <c r="I357" s="3"/>
      <c r="J357" s="3"/>
      <c r="K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3"/>
      <c r="BF357" s="3"/>
      <c r="BG357" s="3"/>
      <c r="BH357" s="3"/>
      <c r="BI357" s="3"/>
      <c r="BJ357" s="3"/>
      <c r="BK357" s="3"/>
      <c r="BL357" s="3"/>
      <c r="BM357" s="3"/>
      <c r="BN357" s="3"/>
      <c r="BO357" s="3"/>
      <c r="BP357" s="3"/>
      <c r="BQ357" s="3"/>
      <c r="BR357" s="3"/>
      <c r="BS357" s="3"/>
      <c r="BT357" s="3"/>
      <c r="BU357" s="3"/>
      <c r="BV357" s="3"/>
      <c r="BW357" s="3"/>
      <c r="BX357" s="3"/>
      <c r="BY357" s="3"/>
      <c r="BZ357" s="3"/>
      <c r="CA357" s="3"/>
      <c r="CB357" s="3"/>
      <c r="CC357" s="3"/>
      <c r="CD357" s="3"/>
      <c r="CE357" s="3"/>
      <c r="CF357" s="3"/>
      <c r="CG357" s="3"/>
      <c r="CH357" s="3"/>
      <c r="CI357" s="3"/>
      <c r="CJ357" s="3"/>
      <c r="CK357" s="3"/>
      <c r="CL357" s="3"/>
      <c r="CM357" s="3"/>
      <c r="CN357" s="3"/>
      <c r="CO357" s="3"/>
      <c r="CP357" s="3"/>
      <c r="CQ357" s="3"/>
      <c r="CR357" s="3"/>
      <c r="CS357" s="3"/>
      <c r="CT357" s="3"/>
      <c r="CU357" s="3"/>
      <c r="CV357" s="3"/>
      <c r="CW357" s="3"/>
      <c r="CX357" s="3"/>
      <c r="CY357" s="3"/>
      <c r="CZ357" s="3"/>
      <c r="DA357" s="3"/>
      <c r="DB357" s="3"/>
      <c r="DC357" s="3"/>
      <c r="DD357" s="3"/>
      <c r="DE357" s="3"/>
      <c r="DF357" s="3"/>
      <c r="DG357" s="3"/>
      <c r="DH357" s="3"/>
      <c r="DI357" s="3"/>
      <c r="DJ357" s="3"/>
      <c r="DK357" s="3"/>
      <c r="DL357" s="3"/>
      <c r="DM357" s="3"/>
      <c r="DN357" s="3"/>
      <c r="DO357" s="3"/>
      <c r="DP357" s="3"/>
      <c r="DQ357" s="3"/>
      <c r="DR357" s="3"/>
      <c r="DS357" s="3"/>
      <c r="DT357" s="3"/>
      <c r="DU357" s="3"/>
      <c r="DV357" s="3"/>
      <c r="DW357" s="3"/>
      <c r="DX357" s="3"/>
      <c r="DY357" s="3"/>
      <c r="DZ357" s="3"/>
      <c r="EA357" s="3"/>
      <c r="EB357" s="3"/>
      <c r="EC357" s="3"/>
    </row>
    <row r="358" spans="2:133">
      <c r="B358" s="3"/>
      <c r="C358" s="3"/>
      <c r="D358" s="3"/>
      <c r="E358" s="3"/>
      <c r="F358" s="500"/>
      <c r="G358" s="3"/>
      <c r="H358" s="3"/>
      <c r="I358" s="3"/>
      <c r="J358" s="3"/>
      <c r="K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c r="BB358" s="3"/>
      <c r="BC358" s="3"/>
      <c r="BD358" s="3"/>
      <c r="BE358" s="3"/>
      <c r="BF358" s="3"/>
      <c r="BG358" s="3"/>
      <c r="BH358" s="3"/>
      <c r="BI358" s="3"/>
      <c r="BJ358" s="3"/>
      <c r="BK358" s="3"/>
      <c r="BL358" s="3"/>
      <c r="BM358" s="3"/>
      <c r="BN358" s="3"/>
      <c r="BO358" s="3"/>
      <c r="BP358" s="3"/>
      <c r="BQ358" s="3"/>
      <c r="BR358" s="3"/>
      <c r="BS358" s="3"/>
      <c r="BT358" s="3"/>
      <c r="BU358" s="3"/>
      <c r="BV358" s="3"/>
      <c r="BW358" s="3"/>
      <c r="BX358" s="3"/>
      <c r="BY358" s="3"/>
      <c r="BZ358" s="3"/>
      <c r="CA358" s="3"/>
      <c r="CB358" s="3"/>
      <c r="CC358" s="3"/>
      <c r="CD358" s="3"/>
      <c r="CE358" s="3"/>
      <c r="CF358" s="3"/>
      <c r="CG358" s="3"/>
      <c r="CH358" s="3"/>
      <c r="CI358" s="3"/>
      <c r="CJ358" s="3"/>
      <c r="CK358" s="3"/>
      <c r="CL358" s="3"/>
      <c r="CM358" s="3"/>
      <c r="CN358" s="3"/>
      <c r="CO358" s="3"/>
      <c r="CP358" s="3"/>
      <c r="CQ358" s="3"/>
      <c r="CR358" s="3"/>
      <c r="CS358" s="3"/>
      <c r="CT358" s="3"/>
      <c r="CU358" s="3"/>
      <c r="CV358" s="3"/>
      <c r="CW358" s="3"/>
      <c r="CX358" s="3"/>
      <c r="CY358" s="3"/>
      <c r="CZ358" s="3"/>
      <c r="DA358" s="3"/>
      <c r="DB358" s="3"/>
      <c r="DC358" s="3"/>
      <c r="DD358" s="3"/>
      <c r="DE358" s="3"/>
      <c r="DF358" s="3"/>
      <c r="DG358" s="3"/>
      <c r="DH358" s="3"/>
      <c r="DI358" s="3"/>
      <c r="DJ358" s="3"/>
      <c r="DK358" s="3"/>
      <c r="DL358" s="3"/>
      <c r="DM358" s="3"/>
      <c r="DN358" s="3"/>
      <c r="DO358" s="3"/>
      <c r="DP358" s="3"/>
      <c r="DQ358" s="3"/>
      <c r="DR358" s="3"/>
      <c r="DS358" s="3"/>
      <c r="DT358" s="3"/>
      <c r="DU358" s="3"/>
      <c r="DV358" s="3"/>
      <c r="DW358" s="3"/>
      <c r="DX358" s="3"/>
      <c r="DY358" s="3"/>
      <c r="DZ358" s="3"/>
      <c r="EA358" s="3"/>
      <c r="EB358" s="3"/>
      <c r="EC358" s="3"/>
    </row>
    <row r="359" spans="2:133">
      <c r="B359" s="3"/>
      <c r="C359" s="3"/>
      <c r="D359" s="3"/>
      <c r="E359" s="3"/>
      <c r="F359" s="500"/>
      <c r="G359" s="3"/>
      <c r="H359" s="3"/>
      <c r="I359" s="3"/>
      <c r="J359" s="3"/>
      <c r="K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c r="BA359" s="3"/>
      <c r="BB359" s="3"/>
      <c r="BC359" s="3"/>
      <c r="BD359" s="3"/>
      <c r="BE359" s="3"/>
      <c r="BF359" s="3"/>
      <c r="BG359" s="3"/>
      <c r="BH359" s="3"/>
      <c r="BI359" s="3"/>
      <c r="BJ359" s="3"/>
      <c r="BK359" s="3"/>
      <c r="BL359" s="3"/>
      <c r="BM359" s="3"/>
      <c r="BN359" s="3"/>
      <c r="BO359" s="3"/>
      <c r="BP359" s="3"/>
      <c r="BQ359" s="3"/>
      <c r="BR359" s="3"/>
      <c r="BS359" s="3"/>
      <c r="BT359" s="3"/>
      <c r="BU359" s="3"/>
      <c r="BV359" s="3"/>
      <c r="BW359" s="3"/>
      <c r="BX359" s="3"/>
      <c r="BY359" s="3"/>
      <c r="BZ359" s="3"/>
      <c r="CA359" s="3"/>
      <c r="CB359" s="3"/>
      <c r="CC359" s="3"/>
      <c r="CD359" s="3"/>
      <c r="CE359" s="3"/>
      <c r="CF359" s="3"/>
      <c r="CG359" s="3"/>
      <c r="CH359" s="3"/>
      <c r="CI359" s="3"/>
      <c r="CJ359" s="3"/>
      <c r="CK359" s="3"/>
      <c r="CL359" s="3"/>
      <c r="CM359" s="3"/>
      <c r="CN359" s="3"/>
      <c r="CO359" s="3"/>
      <c r="CP359" s="3"/>
      <c r="CQ359" s="3"/>
      <c r="CR359" s="3"/>
      <c r="CS359" s="3"/>
      <c r="CT359" s="3"/>
      <c r="CU359" s="3"/>
      <c r="CV359" s="3"/>
      <c r="CW359" s="3"/>
      <c r="CX359" s="3"/>
      <c r="CY359" s="3"/>
      <c r="CZ359" s="3"/>
      <c r="DA359" s="3"/>
      <c r="DB359" s="3"/>
      <c r="DC359" s="3"/>
      <c r="DD359" s="3"/>
      <c r="DE359" s="3"/>
      <c r="DF359" s="3"/>
      <c r="DG359" s="3"/>
      <c r="DH359" s="3"/>
      <c r="DI359" s="3"/>
      <c r="DJ359" s="3"/>
      <c r="DK359" s="3"/>
      <c r="DL359" s="3"/>
      <c r="DM359" s="3"/>
      <c r="DN359" s="3"/>
      <c r="DO359" s="3"/>
      <c r="DP359" s="3"/>
      <c r="DQ359" s="3"/>
      <c r="DR359" s="3"/>
      <c r="DS359" s="3"/>
      <c r="DT359" s="3"/>
      <c r="DU359" s="3"/>
      <c r="DV359" s="3"/>
      <c r="DW359" s="3"/>
      <c r="DX359" s="3"/>
      <c r="DY359" s="3"/>
      <c r="DZ359" s="3"/>
      <c r="EA359" s="3"/>
      <c r="EB359" s="3"/>
      <c r="EC359" s="3"/>
    </row>
    <row r="360" spans="2:133">
      <c r="B360" s="3"/>
      <c r="C360" s="3"/>
      <c r="D360" s="3"/>
      <c r="E360" s="3"/>
      <c r="F360" s="500"/>
      <c r="G360" s="3"/>
      <c r="H360" s="3"/>
      <c r="I360" s="3"/>
      <c r="J360" s="3"/>
      <c r="K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c r="BD360" s="3"/>
      <c r="BE360" s="3"/>
      <c r="BF360" s="3"/>
      <c r="BG360" s="3"/>
      <c r="BH360" s="3"/>
      <c r="BI360" s="3"/>
      <c r="BJ360" s="3"/>
      <c r="BK360" s="3"/>
      <c r="BL360" s="3"/>
      <c r="BM360" s="3"/>
      <c r="BN360" s="3"/>
      <c r="BO360" s="3"/>
      <c r="BP360" s="3"/>
      <c r="BQ360" s="3"/>
      <c r="BR360" s="3"/>
      <c r="BS360" s="3"/>
      <c r="BT360" s="3"/>
      <c r="BU360" s="3"/>
      <c r="BV360" s="3"/>
      <c r="BW360" s="3"/>
      <c r="BX360" s="3"/>
      <c r="BY360" s="3"/>
      <c r="BZ360" s="3"/>
      <c r="CA360" s="3"/>
      <c r="CB360" s="3"/>
      <c r="CC360" s="3"/>
      <c r="CD360" s="3"/>
      <c r="CE360" s="3"/>
      <c r="CF360" s="3"/>
      <c r="CG360" s="3"/>
      <c r="CH360" s="3"/>
      <c r="CI360" s="3"/>
      <c r="CJ360" s="3"/>
      <c r="CK360" s="3"/>
      <c r="CL360" s="3"/>
      <c r="CM360" s="3"/>
      <c r="CN360" s="3"/>
      <c r="CO360" s="3"/>
      <c r="CP360" s="3"/>
      <c r="CQ360" s="3"/>
      <c r="CR360" s="3"/>
      <c r="CS360" s="3"/>
      <c r="CT360" s="3"/>
      <c r="CU360" s="3"/>
      <c r="CV360" s="3"/>
      <c r="CW360" s="3"/>
      <c r="CX360" s="3"/>
      <c r="CY360" s="3"/>
      <c r="CZ360" s="3"/>
      <c r="DA360" s="3"/>
      <c r="DB360" s="3"/>
      <c r="DC360" s="3"/>
      <c r="DD360" s="3"/>
      <c r="DE360" s="3"/>
      <c r="DF360" s="3"/>
      <c r="DG360" s="3"/>
      <c r="DH360" s="3"/>
      <c r="DI360" s="3"/>
      <c r="DJ360" s="3"/>
      <c r="DK360" s="3"/>
      <c r="DL360" s="3"/>
      <c r="DM360" s="3"/>
      <c r="DN360" s="3"/>
      <c r="DO360" s="3"/>
      <c r="DP360" s="3"/>
      <c r="DQ360" s="3"/>
      <c r="DR360" s="3"/>
      <c r="DS360" s="3"/>
      <c r="DT360" s="3"/>
      <c r="DU360" s="3"/>
      <c r="DV360" s="3"/>
      <c r="DW360" s="3"/>
      <c r="DX360" s="3"/>
      <c r="DY360" s="3"/>
      <c r="DZ360" s="3"/>
      <c r="EA360" s="3"/>
      <c r="EB360" s="3"/>
      <c r="EC360" s="3"/>
    </row>
    <row r="361" spans="2:133">
      <c r="B361" s="3"/>
      <c r="C361" s="3"/>
      <c r="D361" s="3"/>
      <c r="E361" s="3"/>
      <c r="F361" s="500"/>
      <c r="G361" s="3"/>
      <c r="H361" s="3"/>
      <c r="I361" s="3"/>
      <c r="J361" s="3"/>
      <c r="K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3"/>
      <c r="BF361" s="3"/>
      <c r="BG361" s="3"/>
      <c r="BH361" s="3"/>
      <c r="BI361" s="3"/>
      <c r="BJ361" s="3"/>
      <c r="BK361" s="3"/>
      <c r="BL361" s="3"/>
      <c r="BM361" s="3"/>
      <c r="BN361" s="3"/>
      <c r="BO361" s="3"/>
      <c r="BP361" s="3"/>
      <c r="BQ361" s="3"/>
      <c r="BR361" s="3"/>
      <c r="BS361" s="3"/>
      <c r="BT361" s="3"/>
      <c r="BU361" s="3"/>
      <c r="BV361" s="3"/>
      <c r="BW361" s="3"/>
      <c r="BX361" s="3"/>
      <c r="BY361" s="3"/>
      <c r="BZ361" s="3"/>
      <c r="CA361" s="3"/>
      <c r="CB361" s="3"/>
      <c r="CC361" s="3"/>
      <c r="CD361" s="3"/>
      <c r="CE361" s="3"/>
      <c r="CF361" s="3"/>
      <c r="CG361" s="3"/>
      <c r="CH361" s="3"/>
      <c r="CI361" s="3"/>
      <c r="CJ361" s="3"/>
      <c r="CK361" s="3"/>
      <c r="CL361" s="3"/>
      <c r="CM361" s="3"/>
      <c r="CN361" s="3"/>
      <c r="CO361" s="3"/>
      <c r="CP361" s="3"/>
      <c r="CQ361" s="3"/>
      <c r="CR361" s="3"/>
      <c r="CS361" s="3"/>
      <c r="CT361" s="3"/>
      <c r="CU361" s="3"/>
      <c r="CV361" s="3"/>
      <c r="CW361" s="3"/>
      <c r="CX361" s="3"/>
      <c r="CY361" s="3"/>
      <c r="CZ361" s="3"/>
      <c r="DA361" s="3"/>
      <c r="DB361" s="3"/>
      <c r="DC361" s="3"/>
      <c r="DD361" s="3"/>
      <c r="DE361" s="3"/>
      <c r="DF361" s="3"/>
      <c r="DG361" s="3"/>
      <c r="DH361" s="3"/>
      <c r="DI361" s="3"/>
      <c r="DJ361" s="3"/>
      <c r="DK361" s="3"/>
      <c r="DL361" s="3"/>
      <c r="DM361" s="3"/>
      <c r="DN361" s="3"/>
      <c r="DO361" s="3"/>
      <c r="DP361" s="3"/>
      <c r="DQ361" s="3"/>
      <c r="DR361" s="3"/>
      <c r="DS361" s="3"/>
      <c r="DT361" s="3"/>
      <c r="DU361" s="3"/>
      <c r="DV361" s="3"/>
      <c r="DW361" s="3"/>
      <c r="DX361" s="3"/>
      <c r="DY361" s="3"/>
      <c r="DZ361" s="3"/>
      <c r="EA361" s="3"/>
      <c r="EB361" s="3"/>
      <c r="EC361" s="3"/>
    </row>
    <row r="362" spans="2:133">
      <c r="B362" s="3"/>
      <c r="C362" s="3"/>
      <c r="D362" s="3"/>
      <c r="E362" s="3"/>
      <c r="F362" s="500"/>
      <c r="G362" s="3"/>
      <c r="H362" s="3"/>
      <c r="I362" s="3"/>
      <c r="J362" s="3"/>
      <c r="K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c r="BB362" s="3"/>
      <c r="BC362" s="3"/>
      <c r="BD362" s="3"/>
      <c r="BE362" s="3"/>
      <c r="BF362" s="3"/>
      <c r="BG362" s="3"/>
      <c r="BH362" s="3"/>
      <c r="BI362" s="3"/>
      <c r="BJ362" s="3"/>
      <c r="BK362" s="3"/>
      <c r="BL362" s="3"/>
      <c r="BM362" s="3"/>
      <c r="BN362" s="3"/>
      <c r="BO362" s="3"/>
      <c r="BP362" s="3"/>
      <c r="BQ362" s="3"/>
      <c r="BR362" s="3"/>
      <c r="BS362" s="3"/>
      <c r="BT362" s="3"/>
      <c r="BU362" s="3"/>
      <c r="BV362" s="3"/>
      <c r="BW362" s="3"/>
      <c r="BX362" s="3"/>
      <c r="BY362" s="3"/>
      <c r="BZ362" s="3"/>
      <c r="CA362" s="3"/>
      <c r="CB362" s="3"/>
      <c r="CC362" s="3"/>
      <c r="CD362" s="3"/>
      <c r="CE362" s="3"/>
      <c r="CF362" s="3"/>
      <c r="CG362" s="3"/>
      <c r="CH362" s="3"/>
      <c r="CI362" s="3"/>
      <c r="CJ362" s="3"/>
      <c r="CK362" s="3"/>
      <c r="CL362" s="3"/>
      <c r="CM362" s="3"/>
      <c r="CN362" s="3"/>
      <c r="CO362" s="3"/>
      <c r="CP362" s="3"/>
      <c r="CQ362" s="3"/>
      <c r="CR362" s="3"/>
      <c r="CS362" s="3"/>
      <c r="CT362" s="3"/>
      <c r="CU362" s="3"/>
      <c r="CV362" s="3"/>
      <c r="CW362" s="3"/>
      <c r="CX362" s="3"/>
      <c r="CY362" s="3"/>
      <c r="CZ362" s="3"/>
      <c r="DA362" s="3"/>
      <c r="DB362" s="3"/>
      <c r="DC362" s="3"/>
      <c r="DD362" s="3"/>
      <c r="DE362" s="3"/>
      <c r="DF362" s="3"/>
      <c r="DG362" s="3"/>
      <c r="DH362" s="3"/>
      <c r="DI362" s="3"/>
      <c r="DJ362" s="3"/>
      <c r="DK362" s="3"/>
      <c r="DL362" s="3"/>
      <c r="DM362" s="3"/>
      <c r="DN362" s="3"/>
      <c r="DO362" s="3"/>
      <c r="DP362" s="3"/>
      <c r="DQ362" s="3"/>
      <c r="DR362" s="3"/>
      <c r="DS362" s="3"/>
      <c r="DT362" s="3"/>
      <c r="DU362" s="3"/>
      <c r="DV362" s="3"/>
      <c r="DW362" s="3"/>
      <c r="DX362" s="3"/>
      <c r="DY362" s="3"/>
      <c r="DZ362" s="3"/>
      <c r="EA362" s="3"/>
      <c r="EB362" s="3"/>
      <c r="EC362" s="3"/>
    </row>
    <row r="363" spans="2:133">
      <c r="B363" s="3"/>
      <c r="C363" s="3"/>
      <c r="D363" s="3"/>
      <c r="E363" s="3"/>
      <c r="F363" s="500"/>
      <c r="G363" s="3"/>
      <c r="H363" s="3"/>
      <c r="I363" s="3"/>
      <c r="J363" s="3"/>
      <c r="K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c r="BM363" s="3"/>
      <c r="BN363" s="3"/>
      <c r="BO363" s="3"/>
      <c r="BP363" s="3"/>
      <c r="BQ363" s="3"/>
      <c r="BR363" s="3"/>
      <c r="BS363" s="3"/>
      <c r="BT363" s="3"/>
      <c r="BU363" s="3"/>
      <c r="BV363" s="3"/>
      <c r="BW363" s="3"/>
      <c r="BX363" s="3"/>
      <c r="BY363" s="3"/>
      <c r="BZ363" s="3"/>
      <c r="CA363" s="3"/>
      <c r="CB363" s="3"/>
      <c r="CC363" s="3"/>
      <c r="CD363" s="3"/>
      <c r="CE363" s="3"/>
      <c r="CF363" s="3"/>
      <c r="CG363" s="3"/>
      <c r="CH363" s="3"/>
      <c r="CI363" s="3"/>
      <c r="CJ363" s="3"/>
      <c r="CK363" s="3"/>
      <c r="CL363" s="3"/>
      <c r="CM363" s="3"/>
      <c r="CN363" s="3"/>
      <c r="CO363" s="3"/>
      <c r="CP363" s="3"/>
      <c r="CQ363" s="3"/>
      <c r="CR363" s="3"/>
      <c r="CS363" s="3"/>
      <c r="CT363" s="3"/>
      <c r="CU363" s="3"/>
      <c r="CV363" s="3"/>
      <c r="CW363" s="3"/>
      <c r="CX363" s="3"/>
      <c r="CY363" s="3"/>
      <c r="CZ363" s="3"/>
      <c r="DA363" s="3"/>
      <c r="DB363" s="3"/>
      <c r="DC363" s="3"/>
      <c r="DD363" s="3"/>
      <c r="DE363" s="3"/>
      <c r="DF363" s="3"/>
      <c r="DG363" s="3"/>
      <c r="DH363" s="3"/>
      <c r="DI363" s="3"/>
      <c r="DJ363" s="3"/>
      <c r="DK363" s="3"/>
      <c r="DL363" s="3"/>
      <c r="DM363" s="3"/>
      <c r="DN363" s="3"/>
      <c r="DO363" s="3"/>
      <c r="DP363" s="3"/>
      <c r="DQ363" s="3"/>
      <c r="DR363" s="3"/>
      <c r="DS363" s="3"/>
      <c r="DT363" s="3"/>
      <c r="DU363" s="3"/>
      <c r="DV363" s="3"/>
      <c r="DW363" s="3"/>
      <c r="DX363" s="3"/>
      <c r="DY363" s="3"/>
      <c r="DZ363" s="3"/>
      <c r="EA363" s="3"/>
      <c r="EB363" s="3"/>
      <c r="EC363" s="3"/>
    </row>
    <row r="364" spans="2:133">
      <c r="B364" s="3"/>
      <c r="C364" s="3"/>
      <c r="D364" s="3"/>
      <c r="E364" s="3"/>
      <c r="F364" s="500"/>
      <c r="G364" s="3"/>
      <c r="H364" s="3"/>
      <c r="I364" s="3"/>
      <c r="J364" s="3"/>
      <c r="K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c r="BD364" s="3"/>
      <c r="BE364" s="3"/>
      <c r="BF364" s="3"/>
      <c r="BG364" s="3"/>
      <c r="BH364" s="3"/>
      <c r="BI364" s="3"/>
      <c r="BJ364" s="3"/>
      <c r="BK364" s="3"/>
      <c r="BL364" s="3"/>
      <c r="BM364" s="3"/>
      <c r="BN364" s="3"/>
      <c r="BO364" s="3"/>
      <c r="BP364" s="3"/>
      <c r="BQ364" s="3"/>
      <c r="BR364" s="3"/>
      <c r="BS364" s="3"/>
      <c r="BT364" s="3"/>
      <c r="BU364" s="3"/>
      <c r="BV364" s="3"/>
      <c r="BW364" s="3"/>
      <c r="BX364" s="3"/>
      <c r="BY364" s="3"/>
      <c r="BZ364" s="3"/>
      <c r="CA364" s="3"/>
      <c r="CB364" s="3"/>
      <c r="CC364" s="3"/>
      <c r="CD364" s="3"/>
      <c r="CE364" s="3"/>
      <c r="CF364" s="3"/>
      <c r="CG364" s="3"/>
      <c r="CH364" s="3"/>
      <c r="CI364" s="3"/>
      <c r="CJ364" s="3"/>
      <c r="CK364" s="3"/>
      <c r="CL364" s="3"/>
      <c r="CM364" s="3"/>
      <c r="CN364" s="3"/>
      <c r="CO364" s="3"/>
      <c r="CP364" s="3"/>
      <c r="CQ364" s="3"/>
      <c r="CR364" s="3"/>
      <c r="CS364" s="3"/>
      <c r="CT364" s="3"/>
      <c r="CU364" s="3"/>
      <c r="CV364" s="3"/>
      <c r="CW364" s="3"/>
      <c r="CX364" s="3"/>
      <c r="CY364" s="3"/>
      <c r="CZ364" s="3"/>
      <c r="DA364" s="3"/>
      <c r="DB364" s="3"/>
      <c r="DC364" s="3"/>
      <c r="DD364" s="3"/>
      <c r="DE364" s="3"/>
      <c r="DF364" s="3"/>
      <c r="DG364" s="3"/>
      <c r="DH364" s="3"/>
      <c r="DI364" s="3"/>
      <c r="DJ364" s="3"/>
      <c r="DK364" s="3"/>
      <c r="DL364" s="3"/>
      <c r="DM364" s="3"/>
      <c r="DN364" s="3"/>
      <c r="DO364" s="3"/>
      <c r="DP364" s="3"/>
      <c r="DQ364" s="3"/>
      <c r="DR364" s="3"/>
      <c r="DS364" s="3"/>
      <c r="DT364" s="3"/>
      <c r="DU364" s="3"/>
      <c r="DV364" s="3"/>
      <c r="DW364" s="3"/>
      <c r="DX364" s="3"/>
      <c r="DY364" s="3"/>
      <c r="DZ364" s="3"/>
      <c r="EA364" s="3"/>
      <c r="EB364" s="3"/>
      <c r="EC364" s="3"/>
    </row>
    <row r="365" spans="2:133">
      <c r="B365" s="3"/>
      <c r="C365" s="3"/>
      <c r="D365" s="3"/>
      <c r="E365" s="3"/>
      <c r="F365" s="500"/>
      <c r="G365" s="3"/>
      <c r="H365" s="3"/>
      <c r="I365" s="3"/>
      <c r="J365" s="3"/>
      <c r="K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c r="BD365" s="3"/>
      <c r="BE365" s="3"/>
      <c r="BF365" s="3"/>
      <c r="BG365" s="3"/>
      <c r="BH365" s="3"/>
      <c r="BI365" s="3"/>
      <c r="BJ365" s="3"/>
      <c r="BK365" s="3"/>
      <c r="BL365" s="3"/>
      <c r="BM365" s="3"/>
      <c r="BN365" s="3"/>
      <c r="BO365" s="3"/>
      <c r="BP365" s="3"/>
      <c r="BQ365" s="3"/>
      <c r="BR365" s="3"/>
      <c r="BS365" s="3"/>
      <c r="BT365" s="3"/>
      <c r="BU365" s="3"/>
      <c r="BV365" s="3"/>
      <c r="BW365" s="3"/>
      <c r="BX365" s="3"/>
      <c r="BY365" s="3"/>
      <c r="BZ365" s="3"/>
      <c r="CA365" s="3"/>
      <c r="CB365" s="3"/>
      <c r="CC365" s="3"/>
      <c r="CD365" s="3"/>
      <c r="CE365" s="3"/>
      <c r="CF365" s="3"/>
      <c r="CG365" s="3"/>
      <c r="CH365" s="3"/>
      <c r="CI365" s="3"/>
      <c r="CJ365" s="3"/>
      <c r="CK365" s="3"/>
      <c r="CL365" s="3"/>
      <c r="CM365" s="3"/>
      <c r="CN365" s="3"/>
      <c r="CO365" s="3"/>
      <c r="CP365" s="3"/>
      <c r="CQ365" s="3"/>
      <c r="CR365" s="3"/>
      <c r="CS365" s="3"/>
      <c r="CT365" s="3"/>
      <c r="CU365" s="3"/>
      <c r="CV365" s="3"/>
      <c r="CW365" s="3"/>
      <c r="CX365" s="3"/>
      <c r="CY365" s="3"/>
      <c r="CZ365" s="3"/>
      <c r="DA365" s="3"/>
      <c r="DB365" s="3"/>
      <c r="DC365" s="3"/>
      <c r="DD365" s="3"/>
      <c r="DE365" s="3"/>
      <c r="DF365" s="3"/>
      <c r="DG365" s="3"/>
      <c r="DH365" s="3"/>
      <c r="DI365" s="3"/>
      <c r="DJ365" s="3"/>
      <c r="DK365" s="3"/>
      <c r="DL365" s="3"/>
      <c r="DM365" s="3"/>
      <c r="DN365" s="3"/>
      <c r="DO365" s="3"/>
      <c r="DP365" s="3"/>
      <c r="DQ365" s="3"/>
      <c r="DR365" s="3"/>
      <c r="DS365" s="3"/>
      <c r="DT365" s="3"/>
      <c r="DU365" s="3"/>
      <c r="DV365" s="3"/>
      <c r="DW365" s="3"/>
      <c r="DX365" s="3"/>
      <c r="DY365" s="3"/>
      <c r="DZ365" s="3"/>
      <c r="EA365" s="3"/>
      <c r="EB365" s="3"/>
      <c r="EC365" s="3"/>
    </row>
    <row r="366" spans="2:133">
      <c r="B366" s="3"/>
      <c r="C366" s="3"/>
      <c r="D366" s="3"/>
      <c r="E366" s="3"/>
      <c r="F366" s="500"/>
      <c r="G366" s="3"/>
      <c r="H366" s="3"/>
      <c r="I366" s="3"/>
      <c r="J366" s="3"/>
      <c r="K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c r="BD366" s="3"/>
      <c r="BE366" s="3"/>
      <c r="BF366" s="3"/>
      <c r="BG366" s="3"/>
      <c r="BH366" s="3"/>
      <c r="BI366" s="3"/>
      <c r="BJ366" s="3"/>
      <c r="BK366" s="3"/>
      <c r="BL366" s="3"/>
      <c r="BM366" s="3"/>
      <c r="BN366" s="3"/>
      <c r="BO366" s="3"/>
      <c r="BP366" s="3"/>
      <c r="BQ366" s="3"/>
      <c r="BR366" s="3"/>
      <c r="BS366" s="3"/>
      <c r="BT366" s="3"/>
      <c r="BU366" s="3"/>
      <c r="BV366" s="3"/>
      <c r="BW366" s="3"/>
      <c r="BX366" s="3"/>
      <c r="BY366" s="3"/>
      <c r="BZ366" s="3"/>
      <c r="CA366" s="3"/>
      <c r="CB366" s="3"/>
      <c r="CC366" s="3"/>
      <c r="CD366" s="3"/>
      <c r="CE366" s="3"/>
      <c r="CF366" s="3"/>
      <c r="CG366" s="3"/>
      <c r="CH366" s="3"/>
      <c r="CI366" s="3"/>
      <c r="CJ366" s="3"/>
      <c r="CK366" s="3"/>
      <c r="CL366" s="3"/>
      <c r="CM366" s="3"/>
      <c r="CN366" s="3"/>
      <c r="CO366" s="3"/>
      <c r="CP366" s="3"/>
      <c r="CQ366" s="3"/>
      <c r="CR366" s="3"/>
      <c r="CS366" s="3"/>
      <c r="CT366" s="3"/>
      <c r="CU366" s="3"/>
      <c r="CV366" s="3"/>
      <c r="CW366" s="3"/>
      <c r="CX366" s="3"/>
      <c r="CY366" s="3"/>
      <c r="CZ366" s="3"/>
      <c r="DA366" s="3"/>
      <c r="DB366" s="3"/>
      <c r="DC366" s="3"/>
      <c r="DD366" s="3"/>
      <c r="DE366" s="3"/>
      <c r="DF366" s="3"/>
      <c r="DG366" s="3"/>
      <c r="DH366" s="3"/>
      <c r="DI366" s="3"/>
      <c r="DJ366" s="3"/>
      <c r="DK366" s="3"/>
      <c r="DL366" s="3"/>
      <c r="DM366" s="3"/>
      <c r="DN366" s="3"/>
      <c r="DO366" s="3"/>
      <c r="DP366" s="3"/>
      <c r="DQ366" s="3"/>
      <c r="DR366" s="3"/>
      <c r="DS366" s="3"/>
      <c r="DT366" s="3"/>
      <c r="DU366" s="3"/>
      <c r="DV366" s="3"/>
      <c r="DW366" s="3"/>
      <c r="DX366" s="3"/>
      <c r="DY366" s="3"/>
      <c r="DZ366" s="3"/>
      <c r="EA366" s="3"/>
      <c r="EB366" s="3"/>
      <c r="EC366" s="3"/>
    </row>
    <row r="367" spans="2:133">
      <c r="B367" s="3"/>
      <c r="C367" s="3"/>
      <c r="D367" s="3"/>
      <c r="E367" s="3"/>
      <c r="F367" s="500"/>
      <c r="G367" s="3"/>
      <c r="H367" s="3"/>
      <c r="I367" s="3"/>
      <c r="J367" s="3"/>
      <c r="K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c r="BD367" s="3"/>
      <c r="BE367" s="3"/>
      <c r="BF367" s="3"/>
      <c r="BG367" s="3"/>
      <c r="BH367" s="3"/>
      <c r="BI367" s="3"/>
      <c r="BJ367" s="3"/>
      <c r="BK367" s="3"/>
      <c r="BL367" s="3"/>
      <c r="BM367" s="3"/>
      <c r="BN367" s="3"/>
      <c r="BO367" s="3"/>
      <c r="BP367" s="3"/>
      <c r="BQ367" s="3"/>
      <c r="BR367" s="3"/>
      <c r="BS367" s="3"/>
      <c r="BT367" s="3"/>
      <c r="BU367" s="3"/>
      <c r="BV367" s="3"/>
      <c r="BW367" s="3"/>
      <c r="BX367" s="3"/>
      <c r="BY367" s="3"/>
      <c r="BZ367" s="3"/>
      <c r="CA367" s="3"/>
      <c r="CB367" s="3"/>
      <c r="CC367" s="3"/>
      <c r="CD367" s="3"/>
      <c r="CE367" s="3"/>
      <c r="CF367" s="3"/>
      <c r="CG367" s="3"/>
      <c r="CH367" s="3"/>
      <c r="CI367" s="3"/>
      <c r="CJ367" s="3"/>
      <c r="CK367" s="3"/>
      <c r="CL367" s="3"/>
      <c r="CM367" s="3"/>
      <c r="CN367" s="3"/>
      <c r="CO367" s="3"/>
      <c r="CP367" s="3"/>
      <c r="CQ367" s="3"/>
      <c r="CR367" s="3"/>
      <c r="CS367" s="3"/>
      <c r="CT367" s="3"/>
      <c r="CU367" s="3"/>
      <c r="CV367" s="3"/>
      <c r="CW367" s="3"/>
      <c r="CX367" s="3"/>
      <c r="CY367" s="3"/>
      <c r="CZ367" s="3"/>
      <c r="DA367" s="3"/>
      <c r="DB367" s="3"/>
      <c r="DC367" s="3"/>
      <c r="DD367" s="3"/>
      <c r="DE367" s="3"/>
      <c r="DF367" s="3"/>
      <c r="DG367" s="3"/>
      <c r="DH367" s="3"/>
      <c r="DI367" s="3"/>
      <c r="DJ367" s="3"/>
      <c r="DK367" s="3"/>
      <c r="DL367" s="3"/>
      <c r="DM367" s="3"/>
      <c r="DN367" s="3"/>
      <c r="DO367" s="3"/>
      <c r="DP367" s="3"/>
      <c r="DQ367" s="3"/>
      <c r="DR367" s="3"/>
      <c r="DS367" s="3"/>
      <c r="DT367" s="3"/>
      <c r="DU367" s="3"/>
      <c r="DV367" s="3"/>
      <c r="DW367" s="3"/>
      <c r="DX367" s="3"/>
      <c r="DY367" s="3"/>
      <c r="DZ367" s="3"/>
      <c r="EA367" s="3"/>
      <c r="EB367" s="3"/>
      <c r="EC367" s="3"/>
    </row>
    <row r="368" spans="2:133">
      <c r="B368" s="3"/>
      <c r="C368" s="3"/>
      <c r="D368" s="3"/>
      <c r="E368" s="3"/>
      <c r="F368" s="500"/>
      <c r="G368" s="3"/>
      <c r="H368" s="3"/>
      <c r="I368" s="3"/>
      <c r="J368" s="3"/>
      <c r="K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c r="BB368" s="3"/>
      <c r="BC368" s="3"/>
      <c r="BD368" s="3"/>
      <c r="BE368" s="3"/>
      <c r="BF368" s="3"/>
      <c r="BG368" s="3"/>
      <c r="BH368" s="3"/>
      <c r="BI368" s="3"/>
      <c r="BJ368" s="3"/>
      <c r="BK368" s="3"/>
      <c r="BL368" s="3"/>
      <c r="BM368" s="3"/>
      <c r="BN368" s="3"/>
      <c r="BO368" s="3"/>
      <c r="BP368" s="3"/>
      <c r="BQ368" s="3"/>
      <c r="BR368" s="3"/>
      <c r="BS368" s="3"/>
      <c r="BT368" s="3"/>
      <c r="BU368" s="3"/>
      <c r="BV368" s="3"/>
      <c r="BW368" s="3"/>
      <c r="BX368" s="3"/>
      <c r="BY368" s="3"/>
      <c r="BZ368" s="3"/>
      <c r="CA368" s="3"/>
      <c r="CB368" s="3"/>
      <c r="CC368" s="3"/>
      <c r="CD368" s="3"/>
      <c r="CE368" s="3"/>
      <c r="CF368" s="3"/>
      <c r="CG368" s="3"/>
      <c r="CH368" s="3"/>
      <c r="CI368" s="3"/>
      <c r="CJ368" s="3"/>
      <c r="CK368" s="3"/>
      <c r="CL368" s="3"/>
      <c r="CM368" s="3"/>
      <c r="CN368" s="3"/>
      <c r="CO368" s="3"/>
      <c r="CP368" s="3"/>
      <c r="CQ368" s="3"/>
      <c r="CR368" s="3"/>
      <c r="CS368" s="3"/>
      <c r="CT368" s="3"/>
      <c r="CU368" s="3"/>
      <c r="CV368" s="3"/>
      <c r="CW368" s="3"/>
      <c r="CX368" s="3"/>
      <c r="CY368" s="3"/>
      <c r="CZ368" s="3"/>
      <c r="DA368" s="3"/>
      <c r="DB368" s="3"/>
      <c r="DC368" s="3"/>
      <c r="DD368" s="3"/>
      <c r="DE368" s="3"/>
      <c r="DF368" s="3"/>
      <c r="DG368" s="3"/>
      <c r="DH368" s="3"/>
      <c r="DI368" s="3"/>
      <c r="DJ368" s="3"/>
      <c r="DK368" s="3"/>
      <c r="DL368" s="3"/>
      <c r="DM368" s="3"/>
      <c r="DN368" s="3"/>
      <c r="DO368" s="3"/>
      <c r="DP368" s="3"/>
      <c r="DQ368" s="3"/>
      <c r="DR368" s="3"/>
      <c r="DS368" s="3"/>
      <c r="DT368" s="3"/>
      <c r="DU368" s="3"/>
      <c r="DV368" s="3"/>
      <c r="DW368" s="3"/>
      <c r="DX368" s="3"/>
      <c r="DY368" s="3"/>
      <c r="DZ368" s="3"/>
      <c r="EA368" s="3"/>
      <c r="EB368" s="3"/>
      <c r="EC368" s="3"/>
    </row>
    <row r="369" spans="2:133">
      <c r="B369" s="3"/>
      <c r="C369" s="3"/>
      <c r="D369" s="3"/>
      <c r="E369" s="3"/>
      <c r="F369" s="500"/>
      <c r="G369" s="3"/>
      <c r="H369" s="3"/>
      <c r="I369" s="3"/>
      <c r="J369" s="3"/>
      <c r="K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c r="BA369" s="3"/>
      <c r="BB369" s="3"/>
      <c r="BC369" s="3"/>
      <c r="BD369" s="3"/>
      <c r="BE369" s="3"/>
      <c r="BF369" s="3"/>
      <c r="BG369" s="3"/>
      <c r="BH369" s="3"/>
      <c r="BI369" s="3"/>
      <c r="BJ369" s="3"/>
      <c r="BK369" s="3"/>
      <c r="BL369" s="3"/>
      <c r="BM369" s="3"/>
      <c r="BN369" s="3"/>
      <c r="BO369" s="3"/>
      <c r="BP369" s="3"/>
      <c r="BQ369" s="3"/>
      <c r="BR369" s="3"/>
      <c r="BS369" s="3"/>
      <c r="BT369" s="3"/>
      <c r="BU369" s="3"/>
      <c r="BV369" s="3"/>
      <c r="BW369" s="3"/>
      <c r="BX369" s="3"/>
      <c r="BY369" s="3"/>
      <c r="BZ369" s="3"/>
      <c r="CA369" s="3"/>
      <c r="CB369" s="3"/>
      <c r="CC369" s="3"/>
      <c r="CD369" s="3"/>
      <c r="CE369" s="3"/>
      <c r="CF369" s="3"/>
      <c r="CG369" s="3"/>
      <c r="CH369" s="3"/>
      <c r="CI369" s="3"/>
      <c r="CJ369" s="3"/>
      <c r="CK369" s="3"/>
      <c r="CL369" s="3"/>
      <c r="CM369" s="3"/>
      <c r="CN369" s="3"/>
      <c r="CO369" s="3"/>
      <c r="CP369" s="3"/>
      <c r="CQ369" s="3"/>
      <c r="CR369" s="3"/>
      <c r="CS369" s="3"/>
      <c r="CT369" s="3"/>
      <c r="CU369" s="3"/>
      <c r="CV369" s="3"/>
      <c r="CW369" s="3"/>
      <c r="CX369" s="3"/>
      <c r="CY369" s="3"/>
      <c r="CZ369" s="3"/>
      <c r="DA369" s="3"/>
      <c r="DB369" s="3"/>
      <c r="DC369" s="3"/>
      <c r="DD369" s="3"/>
      <c r="DE369" s="3"/>
      <c r="DF369" s="3"/>
      <c r="DG369" s="3"/>
      <c r="DH369" s="3"/>
      <c r="DI369" s="3"/>
      <c r="DJ369" s="3"/>
      <c r="DK369" s="3"/>
      <c r="DL369" s="3"/>
      <c r="DM369" s="3"/>
      <c r="DN369" s="3"/>
      <c r="DO369" s="3"/>
      <c r="DP369" s="3"/>
      <c r="DQ369" s="3"/>
      <c r="DR369" s="3"/>
      <c r="DS369" s="3"/>
      <c r="DT369" s="3"/>
      <c r="DU369" s="3"/>
      <c r="DV369" s="3"/>
      <c r="DW369" s="3"/>
      <c r="DX369" s="3"/>
      <c r="DY369" s="3"/>
      <c r="DZ369" s="3"/>
      <c r="EA369" s="3"/>
      <c r="EB369" s="3"/>
      <c r="EC369" s="3"/>
    </row>
    <row r="370" spans="2:133">
      <c r="B370" s="3"/>
      <c r="C370" s="3"/>
      <c r="D370" s="3"/>
      <c r="E370" s="3"/>
      <c r="F370" s="500"/>
      <c r="G370" s="3"/>
      <c r="H370" s="3"/>
      <c r="I370" s="3"/>
      <c r="J370" s="3"/>
      <c r="K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c r="BA370" s="3"/>
      <c r="BB370" s="3"/>
      <c r="BC370" s="3"/>
      <c r="BD370" s="3"/>
      <c r="BE370" s="3"/>
      <c r="BF370" s="3"/>
      <c r="BG370" s="3"/>
      <c r="BH370" s="3"/>
      <c r="BI370" s="3"/>
      <c r="BJ370" s="3"/>
      <c r="BK370" s="3"/>
      <c r="BL370" s="3"/>
      <c r="BM370" s="3"/>
      <c r="BN370" s="3"/>
      <c r="BO370" s="3"/>
      <c r="BP370" s="3"/>
      <c r="BQ370" s="3"/>
      <c r="BR370" s="3"/>
      <c r="BS370" s="3"/>
      <c r="BT370" s="3"/>
      <c r="BU370" s="3"/>
      <c r="BV370" s="3"/>
      <c r="BW370" s="3"/>
      <c r="BX370" s="3"/>
      <c r="BY370" s="3"/>
      <c r="BZ370" s="3"/>
      <c r="CA370" s="3"/>
      <c r="CB370" s="3"/>
      <c r="CC370" s="3"/>
      <c r="CD370" s="3"/>
      <c r="CE370" s="3"/>
      <c r="CF370" s="3"/>
      <c r="CG370" s="3"/>
      <c r="CH370" s="3"/>
      <c r="CI370" s="3"/>
      <c r="CJ370" s="3"/>
      <c r="CK370" s="3"/>
      <c r="CL370" s="3"/>
      <c r="CM370" s="3"/>
      <c r="CN370" s="3"/>
      <c r="CO370" s="3"/>
      <c r="CP370" s="3"/>
      <c r="CQ370" s="3"/>
      <c r="CR370" s="3"/>
      <c r="CS370" s="3"/>
      <c r="CT370" s="3"/>
      <c r="CU370" s="3"/>
      <c r="CV370" s="3"/>
      <c r="CW370" s="3"/>
      <c r="CX370" s="3"/>
      <c r="CY370" s="3"/>
      <c r="CZ370" s="3"/>
      <c r="DA370" s="3"/>
      <c r="DB370" s="3"/>
      <c r="DC370" s="3"/>
      <c r="DD370" s="3"/>
      <c r="DE370" s="3"/>
      <c r="DF370" s="3"/>
      <c r="DG370" s="3"/>
      <c r="DH370" s="3"/>
      <c r="DI370" s="3"/>
      <c r="DJ370" s="3"/>
      <c r="DK370" s="3"/>
      <c r="DL370" s="3"/>
      <c r="DM370" s="3"/>
      <c r="DN370" s="3"/>
      <c r="DO370" s="3"/>
      <c r="DP370" s="3"/>
      <c r="DQ370" s="3"/>
      <c r="DR370" s="3"/>
      <c r="DS370" s="3"/>
      <c r="DT370" s="3"/>
      <c r="DU370" s="3"/>
      <c r="DV370" s="3"/>
      <c r="DW370" s="3"/>
      <c r="DX370" s="3"/>
      <c r="DY370" s="3"/>
      <c r="DZ370" s="3"/>
      <c r="EA370" s="3"/>
      <c r="EB370" s="3"/>
      <c r="EC370" s="3"/>
    </row>
    <row r="371" spans="2:133">
      <c r="B371" s="3"/>
      <c r="C371" s="3"/>
      <c r="D371" s="3"/>
      <c r="E371" s="3"/>
      <c r="F371" s="500"/>
      <c r="G371" s="3"/>
      <c r="H371" s="3"/>
      <c r="I371" s="3"/>
      <c r="J371" s="3"/>
      <c r="K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c r="BD371" s="3"/>
      <c r="BE371" s="3"/>
      <c r="BF371" s="3"/>
      <c r="BG371" s="3"/>
      <c r="BH371" s="3"/>
      <c r="BI371" s="3"/>
      <c r="BJ371" s="3"/>
      <c r="BK371" s="3"/>
      <c r="BL371" s="3"/>
      <c r="BM371" s="3"/>
      <c r="BN371" s="3"/>
      <c r="BO371" s="3"/>
      <c r="BP371" s="3"/>
      <c r="BQ371" s="3"/>
      <c r="BR371" s="3"/>
      <c r="BS371" s="3"/>
      <c r="BT371" s="3"/>
      <c r="BU371" s="3"/>
      <c r="BV371" s="3"/>
      <c r="BW371" s="3"/>
      <c r="BX371" s="3"/>
      <c r="BY371" s="3"/>
      <c r="BZ371" s="3"/>
      <c r="CA371" s="3"/>
      <c r="CB371" s="3"/>
      <c r="CC371" s="3"/>
      <c r="CD371" s="3"/>
      <c r="CE371" s="3"/>
      <c r="CF371" s="3"/>
      <c r="CG371" s="3"/>
      <c r="CH371" s="3"/>
      <c r="CI371" s="3"/>
      <c r="CJ371" s="3"/>
      <c r="CK371" s="3"/>
      <c r="CL371" s="3"/>
      <c r="CM371" s="3"/>
      <c r="CN371" s="3"/>
      <c r="CO371" s="3"/>
      <c r="CP371" s="3"/>
      <c r="CQ371" s="3"/>
      <c r="CR371" s="3"/>
      <c r="CS371" s="3"/>
      <c r="CT371" s="3"/>
      <c r="CU371" s="3"/>
      <c r="CV371" s="3"/>
      <c r="CW371" s="3"/>
      <c r="CX371" s="3"/>
      <c r="CY371" s="3"/>
      <c r="CZ371" s="3"/>
      <c r="DA371" s="3"/>
      <c r="DB371" s="3"/>
      <c r="DC371" s="3"/>
      <c r="DD371" s="3"/>
      <c r="DE371" s="3"/>
      <c r="DF371" s="3"/>
      <c r="DG371" s="3"/>
      <c r="DH371" s="3"/>
      <c r="DI371" s="3"/>
      <c r="DJ371" s="3"/>
      <c r="DK371" s="3"/>
      <c r="DL371" s="3"/>
      <c r="DM371" s="3"/>
      <c r="DN371" s="3"/>
      <c r="DO371" s="3"/>
      <c r="DP371" s="3"/>
      <c r="DQ371" s="3"/>
      <c r="DR371" s="3"/>
      <c r="DS371" s="3"/>
      <c r="DT371" s="3"/>
      <c r="DU371" s="3"/>
      <c r="DV371" s="3"/>
      <c r="DW371" s="3"/>
      <c r="DX371" s="3"/>
      <c r="DY371" s="3"/>
      <c r="DZ371" s="3"/>
      <c r="EA371" s="3"/>
      <c r="EB371" s="3"/>
      <c r="EC371" s="3"/>
    </row>
    <row r="372" spans="2:133">
      <c r="B372" s="3"/>
      <c r="C372" s="3"/>
      <c r="D372" s="3"/>
      <c r="E372" s="3"/>
      <c r="F372" s="500"/>
      <c r="G372" s="3"/>
      <c r="H372" s="3"/>
      <c r="I372" s="3"/>
      <c r="J372" s="3"/>
      <c r="K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c r="BD372" s="3"/>
      <c r="BE372" s="3"/>
      <c r="BF372" s="3"/>
      <c r="BG372" s="3"/>
      <c r="BH372" s="3"/>
      <c r="BI372" s="3"/>
      <c r="BJ372" s="3"/>
      <c r="BK372" s="3"/>
      <c r="BL372" s="3"/>
      <c r="BM372" s="3"/>
      <c r="BN372" s="3"/>
      <c r="BO372" s="3"/>
      <c r="BP372" s="3"/>
      <c r="BQ372" s="3"/>
      <c r="BR372" s="3"/>
      <c r="BS372" s="3"/>
      <c r="BT372" s="3"/>
      <c r="BU372" s="3"/>
      <c r="BV372" s="3"/>
      <c r="BW372" s="3"/>
      <c r="BX372" s="3"/>
      <c r="BY372" s="3"/>
      <c r="BZ372" s="3"/>
      <c r="CA372" s="3"/>
      <c r="CB372" s="3"/>
      <c r="CC372" s="3"/>
      <c r="CD372" s="3"/>
      <c r="CE372" s="3"/>
      <c r="CF372" s="3"/>
      <c r="CG372" s="3"/>
      <c r="CH372" s="3"/>
      <c r="CI372" s="3"/>
      <c r="CJ372" s="3"/>
      <c r="CK372" s="3"/>
      <c r="CL372" s="3"/>
      <c r="CM372" s="3"/>
      <c r="CN372" s="3"/>
      <c r="CO372" s="3"/>
      <c r="CP372" s="3"/>
      <c r="CQ372" s="3"/>
      <c r="CR372" s="3"/>
      <c r="CS372" s="3"/>
      <c r="CT372" s="3"/>
      <c r="CU372" s="3"/>
      <c r="CV372" s="3"/>
      <c r="CW372" s="3"/>
      <c r="CX372" s="3"/>
      <c r="CY372" s="3"/>
      <c r="CZ372" s="3"/>
      <c r="DA372" s="3"/>
      <c r="DB372" s="3"/>
      <c r="DC372" s="3"/>
      <c r="DD372" s="3"/>
      <c r="DE372" s="3"/>
      <c r="DF372" s="3"/>
      <c r="DG372" s="3"/>
      <c r="DH372" s="3"/>
      <c r="DI372" s="3"/>
      <c r="DJ372" s="3"/>
      <c r="DK372" s="3"/>
      <c r="DL372" s="3"/>
      <c r="DM372" s="3"/>
      <c r="DN372" s="3"/>
      <c r="DO372" s="3"/>
      <c r="DP372" s="3"/>
      <c r="DQ372" s="3"/>
      <c r="DR372" s="3"/>
      <c r="DS372" s="3"/>
      <c r="DT372" s="3"/>
      <c r="DU372" s="3"/>
      <c r="DV372" s="3"/>
      <c r="DW372" s="3"/>
      <c r="DX372" s="3"/>
      <c r="DY372" s="3"/>
      <c r="DZ372" s="3"/>
      <c r="EA372" s="3"/>
      <c r="EB372" s="3"/>
      <c r="EC372" s="3"/>
    </row>
    <row r="373" spans="2:133">
      <c r="B373" s="3"/>
      <c r="C373" s="3"/>
      <c r="D373" s="3"/>
      <c r="E373" s="3"/>
      <c r="F373" s="500"/>
      <c r="G373" s="3"/>
      <c r="H373" s="3"/>
      <c r="I373" s="3"/>
      <c r="J373" s="3"/>
      <c r="K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c r="BH373" s="3"/>
      <c r="BI373" s="3"/>
      <c r="BJ373" s="3"/>
      <c r="BK373" s="3"/>
      <c r="BL373" s="3"/>
      <c r="BM373" s="3"/>
      <c r="BN373" s="3"/>
      <c r="BO373" s="3"/>
      <c r="BP373" s="3"/>
      <c r="BQ373" s="3"/>
      <c r="BR373" s="3"/>
      <c r="BS373" s="3"/>
      <c r="BT373" s="3"/>
      <c r="BU373" s="3"/>
      <c r="BV373" s="3"/>
      <c r="BW373" s="3"/>
      <c r="BX373" s="3"/>
      <c r="BY373" s="3"/>
      <c r="BZ373" s="3"/>
      <c r="CA373" s="3"/>
      <c r="CB373" s="3"/>
      <c r="CC373" s="3"/>
      <c r="CD373" s="3"/>
      <c r="CE373" s="3"/>
      <c r="CF373" s="3"/>
      <c r="CG373" s="3"/>
      <c r="CH373" s="3"/>
      <c r="CI373" s="3"/>
      <c r="CJ373" s="3"/>
      <c r="CK373" s="3"/>
      <c r="CL373" s="3"/>
      <c r="CM373" s="3"/>
      <c r="CN373" s="3"/>
      <c r="CO373" s="3"/>
      <c r="CP373" s="3"/>
      <c r="CQ373" s="3"/>
      <c r="CR373" s="3"/>
      <c r="CS373" s="3"/>
      <c r="CT373" s="3"/>
      <c r="CU373" s="3"/>
      <c r="CV373" s="3"/>
      <c r="CW373" s="3"/>
      <c r="CX373" s="3"/>
      <c r="CY373" s="3"/>
      <c r="CZ373" s="3"/>
      <c r="DA373" s="3"/>
      <c r="DB373" s="3"/>
      <c r="DC373" s="3"/>
      <c r="DD373" s="3"/>
      <c r="DE373" s="3"/>
      <c r="DF373" s="3"/>
      <c r="DG373" s="3"/>
      <c r="DH373" s="3"/>
      <c r="DI373" s="3"/>
      <c r="DJ373" s="3"/>
      <c r="DK373" s="3"/>
      <c r="DL373" s="3"/>
      <c r="DM373" s="3"/>
      <c r="DN373" s="3"/>
      <c r="DO373" s="3"/>
      <c r="DP373" s="3"/>
      <c r="DQ373" s="3"/>
      <c r="DR373" s="3"/>
      <c r="DS373" s="3"/>
      <c r="DT373" s="3"/>
      <c r="DU373" s="3"/>
      <c r="DV373" s="3"/>
      <c r="DW373" s="3"/>
      <c r="DX373" s="3"/>
      <c r="DY373" s="3"/>
      <c r="DZ373" s="3"/>
      <c r="EA373" s="3"/>
      <c r="EB373" s="3"/>
      <c r="EC373" s="3"/>
    </row>
    <row r="374" spans="2:133">
      <c r="B374" s="3"/>
      <c r="C374" s="3"/>
      <c r="D374" s="3"/>
      <c r="E374" s="3"/>
      <c r="F374" s="500"/>
      <c r="G374" s="3"/>
      <c r="H374" s="3"/>
      <c r="I374" s="3"/>
      <c r="J374" s="3"/>
      <c r="K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c r="BA374" s="3"/>
      <c r="BB374" s="3"/>
      <c r="BC374" s="3"/>
      <c r="BD374" s="3"/>
      <c r="BE374" s="3"/>
      <c r="BF374" s="3"/>
      <c r="BG374" s="3"/>
      <c r="BH374" s="3"/>
      <c r="BI374" s="3"/>
      <c r="BJ374" s="3"/>
      <c r="BK374" s="3"/>
      <c r="BL374" s="3"/>
      <c r="BM374" s="3"/>
      <c r="BN374" s="3"/>
      <c r="BO374" s="3"/>
      <c r="BP374" s="3"/>
      <c r="BQ374" s="3"/>
      <c r="BR374" s="3"/>
      <c r="BS374" s="3"/>
      <c r="BT374" s="3"/>
      <c r="BU374" s="3"/>
      <c r="BV374" s="3"/>
      <c r="BW374" s="3"/>
      <c r="BX374" s="3"/>
      <c r="BY374" s="3"/>
      <c r="BZ374" s="3"/>
      <c r="CA374" s="3"/>
      <c r="CB374" s="3"/>
      <c r="CC374" s="3"/>
      <c r="CD374" s="3"/>
      <c r="CE374" s="3"/>
      <c r="CF374" s="3"/>
      <c r="CG374" s="3"/>
      <c r="CH374" s="3"/>
      <c r="CI374" s="3"/>
      <c r="CJ374" s="3"/>
      <c r="CK374" s="3"/>
      <c r="CL374" s="3"/>
      <c r="CM374" s="3"/>
      <c r="CN374" s="3"/>
      <c r="CO374" s="3"/>
      <c r="CP374" s="3"/>
      <c r="CQ374" s="3"/>
      <c r="CR374" s="3"/>
      <c r="CS374" s="3"/>
      <c r="CT374" s="3"/>
      <c r="CU374" s="3"/>
      <c r="CV374" s="3"/>
      <c r="CW374" s="3"/>
      <c r="CX374" s="3"/>
      <c r="CY374" s="3"/>
      <c r="CZ374" s="3"/>
      <c r="DA374" s="3"/>
      <c r="DB374" s="3"/>
      <c r="DC374" s="3"/>
      <c r="DD374" s="3"/>
      <c r="DE374" s="3"/>
      <c r="DF374" s="3"/>
      <c r="DG374" s="3"/>
      <c r="DH374" s="3"/>
      <c r="DI374" s="3"/>
      <c r="DJ374" s="3"/>
      <c r="DK374" s="3"/>
      <c r="DL374" s="3"/>
      <c r="DM374" s="3"/>
      <c r="DN374" s="3"/>
      <c r="DO374" s="3"/>
      <c r="DP374" s="3"/>
      <c r="DQ374" s="3"/>
      <c r="DR374" s="3"/>
      <c r="DS374" s="3"/>
      <c r="DT374" s="3"/>
      <c r="DU374" s="3"/>
      <c r="DV374" s="3"/>
      <c r="DW374" s="3"/>
      <c r="DX374" s="3"/>
      <c r="DY374" s="3"/>
      <c r="DZ374" s="3"/>
      <c r="EA374" s="3"/>
      <c r="EB374" s="3"/>
      <c r="EC374" s="3"/>
    </row>
    <row r="375" spans="2:133">
      <c r="B375" s="3"/>
      <c r="C375" s="3"/>
      <c r="D375" s="3"/>
      <c r="E375" s="3"/>
      <c r="F375" s="500"/>
      <c r="G375" s="3"/>
      <c r="H375" s="3"/>
      <c r="I375" s="3"/>
      <c r="J375" s="3"/>
      <c r="K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c r="BA375" s="3"/>
      <c r="BB375" s="3"/>
      <c r="BC375" s="3"/>
      <c r="BD375" s="3"/>
      <c r="BE375" s="3"/>
      <c r="BF375" s="3"/>
      <c r="BG375" s="3"/>
      <c r="BH375" s="3"/>
      <c r="BI375" s="3"/>
      <c r="BJ375" s="3"/>
      <c r="BK375" s="3"/>
      <c r="BL375" s="3"/>
      <c r="BM375" s="3"/>
      <c r="BN375" s="3"/>
      <c r="BO375" s="3"/>
      <c r="BP375" s="3"/>
      <c r="BQ375" s="3"/>
      <c r="BR375" s="3"/>
      <c r="BS375" s="3"/>
      <c r="BT375" s="3"/>
      <c r="BU375" s="3"/>
      <c r="BV375" s="3"/>
      <c r="BW375" s="3"/>
      <c r="BX375" s="3"/>
      <c r="BY375" s="3"/>
      <c r="BZ375" s="3"/>
      <c r="CA375" s="3"/>
      <c r="CB375" s="3"/>
      <c r="CC375" s="3"/>
      <c r="CD375" s="3"/>
      <c r="CE375" s="3"/>
      <c r="CF375" s="3"/>
      <c r="CG375" s="3"/>
      <c r="CH375" s="3"/>
      <c r="CI375" s="3"/>
      <c r="CJ375" s="3"/>
      <c r="CK375" s="3"/>
      <c r="CL375" s="3"/>
      <c r="CM375" s="3"/>
      <c r="CN375" s="3"/>
      <c r="CO375" s="3"/>
      <c r="CP375" s="3"/>
      <c r="CQ375" s="3"/>
      <c r="CR375" s="3"/>
      <c r="CS375" s="3"/>
      <c r="CT375" s="3"/>
      <c r="CU375" s="3"/>
      <c r="CV375" s="3"/>
      <c r="CW375" s="3"/>
      <c r="CX375" s="3"/>
      <c r="CY375" s="3"/>
      <c r="CZ375" s="3"/>
      <c r="DA375" s="3"/>
      <c r="DB375" s="3"/>
      <c r="DC375" s="3"/>
      <c r="DD375" s="3"/>
      <c r="DE375" s="3"/>
      <c r="DF375" s="3"/>
      <c r="DG375" s="3"/>
      <c r="DH375" s="3"/>
      <c r="DI375" s="3"/>
      <c r="DJ375" s="3"/>
      <c r="DK375" s="3"/>
      <c r="DL375" s="3"/>
      <c r="DM375" s="3"/>
      <c r="DN375" s="3"/>
      <c r="DO375" s="3"/>
      <c r="DP375" s="3"/>
      <c r="DQ375" s="3"/>
      <c r="DR375" s="3"/>
      <c r="DS375" s="3"/>
      <c r="DT375" s="3"/>
      <c r="DU375" s="3"/>
      <c r="DV375" s="3"/>
      <c r="DW375" s="3"/>
      <c r="DX375" s="3"/>
      <c r="DY375" s="3"/>
      <c r="DZ375" s="3"/>
      <c r="EA375" s="3"/>
      <c r="EB375" s="3"/>
      <c r="EC375" s="3"/>
    </row>
    <row r="376" spans="2:133">
      <c r="B376" s="3"/>
      <c r="C376" s="3"/>
      <c r="D376" s="3"/>
      <c r="E376" s="3"/>
      <c r="F376" s="500"/>
      <c r="G376" s="3"/>
      <c r="H376" s="3"/>
      <c r="I376" s="3"/>
      <c r="J376" s="3"/>
      <c r="K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c r="BD376" s="3"/>
      <c r="BE376" s="3"/>
      <c r="BF376" s="3"/>
      <c r="BG376" s="3"/>
      <c r="BH376" s="3"/>
      <c r="BI376" s="3"/>
      <c r="BJ376" s="3"/>
      <c r="BK376" s="3"/>
      <c r="BL376" s="3"/>
      <c r="BM376" s="3"/>
      <c r="BN376" s="3"/>
      <c r="BO376" s="3"/>
      <c r="BP376" s="3"/>
      <c r="BQ376" s="3"/>
      <c r="BR376" s="3"/>
      <c r="BS376" s="3"/>
      <c r="BT376" s="3"/>
      <c r="BU376" s="3"/>
      <c r="BV376" s="3"/>
      <c r="BW376" s="3"/>
      <c r="BX376" s="3"/>
      <c r="BY376" s="3"/>
      <c r="BZ376" s="3"/>
      <c r="CA376" s="3"/>
      <c r="CB376" s="3"/>
      <c r="CC376" s="3"/>
      <c r="CD376" s="3"/>
      <c r="CE376" s="3"/>
      <c r="CF376" s="3"/>
      <c r="CG376" s="3"/>
      <c r="CH376" s="3"/>
      <c r="CI376" s="3"/>
      <c r="CJ376" s="3"/>
      <c r="CK376" s="3"/>
      <c r="CL376" s="3"/>
      <c r="CM376" s="3"/>
      <c r="CN376" s="3"/>
      <c r="CO376" s="3"/>
      <c r="CP376" s="3"/>
      <c r="CQ376" s="3"/>
      <c r="CR376" s="3"/>
      <c r="CS376" s="3"/>
      <c r="CT376" s="3"/>
      <c r="CU376" s="3"/>
      <c r="CV376" s="3"/>
      <c r="CW376" s="3"/>
      <c r="CX376" s="3"/>
      <c r="CY376" s="3"/>
      <c r="CZ376" s="3"/>
      <c r="DA376" s="3"/>
      <c r="DB376" s="3"/>
      <c r="DC376" s="3"/>
      <c r="DD376" s="3"/>
      <c r="DE376" s="3"/>
      <c r="DF376" s="3"/>
      <c r="DG376" s="3"/>
      <c r="DH376" s="3"/>
      <c r="DI376" s="3"/>
      <c r="DJ376" s="3"/>
      <c r="DK376" s="3"/>
      <c r="DL376" s="3"/>
      <c r="DM376" s="3"/>
      <c r="DN376" s="3"/>
      <c r="DO376" s="3"/>
      <c r="DP376" s="3"/>
      <c r="DQ376" s="3"/>
      <c r="DR376" s="3"/>
      <c r="DS376" s="3"/>
      <c r="DT376" s="3"/>
      <c r="DU376" s="3"/>
      <c r="DV376" s="3"/>
      <c r="DW376" s="3"/>
      <c r="DX376" s="3"/>
      <c r="DY376" s="3"/>
      <c r="DZ376" s="3"/>
      <c r="EA376" s="3"/>
      <c r="EB376" s="3"/>
      <c r="EC376" s="3"/>
    </row>
    <row r="377" spans="2:133">
      <c r="B377" s="3"/>
      <c r="C377" s="3"/>
      <c r="D377" s="3"/>
      <c r="E377" s="3"/>
      <c r="F377" s="500"/>
      <c r="G377" s="3"/>
      <c r="H377" s="3"/>
      <c r="I377" s="3"/>
      <c r="J377" s="3"/>
      <c r="K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c r="BH377" s="3"/>
      <c r="BI377" s="3"/>
      <c r="BJ377" s="3"/>
      <c r="BK377" s="3"/>
      <c r="BL377" s="3"/>
      <c r="BM377" s="3"/>
      <c r="BN377" s="3"/>
      <c r="BO377" s="3"/>
      <c r="BP377" s="3"/>
      <c r="BQ377" s="3"/>
      <c r="BR377" s="3"/>
      <c r="BS377" s="3"/>
      <c r="BT377" s="3"/>
      <c r="BU377" s="3"/>
      <c r="BV377" s="3"/>
      <c r="BW377" s="3"/>
      <c r="BX377" s="3"/>
      <c r="BY377" s="3"/>
      <c r="BZ377" s="3"/>
      <c r="CA377" s="3"/>
      <c r="CB377" s="3"/>
      <c r="CC377" s="3"/>
      <c r="CD377" s="3"/>
      <c r="CE377" s="3"/>
      <c r="CF377" s="3"/>
      <c r="CG377" s="3"/>
      <c r="CH377" s="3"/>
      <c r="CI377" s="3"/>
      <c r="CJ377" s="3"/>
      <c r="CK377" s="3"/>
      <c r="CL377" s="3"/>
      <c r="CM377" s="3"/>
      <c r="CN377" s="3"/>
      <c r="CO377" s="3"/>
      <c r="CP377" s="3"/>
      <c r="CQ377" s="3"/>
      <c r="CR377" s="3"/>
      <c r="CS377" s="3"/>
      <c r="CT377" s="3"/>
      <c r="CU377" s="3"/>
      <c r="CV377" s="3"/>
      <c r="CW377" s="3"/>
      <c r="CX377" s="3"/>
      <c r="CY377" s="3"/>
      <c r="CZ377" s="3"/>
      <c r="DA377" s="3"/>
      <c r="DB377" s="3"/>
      <c r="DC377" s="3"/>
      <c r="DD377" s="3"/>
      <c r="DE377" s="3"/>
      <c r="DF377" s="3"/>
      <c r="DG377" s="3"/>
      <c r="DH377" s="3"/>
      <c r="DI377" s="3"/>
      <c r="DJ377" s="3"/>
      <c r="DK377" s="3"/>
      <c r="DL377" s="3"/>
      <c r="DM377" s="3"/>
      <c r="DN377" s="3"/>
      <c r="DO377" s="3"/>
      <c r="DP377" s="3"/>
      <c r="DQ377" s="3"/>
      <c r="DR377" s="3"/>
      <c r="DS377" s="3"/>
      <c r="DT377" s="3"/>
      <c r="DU377" s="3"/>
      <c r="DV377" s="3"/>
      <c r="DW377" s="3"/>
      <c r="DX377" s="3"/>
      <c r="DY377" s="3"/>
      <c r="DZ377" s="3"/>
      <c r="EA377" s="3"/>
      <c r="EB377" s="3"/>
      <c r="EC377" s="3"/>
    </row>
    <row r="378" spans="2:133">
      <c r="B378" s="3"/>
      <c r="C378" s="3"/>
      <c r="D378" s="3"/>
      <c r="E378" s="3"/>
      <c r="F378" s="500"/>
      <c r="G378" s="3"/>
      <c r="H378" s="3"/>
      <c r="I378" s="3"/>
      <c r="J378" s="3"/>
      <c r="K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s="3"/>
      <c r="BC378" s="3"/>
      <c r="BD378" s="3"/>
      <c r="BE378" s="3"/>
      <c r="BF378" s="3"/>
      <c r="BG378" s="3"/>
      <c r="BH378" s="3"/>
      <c r="BI378" s="3"/>
      <c r="BJ378" s="3"/>
      <c r="BK378" s="3"/>
      <c r="BL378" s="3"/>
      <c r="BM378" s="3"/>
      <c r="BN378" s="3"/>
      <c r="BO378" s="3"/>
      <c r="BP378" s="3"/>
      <c r="BQ378" s="3"/>
      <c r="BR378" s="3"/>
      <c r="BS378" s="3"/>
      <c r="BT378" s="3"/>
      <c r="BU378" s="3"/>
      <c r="BV378" s="3"/>
      <c r="BW378" s="3"/>
      <c r="BX378" s="3"/>
      <c r="BY378" s="3"/>
      <c r="BZ378" s="3"/>
      <c r="CA378" s="3"/>
      <c r="CB378" s="3"/>
      <c r="CC378" s="3"/>
      <c r="CD378" s="3"/>
      <c r="CE378" s="3"/>
      <c r="CF378" s="3"/>
      <c r="CG378" s="3"/>
      <c r="CH378" s="3"/>
      <c r="CI378" s="3"/>
      <c r="CJ378" s="3"/>
      <c r="CK378" s="3"/>
      <c r="CL378" s="3"/>
      <c r="CM378" s="3"/>
      <c r="CN378" s="3"/>
      <c r="CO378" s="3"/>
      <c r="CP378" s="3"/>
      <c r="CQ378" s="3"/>
      <c r="CR378" s="3"/>
      <c r="CS378" s="3"/>
      <c r="CT378" s="3"/>
      <c r="CU378" s="3"/>
      <c r="CV378" s="3"/>
      <c r="CW378" s="3"/>
      <c r="CX378" s="3"/>
      <c r="CY378" s="3"/>
      <c r="CZ378" s="3"/>
      <c r="DA378" s="3"/>
      <c r="DB378" s="3"/>
      <c r="DC378" s="3"/>
      <c r="DD378" s="3"/>
      <c r="DE378" s="3"/>
      <c r="DF378" s="3"/>
      <c r="DG378" s="3"/>
      <c r="DH378" s="3"/>
      <c r="DI378" s="3"/>
      <c r="DJ378" s="3"/>
      <c r="DK378" s="3"/>
      <c r="DL378" s="3"/>
      <c r="DM378" s="3"/>
      <c r="DN378" s="3"/>
      <c r="DO378" s="3"/>
      <c r="DP378" s="3"/>
      <c r="DQ378" s="3"/>
      <c r="DR378" s="3"/>
      <c r="DS378" s="3"/>
      <c r="DT378" s="3"/>
      <c r="DU378" s="3"/>
      <c r="DV378" s="3"/>
      <c r="DW378" s="3"/>
      <c r="DX378" s="3"/>
      <c r="DY378" s="3"/>
      <c r="DZ378" s="3"/>
      <c r="EA378" s="3"/>
      <c r="EB378" s="3"/>
      <c r="EC378" s="3"/>
    </row>
    <row r="379" spans="2:133">
      <c r="B379" s="3"/>
      <c r="C379" s="3"/>
      <c r="D379" s="3"/>
      <c r="E379" s="3"/>
      <c r="F379" s="500"/>
      <c r="G379" s="3"/>
      <c r="H379" s="3"/>
      <c r="I379" s="3"/>
      <c r="J379" s="3"/>
      <c r="K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c r="BD379" s="3"/>
      <c r="BE379" s="3"/>
      <c r="BF379" s="3"/>
      <c r="BG379" s="3"/>
      <c r="BH379" s="3"/>
      <c r="BI379" s="3"/>
      <c r="BJ379" s="3"/>
      <c r="BK379" s="3"/>
      <c r="BL379" s="3"/>
      <c r="BM379" s="3"/>
      <c r="BN379" s="3"/>
      <c r="BO379" s="3"/>
      <c r="BP379" s="3"/>
      <c r="BQ379" s="3"/>
      <c r="BR379" s="3"/>
      <c r="BS379" s="3"/>
      <c r="BT379" s="3"/>
      <c r="BU379" s="3"/>
      <c r="BV379" s="3"/>
      <c r="BW379" s="3"/>
      <c r="BX379" s="3"/>
      <c r="BY379" s="3"/>
      <c r="BZ379" s="3"/>
      <c r="CA379" s="3"/>
      <c r="CB379" s="3"/>
      <c r="CC379" s="3"/>
      <c r="CD379" s="3"/>
      <c r="CE379" s="3"/>
      <c r="CF379" s="3"/>
      <c r="CG379" s="3"/>
      <c r="CH379" s="3"/>
      <c r="CI379" s="3"/>
      <c r="CJ379" s="3"/>
      <c r="CK379" s="3"/>
      <c r="CL379" s="3"/>
      <c r="CM379" s="3"/>
      <c r="CN379" s="3"/>
      <c r="CO379" s="3"/>
      <c r="CP379" s="3"/>
      <c r="CQ379" s="3"/>
      <c r="CR379" s="3"/>
      <c r="CS379" s="3"/>
      <c r="CT379" s="3"/>
      <c r="CU379" s="3"/>
      <c r="CV379" s="3"/>
      <c r="CW379" s="3"/>
      <c r="CX379" s="3"/>
      <c r="CY379" s="3"/>
      <c r="CZ379" s="3"/>
      <c r="DA379" s="3"/>
      <c r="DB379" s="3"/>
      <c r="DC379" s="3"/>
      <c r="DD379" s="3"/>
      <c r="DE379" s="3"/>
      <c r="DF379" s="3"/>
      <c r="DG379" s="3"/>
      <c r="DH379" s="3"/>
      <c r="DI379" s="3"/>
      <c r="DJ379" s="3"/>
      <c r="DK379" s="3"/>
      <c r="DL379" s="3"/>
      <c r="DM379" s="3"/>
      <c r="DN379" s="3"/>
      <c r="DO379" s="3"/>
      <c r="DP379" s="3"/>
      <c r="DQ379" s="3"/>
      <c r="DR379" s="3"/>
      <c r="DS379" s="3"/>
      <c r="DT379" s="3"/>
      <c r="DU379" s="3"/>
      <c r="DV379" s="3"/>
      <c r="DW379" s="3"/>
      <c r="DX379" s="3"/>
      <c r="DY379" s="3"/>
      <c r="DZ379" s="3"/>
      <c r="EA379" s="3"/>
      <c r="EB379" s="3"/>
      <c r="EC379" s="3"/>
    </row>
    <row r="380" spans="2:133">
      <c r="B380" s="3"/>
      <c r="C380" s="3"/>
      <c r="D380" s="3"/>
      <c r="E380" s="3"/>
      <c r="F380" s="500"/>
      <c r="G380" s="3"/>
      <c r="H380" s="3"/>
      <c r="I380" s="3"/>
      <c r="J380" s="3"/>
      <c r="K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c r="BA380" s="3"/>
      <c r="BB380" s="3"/>
      <c r="BC380" s="3"/>
      <c r="BD380" s="3"/>
      <c r="BE380" s="3"/>
      <c r="BF380" s="3"/>
      <c r="BG380" s="3"/>
      <c r="BH380" s="3"/>
      <c r="BI380" s="3"/>
      <c r="BJ380" s="3"/>
      <c r="BK380" s="3"/>
      <c r="BL380" s="3"/>
      <c r="BM380" s="3"/>
      <c r="BN380" s="3"/>
      <c r="BO380" s="3"/>
      <c r="BP380" s="3"/>
      <c r="BQ380" s="3"/>
      <c r="BR380" s="3"/>
      <c r="BS380" s="3"/>
      <c r="BT380" s="3"/>
      <c r="BU380" s="3"/>
      <c r="BV380" s="3"/>
      <c r="BW380" s="3"/>
      <c r="BX380" s="3"/>
      <c r="BY380" s="3"/>
      <c r="BZ380" s="3"/>
      <c r="CA380" s="3"/>
      <c r="CB380" s="3"/>
      <c r="CC380" s="3"/>
      <c r="CD380" s="3"/>
      <c r="CE380" s="3"/>
      <c r="CF380" s="3"/>
      <c r="CG380" s="3"/>
      <c r="CH380" s="3"/>
      <c r="CI380" s="3"/>
      <c r="CJ380" s="3"/>
      <c r="CK380" s="3"/>
      <c r="CL380" s="3"/>
      <c r="CM380" s="3"/>
      <c r="CN380" s="3"/>
      <c r="CO380" s="3"/>
      <c r="CP380" s="3"/>
      <c r="CQ380" s="3"/>
      <c r="CR380" s="3"/>
      <c r="CS380" s="3"/>
      <c r="CT380" s="3"/>
      <c r="CU380" s="3"/>
      <c r="CV380" s="3"/>
      <c r="CW380" s="3"/>
      <c r="CX380" s="3"/>
      <c r="CY380" s="3"/>
      <c r="CZ380" s="3"/>
      <c r="DA380" s="3"/>
      <c r="DB380" s="3"/>
      <c r="DC380" s="3"/>
      <c r="DD380" s="3"/>
      <c r="DE380" s="3"/>
      <c r="DF380" s="3"/>
      <c r="DG380" s="3"/>
      <c r="DH380" s="3"/>
      <c r="DI380" s="3"/>
      <c r="DJ380" s="3"/>
      <c r="DK380" s="3"/>
      <c r="DL380" s="3"/>
      <c r="DM380" s="3"/>
      <c r="DN380" s="3"/>
      <c r="DO380" s="3"/>
      <c r="DP380" s="3"/>
      <c r="DQ380" s="3"/>
      <c r="DR380" s="3"/>
      <c r="DS380" s="3"/>
      <c r="DT380" s="3"/>
      <c r="DU380" s="3"/>
      <c r="DV380" s="3"/>
      <c r="DW380" s="3"/>
      <c r="DX380" s="3"/>
      <c r="DY380" s="3"/>
      <c r="DZ380" s="3"/>
      <c r="EA380" s="3"/>
      <c r="EB380" s="3"/>
      <c r="EC380" s="3"/>
    </row>
    <row r="381" spans="2:133">
      <c r="B381" s="3"/>
      <c r="C381" s="3"/>
      <c r="D381" s="3"/>
      <c r="E381" s="3"/>
      <c r="F381" s="500"/>
      <c r="G381" s="3"/>
      <c r="H381" s="3"/>
      <c r="I381" s="3"/>
      <c r="J381" s="3"/>
      <c r="K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c r="BB381" s="3"/>
      <c r="BC381" s="3"/>
      <c r="BD381" s="3"/>
      <c r="BE381" s="3"/>
      <c r="BF381" s="3"/>
      <c r="BG381" s="3"/>
      <c r="BH381" s="3"/>
      <c r="BI381" s="3"/>
      <c r="BJ381" s="3"/>
      <c r="BK381" s="3"/>
      <c r="BL381" s="3"/>
      <c r="BM381" s="3"/>
      <c r="BN381" s="3"/>
      <c r="BO381" s="3"/>
      <c r="BP381" s="3"/>
      <c r="BQ381" s="3"/>
      <c r="BR381" s="3"/>
      <c r="BS381" s="3"/>
      <c r="BT381" s="3"/>
      <c r="BU381" s="3"/>
      <c r="BV381" s="3"/>
      <c r="BW381" s="3"/>
      <c r="BX381" s="3"/>
      <c r="BY381" s="3"/>
      <c r="BZ381" s="3"/>
      <c r="CA381" s="3"/>
      <c r="CB381" s="3"/>
      <c r="CC381" s="3"/>
      <c r="CD381" s="3"/>
      <c r="CE381" s="3"/>
      <c r="CF381" s="3"/>
      <c r="CG381" s="3"/>
      <c r="CH381" s="3"/>
      <c r="CI381" s="3"/>
      <c r="CJ381" s="3"/>
      <c r="CK381" s="3"/>
      <c r="CL381" s="3"/>
      <c r="CM381" s="3"/>
      <c r="CN381" s="3"/>
      <c r="CO381" s="3"/>
      <c r="CP381" s="3"/>
      <c r="CQ381" s="3"/>
      <c r="CR381" s="3"/>
      <c r="CS381" s="3"/>
      <c r="CT381" s="3"/>
      <c r="CU381" s="3"/>
      <c r="CV381" s="3"/>
      <c r="CW381" s="3"/>
      <c r="CX381" s="3"/>
      <c r="CY381" s="3"/>
      <c r="CZ381" s="3"/>
      <c r="DA381" s="3"/>
      <c r="DB381" s="3"/>
      <c r="DC381" s="3"/>
      <c r="DD381" s="3"/>
      <c r="DE381" s="3"/>
      <c r="DF381" s="3"/>
      <c r="DG381" s="3"/>
      <c r="DH381" s="3"/>
      <c r="DI381" s="3"/>
      <c r="DJ381" s="3"/>
      <c r="DK381" s="3"/>
      <c r="DL381" s="3"/>
      <c r="DM381" s="3"/>
      <c r="DN381" s="3"/>
      <c r="DO381" s="3"/>
      <c r="DP381" s="3"/>
      <c r="DQ381" s="3"/>
      <c r="DR381" s="3"/>
      <c r="DS381" s="3"/>
      <c r="DT381" s="3"/>
      <c r="DU381" s="3"/>
      <c r="DV381" s="3"/>
      <c r="DW381" s="3"/>
      <c r="DX381" s="3"/>
      <c r="DY381" s="3"/>
      <c r="DZ381" s="3"/>
      <c r="EA381" s="3"/>
      <c r="EB381" s="3"/>
      <c r="EC381" s="3"/>
    </row>
    <row r="382" spans="2:133">
      <c r="B382" s="3"/>
      <c r="C382" s="3"/>
      <c r="D382" s="3"/>
      <c r="E382" s="3"/>
      <c r="F382" s="500"/>
      <c r="G382" s="3"/>
      <c r="H382" s="3"/>
      <c r="I382" s="3"/>
      <c r="J382" s="3"/>
      <c r="K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s="3"/>
      <c r="BD382" s="3"/>
      <c r="BE382" s="3"/>
      <c r="BF382" s="3"/>
      <c r="BG382" s="3"/>
      <c r="BH382" s="3"/>
      <c r="BI382" s="3"/>
      <c r="BJ382" s="3"/>
      <c r="BK382" s="3"/>
      <c r="BL382" s="3"/>
      <c r="BM382" s="3"/>
      <c r="BN382" s="3"/>
      <c r="BO382" s="3"/>
      <c r="BP382" s="3"/>
      <c r="BQ382" s="3"/>
      <c r="BR382" s="3"/>
      <c r="BS382" s="3"/>
      <c r="BT382" s="3"/>
      <c r="BU382" s="3"/>
      <c r="BV382" s="3"/>
      <c r="BW382" s="3"/>
      <c r="BX382" s="3"/>
      <c r="BY382" s="3"/>
      <c r="BZ382" s="3"/>
      <c r="CA382" s="3"/>
      <c r="CB382" s="3"/>
      <c r="CC382" s="3"/>
      <c r="CD382" s="3"/>
      <c r="CE382" s="3"/>
      <c r="CF382" s="3"/>
      <c r="CG382" s="3"/>
      <c r="CH382" s="3"/>
      <c r="CI382" s="3"/>
      <c r="CJ382" s="3"/>
      <c r="CK382" s="3"/>
      <c r="CL382" s="3"/>
      <c r="CM382" s="3"/>
      <c r="CN382" s="3"/>
      <c r="CO382" s="3"/>
      <c r="CP382" s="3"/>
      <c r="CQ382" s="3"/>
      <c r="CR382" s="3"/>
      <c r="CS382" s="3"/>
      <c r="CT382" s="3"/>
      <c r="CU382" s="3"/>
      <c r="CV382" s="3"/>
      <c r="CW382" s="3"/>
      <c r="CX382" s="3"/>
      <c r="CY382" s="3"/>
      <c r="CZ382" s="3"/>
      <c r="DA382" s="3"/>
      <c r="DB382" s="3"/>
      <c r="DC382" s="3"/>
      <c r="DD382" s="3"/>
      <c r="DE382" s="3"/>
      <c r="DF382" s="3"/>
      <c r="DG382" s="3"/>
      <c r="DH382" s="3"/>
      <c r="DI382" s="3"/>
      <c r="DJ382" s="3"/>
      <c r="DK382" s="3"/>
      <c r="DL382" s="3"/>
      <c r="DM382" s="3"/>
      <c r="DN382" s="3"/>
      <c r="DO382" s="3"/>
      <c r="DP382" s="3"/>
      <c r="DQ382" s="3"/>
      <c r="DR382" s="3"/>
      <c r="DS382" s="3"/>
      <c r="DT382" s="3"/>
      <c r="DU382" s="3"/>
      <c r="DV382" s="3"/>
      <c r="DW382" s="3"/>
      <c r="DX382" s="3"/>
      <c r="DY382" s="3"/>
      <c r="DZ382" s="3"/>
      <c r="EA382" s="3"/>
      <c r="EB382" s="3"/>
      <c r="EC382" s="3"/>
    </row>
    <row r="383" spans="2:133">
      <c r="B383" s="3"/>
      <c r="C383" s="3"/>
      <c r="D383" s="3"/>
      <c r="E383" s="3"/>
      <c r="F383" s="500"/>
      <c r="G383" s="3"/>
      <c r="H383" s="3"/>
      <c r="I383" s="3"/>
      <c r="J383" s="3"/>
      <c r="K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c r="BD383" s="3"/>
      <c r="BE383" s="3"/>
      <c r="BF383" s="3"/>
      <c r="BG383" s="3"/>
      <c r="BH383" s="3"/>
      <c r="BI383" s="3"/>
      <c r="BJ383" s="3"/>
      <c r="BK383" s="3"/>
      <c r="BL383" s="3"/>
      <c r="BM383" s="3"/>
      <c r="BN383" s="3"/>
      <c r="BO383" s="3"/>
      <c r="BP383" s="3"/>
      <c r="BQ383" s="3"/>
      <c r="BR383" s="3"/>
      <c r="BS383" s="3"/>
      <c r="BT383" s="3"/>
      <c r="BU383" s="3"/>
      <c r="BV383" s="3"/>
      <c r="BW383" s="3"/>
      <c r="BX383" s="3"/>
      <c r="BY383" s="3"/>
      <c r="BZ383" s="3"/>
      <c r="CA383" s="3"/>
      <c r="CB383" s="3"/>
      <c r="CC383" s="3"/>
      <c r="CD383" s="3"/>
      <c r="CE383" s="3"/>
      <c r="CF383" s="3"/>
      <c r="CG383" s="3"/>
      <c r="CH383" s="3"/>
      <c r="CI383" s="3"/>
      <c r="CJ383" s="3"/>
      <c r="CK383" s="3"/>
      <c r="CL383" s="3"/>
      <c r="CM383" s="3"/>
      <c r="CN383" s="3"/>
      <c r="CO383" s="3"/>
      <c r="CP383" s="3"/>
      <c r="CQ383" s="3"/>
      <c r="CR383" s="3"/>
      <c r="CS383" s="3"/>
      <c r="CT383" s="3"/>
      <c r="CU383" s="3"/>
      <c r="CV383" s="3"/>
      <c r="CW383" s="3"/>
      <c r="CX383" s="3"/>
      <c r="CY383" s="3"/>
      <c r="CZ383" s="3"/>
      <c r="DA383" s="3"/>
      <c r="DB383" s="3"/>
      <c r="DC383" s="3"/>
      <c r="DD383" s="3"/>
      <c r="DE383" s="3"/>
      <c r="DF383" s="3"/>
      <c r="DG383" s="3"/>
      <c r="DH383" s="3"/>
      <c r="DI383" s="3"/>
      <c r="DJ383" s="3"/>
      <c r="DK383" s="3"/>
      <c r="DL383" s="3"/>
      <c r="DM383" s="3"/>
      <c r="DN383" s="3"/>
      <c r="DO383" s="3"/>
      <c r="DP383" s="3"/>
      <c r="DQ383" s="3"/>
      <c r="DR383" s="3"/>
      <c r="DS383" s="3"/>
      <c r="DT383" s="3"/>
      <c r="DU383" s="3"/>
      <c r="DV383" s="3"/>
      <c r="DW383" s="3"/>
      <c r="DX383" s="3"/>
      <c r="DY383" s="3"/>
      <c r="DZ383" s="3"/>
      <c r="EA383" s="3"/>
      <c r="EB383" s="3"/>
      <c r="EC383" s="3"/>
    </row>
    <row r="384" spans="2:133">
      <c r="B384" s="3"/>
      <c r="C384" s="3"/>
      <c r="D384" s="3"/>
      <c r="E384" s="3"/>
      <c r="F384" s="500"/>
      <c r="G384" s="3"/>
      <c r="H384" s="3"/>
      <c r="I384" s="3"/>
      <c r="J384" s="3"/>
      <c r="K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c r="BB384" s="3"/>
      <c r="BC384" s="3"/>
      <c r="BD384" s="3"/>
      <c r="BE384" s="3"/>
      <c r="BF384" s="3"/>
      <c r="BG384" s="3"/>
      <c r="BH384" s="3"/>
      <c r="BI384" s="3"/>
      <c r="BJ384" s="3"/>
      <c r="BK384" s="3"/>
      <c r="BL384" s="3"/>
      <c r="BM384" s="3"/>
      <c r="BN384" s="3"/>
      <c r="BO384" s="3"/>
      <c r="BP384" s="3"/>
      <c r="BQ384" s="3"/>
      <c r="BR384" s="3"/>
      <c r="BS384" s="3"/>
      <c r="BT384" s="3"/>
      <c r="BU384" s="3"/>
      <c r="BV384" s="3"/>
      <c r="BW384" s="3"/>
      <c r="BX384" s="3"/>
      <c r="BY384" s="3"/>
      <c r="BZ384" s="3"/>
      <c r="CA384" s="3"/>
      <c r="CB384" s="3"/>
      <c r="CC384" s="3"/>
      <c r="CD384" s="3"/>
      <c r="CE384" s="3"/>
      <c r="CF384" s="3"/>
      <c r="CG384" s="3"/>
      <c r="CH384" s="3"/>
      <c r="CI384" s="3"/>
      <c r="CJ384" s="3"/>
      <c r="CK384" s="3"/>
      <c r="CL384" s="3"/>
      <c r="CM384" s="3"/>
      <c r="CN384" s="3"/>
      <c r="CO384" s="3"/>
      <c r="CP384" s="3"/>
      <c r="CQ384" s="3"/>
      <c r="CR384" s="3"/>
      <c r="CS384" s="3"/>
      <c r="CT384" s="3"/>
      <c r="CU384" s="3"/>
      <c r="CV384" s="3"/>
      <c r="CW384" s="3"/>
      <c r="CX384" s="3"/>
      <c r="CY384" s="3"/>
      <c r="CZ384" s="3"/>
      <c r="DA384" s="3"/>
      <c r="DB384" s="3"/>
      <c r="DC384" s="3"/>
      <c r="DD384" s="3"/>
      <c r="DE384" s="3"/>
      <c r="DF384" s="3"/>
      <c r="DG384" s="3"/>
      <c r="DH384" s="3"/>
      <c r="DI384" s="3"/>
      <c r="DJ384" s="3"/>
      <c r="DK384" s="3"/>
      <c r="DL384" s="3"/>
      <c r="DM384" s="3"/>
      <c r="DN384" s="3"/>
      <c r="DO384" s="3"/>
      <c r="DP384" s="3"/>
      <c r="DQ384" s="3"/>
      <c r="DR384" s="3"/>
      <c r="DS384" s="3"/>
      <c r="DT384" s="3"/>
      <c r="DU384" s="3"/>
      <c r="DV384" s="3"/>
      <c r="DW384" s="3"/>
      <c r="DX384" s="3"/>
      <c r="DY384" s="3"/>
      <c r="DZ384" s="3"/>
      <c r="EA384" s="3"/>
      <c r="EB384" s="3"/>
      <c r="EC384" s="3"/>
    </row>
    <row r="385" spans="2:133">
      <c r="B385" s="3"/>
      <c r="C385" s="3"/>
      <c r="D385" s="3"/>
      <c r="E385" s="3"/>
      <c r="F385" s="500"/>
      <c r="G385" s="3"/>
      <c r="H385" s="3"/>
      <c r="I385" s="3"/>
      <c r="J385" s="3"/>
      <c r="K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c r="BD385" s="3"/>
      <c r="BE385" s="3"/>
      <c r="BF385" s="3"/>
      <c r="BG385" s="3"/>
      <c r="BH385" s="3"/>
      <c r="BI385" s="3"/>
      <c r="BJ385" s="3"/>
      <c r="BK385" s="3"/>
      <c r="BL385" s="3"/>
      <c r="BM385" s="3"/>
      <c r="BN385" s="3"/>
      <c r="BO385" s="3"/>
      <c r="BP385" s="3"/>
      <c r="BQ385" s="3"/>
      <c r="BR385" s="3"/>
      <c r="BS385" s="3"/>
      <c r="BT385" s="3"/>
      <c r="BU385" s="3"/>
      <c r="BV385" s="3"/>
      <c r="BW385" s="3"/>
      <c r="BX385" s="3"/>
      <c r="BY385" s="3"/>
      <c r="BZ385" s="3"/>
      <c r="CA385" s="3"/>
      <c r="CB385" s="3"/>
      <c r="CC385" s="3"/>
      <c r="CD385" s="3"/>
      <c r="CE385" s="3"/>
      <c r="CF385" s="3"/>
      <c r="CG385" s="3"/>
      <c r="CH385" s="3"/>
      <c r="CI385" s="3"/>
      <c r="CJ385" s="3"/>
      <c r="CK385" s="3"/>
      <c r="CL385" s="3"/>
      <c r="CM385" s="3"/>
      <c r="CN385" s="3"/>
      <c r="CO385" s="3"/>
      <c r="CP385" s="3"/>
      <c r="CQ385" s="3"/>
      <c r="CR385" s="3"/>
      <c r="CS385" s="3"/>
      <c r="CT385" s="3"/>
      <c r="CU385" s="3"/>
      <c r="CV385" s="3"/>
      <c r="CW385" s="3"/>
      <c r="CX385" s="3"/>
      <c r="CY385" s="3"/>
      <c r="CZ385" s="3"/>
      <c r="DA385" s="3"/>
      <c r="DB385" s="3"/>
      <c r="DC385" s="3"/>
      <c r="DD385" s="3"/>
      <c r="DE385" s="3"/>
      <c r="DF385" s="3"/>
      <c r="DG385" s="3"/>
      <c r="DH385" s="3"/>
      <c r="DI385" s="3"/>
      <c r="DJ385" s="3"/>
      <c r="DK385" s="3"/>
      <c r="DL385" s="3"/>
      <c r="DM385" s="3"/>
      <c r="DN385" s="3"/>
      <c r="DO385" s="3"/>
      <c r="DP385" s="3"/>
      <c r="DQ385" s="3"/>
      <c r="DR385" s="3"/>
      <c r="DS385" s="3"/>
      <c r="DT385" s="3"/>
      <c r="DU385" s="3"/>
      <c r="DV385" s="3"/>
      <c r="DW385" s="3"/>
      <c r="DX385" s="3"/>
      <c r="DY385" s="3"/>
      <c r="DZ385" s="3"/>
      <c r="EA385" s="3"/>
      <c r="EB385" s="3"/>
      <c r="EC385" s="3"/>
    </row>
    <row r="386" spans="2:133">
      <c r="B386" s="3"/>
      <c r="C386" s="3"/>
      <c r="D386" s="3"/>
      <c r="E386" s="3"/>
      <c r="F386" s="500"/>
      <c r="G386" s="3"/>
      <c r="H386" s="3"/>
      <c r="I386" s="3"/>
      <c r="J386" s="3"/>
      <c r="K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c r="BD386" s="3"/>
      <c r="BE386" s="3"/>
      <c r="BF386" s="3"/>
      <c r="BG386" s="3"/>
      <c r="BH386" s="3"/>
      <c r="BI386" s="3"/>
      <c r="BJ386" s="3"/>
      <c r="BK386" s="3"/>
      <c r="BL386" s="3"/>
      <c r="BM386" s="3"/>
      <c r="BN386" s="3"/>
      <c r="BO386" s="3"/>
      <c r="BP386" s="3"/>
      <c r="BQ386" s="3"/>
      <c r="BR386" s="3"/>
      <c r="BS386" s="3"/>
      <c r="BT386" s="3"/>
      <c r="BU386" s="3"/>
      <c r="BV386" s="3"/>
      <c r="BW386" s="3"/>
      <c r="BX386" s="3"/>
      <c r="BY386" s="3"/>
      <c r="BZ386" s="3"/>
      <c r="CA386" s="3"/>
      <c r="CB386" s="3"/>
      <c r="CC386" s="3"/>
      <c r="CD386" s="3"/>
      <c r="CE386" s="3"/>
      <c r="CF386" s="3"/>
      <c r="CG386" s="3"/>
      <c r="CH386" s="3"/>
      <c r="CI386" s="3"/>
      <c r="CJ386" s="3"/>
      <c r="CK386" s="3"/>
      <c r="CL386" s="3"/>
      <c r="CM386" s="3"/>
      <c r="CN386" s="3"/>
      <c r="CO386" s="3"/>
      <c r="CP386" s="3"/>
      <c r="CQ386" s="3"/>
      <c r="CR386" s="3"/>
      <c r="CS386" s="3"/>
      <c r="CT386" s="3"/>
      <c r="CU386" s="3"/>
      <c r="CV386" s="3"/>
      <c r="CW386" s="3"/>
      <c r="CX386" s="3"/>
      <c r="CY386" s="3"/>
      <c r="CZ386" s="3"/>
      <c r="DA386" s="3"/>
      <c r="DB386" s="3"/>
      <c r="DC386" s="3"/>
      <c r="DD386" s="3"/>
      <c r="DE386" s="3"/>
      <c r="DF386" s="3"/>
      <c r="DG386" s="3"/>
      <c r="DH386" s="3"/>
      <c r="DI386" s="3"/>
      <c r="DJ386" s="3"/>
      <c r="DK386" s="3"/>
      <c r="DL386" s="3"/>
      <c r="DM386" s="3"/>
      <c r="DN386" s="3"/>
      <c r="DO386" s="3"/>
      <c r="DP386" s="3"/>
      <c r="DQ386" s="3"/>
      <c r="DR386" s="3"/>
      <c r="DS386" s="3"/>
      <c r="DT386" s="3"/>
      <c r="DU386" s="3"/>
      <c r="DV386" s="3"/>
      <c r="DW386" s="3"/>
      <c r="DX386" s="3"/>
      <c r="DY386" s="3"/>
      <c r="DZ386" s="3"/>
      <c r="EA386" s="3"/>
      <c r="EB386" s="3"/>
      <c r="EC386" s="3"/>
    </row>
    <row r="387" spans="2:133">
      <c r="B387" s="3"/>
      <c r="C387" s="3"/>
      <c r="D387" s="3"/>
      <c r="E387" s="3"/>
      <c r="F387" s="500"/>
      <c r="G387" s="3"/>
      <c r="H387" s="3"/>
      <c r="I387" s="3"/>
      <c r="J387" s="3"/>
      <c r="K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c r="BD387" s="3"/>
      <c r="BE387" s="3"/>
      <c r="BF387" s="3"/>
      <c r="BG387" s="3"/>
      <c r="BH387" s="3"/>
      <c r="BI387" s="3"/>
      <c r="BJ387" s="3"/>
      <c r="BK387" s="3"/>
      <c r="BL387" s="3"/>
      <c r="BM387" s="3"/>
      <c r="BN387" s="3"/>
      <c r="BO387" s="3"/>
      <c r="BP387" s="3"/>
      <c r="BQ387" s="3"/>
      <c r="BR387" s="3"/>
      <c r="BS387" s="3"/>
      <c r="BT387" s="3"/>
      <c r="BU387" s="3"/>
      <c r="BV387" s="3"/>
      <c r="BW387" s="3"/>
      <c r="BX387" s="3"/>
      <c r="BY387" s="3"/>
      <c r="BZ387" s="3"/>
      <c r="CA387" s="3"/>
      <c r="CB387" s="3"/>
      <c r="CC387" s="3"/>
      <c r="CD387" s="3"/>
      <c r="CE387" s="3"/>
      <c r="CF387" s="3"/>
      <c r="CG387" s="3"/>
      <c r="CH387" s="3"/>
      <c r="CI387" s="3"/>
      <c r="CJ387" s="3"/>
      <c r="CK387" s="3"/>
      <c r="CL387" s="3"/>
      <c r="CM387" s="3"/>
      <c r="CN387" s="3"/>
      <c r="CO387" s="3"/>
      <c r="CP387" s="3"/>
      <c r="CQ387" s="3"/>
      <c r="CR387" s="3"/>
      <c r="CS387" s="3"/>
      <c r="CT387" s="3"/>
      <c r="CU387" s="3"/>
      <c r="CV387" s="3"/>
      <c r="CW387" s="3"/>
      <c r="CX387" s="3"/>
      <c r="CY387" s="3"/>
      <c r="CZ387" s="3"/>
      <c r="DA387" s="3"/>
      <c r="DB387" s="3"/>
      <c r="DC387" s="3"/>
      <c r="DD387" s="3"/>
      <c r="DE387" s="3"/>
      <c r="DF387" s="3"/>
      <c r="DG387" s="3"/>
      <c r="DH387" s="3"/>
      <c r="DI387" s="3"/>
      <c r="DJ387" s="3"/>
      <c r="DK387" s="3"/>
      <c r="DL387" s="3"/>
      <c r="DM387" s="3"/>
      <c r="DN387" s="3"/>
      <c r="DO387" s="3"/>
      <c r="DP387" s="3"/>
      <c r="DQ387" s="3"/>
      <c r="DR387" s="3"/>
      <c r="DS387" s="3"/>
      <c r="DT387" s="3"/>
      <c r="DU387" s="3"/>
      <c r="DV387" s="3"/>
      <c r="DW387" s="3"/>
      <c r="DX387" s="3"/>
      <c r="DY387" s="3"/>
      <c r="DZ387" s="3"/>
      <c r="EA387" s="3"/>
      <c r="EB387" s="3"/>
      <c r="EC387" s="3"/>
    </row>
    <row r="388" spans="2:133">
      <c r="B388" s="3"/>
      <c r="C388" s="3"/>
      <c r="D388" s="3"/>
      <c r="E388" s="3"/>
      <c r="F388" s="500"/>
      <c r="G388" s="3"/>
      <c r="H388" s="3"/>
      <c r="I388" s="3"/>
      <c r="J388" s="3"/>
      <c r="K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c r="BD388" s="3"/>
      <c r="BE388" s="3"/>
      <c r="BF388" s="3"/>
      <c r="BG388" s="3"/>
      <c r="BH388" s="3"/>
      <c r="BI388" s="3"/>
      <c r="BJ388" s="3"/>
      <c r="BK388" s="3"/>
      <c r="BL388" s="3"/>
      <c r="BM388" s="3"/>
      <c r="BN388" s="3"/>
      <c r="BO388" s="3"/>
      <c r="BP388" s="3"/>
      <c r="BQ388" s="3"/>
      <c r="BR388" s="3"/>
      <c r="BS388" s="3"/>
      <c r="BT388" s="3"/>
      <c r="BU388" s="3"/>
      <c r="BV388" s="3"/>
      <c r="BW388" s="3"/>
      <c r="BX388" s="3"/>
      <c r="BY388" s="3"/>
      <c r="BZ388" s="3"/>
      <c r="CA388" s="3"/>
      <c r="CB388" s="3"/>
      <c r="CC388" s="3"/>
      <c r="CD388" s="3"/>
      <c r="CE388" s="3"/>
      <c r="CF388" s="3"/>
      <c r="CG388" s="3"/>
      <c r="CH388" s="3"/>
      <c r="CI388" s="3"/>
      <c r="CJ388" s="3"/>
      <c r="CK388" s="3"/>
      <c r="CL388" s="3"/>
      <c r="CM388" s="3"/>
      <c r="CN388" s="3"/>
      <c r="CO388" s="3"/>
      <c r="CP388" s="3"/>
      <c r="CQ388" s="3"/>
      <c r="CR388" s="3"/>
      <c r="CS388" s="3"/>
      <c r="CT388" s="3"/>
      <c r="CU388" s="3"/>
      <c r="CV388" s="3"/>
      <c r="CW388" s="3"/>
      <c r="CX388" s="3"/>
      <c r="CY388" s="3"/>
      <c r="CZ388" s="3"/>
      <c r="DA388" s="3"/>
      <c r="DB388" s="3"/>
      <c r="DC388" s="3"/>
      <c r="DD388" s="3"/>
      <c r="DE388" s="3"/>
      <c r="DF388" s="3"/>
      <c r="DG388" s="3"/>
      <c r="DH388" s="3"/>
      <c r="DI388" s="3"/>
      <c r="DJ388" s="3"/>
      <c r="DK388" s="3"/>
      <c r="DL388" s="3"/>
      <c r="DM388" s="3"/>
      <c r="DN388" s="3"/>
      <c r="DO388" s="3"/>
      <c r="DP388" s="3"/>
      <c r="DQ388" s="3"/>
      <c r="DR388" s="3"/>
      <c r="DS388" s="3"/>
      <c r="DT388" s="3"/>
      <c r="DU388" s="3"/>
      <c r="DV388" s="3"/>
      <c r="DW388" s="3"/>
      <c r="DX388" s="3"/>
      <c r="DY388" s="3"/>
      <c r="DZ388" s="3"/>
      <c r="EA388" s="3"/>
      <c r="EB388" s="3"/>
      <c r="EC388" s="3"/>
    </row>
    <row r="389" spans="2:133">
      <c r="B389" s="3"/>
      <c r="C389" s="3"/>
      <c r="D389" s="3"/>
      <c r="E389" s="3"/>
      <c r="F389" s="500"/>
      <c r="G389" s="3"/>
      <c r="H389" s="3"/>
      <c r="I389" s="3"/>
      <c r="J389" s="3"/>
      <c r="K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c r="BA389" s="3"/>
      <c r="BB389" s="3"/>
      <c r="BC389" s="3"/>
      <c r="BD389" s="3"/>
      <c r="BE389" s="3"/>
      <c r="BF389" s="3"/>
      <c r="BG389" s="3"/>
      <c r="BH389" s="3"/>
      <c r="BI389" s="3"/>
      <c r="BJ389" s="3"/>
      <c r="BK389" s="3"/>
      <c r="BL389" s="3"/>
      <c r="BM389" s="3"/>
      <c r="BN389" s="3"/>
      <c r="BO389" s="3"/>
      <c r="BP389" s="3"/>
      <c r="BQ389" s="3"/>
      <c r="BR389" s="3"/>
      <c r="BS389" s="3"/>
      <c r="BT389" s="3"/>
      <c r="BU389" s="3"/>
      <c r="BV389" s="3"/>
      <c r="BW389" s="3"/>
      <c r="BX389" s="3"/>
      <c r="BY389" s="3"/>
      <c r="BZ389" s="3"/>
      <c r="CA389" s="3"/>
      <c r="CB389" s="3"/>
      <c r="CC389" s="3"/>
      <c r="CD389" s="3"/>
      <c r="CE389" s="3"/>
      <c r="CF389" s="3"/>
      <c r="CG389" s="3"/>
      <c r="CH389" s="3"/>
      <c r="CI389" s="3"/>
      <c r="CJ389" s="3"/>
      <c r="CK389" s="3"/>
      <c r="CL389" s="3"/>
      <c r="CM389" s="3"/>
      <c r="CN389" s="3"/>
      <c r="CO389" s="3"/>
      <c r="CP389" s="3"/>
      <c r="CQ389" s="3"/>
      <c r="CR389" s="3"/>
      <c r="CS389" s="3"/>
      <c r="CT389" s="3"/>
      <c r="CU389" s="3"/>
      <c r="CV389" s="3"/>
      <c r="CW389" s="3"/>
      <c r="CX389" s="3"/>
      <c r="CY389" s="3"/>
      <c r="CZ389" s="3"/>
      <c r="DA389" s="3"/>
      <c r="DB389" s="3"/>
      <c r="DC389" s="3"/>
      <c r="DD389" s="3"/>
      <c r="DE389" s="3"/>
      <c r="DF389" s="3"/>
      <c r="DG389" s="3"/>
      <c r="DH389" s="3"/>
      <c r="DI389" s="3"/>
      <c r="DJ389" s="3"/>
      <c r="DK389" s="3"/>
      <c r="DL389" s="3"/>
      <c r="DM389" s="3"/>
      <c r="DN389" s="3"/>
      <c r="DO389" s="3"/>
      <c r="DP389" s="3"/>
      <c r="DQ389" s="3"/>
      <c r="DR389" s="3"/>
      <c r="DS389" s="3"/>
      <c r="DT389" s="3"/>
      <c r="DU389" s="3"/>
      <c r="DV389" s="3"/>
      <c r="DW389" s="3"/>
      <c r="DX389" s="3"/>
      <c r="DY389" s="3"/>
      <c r="DZ389" s="3"/>
      <c r="EA389" s="3"/>
      <c r="EB389" s="3"/>
      <c r="EC389" s="3"/>
    </row>
    <row r="390" spans="2:133">
      <c r="B390" s="3"/>
      <c r="C390" s="3"/>
      <c r="D390" s="3"/>
      <c r="E390" s="3"/>
      <c r="F390" s="500"/>
      <c r="G390" s="3"/>
      <c r="H390" s="3"/>
      <c r="I390" s="3"/>
      <c r="J390" s="3"/>
      <c r="K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c r="BA390" s="3"/>
      <c r="BB390" s="3"/>
      <c r="BC390" s="3"/>
      <c r="BD390" s="3"/>
      <c r="BE390" s="3"/>
      <c r="BF390" s="3"/>
      <c r="BG390" s="3"/>
      <c r="BH390" s="3"/>
      <c r="BI390" s="3"/>
      <c r="BJ390" s="3"/>
      <c r="BK390" s="3"/>
      <c r="BL390" s="3"/>
      <c r="BM390" s="3"/>
      <c r="BN390" s="3"/>
      <c r="BO390" s="3"/>
      <c r="BP390" s="3"/>
      <c r="BQ390" s="3"/>
      <c r="BR390" s="3"/>
      <c r="BS390" s="3"/>
      <c r="BT390" s="3"/>
      <c r="BU390" s="3"/>
      <c r="BV390" s="3"/>
      <c r="BW390" s="3"/>
      <c r="BX390" s="3"/>
      <c r="BY390" s="3"/>
      <c r="BZ390" s="3"/>
      <c r="CA390" s="3"/>
      <c r="CB390" s="3"/>
      <c r="CC390" s="3"/>
      <c r="CD390" s="3"/>
      <c r="CE390" s="3"/>
      <c r="CF390" s="3"/>
      <c r="CG390" s="3"/>
      <c r="CH390" s="3"/>
      <c r="CI390" s="3"/>
      <c r="CJ390" s="3"/>
      <c r="CK390" s="3"/>
      <c r="CL390" s="3"/>
      <c r="CM390" s="3"/>
      <c r="CN390" s="3"/>
      <c r="CO390" s="3"/>
      <c r="CP390" s="3"/>
      <c r="CQ390" s="3"/>
      <c r="CR390" s="3"/>
      <c r="CS390" s="3"/>
      <c r="CT390" s="3"/>
      <c r="CU390" s="3"/>
      <c r="CV390" s="3"/>
      <c r="CW390" s="3"/>
      <c r="CX390" s="3"/>
      <c r="CY390" s="3"/>
      <c r="CZ390" s="3"/>
      <c r="DA390" s="3"/>
      <c r="DB390" s="3"/>
      <c r="DC390" s="3"/>
      <c r="DD390" s="3"/>
      <c r="DE390" s="3"/>
      <c r="DF390" s="3"/>
      <c r="DG390" s="3"/>
      <c r="DH390" s="3"/>
      <c r="DI390" s="3"/>
      <c r="DJ390" s="3"/>
      <c r="DK390" s="3"/>
      <c r="DL390" s="3"/>
      <c r="DM390" s="3"/>
      <c r="DN390" s="3"/>
      <c r="DO390" s="3"/>
      <c r="DP390" s="3"/>
      <c r="DQ390" s="3"/>
      <c r="DR390" s="3"/>
      <c r="DS390" s="3"/>
      <c r="DT390" s="3"/>
      <c r="DU390" s="3"/>
      <c r="DV390" s="3"/>
      <c r="DW390" s="3"/>
      <c r="DX390" s="3"/>
      <c r="DY390" s="3"/>
      <c r="DZ390" s="3"/>
      <c r="EA390" s="3"/>
      <c r="EB390" s="3"/>
      <c r="EC390" s="3"/>
    </row>
    <row r="391" spans="2:133">
      <c r="B391" s="3"/>
      <c r="C391" s="3"/>
      <c r="D391" s="3"/>
      <c r="E391" s="3"/>
      <c r="F391" s="500"/>
      <c r="G391" s="3"/>
      <c r="H391" s="3"/>
      <c r="I391" s="3"/>
      <c r="J391" s="3"/>
      <c r="K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c r="BD391" s="3"/>
      <c r="BE391" s="3"/>
      <c r="BF391" s="3"/>
      <c r="BG391" s="3"/>
      <c r="BH391" s="3"/>
      <c r="BI391" s="3"/>
      <c r="BJ391" s="3"/>
      <c r="BK391" s="3"/>
      <c r="BL391" s="3"/>
      <c r="BM391" s="3"/>
      <c r="BN391" s="3"/>
      <c r="BO391" s="3"/>
      <c r="BP391" s="3"/>
      <c r="BQ391" s="3"/>
      <c r="BR391" s="3"/>
      <c r="BS391" s="3"/>
      <c r="BT391" s="3"/>
      <c r="BU391" s="3"/>
      <c r="BV391" s="3"/>
      <c r="BW391" s="3"/>
      <c r="BX391" s="3"/>
      <c r="BY391" s="3"/>
      <c r="BZ391" s="3"/>
      <c r="CA391" s="3"/>
      <c r="CB391" s="3"/>
      <c r="CC391" s="3"/>
      <c r="CD391" s="3"/>
      <c r="CE391" s="3"/>
      <c r="CF391" s="3"/>
      <c r="CG391" s="3"/>
      <c r="CH391" s="3"/>
      <c r="CI391" s="3"/>
      <c r="CJ391" s="3"/>
      <c r="CK391" s="3"/>
      <c r="CL391" s="3"/>
      <c r="CM391" s="3"/>
      <c r="CN391" s="3"/>
      <c r="CO391" s="3"/>
      <c r="CP391" s="3"/>
      <c r="CQ391" s="3"/>
      <c r="CR391" s="3"/>
      <c r="CS391" s="3"/>
      <c r="CT391" s="3"/>
      <c r="CU391" s="3"/>
      <c r="CV391" s="3"/>
      <c r="CW391" s="3"/>
      <c r="CX391" s="3"/>
      <c r="CY391" s="3"/>
      <c r="CZ391" s="3"/>
      <c r="DA391" s="3"/>
      <c r="DB391" s="3"/>
      <c r="DC391" s="3"/>
      <c r="DD391" s="3"/>
      <c r="DE391" s="3"/>
      <c r="DF391" s="3"/>
      <c r="DG391" s="3"/>
      <c r="DH391" s="3"/>
      <c r="DI391" s="3"/>
      <c r="DJ391" s="3"/>
      <c r="DK391" s="3"/>
      <c r="DL391" s="3"/>
      <c r="DM391" s="3"/>
      <c r="DN391" s="3"/>
      <c r="DO391" s="3"/>
      <c r="DP391" s="3"/>
      <c r="DQ391" s="3"/>
      <c r="DR391" s="3"/>
      <c r="DS391" s="3"/>
      <c r="DT391" s="3"/>
      <c r="DU391" s="3"/>
      <c r="DV391" s="3"/>
      <c r="DW391" s="3"/>
      <c r="DX391" s="3"/>
      <c r="DY391" s="3"/>
      <c r="DZ391" s="3"/>
      <c r="EA391" s="3"/>
      <c r="EB391" s="3"/>
      <c r="EC391" s="3"/>
    </row>
    <row r="392" spans="2:133">
      <c r="B392" s="3"/>
      <c r="C392" s="3"/>
      <c r="D392" s="3"/>
      <c r="E392" s="3"/>
      <c r="F392" s="500"/>
      <c r="G392" s="3"/>
      <c r="H392" s="3"/>
      <c r="I392" s="3"/>
      <c r="J392" s="3"/>
      <c r="K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c r="BA392" s="3"/>
      <c r="BB392" s="3"/>
      <c r="BC392" s="3"/>
      <c r="BD392" s="3"/>
      <c r="BE392" s="3"/>
      <c r="BF392" s="3"/>
      <c r="BG392" s="3"/>
      <c r="BH392" s="3"/>
      <c r="BI392" s="3"/>
      <c r="BJ392" s="3"/>
      <c r="BK392" s="3"/>
      <c r="BL392" s="3"/>
      <c r="BM392" s="3"/>
      <c r="BN392" s="3"/>
      <c r="BO392" s="3"/>
      <c r="BP392" s="3"/>
      <c r="BQ392" s="3"/>
      <c r="BR392" s="3"/>
      <c r="BS392" s="3"/>
      <c r="BT392" s="3"/>
      <c r="BU392" s="3"/>
      <c r="BV392" s="3"/>
      <c r="BW392" s="3"/>
      <c r="BX392" s="3"/>
      <c r="BY392" s="3"/>
      <c r="BZ392" s="3"/>
      <c r="CA392" s="3"/>
      <c r="CB392" s="3"/>
      <c r="CC392" s="3"/>
      <c r="CD392" s="3"/>
      <c r="CE392" s="3"/>
      <c r="CF392" s="3"/>
      <c r="CG392" s="3"/>
      <c r="CH392" s="3"/>
      <c r="CI392" s="3"/>
      <c r="CJ392" s="3"/>
      <c r="CK392" s="3"/>
      <c r="CL392" s="3"/>
      <c r="CM392" s="3"/>
      <c r="CN392" s="3"/>
      <c r="CO392" s="3"/>
      <c r="CP392" s="3"/>
      <c r="CQ392" s="3"/>
      <c r="CR392" s="3"/>
      <c r="CS392" s="3"/>
      <c r="CT392" s="3"/>
      <c r="CU392" s="3"/>
      <c r="CV392" s="3"/>
      <c r="CW392" s="3"/>
      <c r="CX392" s="3"/>
      <c r="CY392" s="3"/>
      <c r="CZ392" s="3"/>
      <c r="DA392" s="3"/>
      <c r="DB392" s="3"/>
      <c r="DC392" s="3"/>
      <c r="DD392" s="3"/>
      <c r="DE392" s="3"/>
      <c r="DF392" s="3"/>
      <c r="DG392" s="3"/>
      <c r="DH392" s="3"/>
      <c r="DI392" s="3"/>
      <c r="DJ392" s="3"/>
      <c r="DK392" s="3"/>
      <c r="DL392" s="3"/>
      <c r="DM392" s="3"/>
      <c r="DN392" s="3"/>
      <c r="DO392" s="3"/>
      <c r="DP392" s="3"/>
      <c r="DQ392" s="3"/>
      <c r="DR392" s="3"/>
      <c r="DS392" s="3"/>
      <c r="DT392" s="3"/>
      <c r="DU392" s="3"/>
      <c r="DV392" s="3"/>
      <c r="DW392" s="3"/>
      <c r="DX392" s="3"/>
      <c r="DY392" s="3"/>
      <c r="DZ392" s="3"/>
      <c r="EA392" s="3"/>
      <c r="EB392" s="3"/>
      <c r="EC392" s="3"/>
    </row>
    <row r="393" spans="2:133">
      <c r="B393" s="3"/>
      <c r="C393" s="3"/>
      <c r="D393" s="3"/>
      <c r="E393" s="3"/>
      <c r="F393" s="500"/>
      <c r="G393" s="3"/>
      <c r="H393" s="3"/>
      <c r="I393" s="3"/>
      <c r="J393" s="3"/>
      <c r="K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c r="BD393" s="3"/>
      <c r="BE393" s="3"/>
      <c r="BF393" s="3"/>
      <c r="BG393" s="3"/>
      <c r="BH393" s="3"/>
      <c r="BI393" s="3"/>
      <c r="BJ393" s="3"/>
      <c r="BK393" s="3"/>
      <c r="BL393" s="3"/>
      <c r="BM393" s="3"/>
      <c r="BN393" s="3"/>
      <c r="BO393" s="3"/>
      <c r="BP393" s="3"/>
      <c r="BQ393" s="3"/>
      <c r="BR393" s="3"/>
      <c r="BS393" s="3"/>
      <c r="BT393" s="3"/>
      <c r="BU393" s="3"/>
      <c r="BV393" s="3"/>
      <c r="BW393" s="3"/>
      <c r="BX393" s="3"/>
      <c r="BY393" s="3"/>
      <c r="BZ393" s="3"/>
      <c r="CA393" s="3"/>
      <c r="CB393" s="3"/>
      <c r="CC393" s="3"/>
      <c r="CD393" s="3"/>
      <c r="CE393" s="3"/>
      <c r="CF393" s="3"/>
      <c r="CG393" s="3"/>
      <c r="CH393" s="3"/>
      <c r="CI393" s="3"/>
      <c r="CJ393" s="3"/>
      <c r="CK393" s="3"/>
      <c r="CL393" s="3"/>
      <c r="CM393" s="3"/>
      <c r="CN393" s="3"/>
      <c r="CO393" s="3"/>
      <c r="CP393" s="3"/>
      <c r="CQ393" s="3"/>
      <c r="CR393" s="3"/>
      <c r="CS393" s="3"/>
      <c r="CT393" s="3"/>
      <c r="CU393" s="3"/>
      <c r="CV393" s="3"/>
      <c r="CW393" s="3"/>
      <c r="CX393" s="3"/>
      <c r="CY393" s="3"/>
      <c r="CZ393" s="3"/>
      <c r="DA393" s="3"/>
      <c r="DB393" s="3"/>
      <c r="DC393" s="3"/>
      <c r="DD393" s="3"/>
      <c r="DE393" s="3"/>
      <c r="DF393" s="3"/>
      <c r="DG393" s="3"/>
      <c r="DH393" s="3"/>
      <c r="DI393" s="3"/>
      <c r="DJ393" s="3"/>
      <c r="DK393" s="3"/>
      <c r="DL393" s="3"/>
      <c r="DM393" s="3"/>
      <c r="DN393" s="3"/>
      <c r="DO393" s="3"/>
      <c r="DP393" s="3"/>
      <c r="DQ393" s="3"/>
      <c r="DR393" s="3"/>
      <c r="DS393" s="3"/>
      <c r="DT393" s="3"/>
      <c r="DU393" s="3"/>
      <c r="DV393" s="3"/>
      <c r="DW393" s="3"/>
      <c r="DX393" s="3"/>
      <c r="DY393" s="3"/>
      <c r="DZ393" s="3"/>
      <c r="EA393" s="3"/>
      <c r="EB393" s="3"/>
      <c r="EC393" s="3"/>
    </row>
    <row r="394" spans="2:133">
      <c r="B394" s="3"/>
      <c r="C394" s="3"/>
      <c r="D394" s="3"/>
      <c r="E394" s="3"/>
      <c r="F394" s="500"/>
      <c r="G394" s="3"/>
      <c r="H394" s="3"/>
      <c r="I394" s="3"/>
      <c r="J394" s="3"/>
      <c r="K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c r="BA394" s="3"/>
      <c r="BB394" s="3"/>
      <c r="BC394" s="3"/>
      <c r="BD394" s="3"/>
      <c r="BE394" s="3"/>
      <c r="BF394" s="3"/>
      <c r="BG394" s="3"/>
      <c r="BH394" s="3"/>
      <c r="BI394" s="3"/>
      <c r="BJ394" s="3"/>
      <c r="BK394" s="3"/>
      <c r="BL394" s="3"/>
      <c r="BM394" s="3"/>
      <c r="BN394" s="3"/>
      <c r="BO394" s="3"/>
      <c r="BP394" s="3"/>
      <c r="BQ394" s="3"/>
      <c r="BR394" s="3"/>
      <c r="BS394" s="3"/>
      <c r="BT394" s="3"/>
      <c r="BU394" s="3"/>
      <c r="BV394" s="3"/>
      <c r="BW394" s="3"/>
      <c r="BX394" s="3"/>
      <c r="BY394" s="3"/>
      <c r="BZ394" s="3"/>
      <c r="CA394" s="3"/>
      <c r="CB394" s="3"/>
      <c r="CC394" s="3"/>
      <c r="CD394" s="3"/>
      <c r="CE394" s="3"/>
      <c r="CF394" s="3"/>
      <c r="CG394" s="3"/>
      <c r="CH394" s="3"/>
      <c r="CI394" s="3"/>
      <c r="CJ394" s="3"/>
      <c r="CK394" s="3"/>
      <c r="CL394" s="3"/>
      <c r="CM394" s="3"/>
      <c r="CN394" s="3"/>
      <c r="CO394" s="3"/>
      <c r="CP394" s="3"/>
      <c r="CQ394" s="3"/>
      <c r="CR394" s="3"/>
      <c r="CS394" s="3"/>
      <c r="CT394" s="3"/>
      <c r="CU394" s="3"/>
      <c r="CV394" s="3"/>
      <c r="CW394" s="3"/>
      <c r="CX394" s="3"/>
      <c r="CY394" s="3"/>
      <c r="CZ394" s="3"/>
      <c r="DA394" s="3"/>
      <c r="DB394" s="3"/>
      <c r="DC394" s="3"/>
      <c r="DD394" s="3"/>
      <c r="DE394" s="3"/>
      <c r="DF394" s="3"/>
      <c r="DG394" s="3"/>
      <c r="DH394" s="3"/>
      <c r="DI394" s="3"/>
      <c r="DJ394" s="3"/>
      <c r="DK394" s="3"/>
      <c r="DL394" s="3"/>
      <c r="DM394" s="3"/>
      <c r="DN394" s="3"/>
      <c r="DO394" s="3"/>
      <c r="DP394" s="3"/>
      <c r="DQ394" s="3"/>
      <c r="DR394" s="3"/>
      <c r="DS394" s="3"/>
      <c r="DT394" s="3"/>
      <c r="DU394" s="3"/>
      <c r="DV394" s="3"/>
      <c r="DW394" s="3"/>
      <c r="DX394" s="3"/>
      <c r="DY394" s="3"/>
      <c r="DZ394" s="3"/>
      <c r="EA394" s="3"/>
      <c r="EB394" s="3"/>
      <c r="EC394" s="3"/>
    </row>
    <row r="395" spans="2:133">
      <c r="B395" s="3"/>
      <c r="C395" s="3"/>
      <c r="D395" s="3"/>
      <c r="E395" s="3"/>
      <c r="F395" s="500"/>
      <c r="G395" s="3"/>
      <c r="H395" s="3"/>
      <c r="I395" s="3"/>
      <c r="J395" s="3"/>
      <c r="K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c r="BA395" s="3"/>
      <c r="BB395" s="3"/>
      <c r="BC395" s="3"/>
      <c r="BD395" s="3"/>
      <c r="BE395" s="3"/>
      <c r="BF395" s="3"/>
      <c r="BG395" s="3"/>
      <c r="BH395" s="3"/>
      <c r="BI395" s="3"/>
      <c r="BJ395" s="3"/>
      <c r="BK395" s="3"/>
      <c r="BL395" s="3"/>
      <c r="BM395" s="3"/>
      <c r="BN395" s="3"/>
      <c r="BO395" s="3"/>
      <c r="BP395" s="3"/>
      <c r="BQ395" s="3"/>
      <c r="BR395" s="3"/>
      <c r="BS395" s="3"/>
      <c r="BT395" s="3"/>
      <c r="BU395" s="3"/>
      <c r="BV395" s="3"/>
      <c r="BW395" s="3"/>
      <c r="BX395" s="3"/>
      <c r="BY395" s="3"/>
      <c r="BZ395" s="3"/>
      <c r="CA395" s="3"/>
      <c r="CB395" s="3"/>
      <c r="CC395" s="3"/>
      <c r="CD395" s="3"/>
      <c r="CE395" s="3"/>
      <c r="CF395" s="3"/>
      <c r="CG395" s="3"/>
      <c r="CH395" s="3"/>
      <c r="CI395" s="3"/>
      <c r="CJ395" s="3"/>
      <c r="CK395" s="3"/>
      <c r="CL395" s="3"/>
      <c r="CM395" s="3"/>
      <c r="CN395" s="3"/>
      <c r="CO395" s="3"/>
      <c r="CP395" s="3"/>
      <c r="CQ395" s="3"/>
      <c r="CR395" s="3"/>
      <c r="CS395" s="3"/>
      <c r="CT395" s="3"/>
      <c r="CU395" s="3"/>
      <c r="CV395" s="3"/>
      <c r="CW395" s="3"/>
      <c r="CX395" s="3"/>
      <c r="CY395" s="3"/>
      <c r="CZ395" s="3"/>
      <c r="DA395" s="3"/>
      <c r="DB395" s="3"/>
      <c r="DC395" s="3"/>
      <c r="DD395" s="3"/>
      <c r="DE395" s="3"/>
      <c r="DF395" s="3"/>
      <c r="DG395" s="3"/>
      <c r="DH395" s="3"/>
      <c r="DI395" s="3"/>
      <c r="DJ395" s="3"/>
      <c r="DK395" s="3"/>
      <c r="DL395" s="3"/>
      <c r="DM395" s="3"/>
      <c r="DN395" s="3"/>
      <c r="DO395" s="3"/>
      <c r="DP395" s="3"/>
      <c r="DQ395" s="3"/>
      <c r="DR395" s="3"/>
      <c r="DS395" s="3"/>
      <c r="DT395" s="3"/>
      <c r="DU395" s="3"/>
      <c r="DV395" s="3"/>
      <c r="DW395" s="3"/>
      <c r="DX395" s="3"/>
      <c r="DY395" s="3"/>
      <c r="DZ395" s="3"/>
      <c r="EA395" s="3"/>
      <c r="EB395" s="3"/>
      <c r="EC395" s="3"/>
    </row>
    <row r="396" spans="2:133">
      <c r="B396" s="3"/>
      <c r="C396" s="3"/>
      <c r="D396" s="3"/>
      <c r="E396" s="3"/>
      <c r="F396" s="500"/>
      <c r="G396" s="3"/>
      <c r="H396" s="3"/>
      <c r="I396" s="3"/>
      <c r="J396" s="3"/>
      <c r="K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c r="BH396" s="3"/>
      <c r="BI396" s="3"/>
      <c r="BJ396" s="3"/>
      <c r="BK396" s="3"/>
      <c r="BL396" s="3"/>
      <c r="BM396" s="3"/>
      <c r="BN396" s="3"/>
      <c r="BO396" s="3"/>
      <c r="BP396" s="3"/>
      <c r="BQ396" s="3"/>
      <c r="BR396" s="3"/>
      <c r="BS396" s="3"/>
      <c r="BT396" s="3"/>
      <c r="BU396" s="3"/>
      <c r="BV396" s="3"/>
      <c r="BW396" s="3"/>
      <c r="BX396" s="3"/>
      <c r="BY396" s="3"/>
      <c r="BZ396" s="3"/>
      <c r="CA396" s="3"/>
      <c r="CB396" s="3"/>
      <c r="CC396" s="3"/>
      <c r="CD396" s="3"/>
      <c r="CE396" s="3"/>
      <c r="CF396" s="3"/>
      <c r="CG396" s="3"/>
      <c r="CH396" s="3"/>
      <c r="CI396" s="3"/>
      <c r="CJ396" s="3"/>
      <c r="CK396" s="3"/>
      <c r="CL396" s="3"/>
      <c r="CM396" s="3"/>
      <c r="CN396" s="3"/>
      <c r="CO396" s="3"/>
      <c r="CP396" s="3"/>
      <c r="CQ396" s="3"/>
      <c r="CR396" s="3"/>
      <c r="CS396" s="3"/>
      <c r="CT396" s="3"/>
      <c r="CU396" s="3"/>
      <c r="CV396" s="3"/>
      <c r="CW396" s="3"/>
      <c r="CX396" s="3"/>
      <c r="CY396" s="3"/>
      <c r="CZ396" s="3"/>
      <c r="DA396" s="3"/>
      <c r="DB396" s="3"/>
      <c r="DC396" s="3"/>
      <c r="DD396" s="3"/>
      <c r="DE396" s="3"/>
      <c r="DF396" s="3"/>
      <c r="DG396" s="3"/>
      <c r="DH396" s="3"/>
      <c r="DI396" s="3"/>
      <c r="DJ396" s="3"/>
      <c r="DK396" s="3"/>
      <c r="DL396" s="3"/>
      <c r="DM396" s="3"/>
      <c r="DN396" s="3"/>
      <c r="DO396" s="3"/>
      <c r="DP396" s="3"/>
      <c r="DQ396" s="3"/>
      <c r="DR396" s="3"/>
      <c r="DS396" s="3"/>
      <c r="DT396" s="3"/>
      <c r="DU396" s="3"/>
      <c r="DV396" s="3"/>
      <c r="DW396" s="3"/>
      <c r="DX396" s="3"/>
      <c r="DY396" s="3"/>
      <c r="DZ396" s="3"/>
      <c r="EA396" s="3"/>
      <c r="EB396" s="3"/>
      <c r="EC396" s="3"/>
    </row>
    <row r="397" spans="2:133">
      <c r="B397" s="3"/>
      <c r="C397" s="3"/>
      <c r="D397" s="3"/>
      <c r="E397" s="3"/>
      <c r="F397" s="500"/>
      <c r="G397" s="3"/>
      <c r="H397" s="3"/>
      <c r="I397" s="3"/>
      <c r="J397" s="3"/>
      <c r="K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c r="BA397" s="3"/>
      <c r="BB397" s="3"/>
      <c r="BC397" s="3"/>
      <c r="BD397" s="3"/>
      <c r="BE397" s="3"/>
      <c r="BF397" s="3"/>
      <c r="BG397" s="3"/>
      <c r="BH397" s="3"/>
      <c r="BI397" s="3"/>
      <c r="BJ397" s="3"/>
      <c r="BK397" s="3"/>
      <c r="BL397" s="3"/>
      <c r="BM397" s="3"/>
      <c r="BN397" s="3"/>
      <c r="BO397" s="3"/>
      <c r="BP397" s="3"/>
      <c r="BQ397" s="3"/>
      <c r="BR397" s="3"/>
      <c r="BS397" s="3"/>
      <c r="BT397" s="3"/>
      <c r="BU397" s="3"/>
      <c r="BV397" s="3"/>
      <c r="BW397" s="3"/>
      <c r="BX397" s="3"/>
      <c r="BY397" s="3"/>
      <c r="BZ397" s="3"/>
      <c r="CA397" s="3"/>
      <c r="CB397" s="3"/>
      <c r="CC397" s="3"/>
      <c r="CD397" s="3"/>
      <c r="CE397" s="3"/>
      <c r="CF397" s="3"/>
      <c r="CG397" s="3"/>
      <c r="CH397" s="3"/>
      <c r="CI397" s="3"/>
      <c r="CJ397" s="3"/>
      <c r="CK397" s="3"/>
      <c r="CL397" s="3"/>
      <c r="CM397" s="3"/>
      <c r="CN397" s="3"/>
      <c r="CO397" s="3"/>
      <c r="CP397" s="3"/>
      <c r="CQ397" s="3"/>
      <c r="CR397" s="3"/>
      <c r="CS397" s="3"/>
      <c r="CT397" s="3"/>
      <c r="CU397" s="3"/>
      <c r="CV397" s="3"/>
      <c r="CW397" s="3"/>
      <c r="CX397" s="3"/>
      <c r="CY397" s="3"/>
      <c r="CZ397" s="3"/>
      <c r="DA397" s="3"/>
      <c r="DB397" s="3"/>
      <c r="DC397" s="3"/>
      <c r="DD397" s="3"/>
      <c r="DE397" s="3"/>
      <c r="DF397" s="3"/>
      <c r="DG397" s="3"/>
      <c r="DH397" s="3"/>
      <c r="DI397" s="3"/>
      <c r="DJ397" s="3"/>
      <c r="DK397" s="3"/>
      <c r="DL397" s="3"/>
      <c r="DM397" s="3"/>
      <c r="DN397" s="3"/>
      <c r="DO397" s="3"/>
      <c r="DP397" s="3"/>
      <c r="DQ397" s="3"/>
      <c r="DR397" s="3"/>
      <c r="DS397" s="3"/>
      <c r="DT397" s="3"/>
      <c r="DU397" s="3"/>
      <c r="DV397" s="3"/>
      <c r="DW397" s="3"/>
      <c r="DX397" s="3"/>
      <c r="DY397" s="3"/>
      <c r="DZ397" s="3"/>
      <c r="EA397" s="3"/>
      <c r="EB397" s="3"/>
      <c r="EC397" s="3"/>
    </row>
    <row r="398" spans="2:133">
      <c r="B398" s="3"/>
      <c r="C398" s="3"/>
      <c r="D398" s="3"/>
      <c r="E398" s="3"/>
      <c r="F398" s="500"/>
      <c r="G398" s="3"/>
      <c r="H398" s="3"/>
      <c r="I398" s="3"/>
      <c r="J398" s="3"/>
      <c r="K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c r="BA398" s="3"/>
      <c r="BB398" s="3"/>
      <c r="BC398" s="3"/>
      <c r="BD398" s="3"/>
      <c r="BE398" s="3"/>
      <c r="BF398" s="3"/>
      <c r="BG398" s="3"/>
      <c r="BH398" s="3"/>
      <c r="BI398" s="3"/>
      <c r="BJ398" s="3"/>
      <c r="BK398" s="3"/>
      <c r="BL398" s="3"/>
      <c r="BM398" s="3"/>
      <c r="BN398" s="3"/>
      <c r="BO398" s="3"/>
      <c r="BP398" s="3"/>
      <c r="BQ398" s="3"/>
      <c r="BR398" s="3"/>
      <c r="BS398" s="3"/>
      <c r="BT398" s="3"/>
      <c r="BU398" s="3"/>
      <c r="BV398" s="3"/>
      <c r="BW398" s="3"/>
      <c r="BX398" s="3"/>
      <c r="BY398" s="3"/>
      <c r="BZ398" s="3"/>
      <c r="CA398" s="3"/>
      <c r="CB398" s="3"/>
      <c r="CC398" s="3"/>
      <c r="CD398" s="3"/>
      <c r="CE398" s="3"/>
      <c r="CF398" s="3"/>
      <c r="CG398" s="3"/>
      <c r="CH398" s="3"/>
      <c r="CI398" s="3"/>
      <c r="CJ398" s="3"/>
      <c r="CK398" s="3"/>
      <c r="CL398" s="3"/>
      <c r="CM398" s="3"/>
      <c r="CN398" s="3"/>
      <c r="CO398" s="3"/>
      <c r="CP398" s="3"/>
      <c r="CQ398" s="3"/>
      <c r="CR398" s="3"/>
      <c r="CS398" s="3"/>
      <c r="CT398" s="3"/>
      <c r="CU398" s="3"/>
      <c r="CV398" s="3"/>
      <c r="CW398" s="3"/>
      <c r="CX398" s="3"/>
      <c r="CY398" s="3"/>
      <c r="CZ398" s="3"/>
      <c r="DA398" s="3"/>
      <c r="DB398" s="3"/>
      <c r="DC398" s="3"/>
      <c r="DD398" s="3"/>
      <c r="DE398" s="3"/>
      <c r="DF398" s="3"/>
      <c r="DG398" s="3"/>
      <c r="DH398" s="3"/>
      <c r="DI398" s="3"/>
      <c r="DJ398" s="3"/>
      <c r="DK398" s="3"/>
      <c r="DL398" s="3"/>
      <c r="DM398" s="3"/>
      <c r="DN398" s="3"/>
      <c r="DO398" s="3"/>
      <c r="DP398" s="3"/>
      <c r="DQ398" s="3"/>
      <c r="DR398" s="3"/>
      <c r="DS398" s="3"/>
      <c r="DT398" s="3"/>
      <c r="DU398" s="3"/>
      <c r="DV398" s="3"/>
      <c r="DW398" s="3"/>
      <c r="DX398" s="3"/>
      <c r="DY398" s="3"/>
      <c r="DZ398" s="3"/>
      <c r="EA398" s="3"/>
      <c r="EB398" s="3"/>
      <c r="EC398" s="3"/>
    </row>
    <row r="399" spans="2:133">
      <c r="B399" s="3"/>
      <c r="C399" s="3"/>
      <c r="D399" s="3"/>
      <c r="E399" s="3"/>
      <c r="F399" s="500"/>
      <c r="G399" s="3"/>
      <c r="H399" s="3"/>
      <c r="I399" s="3"/>
      <c r="J399" s="3"/>
      <c r="K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s="3"/>
      <c r="BC399" s="3"/>
      <c r="BD399" s="3"/>
      <c r="BE399" s="3"/>
      <c r="BF399" s="3"/>
      <c r="BG399" s="3"/>
      <c r="BH399" s="3"/>
      <c r="BI399" s="3"/>
      <c r="BJ399" s="3"/>
      <c r="BK399" s="3"/>
      <c r="BL399" s="3"/>
      <c r="BM399" s="3"/>
      <c r="BN399" s="3"/>
      <c r="BO399" s="3"/>
      <c r="BP399" s="3"/>
      <c r="BQ399" s="3"/>
      <c r="BR399" s="3"/>
      <c r="BS399" s="3"/>
      <c r="BT399" s="3"/>
      <c r="BU399" s="3"/>
      <c r="BV399" s="3"/>
      <c r="BW399" s="3"/>
      <c r="BX399" s="3"/>
      <c r="BY399" s="3"/>
      <c r="BZ399" s="3"/>
      <c r="CA399" s="3"/>
      <c r="CB399" s="3"/>
      <c r="CC399" s="3"/>
      <c r="CD399" s="3"/>
      <c r="CE399" s="3"/>
      <c r="CF399" s="3"/>
      <c r="CG399" s="3"/>
      <c r="CH399" s="3"/>
      <c r="CI399" s="3"/>
      <c r="CJ399" s="3"/>
      <c r="CK399" s="3"/>
      <c r="CL399" s="3"/>
      <c r="CM399" s="3"/>
      <c r="CN399" s="3"/>
      <c r="CO399" s="3"/>
      <c r="CP399" s="3"/>
      <c r="CQ399" s="3"/>
      <c r="CR399" s="3"/>
      <c r="CS399" s="3"/>
      <c r="CT399" s="3"/>
      <c r="CU399" s="3"/>
      <c r="CV399" s="3"/>
      <c r="CW399" s="3"/>
      <c r="CX399" s="3"/>
      <c r="CY399" s="3"/>
      <c r="CZ399" s="3"/>
      <c r="DA399" s="3"/>
      <c r="DB399" s="3"/>
      <c r="DC399" s="3"/>
      <c r="DD399" s="3"/>
      <c r="DE399" s="3"/>
      <c r="DF399" s="3"/>
      <c r="DG399" s="3"/>
      <c r="DH399" s="3"/>
      <c r="DI399" s="3"/>
      <c r="DJ399" s="3"/>
      <c r="DK399" s="3"/>
      <c r="DL399" s="3"/>
      <c r="DM399" s="3"/>
      <c r="DN399" s="3"/>
      <c r="DO399" s="3"/>
      <c r="DP399" s="3"/>
      <c r="DQ399" s="3"/>
      <c r="DR399" s="3"/>
      <c r="DS399" s="3"/>
      <c r="DT399" s="3"/>
      <c r="DU399" s="3"/>
      <c r="DV399" s="3"/>
      <c r="DW399" s="3"/>
      <c r="DX399" s="3"/>
      <c r="DY399" s="3"/>
      <c r="DZ399" s="3"/>
      <c r="EA399" s="3"/>
      <c r="EB399" s="3"/>
      <c r="EC399" s="3"/>
    </row>
    <row r="400" spans="2:133">
      <c r="B400" s="3"/>
      <c r="C400" s="3"/>
      <c r="D400" s="3"/>
      <c r="E400" s="3"/>
      <c r="F400" s="500"/>
      <c r="G400" s="3"/>
      <c r="H400" s="3"/>
      <c r="I400" s="3"/>
      <c r="J400" s="3"/>
      <c r="K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c r="BD400" s="3"/>
      <c r="BE400" s="3"/>
      <c r="BF400" s="3"/>
      <c r="BG400" s="3"/>
      <c r="BH400" s="3"/>
      <c r="BI400" s="3"/>
      <c r="BJ400" s="3"/>
      <c r="BK400" s="3"/>
      <c r="BL400" s="3"/>
      <c r="BM400" s="3"/>
      <c r="BN400" s="3"/>
      <c r="BO400" s="3"/>
      <c r="BP400" s="3"/>
      <c r="BQ400" s="3"/>
      <c r="BR400" s="3"/>
      <c r="BS400" s="3"/>
      <c r="BT400" s="3"/>
      <c r="BU400" s="3"/>
      <c r="BV400" s="3"/>
      <c r="BW400" s="3"/>
      <c r="BX400" s="3"/>
      <c r="BY400" s="3"/>
      <c r="BZ400" s="3"/>
      <c r="CA400" s="3"/>
      <c r="CB400" s="3"/>
      <c r="CC400" s="3"/>
      <c r="CD400" s="3"/>
      <c r="CE400" s="3"/>
      <c r="CF400" s="3"/>
      <c r="CG400" s="3"/>
      <c r="CH400" s="3"/>
      <c r="CI400" s="3"/>
      <c r="CJ400" s="3"/>
      <c r="CK400" s="3"/>
      <c r="CL400" s="3"/>
      <c r="CM400" s="3"/>
      <c r="CN400" s="3"/>
      <c r="CO400" s="3"/>
      <c r="CP400" s="3"/>
      <c r="CQ400" s="3"/>
      <c r="CR400" s="3"/>
      <c r="CS400" s="3"/>
      <c r="CT400" s="3"/>
      <c r="CU400" s="3"/>
      <c r="CV400" s="3"/>
      <c r="CW400" s="3"/>
      <c r="CX400" s="3"/>
      <c r="CY400" s="3"/>
      <c r="CZ400" s="3"/>
      <c r="DA400" s="3"/>
      <c r="DB400" s="3"/>
      <c r="DC400" s="3"/>
      <c r="DD400" s="3"/>
      <c r="DE400" s="3"/>
      <c r="DF400" s="3"/>
      <c r="DG400" s="3"/>
      <c r="DH400" s="3"/>
      <c r="DI400" s="3"/>
      <c r="DJ400" s="3"/>
      <c r="DK400" s="3"/>
      <c r="DL400" s="3"/>
      <c r="DM400" s="3"/>
      <c r="DN400" s="3"/>
      <c r="DO400" s="3"/>
      <c r="DP400" s="3"/>
      <c r="DQ400" s="3"/>
      <c r="DR400" s="3"/>
      <c r="DS400" s="3"/>
      <c r="DT400" s="3"/>
      <c r="DU400" s="3"/>
      <c r="DV400" s="3"/>
      <c r="DW400" s="3"/>
      <c r="DX400" s="3"/>
      <c r="DY400" s="3"/>
      <c r="DZ400" s="3"/>
      <c r="EA400" s="3"/>
      <c r="EB400" s="3"/>
      <c r="EC400" s="3"/>
    </row>
    <row r="401" spans="2:133">
      <c r="B401" s="3"/>
      <c r="C401" s="3"/>
      <c r="D401" s="3"/>
      <c r="E401" s="3"/>
      <c r="F401" s="500"/>
      <c r="G401" s="3"/>
      <c r="H401" s="3"/>
      <c r="I401" s="3"/>
      <c r="J401" s="3"/>
      <c r="K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s="3"/>
      <c r="BD401" s="3"/>
      <c r="BE401" s="3"/>
      <c r="BF401" s="3"/>
      <c r="BG401" s="3"/>
      <c r="BH401" s="3"/>
      <c r="BI401" s="3"/>
      <c r="BJ401" s="3"/>
      <c r="BK401" s="3"/>
      <c r="BL401" s="3"/>
      <c r="BM401" s="3"/>
      <c r="BN401" s="3"/>
      <c r="BO401" s="3"/>
      <c r="BP401" s="3"/>
      <c r="BQ401" s="3"/>
      <c r="BR401" s="3"/>
      <c r="BS401" s="3"/>
      <c r="BT401" s="3"/>
      <c r="BU401" s="3"/>
      <c r="BV401" s="3"/>
      <c r="BW401" s="3"/>
      <c r="BX401" s="3"/>
      <c r="BY401" s="3"/>
      <c r="BZ401" s="3"/>
      <c r="CA401" s="3"/>
      <c r="CB401" s="3"/>
      <c r="CC401" s="3"/>
      <c r="CD401" s="3"/>
      <c r="CE401" s="3"/>
      <c r="CF401" s="3"/>
      <c r="CG401" s="3"/>
      <c r="CH401" s="3"/>
      <c r="CI401" s="3"/>
      <c r="CJ401" s="3"/>
      <c r="CK401" s="3"/>
      <c r="CL401" s="3"/>
      <c r="CM401" s="3"/>
      <c r="CN401" s="3"/>
      <c r="CO401" s="3"/>
      <c r="CP401" s="3"/>
      <c r="CQ401" s="3"/>
      <c r="CR401" s="3"/>
      <c r="CS401" s="3"/>
      <c r="CT401" s="3"/>
      <c r="CU401" s="3"/>
      <c r="CV401" s="3"/>
      <c r="CW401" s="3"/>
      <c r="CX401" s="3"/>
      <c r="CY401" s="3"/>
      <c r="CZ401" s="3"/>
      <c r="DA401" s="3"/>
      <c r="DB401" s="3"/>
      <c r="DC401" s="3"/>
      <c r="DD401" s="3"/>
      <c r="DE401" s="3"/>
      <c r="DF401" s="3"/>
      <c r="DG401" s="3"/>
      <c r="DH401" s="3"/>
      <c r="DI401" s="3"/>
      <c r="DJ401" s="3"/>
      <c r="DK401" s="3"/>
      <c r="DL401" s="3"/>
      <c r="DM401" s="3"/>
      <c r="DN401" s="3"/>
      <c r="DO401" s="3"/>
      <c r="DP401" s="3"/>
      <c r="DQ401" s="3"/>
      <c r="DR401" s="3"/>
      <c r="DS401" s="3"/>
      <c r="DT401" s="3"/>
      <c r="DU401" s="3"/>
      <c r="DV401" s="3"/>
      <c r="DW401" s="3"/>
      <c r="DX401" s="3"/>
      <c r="DY401" s="3"/>
      <c r="DZ401" s="3"/>
      <c r="EA401" s="3"/>
      <c r="EB401" s="3"/>
      <c r="EC401" s="3"/>
    </row>
    <row r="402" spans="2:133">
      <c r="B402" s="3"/>
      <c r="C402" s="3"/>
      <c r="D402" s="3"/>
      <c r="E402" s="3"/>
      <c r="F402" s="500"/>
      <c r="G402" s="3"/>
      <c r="H402" s="3"/>
      <c r="I402" s="3"/>
      <c r="J402" s="3"/>
      <c r="K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s="3"/>
      <c r="BD402" s="3"/>
      <c r="BE402" s="3"/>
      <c r="BF402" s="3"/>
      <c r="BG402" s="3"/>
      <c r="BH402" s="3"/>
      <c r="BI402" s="3"/>
      <c r="BJ402" s="3"/>
      <c r="BK402" s="3"/>
      <c r="BL402" s="3"/>
      <c r="BM402" s="3"/>
      <c r="BN402" s="3"/>
      <c r="BO402" s="3"/>
      <c r="BP402" s="3"/>
      <c r="BQ402" s="3"/>
      <c r="BR402" s="3"/>
      <c r="BS402" s="3"/>
      <c r="BT402" s="3"/>
      <c r="BU402" s="3"/>
      <c r="BV402" s="3"/>
      <c r="BW402" s="3"/>
      <c r="BX402" s="3"/>
      <c r="BY402" s="3"/>
      <c r="BZ402" s="3"/>
      <c r="CA402" s="3"/>
      <c r="CB402" s="3"/>
      <c r="CC402" s="3"/>
      <c r="CD402" s="3"/>
      <c r="CE402" s="3"/>
      <c r="CF402" s="3"/>
      <c r="CG402" s="3"/>
      <c r="CH402" s="3"/>
      <c r="CI402" s="3"/>
      <c r="CJ402" s="3"/>
      <c r="CK402" s="3"/>
      <c r="CL402" s="3"/>
      <c r="CM402" s="3"/>
      <c r="CN402" s="3"/>
      <c r="CO402" s="3"/>
      <c r="CP402" s="3"/>
      <c r="CQ402" s="3"/>
      <c r="CR402" s="3"/>
      <c r="CS402" s="3"/>
      <c r="CT402" s="3"/>
      <c r="CU402" s="3"/>
      <c r="CV402" s="3"/>
      <c r="CW402" s="3"/>
      <c r="CX402" s="3"/>
      <c r="CY402" s="3"/>
      <c r="CZ402" s="3"/>
      <c r="DA402" s="3"/>
      <c r="DB402" s="3"/>
      <c r="DC402" s="3"/>
      <c r="DD402" s="3"/>
      <c r="DE402" s="3"/>
      <c r="DF402" s="3"/>
      <c r="DG402" s="3"/>
      <c r="DH402" s="3"/>
      <c r="DI402" s="3"/>
      <c r="DJ402" s="3"/>
      <c r="DK402" s="3"/>
      <c r="DL402" s="3"/>
      <c r="DM402" s="3"/>
      <c r="DN402" s="3"/>
      <c r="DO402" s="3"/>
      <c r="DP402" s="3"/>
      <c r="DQ402" s="3"/>
      <c r="DR402" s="3"/>
      <c r="DS402" s="3"/>
      <c r="DT402" s="3"/>
      <c r="DU402" s="3"/>
      <c r="DV402" s="3"/>
      <c r="DW402" s="3"/>
      <c r="DX402" s="3"/>
      <c r="DY402" s="3"/>
      <c r="DZ402" s="3"/>
      <c r="EA402" s="3"/>
      <c r="EB402" s="3"/>
      <c r="EC402" s="3"/>
    </row>
    <row r="403" spans="2:133">
      <c r="B403" s="3"/>
      <c r="C403" s="3"/>
      <c r="D403" s="3"/>
      <c r="E403" s="3"/>
      <c r="F403" s="500"/>
      <c r="G403" s="3"/>
      <c r="H403" s="3"/>
      <c r="I403" s="3"/>
      <c r="J403" s="3"/>
      <c r="K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c r="BA403" s="3"/>
      <c r="BB403" s="3"/>
      <c r="BC403" s="3"/>
      <c r="BD403" s="3"/>
      <c r="BE403" s="3"/>
      <c r="BF403" s="3"/>
      <c r="BG403" s="3"/>
      <c r="BH403" s="3"/>
      <c r="BI403" s="3"/>
      <c r="BJ403" s="3"/>
      <c r="BK403" s="3"/>
      <c r="BL403" s="3"/>
      <c r="BM403" s="3"/>
      <c r="BN403" s="3"/>
      <c r="BO403" s="3"/>
      <c r="BP403" s="3"/>
      <c r="BQ403" s="3"/>
      <c r="BR403" s="3"/>
      <c r="BS403" s="3"/>
      <c r="BT403" s="3"/>
      <c r="BU403" s="3"/>
      <c r="BV403" s="3"/>
      <c r="BW403" s="3"/>
      <c r="BX403" s="3"/>
      <c r="BY403" s="3"/>
      <c r="BZ403" s="3"/>
      <c r="CA403" s="3"/>
      <c r="CB403" s="3"/>
      <c r="CC403" s="3"/>
      <c r="CD403" s="3"/>
      <c r="CE403" s="3"/>
      <c r="CF403" s="3"/>
      <c r="CG403" s="3"/>
      <c r="CH403" s="3"/>
      <c r="CI403" s="3"/>
      <c r="CJ403" s="3"/>
      <c r="CK403" s="3"/>
      <c r="CL403" s="3"/>
      <c r="CM403" s="3"/>
      <c r="CN403" s="3"/>
      <c r="CO403" s="3"/>
      <c r="CP403" s="3"/>
      <c r="CQ403" s="3"/>
      <c r="CR403" s="3"/>
      <c r="CS403" s="3"/>
      <c r="CT403" s="3"/>
      <c r="CU403" s="3"/>
      <c r="CV403" s="3"/>
      <c r="CW403" s="3"/>
      <c r="CX403" s="3"/>
      <c r="CY403" s="3"/>
      <c r="CZ403" s="3"/>
      <c r="DA403" s="3"/>
      <c r="DB403" s="3"/>
      <c r="DC403" s="3"/>
      <c r="DD403" s="3"/>
      <c r="DE403" s="3"/>
      <c r="DF403" s="3"/>
      <c r="DG403" s="3"/>
      <c r="DH403" s="3"/>
      <c r="DI403" s="3"/>
      <c r="DJ403" s="3"/>
      <c r="DK403" s="3"/>
      <c r="DL403" s="3"/>
      <c r="DM403" s="3"/>
      <c r="DN403" s="3"/>
      <c r="DO403" s="3"/>
      <c r="DP403" s="3"/>
      <c r="DQ403" s="3"/>
      <c r="DR403" s="3"/>
      <c r="DS403" s="3"/>
      <c r="DT403" s="3"/>
      <c r="DU403" s="3"/>
      <c r="DV403" s="3"/>
      <c r="DW403" s="3"/>
      <c r="DX403" s="3"/>
      <c r="DY403" s="3"/>
      <c r="DZ403" s="3"/>
      <c r="EA403" s="3"/>
      <c r="EB403" s="3"/>
      <c r="EC403" s="3"/>
    </row>
    <row r="404" spans="2:133">
      <c r="B404" s="3"/>
      <c r="C404" s="3"/>
      <c r="D404" s="3"/>
      <c r="E404" s="3"/>
      <c r="F404" s="500"/>
      <c r="G404" s="3"/>
      <c r="H404" s="3"/>
      <c r="I404" s="3"/>
      <c r="J404" s="3"/>
      <c r="K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c r="BA404" s="3"/>
      <c r="BB404" s="3"/>
      <c r="BC404" s="3"/>
      <c r="BD404" s="3"/>
      <c r="BE404" s="3"/>
      <c r="BF404" s="3"/>
      <c r="BG404" s="3"/>
      <c r="BH404" s="3"/>
      <c r="BI404" s="3"/>
      <c r="BJ404" s="3"/>
      <c r="BK404" s="3"/>
      <c r="BL404" s="3"/>
      <c r="BM404" s="3"/>
      <c r="BN404" s="3"/>
      <c r="BO404" s="3"/>
      <c r="BP404" s="3"/>
      <c r="BQ404" s="3"/>
      <c r="BR404" s="3"/>
      <c r="BS404" s="3"/>
      <c r="BT404" s="3"/>
      <c r="BU404" s="3"/>
      <c r="BV404" s="3"/>
      <c r="BW404" s="3"/>
      <c r="BX404" s="3"/>
      <c r="BY404" s="3"/>
      <c r="BZ404" s="3"/>
      <c r="CA404" s="3"/>
      <c r="CB404" s="3"/>
      <c r="CC404" s="3"/>
      <c r="CD404" s="3"/>
      <c r="CE404" s="3"/>
      <c r="CF404" s="3"/>
      <c r="CG404" s="3"/>
      <c r="CH404" s="3"/>
      <c r="CI404" s="3"/>
      <c r="CJ404" s="3"/>
      <c r="CK404" s="3"/>
      <c r="CL404" s="3"/>
      <c r="CM404" s="3"/>
      <c r="CN404" s="3"/>
      <c r="CO404" s="3"/>
      <c r="CP404" s="3"/>
      <c r="CQ404" s="3"/>
      <c r="CR404" s="3"/>
      <c r="CS404" s="3"/>
      <c r="CT404" s="3"/>
      <c r="CU404" s="3"/>
      <c r="CV404" s="3"/>
      <c r="CW404" s="3"/>
      <c r="CX404" s="3"/>
      <c r="CY404" s="3"/>
      <c r="CZ404" s="3"/>
      <c r="DA404" s="3"/>
      <c r="DB404" s="3"/>
      <c r="DC404" s="3"/>
      <c r="DD404" s="3"/>
      <c r="DE404" s="3"/>
      <c r="DF404" s="3"/>
      <c r="DG404" s="3"/>
      <c r="DH404" s="3"/>
      <c r="DI404" s="3"/>
      <c r="DJ404" s="3"/>
      <c r="DK404" s="3"/>
      <c r="DL404" s="3"/>
      <c r="DM404" s="3"/>
      <c r="DN404" s="3"/>
      <c r="DO404" s="3"/>
      <c r="DP404" s="3"/>
      <c r="DQ404" s="3"/>
      <c r="DR404" s="3"/>
      <c r="DS404" s="3"/>
      <c r="DT404" s="3"/>
      <c r="DU404" s="3"/>
      <c r="DV404" s="3"/>
      <c r="DW404" s="3"/>
      <c r="DX404" s="3"/>
      <c r="DY404" s="3"/>
      <c r="DZ404" s="3"/>
      <c r="EA404" s="3"/>
      <c r="EB404" s="3"/>
      <c r="EC404" s="3"/>
    </row>
    <row r="405" spans="2:133">
      <c r="B405" s="3"/>
      <c r="C405" s="3"/>
      <c r="D405" s="3"/>
      <c r="E405" s="3"/>
      <c r="F405" s="500"/>
      <c r="G405" s="3"/>
      <c r="H405" s="3"/>
      <c r="I405" s="3"/>
      <c r="J405" s="3"/>
      <c r="K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c r="BA405" s="3"/>
      <c r="BB405" s="3"/>
      <c r="BC405" s="3"/>
      <c r="BD405" s="3"/>
      <c r="BE405" s="3"/>
      <c r="BF405" s="3"/>
      <c r="BG405" s="3"/>
      <c r="BH405" s="3"/>
      <c r="BI405" s="3"/>
      <c r="BJ405" s="3"/>
      <c r="BK405" s="3"/>
      <c r="BL405" s="3"/>
      <c r="BM405" s="3"/>
      <c r="BN405" s="3"/>
      <c r="BO405" s="3"/>
      <c r="BP405" s="3"/>
      <c r="BQ405" s="3"/>
      <c r="BR405" s="3"/>
      <c r="BS405" s="3"/>
      <c r="BT405" s="3"/>
      <c r="BU405" s="3"/>
      <c r="BV405" s="3"/>
      <c r="BW405" s="3"/>
      <c r="BX405" s="3"/>
      <c r="BY405" s="3"/>
      <c r="BZ405" s="3"/>
      <c r="CA405" s="3"/>
      <c r="CB405" s="3"/>
      <c r="CC405" s="3"/>
      <c r="CD405" s="3"/>
      <c r="CE405" s="3"/>
      <c r="CF405" s="3"/>
      <c r="CG405" s="3"/>
      <c r="CH405" s="3"/>
      <c r="CI405" s="3"/>
      <c r="CJ405" s="3"/>
      <c r="CK405" s="3"/>
      <c r="CL405" s="3"/>
      <c r="CM405" s="3"/>
      <c r="CN405" s="3"/>
      <c r="CO405" s="3"/>
      <c r="CP405" s="3"/>
      <c r="CQ405" s="3"/>
      <c r="CR405" s="3"/>
      <c r="CS405" s="3"/>
      <c r="CT405" s="3"/>
      <c r="CU405" s="3"/>
      <c r="CV405" s="3"/>
      <c r="CW405" s="3"/>
      <c r="CX405" s="3"/>
      <c r="CY405" s="3"/>
      <c r="CZ405" s="3"/>
      <c r="DA405" s="3"/>
      <c r="DB405" s="3"/>
      <c r="DC405" s="3"/>
      <c r="DD405" s="3"/>
      <c r="DE405" s="3"/>
      <c r="DF405" s="3"/>
      <c r="DG405" s="3"/>
      <c r="DH405" s="3"/>
      <c r="DI405" s="3"/>
      <c r="DJ405" s="3"/>
      <c r="DK405" s="3"/>
      <c r="DL405" s="3"/>
      <c r="DM405" s="3"/>
      <c r="DN405" s="3"/>
      <c r="DO405" s="3"/>
      <c r="DP405" s="3"/>
      <c r="DQ405" s="3"/>
      <c r="DR405" s="3"/>
      <c r="DS405" s="3"/>
      <c r="DT405" s="3"/>
      <c r="DU405" s="3"/>
      <c r="DV405" s="3"/>
      <c r="DW405" s="3"/>
      <c r="DX405" s="3"/>
      <c r="DY405" s="3"/>
      <c r="DZ405" s="3"/>
      <c r="EA405" s="3"/>
      <c r="EB405" s="3"/>
      <c r="EC405" s="3"/>
    </row>
    <row r="406" spans="2:133">
      <c r="B406" s="3"/>
      <c r="C406" s="3"/>
      <c r="D406" s="3"/>
      <c r="E406" s="3"/>
      <c r="F406" s="500"/>
      <c r="G406" s="3"/>
      <c r="H406" s="3"/>
      <c r="I406" s="3"/>
      <c r="J406" s="3"/>
      <c r="K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c r="BA406" s="3"/>
      <c r="BB406" s="3"/>
      <c r="BC406" s="3"/>
      <c r="BD406" s="3"/>
      <c r="BE406" s="3"/>
      <c r="BF406" s="3"/>
      <c r="BG406" s="3"/>
      <c r="BH406" s="3"/>
      <c r="BI406" s="3"/>
      <c r="BJ406" s="3"/>
      <c r="BK406" s="3"/>
      <c r="BL406" s="3"/>
      <c r="BM406" s="3"/>
      <c r="BN406" s="3"/>
      <c r="BO406" s="3"/>
      <c r="BP406" s="3"/>
      <c r="BQ406" s="3"/>
      <c r="BR406" s="3"/>
      <c r="BS406" s="3"/>
      <c r="BT406" s="3"/>
      <c r="BU406" s="3"/>
      <c r="BV406" s="3"/>
      <c r="BW406" s="3"/>
      <c r="BX406" s="3"/>
      <c r="BY406" s="3"/>
      <c r="BZ406" s="3"/>
      <c r="CA406" s="3"/>
      <c r="CB406" s="3"/>
      <c r="CC406" s="3"/>
      <c r="CD406" s="3"/>
      <c r="CE406" s="3"/>
      <c r="CF406" s="3"/>
      <c r="CG406" s="3"/>
      <c r="CH406" s="3"/>
      <c r="CI406" s="3"/>
      <c r="CJ406" s="3"/>
      <c r="CK406" s="3"/>
      <c r="CL406" s="3"/>
      <c r="CM406" s="3"/>
      <c r="CN406" s="3"/>
      <c r="CO406" s="3"/>
      <c r="CP406" s="3"/>
      <c r="CQ406" s="3"/>
      <c r="CR406" s="3"/>
      <c r="CS406" s="3"/>
      <c r="CT406" s="3"/>
      <c r="CU406" s="3"/>
      <c r="CV406" s="3"/>
      <c r="CW406" s="3"/>
      <c r="CX406" s="3"/>
      <c r="CY406" s="3"/>
      <c r="CZ406" s="3"/>
      <c r="DA406" s="3"/>
      <c r="DB406" s="3"/>
      <c r="DC406" s="3"/>
      <c r="DD406" s="3"/>
      <c r="DE406" s="3"/>
      <c r="DF406" s="3"/>
      <c r="DG406" s="3"/>
      <c r="DH406" s="3"/>
      <c r="DI406" s="3"/>
      <c r="DJ406" s="3"/>
      <c r="DK406" s="3"/>
      <c r="DL406" s="3"/>
      <c r="DM406" s="3"/>
      <c r="DN406" s="3"/>
      <c r="DO406" s="3"/>
      <c r="DP406" s="3"/>
      <c r="DQ406" s="3"/>
      <c r="DR406" s="3"/>
      <c r="DS406" s="3"/>
      <c r="DT406" s="3"/>
      <c r="DU406" s="3"/>
      <c r="DV406" s="3"/>
      <c r="DW406" s="3"/>
      <c r="DX406" s="3"/>
      <c r="DY406" s="3"/>
      <c r="DZ406" s="3"/>
      <c r="EA406" s="3"/>
      <c r="EB406" s="3"/>
      <c r="EC406" s="3"/>
    </row>
    <row r="407" spans="2:133">
      <c r="B407" s="3"/>
      <c r="C407" s="3"/>
      <c r="D407" s="3"/>
      <c r="E407" s="3"/>
      <c r="F407" s="500"/>
      <c r="G407" s="3"/>
      <c r="H407" s="3"/>
      <c r="I407" s="3"/>
      <c r="J407" s="3"/>
      <c r="K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c r="BA407" s="3"/>
      <c r="BB407" s="3"/>
      <c r="BC407" s="3"/>
      <c r="BD407" s="3"/>
      <c r="BE407" s="3"/>
      <c r="BF407" s="3"/>
      <c r="BG407" s="3"/>
      <c r="BH407" s="3"/>
      <c r="BI407" s="3"/>
      <c r="BJ407" s="3"/>
      <c r="BK407" s="3"/>
      <c r="BL407" s="3"/>
      <c r="BM407" s="3"/>
      <c r="BN407" s="3"/>
      <c r="BO407" s="3"/>
      <c r="BP407" s="3"/>
      <c r="BQ407" s="3"/>
      <c r="BR407" s="3"/>
      <c r="BS407" s="3"/>
      <c r="BT407" s="3"/>
      <c r="BU407" s="3"/>
      <c r="BV407" s="3"/>
      <c r="BW407" s="3"/>
      <c r="BX407" s="3"/>
      <c r="BY407" s="3"/>
      <c r="BZ407" s="3"/>
      <c r="CA407" s="3"/>
      <c r="CB407" s="3"/>
      <c r="CC407" s="3"/>
      <c r="CD407" s="3"/>
      <c r="CE407" s="3"/>
      <c r="CF407" s="3"/>
      <c r="CG407" s="3"/>
      <c r="CH407" s="3"/>
      <c r="CI407" s="3"/>
      <c r="CJ407" s="3"/>
      <c r="CK407" s="3"/>
      <c r="CL407" s="3"/>
      <c r="CM407" s="3"/>
      <c r="CN407" s="3"/>
      <c r="CO407" s="3"/>
      <c r="CP407" s="3"/>
      <c r="CQ407" s="3"/>
      <c r="CR407" s="3"/>
      <c r="CS407" s="3"/>
      <c r="CT407" s="3"/>
      <c r="CU407" s="3"/>
      <c r="CV407" s="3"/>
      <c r="CW407" s="3"/>
      <c r="CX407" s="3"/>
      <c r="CY407" s="3"/>
      <c r="CZ407" s="3"/>
      <c r="DA407" s="3"/>
      <c r="DB407" s="3"/>
      <c r="DC407" s="3"/>
      <c r="DD407" s="3"/>
      <c r="DE407" s="3"/>
      <c r="DF407" s="3"/>
      <c r="DG407" s="3"/>
      <c r="DH407" s="3"/>
      <c r="DI407" s="3"/>
      <c r="DJ407" s="3"/>
      <c r="DK407" s="3"/>
      <c r="DL407" s="3"/>
      <c r="DM407" s="3"/>
      <c r="DN407" s="3"/>
      <c r="DO407" s="3"/>
      <c r="DP407" s="3"/>
      <c r="DQ407" s="3"/>
      <c r="DR407" s="3"/>
      <c r="DS407" s="3"/>
      <c r="DT407" s="3"/>
      <c r="DU407" s="3"/>
      <c r="DV407" s="3"/>
      <c r="DW407" s="3"/>
      <c r="DX407" s="3"/>
      <c r="DY407" s="3"/>
      <c r="DZ407" s="3"/>
      <c r="EA407" s="3"/>
      <c r="EB407" s="3"/>
      <c r="EC407" s="3"/>
    </row>
    <row r="408" spans="2:133">
      <c r="B408" s="3"/>
      <c r="C408" s="3"/>
      <c r="D408" s="3"/>
      <c r="E408" s="3"/>
      <c r="F408" s="500"/>
      <c r="G408" s="3"/>
      <c r="H408" s="3"/>
      <c r="I408" s="3"/>
      <c r="J408" s="3"/>
      <c r="K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c r="BB408" s="3"/>
      <c r="BC408" s="3"/>
      <c r="BD408" s="3"/>
      <c r="BE408" s="3"/>
      <c r="BF408" s="3"/>
      <c r="BG408" s="3"/>
      <c r="BH408" s="3"/>
      <c r="BI408" s="3"/>
      <c r="BJ408" s="3"/>
      <c r="BK408" s="3"/>
      <c r="BL408" s="3"/>
      <c r="BM408" s="3"/>
      <c r="BN408" s="3"/>
      <c r="BO408" s="3"/>
      <c r="BP408" s="3"/>
      <c r="BQ408" s="3"/>
      <c r="BR408" s="3"/>
      <c r="BS408" s="3"/>
      <c r="BT408" s="3"/>
      <c r="BU408" s="3"/>
      <c r="BV408" s="3"/>
      <c r="BW408" s="3"/>
      <c r="BX408" s="3"/>
      <c r="BY408" s="3"/>
      <c r="BZ408" s="3"/>
      <c r="CA408" s="3"/>
      <c r="CB408" s="3"/>
      <c r="CC408" s="3"/>
      <c r="CD408" s="3"/>
      <c r="CE408" s="3"/>
      <c r="CF408" s="3"/>
      <c r="CG408" s="3"/>
      <c r="CH408" s="3"/>
      <c r="CI408" s="3"/>
      <c r="CJ408" s="3"/>
      <c r="CK408" s="3"/>
      <c r="CL408" s="3"/>
      <c r="CM408" s="3"/>
      <c r="CN408" s="3"/>
      <c r="CO408" s="3"/>
      <c r="CP408" s="3"/>
      <c r="CQ408" s="3"/>
      <c r="CR408" s="3"/>
      <c r="CS408" s="3"/>
      <c r="CT408" s="3"/>
      <c r="CU408" s="3"/>
      <c r="CV408" s="3"/>
      <c r="CW408" s="3"/>
      <c r="CX408" s="3"/>
      <c r="CY408" s="3"/>
      <c r="CZ408" s="3"/>
      <c r="DA408" s="3"/>
      <c r="DB408" s="3"/>
      <c r="DC408" s="3"/>
      <c r="DD408" s="3"/>
      <c r="DE408" s="3"/>
      <c r="DF408" s="3"/>
      <c r="DG408" s="3"/>
      <c r="DH408" s="3"/>
      <c r="DI408" s="3"/>
      <c r="DJ408" s="3"/>
      <c r="DK408" s="3"/>
      <c r="DL408" s="3"/>
      <c r="DM408" s="3"/>
      <c r="DN408" s="3"/>
      <c r="DO408" s="3"/>
      <c r="DP408" s="3"/>
      <c r="DQ408" s="3"/>
      <c r="DR408" s="3"/>
      <c r="DS408" s="3"/>
      <c r="DT408" s="3"/>
      <c r="DU408" s="3"/>
      <c r="DV408" s="3"/>
      <c r="DW408" s="3"/>
      <c r="DX408" s="3"/>
      <c r="DY408" s="3"/>
      <c r="DZ408" s="3"/>
      <c r="EA408" s="3"/>
      <c r="EB408" s="3"/>
      <c r="EC408" s="3"/>
    </row>
    <row r="409" spans="2:133">
      <c r="B409" s="3"/>
      <c r="C409" s="3"/>
      <c r="D409" s="3"/>
      <c r="E409" s="3"/>
      <c r="F409" s="500"/>
      <c r="G409" s="3"/>
      <c r="H409" s="3"/>
      <c r="I409" s="3"/>
      <c r="J409" s="3"/>
      <c r="K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s="3"/>
      <c r="BD409" s="3"/>
      <c r="BE409" s="3"/>
      <c r="BF409" s="3"/>
      <c r="BG409" s="3"/>
      <c r="BH409" s="3"/>
      <c r="BI409" s="3"/>
      <c r="BJ409" s="3"/>
      <c r="BK409" s="3"/>
      <c r="BL409" s="3"/>
      <c r="BM409" s="3"/>
      <c r="BN409" s="3"/>
      <c r="BO409" s="3"/>
      <c r="BP409" s="3"/>
      <c r="BQ409" s="3"/>
      <c r="BR409" s="3"/>
      <c r="BS409" s="3"/>
      <c r="BT409" s="3"/>
      <c r="BU409" s="3"/>
      <c r="BV409" s="3"/>
      <c r="BW409" s="3"/>
      <c r="BX409" s="3"/>
      <c r="BY409" s="3"/>
      <c r="BZ409" s="3"/>
      <c r="CA409" s="3"/>
      <c r="CB409" s="3"/>
      <c r="CC409" s="3"/>
      <c r="CD409" s="3"/>
      <c r="CE409" s="3"/>
      <c r="CF409" s="3"/>
      <c r="CG409" s="3"/>
      <c r="CH409" s="3"/>
      <c r="CI409" s="3"/>
      <c r="CJ409" s="3"/>
      <c r="CK409" s="3"/>
      <c r="CL409" s="3"/>
      <c r="CM409" s="3"/>
      <c r="CN409" s="3"/>
      <c r="CO409" s="3"/>
      <c r="CP409" s="3"/>
      <c r="CQ409" s="3"/>
      <c r="CR409" s="3"/>
      <c r="CS409" s="3"/>
      <c r="CT409" s="3"/>
      <c r="CU409" s="3"/>
      <c r="CV409" s="3"/>
      <c r="CW409" s="3"/>
      <c r="CX409" s="3"/>
      <c r="CY409" s="3"/>
      <c r="CZ409" s="3"/>
      <c r="DA409" s="3"/>
      <c r="DB409" s="3"/>
      <c r="DC409" s="3"/>
      <c r="DD409" s="3"/>
      <c r="DE409" s="3"/>
      <c r="DF409" s="3"/>
      <c r="DG409" s="3"/>
      <c r="DH409" s="3"/>
      <c r="DI409" s="3"/>
      <c r="DJ409" s="3"/>
      <c r="DK409" s="3"/>
      <c r="DL409" s="3"/>
      <c r="DM409" s="3"/>
      <c r="DN409" s="3"/>
      <c r="DO409" s="3"/>
      <c r="DP409" s="3"/>
      <c r="DQ409" s="3"/>
      <c r="DR409" s="3"/>
      <c r="DS409" s="3"/>
      <c r="DT409" s="3"/>
      <c r="DU409" s="3"/>
      <c r="DV409" s="3"/>
      <c r="DW409" s="3"/>
      <c r="DX409" s="3"/>
      <c r="DY409" s="3"/>
      <c r="DZ409" s="3"/>
      <c r="EA409" s="3"/>
      <c r="EB409" s="3"/>
      <c r="EC409" s="3"/>
    </row>
    <row r="410" spans="2:133">
      <c r="B410" s="3"/>
      <c r="C410" s="3"/>
      <c r="D410" s="3"/>
      <c r="E410" s="3"/>
      <c r="F410" s="500"/>
      <c r="G410" s="3"/>
      <c r="H410" s="3"/>
      <c r="I410" s="3"/>
      <c r="J410" s="3"/>
      <c r="K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c r="BA410" s="3"/>
      <c r="BB410" s="3"/>
      <c r="BC410" s="3"/>
      <c r="BD410" s="3"/>
      <c r="BE410" s="3"/>
      <c r="BF410" s="3"/>
      <c r="BG410" s="3"/>
      <c r="BH410" s="3"/>
      <c r="BI410" s="3"/>
      <c r="BJ410" s="3"/>
      <c r="BK410" s="3"/>
      <c r="BL410" s="3"/>
      <c r="BM410" s="3"/>
      <c r="BN410" s="3"/>
      <c r="BO410" s="3"/>
      <c r="BP410" s="3"/>
      <c r="BQ410" s="3"/>
      <c r="BR410" s="3"/>
      <c r="BS410" s="3"/>
      <c r="BT410" s="3"/>
      <c r="BU410" s="3"/>
      <c r="BV410" s="3"/>
      <c r="BW410" s="3"/>
      <c r="BX410" s="3"/>
      <c r="BY410" s="3"/>
      <c r="BZ410" s="3"/>
      <c r="CA410" s="3"/>
      <c r="CB410" s="3"/>
      <c r="CC410" s="3"/>
      <c r="CD410" s="3"/>
      <c r="CE410" s="3"/>
      <c r="CF410" s="3"/>
      <c r="CG410" s="3"/>
      <c r="CH410" s="3"/>
      <c r="CI410" s="3"/>
      <c r="CJ410" s="3"/>
      <c r="CK410" s="3"/>
      <c r="CL410" s="3"/>
      <c r="CM410" s="3"/>
      <c r="CN410" s="3"/>
      <c r="CO410" s="3"/>
      <c r="CP410" s="3"/>
      <c r="CQ410" s="3"/>
      <c r="CR410" s="3"/>
      <c r="CS410" s="3"/>
      <c r="CT410" s="3"/>
      <c r="CU410" s="3"/>
      <c r="CV410" s="3"/>
      <c r="CW410" s="3"/>
      <c r="CX410" s="3"/>
      <c r="CY410" s="3"/>
      <c r="CZ410" s="3"/>
      <c r="DA410" s="3"/>
      <c r="DB410" s="3"/>
      <c r="DC410" s="3"/>
      <c r="DD410" s="3"/>
      <c r="DE410" s="3"/>
      <c r="DF410" s="3"/>
      <c r="DG410" s="3"/>
      <c r="DH410" s="3"/>
      <c r="DI410" s="3"/>
      <c r="DJ410" s="3"/>
      <c r="DK410" s="3"/>
      <c r="DL410" s="3"/>
      <c r="DM410" s="3"/>
      <c r="DN410" s="3"/>
      <c r="DO410" s="3"/>
      <c r="DP410" s="3"/>
      <c r="DQ410" s="3"/>
      <c r="DR410" s="3"/>
      <c r="DS410" s="3"/>
      <c r="DT410" s="3"/>
      <c r="DU410" s="3"/>
      <c r="DV410" s="3"/>
      <c r="DW410" s="3"/>
      <c r="DX410" s="3"/>
      <c r="DY410" s="3"/>
      <c r="DZ410" s="3"/>
      <c r="EA410" s="3"/>
      <c r="EB410" s="3"/>
      <c r="EC410" s="3"/>
    </row>
    <row r="411" spans="2:133">
      <c r="B411" s="3"/>
      <c r="C411" s="3"/>
      <c r="D411" s="3"/>
      <c r="E411" s="3"/>
      <c r="F411" s="500"/>
      <c r="G411" s="3"/>
      <c r="H411" s="3"/>
      <c r="I411" s="3"/>
      <c r="J411" s="3"/>
      <c r="K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c r="BD411" s="3"/>
      <c r="BE411" s="3"/>
      <c r="BF411" s="3"/>
      <c r="BG411" s="3"/>
      <c r="BH411" s="3"/>
      <c r="BI411" s="3"/>
      <c r="BJ411" s="3"/>
      <c r="BK411" s="3"/>
      <c r="BL411" s="3"/>
      <c r="BM411" s="3"/>
      <c r="BN411" s="3"/>
      <c r="BO411" s="3"/>
      <c r="BP411" s="3"/>
      <c r="BQ411" s="3"/>
      <c r="BR411" s="3"/>
      <c r="BS411" s="3"/>
      <c r="BT411" s="3"/>
      <c r="BU411" s="3"/>
      <c r="BV411" s="3"/>
      <c r="BW411" s="3"/>
      <c r="BX411" s="3"/>
      <c r="BY411" s="3"/>
      <c r="BZ411" s="3"/>
      <c r="CA411" s="3"/>
      <c r="CB411" s="3"/>
      <c r="CC411" s="3"/>
      <c r="CD411" s="3"/>
      <c r="CE411" s="3"/>
      <c r="CF411" s="3"/>
      <c r="CG411" s="3"/>
      <c r="CH411" s="3"/>
      <c r="CI411" s="3"/>
      <c r="CJ411" s="3"/>
      <c r="CK411" s="3"/>
      <c r="CL411" s="3"/>
      <c r="CM411" s="3"/>
      <c r="CN411" s="3"/>
      <c r="CO411" s="3"/>
      <c r="CP411" s="3"/>
      <c r="CQ411" s="3"/>
      <c r="CR411" s="3"/>
      <c r="CS411" s="3"/>
      <c r="CT411" s="3"/>
      <c r="CU411" s="3"/>
      <c r="CV411" s="3"/>
      <c r="CW411" s="3"/>
      <c r="CX411" s="3"/>
      <c r="CY411" s="3"/>
      <c r="CZ411" s="3"/>
      <c r="DA411" s="3"/>
      <c r="DB411" s="3"/>
      <c r="DC411" s="3"/>
      <c r="DD411" s="3"/>
      <c r="DE411" s="3"/>
      <c r="DF411" s="3"/>
      <c r="DG411" s="3"/>
      <c r="DH411" s="3"/>
      <c r="DI411" s="3"/>
      <c r="DJ411" s="3"/>
      <c r="DK411" s="3"/>
      <c r="DL411" s="3"/>
      <c r="DM411" s="3"/>
      <c r="DN411" s="3"/>
      <c r="DO411" s="3"/>
      <c r="DP411" s="3"/>
      <c r="DQ411" s="3"/>
      <c r="DR411" s="3"/>
      <c r="DS411" s="3"/>
      <c r="DT411" s="3"/>
      <c r="DU411" s="3"/>
      <c r="DV411" s="3"/>
      <c r="DW411" s="3"/>
      <c r="DX411" s="3"/>
      <c r="DY411" s="3"/>
      <c r="DZ411" s="3"/>
      <c r="EA411" s="3"/>
      <c r="EB411" s="3"/>
      <c r="EC411" s="3"/>
    </row>
    <row r="412" spans="2:133">
      <c r="B412" s="3"/>
      <c r="C412" s="3"/>
      <c r="D412" s="3"/>
      <c r="E412" s="3"/>
      <c r="F412" s="500"/>
      <c r="G412" s="3"/>
      <c r="H412" s="3"/>
      <c r="I412" s="3"/>
      <c r="J412" s="3"/>
      <c r="K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c r="BH412" s="3"/>
      <c r="BI412" s="3"/>
      <c r="BJ412" s="3"/>
      <c r="BK412" s="3"/>
      <c r="BL412" s="3"/>
      <c r="BM412" s="3"/>
      <c r="BN412" s="3"/>
      <c r="BO412" s="3"/>
      <c r="BP412" s="3"/>
      <c r="BQ412" s="3"/>
      <c r="BR412" s="3"/>
      <c r="BS412" s="3"/>
      <c r="BT412" s="3"/>
      <c r="BU412" s="3"/>
      <c r="BV412" s="3"/>
      <c r="BW412" s="3"/>
      <c r="BX412" s="3"/>
      <c r="BY412" s="3"/>
      <c r="BZ412" s="3"/>
      <c r="CA412" s="3"/>
      <c r="CB412" s="3"/>
      <c r="CC412" s="3"/>
      <c r="CD412" s="3"/>
      <c r="CE412" s="3"/>
      <c r="CF412" s="3"/>
      <c r="CG412" s="3"/>
      <c r="CH412" s="3"/>
      <c r="CI412" s="3"/>
      <c r="CJ412" s="3"/>
      <c r="CK412" s="3"/>
      <c r="CL412" s="3"/>
      <c r="CM412" s="3"/>
      <c r="CN412" s="3"/>
      <c r="CO412" s="3"/>
      <c r="CP412" s="3"/>
      <c r="CQ412" s="3"/>
      <c r="CR412" s="3"/>
      <c r="CS412" s="3"/>
      <c r="CT412" s="3"/>
      <c r="CU412" s="3"/>
      <c r="CV412" s="3"/>
      <c r="CW412" s="3"/>
      <c r="CX412" s="3"/>
      <c r="CY412" s="3"/>
      <c r="CZ412" s="3"/>
      <c r="DA412" s="3"/>
      <c r="DB412" s="3"/>
      <c r="DC412" s="3"/>
      <c r="DD412" s="3"/>
      <c r="DE412" s="3"/>
      <c r="DF412" s="3"/>
      <c r="DG412" s="3"/>
      <c r="DH412" s="3"/>
      <c r="DI412" s="3"/>
      <c r="DJ412" s="3"/>
      <c r="DK412" s="3"/>
      <c r="DL412" s="3"/>
      <c r="DM412" s="3"/>
      <c r="DN412" s="3"/>
      <c r="DO412" s="3"/>
      <c r="DP412" s="3"/>
      <c r="DQ412" s="3"/>
      <c r="DR412" s="3"/>
      <c r="DS412" s="3"/>
      <c r="DT412" s="3"/>
      <c r="DU412" s="3"/>
      <c r="DV412" s="3"/>
      <c r="DW412" s="3"/>
      <c r="DX412" s="3"/>
      <c r="DY412" s="3"/>
      <c r="DZ412" s="3"/>
      <c r="EA412" s="3"/>
      <c r="EB412" s="3"/>
      <c r="EC412" s="3"/>
    </row>
    <row r="413" spans="2:133">
      <c r="B413" s="3"/>
      <c r="C413" s="3"/>
      <c r="D413" s="3"/>
      <c r="E413" s="3"/>
      <c r="F413" s="500"/>
      <c r="G413" s="3"/>
      <c r="H413" s="3"/>
      <c r="I413" s="3"/>
      <c r="J413" s="3"/>
      <c r="K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s="3"/>
      <c r="BD413" s="3"/>
      <c r="BE413" s="3"/>
      <c r="BF413" s="3"/>
      <c r="BG413" s="3"/>
      <c r="BH413" s="3"/>
      <c r="BI413" s="3"/>
      <c r="BJ413" s="3"/>
      <c r="BK413" s="3"/>
      <c r="BL413" s="3"/>
      <c r="BM413" s="3"/>
      <c r="BN413" s="3"/>
      <c r="BO413" s="3"/>
      <c r="BP413" s="3"/>
      <c r="BQ413" s="3"/>
      <c r="BR413" s="3"/>
      <c r="BS413" s="3"/>
      <c r="BT413" s="3"/>
      <c r="BU413" s="3"/>
      <c r="BV413" s="3"/>
      <c r="BW413" s="3"/>
      <c r="BX413" s="3"/>
      <c r="BY413" s="3"/>
      <c r="BZ413" s="3"/>
      <c r="CA413" s="3"/>
      <c r="CB413" s="3"/>
      <c r="CC413" s="3"/>
      <c r="CD413" s="3"/>
      <c r="CE413" s="3"/>
      <c r="CF413" s="3"/>
      <c r="CG413" s="3"/>
      <c r="CH413" s="3"/>
      <c r="CI413" s="3"/>
      <c r="CJ413" s="3"/>
      <c r="CK413" s="3"/>
      <c r="CL413" s="3"/>
      <c r="CM413" s="3"/>
      <c r="CN413" s="3"/>
      <c r="CO413" s="3"/>
      <c r="CP413" s="3"/>
      <c r="CQ413" s="3"/>
      <c r="CR413" s="3"/>
      <c r="CS413" s="3"/>
      <c r="CT413" s="3"/>
      <c r="CU413" s="3"/>
      <c r="CV413" s="3"/>
      <c r="CW413" s="3"/>
      <c r="CX413" s="3"/>
      <c r="CY413" s="3"/>
      <c r="CZ413" s="3"/>
      <c r="DA413" s="3"/>
      <c r="DB413" s="3"/>
      <c r="DC413" s="3"/>
      <c r="DD413" s="3"/>
      <c r="DE413" s="3"/>
      <c r="DF413" s="3"/>
      <c r="DG413" s="3"/>
      <c r="DH413" s="3"/>
      <c r="DI413" s="3"/>
      <c r="DJ413" s="3"/>
      <c r="DK413" s="3"/>
      <c r="DL413" s="3"/>
      <c r="DM413" s="3"/>
      <c r="DN413" s="3"/>
      <c r="DO413" s="3"/>
      <c r="DP413" s="3"/>
      <c r="DQ413" s="3"/>
      <c r="DR413" s="3"/>
      <c r="DS413" s="3"/>
      <c r="DT413" s="3"/>
      <c r="DU413" s="3"/>
      <c r="DV413" s="3"/>
      <c r="DW413" s="3"/>
      <c r="DX413" s="3"/>
      <c r="DY413" s="3"/>
      <c r="DZ413" s="3"/>
      <c r="EA413" s="3"/>
      <c r="EB413" s="3"/>
      <c r="EC413" s="3"/>
    </row>
    <row r="414" spans="2:133">
      <c r="B414" s="3"/>
      <c r="C414" s="3"/>
      <c r="D414" s="3"/>
      <c r="E414" s="3"/>
      <c r="F414" s="500"/>
      <c r="G414" s="3"/>
      <c r="H414" s="3"/>
      <c r="I414" s="3"/>
      <c r="J414" s="3"/>
      <c r="K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s="3"/>
      <c r="BD414" s="3"/>
      <c r="BE414" s="3"/>
      <c r="BF414" s="3"/>
      <c r="BG414" s="3"/>
      <c r="BH414" s="3"/>
      <c r="BI414" s="3"/>
      <c r="BJ414" s="3"/>
      <c r="BK414" s="3"/>
      <c r="BL414" s="3"/>
      <c r="BM414" s="3"/>
      <c r="BN414" s="3"/>
      <c r="BO414" s="3"/>
      <c r="BP414" s="3"/>
      <c r="BQ414" s="3"/>
      <c r="BR414" s="3"/>
      <c r="BS414" s="3"/>
      <c r="BT414" s="3"/>
      <c r="BU414" s="3"/>
      <c r="BV414" s="3"/>
      <c r="BW414" s="3"/>
      <c r="BX414" s="3"/>
      <c r="BY414" s="3"/>
      <c r="BZ414" s="3"/>
      <c r="CA414" s="3"/>
      <c r="CB414" s="3"/>
      <c r="CC414" s="3"/>
      <c r="CD414" s="3"/>
      <c r="CE414" s="3"/>
      <c r="CF414" s="3"/>
      <c r="CG414" s="3"/>
      <c r="CH414" s="3"/>
      <c r="CI414" s="3"/>
      <c r="CJ414" s="3"/>
      <c r="CK414" s="3"/>
      <c r="CL414" s="3"/>
      <c r="CM414" s="3"/>
      <c r="CN414" s="3"/>
      <c r="CO414" s="3"/>
      <c r="CP414" s="3"/>
      <c r="CQ414" s="3"/>
      <c r="CR414" s="3"/>
      <c r="CS414" s="3"/>
      <c r="CT414" s="3"/>
      <c r="CU414" s="3"/>
      <c r="CV414" s="3"/>
      <c r="CW414" s="3"/>
      <c r="CX414" s="3"/>
      <c r="CY414" s="3"/>
      <c r="CZ414" s="3"/>
      <c r="DA414" s="3"/>
      <c r="DB414" s="3"/>
      <c r="DC414" s="3"/>
      <c r="DD414" s="3"/>
      <c r="DE414" s="3"/>
      <c r="DF414" s="3"/>
      <c r="DG414" s="3"/>
      <c r="DH414" s="3"/>
      <c r="DI414" s="3"/>
      <c r="DJ414" s="3"/>
      <c r="DK414" s="3"/>
      <c r="DL414" s="3"/>
      <c r="DM414" s="3"/>
      <c r="DN414" s="3"/>
      <c r="DO414" s="3"/>
      <c r="DP414" s="3"/>
      <c r="DQ414" s="3"/>
      <c r="DR414" s="3"/>
      <c r="DS414" s="3"/>
      <c r="DT414" s="3"/>
      <c r="DU414" s="3"/>
      <c r="DV414" s="3"/>
      <c r="DW414" s="3"/>
      <c r="DX414" s="3"/>
      <c r="DY414" s="3"/>
      <c r="DZ414" s="3"/>
      <c r="EA414" s="3"/>
      <c r="EB414" s="3"/>
      <c r="EC414" s="3"/>
    </row>
    <row r="415" spans="2:133">
      <c r="B415" s="3"/>
      <c r="C415" s="3"/>
      <c r="D415" s="3"/>
      <c r="E415" s="3"/>
      <c r="F415" s="500"/>
      <c r="G415" s="3"/>
      <c r="H415" s="3"/>
      <c r="I415" s="3"/>
      <c r="J415" s="3"/>
      <c r="K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c r="BD415" s="3"/>
      <c r="BE415" s="3"/>
      <c r="BF415" s="3"/>
      <c r="BG415" s="3"/>
      <c r="BH415" s="3"/>
      <c r="BI415" s="3"/>
      <c r="BJ415" s="3"/>
      <c r="BK415" s="3"/>
      <c r="BL415" s="3"/>
      <c r="BM415" s="3"/>
      <c r="BN415" s="3"/>
      <c r="BO415" s="3"/>
      <c r="BP415" s="3"/>
      <c r="BQ415" s="3"/>
      <c r="BR415" s="3"/>
      <c r="BS415" s="3"/>
      <c r="BT415" s="3"/>
      <c r="BU415" s="3"/>
      <c r="BV415" s="3"/>
      <c r="BW415" s="3"/>
      <c r="BX415" s="3"/>
      <c r="BY415" s="3"/>
      <c r="BZ415" s="3"/>
      <c r="CA415" s="3"/>
      <c r="CB415" s="3"/>
      <c r="CC415" s="3"/>
      <c r="CD415" s="3"/>
      <c r="CE415" s="3"/>
      <c r="CF415" s="3"/>
      <c r="CG415" s="3"/>
      <c r="CH415" s="3"/>
      <c r="CI415" s="3"/>
      <c r="CJ415" s="3"/>
      <c r="CK415" s="3"/>
      <c r="CL415" s="3"/>
      <c r="CM415" s="3"/>
      <c r="CN415" s="3"/>
      <c r="CO415" s="3"/>
      <c r="CP415" s="3"/>
      <c r="CQ415" s="3"/>
      <c r="CR415" s="3"/>
      <c r="CS415" s="3"/>
      <c r="CT415" s="3"/>
      <c r="CU415" s="3"/>
      <c r="CV415" s="3"/>
      <c r="CW415" s="3"/>
      <c r="CX415" s="3"/>
      <c r="CY415" s="3"/>
      <c r="CZ415" s="3"/>
      <c r="DA415" s="3"/>
      <c r="DB415" s="3"/>
      <c r="DC415" s="3"/>
      <c r="DD415" s="3"/>
      <c r="DE415" s="3"/>
      <c r="DF415" s="3"/>
      <c r="DG415" s="3"/>
      <c r="DH415" s="3"/>
      <c r="DI415" s="3"/>
      <c r="DJ415" s="3"/>
      <c r="DK415" s="3"/>
      <c r="DL415" s="3"/>
      <c r="DM415" s="3"/>
      <c r="DN415" s="3"/>
      <c r="DO415" s="3"/>
      <c r="DP415" s="3"/>
      <c r="DQ415" s="3"/>
      <c r="DR415" s="3"/>
      <c r="DS415" s="3"/>
      <c r="DT415" s="3"/>
      <c r="DU415" s="3"/>
      <c r="DV415" s="3"/>
      <c r="DW415" s="3"/>
      <c r="DX415" s="3"/>
      <c r="DY415" s="3"/>
      <c r="DZ415" s="3"/>
      <c r="EA415" s="3"/>
      <c r="EB415" s="3"/>
      <c r="EC415" s="3"/>
    </row>
    <row r="416" spans="2:133">
      <c r="B416" s="3"/>
      <c r="C416" s="3"/>
      <c r="D416" s="3"/>
      <c r="E416" s="3"/>
      <c r="F416" s="500"/>
      <c r="G416" s="3"/>
      <c r="H416" s="3"/>
      <c r="I416" s="3"/>
      <c r="J416" s="3"/>
      <c r="K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c r="BB416" s="3"/>
      <c r="BC416" s="3"/>
      <c r="BD416" s="3"/>
      <c r="BE416" s="3"/>
      <c r="BF416" s="3"/>
      <c r="BG416" s="3"/>
      <c r="BH416" s="3"/>
      <c r="BI416" s="3"/>
      <c r="BJ416" s="3"/>
      <c r="BK416" s="3"/>
      <c r="BL416" s="3"/>
      <c r="BM416" s="3"/>
      <c r="BN416" s="3"/>
      <c r="BO416" s="3"/>
      <c r="BP416" s="3"/>
      <c r="BQ416" s="3"/>
      <c r="BR416" s="3"/>
      <c r="BS416" s="3"/>
      <c r="BT416" s="3"/>
      <c r="BU416" s="3"/>
      <c r="BV416" s="3"/>
      <c r="BW416" s="3"/>
      <c r="BX416" s="3"/>
      <c r="BY416" s="3"/>
      <c r="BZ416" s="3"/>
      <c r="CA416" s="3"/>
      <c r="CB416" s="3"/>
      <c r="CC416" s="3"/>
      <c r="CD416" s="3"/>
      <c r="CE416" s="3"/>
      <c r="CF416" s="3"/>
      <c r="CG416" s="3"/>
      <c r="CH416" s="3"/>
      <c r="CI416" s="3"/>
      <c r="CJ416" s="3"/>
      <c r="CK416" s="3"/>
      <c r="CL416" s="3"/>
      <c r="CM416" s="3"/>
      <c r="CN416" s="3"/>
      <c r="CO416" s="3"/>
      <c r="CP416" s="3"/>
      <c r="CQ416" s="3"/>
      <c r="CR416" s="3"/>
      <c r="CS416" s="3"/>
      <c r="CT416" s="3"/>
      <c r="CU416" s="3"/>
      <c r="CV416" s="3"/>
      <c r="CW416" s="3"/>
      <c r="CX416" s="3"/>
      <c r="CY416" s="3"/>
      <c r="CZ416" s="3"/>
      <c r="DA416" s="3"/>
      <c r="DB416" s="3"/>
      <c r="DC416" s="3"/>
      <c r="DD416" s="3"/>
      <c r="DE416" s="3"/>
      <c r="DF416" s="3"/>
      <c r="DG416" s="3"/>
      <c r="DH416" s="3"/>
      <c r="DI416" s="3"/>
      <c r="DJ416" s="3"/>
      <c r="DK416" s="3"/>
      <c r="DL416" s="3"/>
      <c r="DM416" s="3"/>
      <c r="DN416" s="3"/>
      <c r="DO416" s="3"/>
      <c r="DP416" s="3"/>
      <c r="DQ416" s="3"/>
      <c r="DR416" s="3"/>
      <c r="DS416" s="3"/>
      <c r="DT416" s="3"/>
      <c r="DU416" s="3"/>
      <c r="DV416" s="3"/>
      <c r="DW416" s="3"/>
      <c r="DX416" s="3"/>
      <c r="DY416" s="3"/>
      <c r="DZ416" s="3"/>
      <c r="EA416" s="3"/>
      <c r="EB416" s="3"/>
      <c r="EC416" s="3"/>
    </row>
    <row r="417" spans="2:133">
      <c r="B417" s="3"/>
      <c r="C417" s="3"/>
      <c r="D417" s="3"/>
      <c r="E417" s="3"/>
      <c r="F417" s="500"/>
      <c r="G417" s="3"/>
      <c r="H417" s="3"/>
      <c r="I417" s="3"/>
      <c r="J417" s="3"/>
      <c r="K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c r="BD417" s="3"/>
      <c r="BE417" s="3"/>
      <c r="BF417" s="3"/>
      <c r="BG417" s="3"/>
      <c r="BH417" s="3"/>
      <c r="BI417" s="3"/>
      <c r="BJ417" s="3"/>
      <c r="BK417" s="3"/>
      <c r="BL417" s="3"/>
      <c r="BM417" s="3"/>
      <c r="BN417" s="3"/>
      <c r="BO417" s="3"/>
      <c r="BP417" s="3"/>
      <c r="BQ417" s="3"/>
      <c r="BR417" s="3"/>
      <c r="BS417" s="3"/>
      <c r="BT417" s="3"/>
      <c r="BU417" s="3"/>
      <c r="BV417" s="3"/>
      <c r="BW417" s="3"/>
      <c r="BX417" s="3"/>
      <c r="BY417" s="3"/>
      <c r="BZ417" s="3"/>
      <c r="CA417" s="3"/>
      <c r="CB417" s="3"/>
      <c r="CC417" s="3"/>
      <c r="CD417" s="3"/>
      <c r="CE417" s="3"/>
      <c r="CF417" s="3"/>
      <c r="CG417" s="3"/>
      <c r="CH417" s="3"/>
      <c r="CI417" s="3"/>
      <c r="CJ417" s="3"/>
      <c r="CK417" s="3"/>
      <c r="CL417" s="3"/>
      <c r="CM417" s="3"/>
      <c r="CN417" s="3"/>
      <c r="CO417" s="3"/>
      <c r="CP417" s="3"/>
      <c r="CQ417" s="3"/>
      <c r="CR417" s="3"/>
      <c r="CS417" s="3"/>
      <c r="CT417" s="3"/>
      <c r="CU417" s="3"/>
      <c r="CV417" s="3"/>
      <c r="CW417" s="3"/>
      <c r="CX417" s="3"/>
      <c r="CY417" s="3"/>
      <c r="CZ417" s="3"/>
      <c r="DA417" s="3"/>
      <c r="DB417" s="3"/>
      <c r="DC417" s="3"/>
      <c r="DD417" s="3"/>
      <c r="DE417" s="3"/>
      <c r="DF417" s="3"/>
      <c r="DG417" s="3"/>
      <c r="DH417" s="3"/>
      <c r="DI417" s="3"/>
      <c r="DJ417" s="3"/>
      <c r="DK417" s="3"/>
      <c r="DL417" s="3"/>
      <c r="DM417" s="3"/>
      <c r="DN417" s="3"/>
      <c r="DO417" s="3"/>
      <c r="DP417" s="3"/>
      <c r="DQ417" s="3"/>
      <c r="DR417" s="3"/>
      <c r="DS417" s="3"/>
      <c r="DT417" s="3"/>
      <c r="DU417" s="3"/>
      <c r="DV417" s="3"/>
      <c r="DW417" s="3"/>
      <c r="DX417" s="3"/>
      <c r="DY417" s="3"/>
      <c r="DZ417" s="3"/>
      <c r="EA417" s="3"/>
      <c r="EB417" s="3"/>
      <c r="EC417" s="3"/>
    </row>
    <row r="418" spans="2:133">
      <c r="B418" s="3"/>
      <c r="C418" s="3"/>
      <c r="D418" s="3"/>
      <c r="E418" s="3"/>
      <c r="F418" s="500"/>
      <c r="G418" s="3"/>
      <c r="H418" s="3"/>
      <c r="I418" s="3"/>
      <c r="J418" s="3"/>
      <c r="K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c r="BB418" s="3"/>
      <c r="BC418" s="3"/>
      <c r="BD418" s="3"/>
      <c r="BE418" s="3"/>
      <c r="BF418" s="3"/>
      <c r="BG418" s="3"/>
      <c r="BH418" s="3"/>
      <c r="BI418" s="3"/>
      <c r="BJ418" s="3"/>
      <c r="BK418" s="3"/>
      <c r="BL418" s="3"/>
      <c r="BM418" s="3"/>
      <c r="BN418" s="3"/>
      <c r="BO418" s="3"/>
      <c r="BP418" s="3"/>
      <c r="BQ418" s="3"/>
      <c r="BR418" s="3"/>
      <c r="BS418" s="3"/>
      <c r="BT418" s="3"/>
      <c r="BU418" s="3"/>
      <c r="BV418" s="3"/>
      <c r="BW418" s="3"/>
      <c r="BX418" s="3"/>
      <c r="BY418" s="3"/>
      <c r="BZ418" s="3"/>
      <c r="CA418" s="3"/>
      <c r="CB418" s="3"/>
      <c r="CC418" s="3"/>
      <c r="CD418" s="3"/>
      <c r="CE418" s="3"/>
      <c r="CF418" s="3"/>
      <c r="CG418" s="3"/>
      <c r="CH418" s="3"/>
      <c r="CI418" s="3"/>
      <c r="CJ418" s="3"/>
      <c r="CK418" s="3"/>
      <c r="CL418" s="3"/>
      <c r="CM418" s="3"/>
      <c r="CN418" s="3"/>
      <c r="CO418" s="3"/>
      <c r="CP418" s="3"/>
      <c r="CQ418" s="3"/>
      <c r="CR418" s="3"/>
      <c r="CS418" s="3"/>
      <c r="CT418" s="3"/>
      <c r="CU418" s="3"/>
      <c r="CV418" s="3"/>
      <c r="CW418" s="3"/>
      <c r="CX418" s="3"/>
      <c r="CY418" s="3"/>
      <c r="CZ418" s="3"/>
      <c r="DA418" s="3"/>
      <c r="DB418" s="3"/>
      <c r="DC418" s="3"/>
      <c r="DD418" s="3"/>
      <c r="DE418" s="3"/>
      <c r="DF418" s="3"/>
      <c r="DG418" s="3"/>
      <c r="DH418" s="3"/>
      <c r="DI418" s="3"/>
      <c r="DJ418" s="3"/>
      <c r="DK418" s="3"/>
      <c r="DL418" s="3"/>
      <c r="DM418" s="3"/>
      <c r="DN418" s="3"/>
      <c r="DO418" s="3"/>
      <c r="DP418" s="3"/>
      <c r="DQ418" s="3"/>
      <c r="DR418" s="3"/>
      <c r="DS418" s="3"/>
      <c r="DT418" s="3"/>
      <c r="DU418" s="3"/>
      <c r="DV418" s="3"/>
      <c r="DW418" s="3"/>
      <c r="DX418" s="3"/>
      <c r="DY418" s="3"/>
      <c r="DZ418" s="3"/>
      <c r="EA418" s="3"/>
      <c r="EB418" s="3"/>
      <c r="EC418" s="3"/>
    </row>
    <row r="419" spans="2:133">
      <c r="B419" s="3"/>
      <c r="C419" s="3"/>
      <c r="D419" s="3"/>
      <c r="E419" s="3"/>
      <c r="F419" s="500"/>
      <c r="G419" s="3"/>
      <c r="H419" s="3"/>
      <c r="I419" s="3"/>
      <c r="J419" s="3"/>
      <c r="K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c r="BA419" s="3"/>
      <c r="BB419" s="3"/>
      <c r="BC419" s="3"/>
      <c r="BD419" s="3"/>
      <c r="BE419" s="3"/>
      <c r="BF419" s="3"/>
      <c r="BG419" s="3"/>
      <c r="BH419" s="3"/>
      <c r="BI419" s="3"/>
      <c r="BJ419" s="3"/>
      <c r="BK419" s="3"/>
      <c r="BL419" s="3"/>
      <c r="BM419" s="3"/>
      <c r="BN419" s="3"/>
      <c r="BO419" s="3"/>
      <c r="BP419" s="3"/>
      <c r="BQ419" s="3"/>
      <c r="BR419" s="3"/>
      <c r="BS419" s="3"/>
      <c r="BT419" s="3"/>
      <c r="BU419" s="3"/>
      <c r="BV419" s="3"/>
      <c r="BW419" s="3"/>
      <c r="BX419" s="3"/>
      <c r="BY419" s="3"/>
      <c r="BZ419" s="3"/>
      <c r="CA419" s="3"/>
      <c r="CB419" s="3"/>
      <c r="CC419" s="3"/>
      <c r="CD419" s="3"/>
      <c r="CE419" s="3"/>
      <c r="CF419" s="3"/>
      <c r="CG419" s="3"/>
      <c r="CH419" s="3"/>
      <c r="CI419" s="3"/>
      <c r="CJ419" s="3"/>
      <c r="CK419" s="3"/>
      <c r="CL419" s="3"/>
      <c r="CM419" s="3"/>
      <c r="CN419" s="3"/>
      <c r="CO419" s="3"/>
      <c r="CP419" s="3"/>
      <c r="CQ419" s="3"/>
      <c r="CR419" s="3"/>
      <c r="CS419" s="3"/>
      <c r="CT419" s="3"/>
      <c r="CU419" s="3"/>
      <c r="CV419" s="3"/>
      <c r="CW419" s="3"/>
      <c r="CX419" s="3"/>
      <c r="CY419" s="3"/>
      <c r="CZ419" s="3"/>
      <c r="DA419" s="3"/>
      <c r="DB419" s="3"/>
      <c r="DC419" s="3"/>
      <c r="DD419" s="3"/>
      <c r="DE419" s="3"/>
      <c r="DF419" s="3"/>
      <c r="DG419" s="3"/>
      <c r="DH419" s="3"/>
      <c r="DI419" s="3"/>
      <c r="DJ419" s="3"/>
      <c r="DK419" s="3"/>
      <c r="DL419" s="3"/>
      <c r="DM419" s="3"/>
      <c r="DN419" s="3"/>
      <c r="DO419" s="3"/>
      <c r="DP419" s="3"/>
      <c r="DQ419" s="3"/>
      <c r="DR419" s="3"/>
      <c r="DS419" s="3"/>
      <c r="DT419" s="3"/>
      <c r="DU419" s="3"/>
      <c r="DV419" s="3"/>
      <c r="DW419" s="3"/>
      <c r="DX419" s="3"/>
      <c r="DY419" s="3"/>
      <c r="DZ419" s="3"/>
      <c r="EA419" s="3"/>
      <c r="EB419" s="3"/>
      <c r="EC419" s="3"/>
    </row>
    <row r="420" spans="2:133">
      <c r="B420" s="3"/>
      <c r="C420" s="3"/>
      <c r="D420" s="3"/>
      <c r="E420" s="3"/>
      <c r="F420" s="500"/>
      <c r="G420" s="3"/>
      <c r="H420" s="3"/>
      <c r="I420" s="3"/>
      <c r="J420" s="3"/>
      <c r="K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c r="BB420" s="3"/>
      <c r="BC420" s="3"/>
      <c r="BD420" s="3"/>
      <c r="BE420" s="3"/>
      <c r="BF420" s="3"/>
      <c r="BG420" s="3"/>
      <c r="BH420" s="3"/>
      <c r="BI420" s="3"/>
      <c r="BJ420" s="3"/>
      <c r="BK420" s="3"/>
      <c r="BL420" s="3"/>
      <c r="BM420" s="3"/>
      <c r="BN420" s="3"/>
      <c r="BO420" s="3"/>
      <c r="BP420" s="3"/>
      <c r="BQ420" s="3"/>
      <c r="BR420" s="3"/>
      <c r="BS420" s="3"/>
      <c r="BT420" s="3"/>
      <c r="BU420" s="3"/>
      <c r="BV420" s="3"/>
      <c r="BW420" s="3"/>
      <c r="BX420" s="3"/>
      <c r="BY420" s="3"/>
      <c r="BZ420" s="3"/>
      <c r="CA420" s="3"/>
      <c r="CB420" s="3"/>
      <c r="CC420" s="3"/>
      <c r="CD420" s="3"/>
      <c r="CE420" s="3"/>
      <c r="CF420" s="3"/>
      <c r="CG420" s="3"/>
      <c r="CH420" s="3"/>
      <c r="CI420" s="3"/>
      <c r="CJ420" s="3"/>
      <c r="CK420" s="3"/>
      <c r="CL420" s="3"/>
      <c r="CM420" s="3"/>
      <c r="CN420" s="3"/>
      <c r="CO420" s="3"/>
      <c r="CP420" s="3"/>
      <c r="CQ420" s="3"/>
      <c r="CR420" s="3"/>
      <c r="CS420" s="3"/>
      <c r="CT420" s="3"/>
      <c r="CU420" s="3"/>
      <c r="CV420" s="3"/>
      <c r="CW420" s="3"/>
      <c r="CX420" s="3"/>
      <c r="CY420" s="3"/>
      <c r="CZ420" s="3"/>
      <c r="DA420" s="3"/>
      <c r="DB420" s="3"/>
      <c r="DC420" s="3"/>
      <c r="DD420" s="3"/>
      <c r="DE420" s="3"/>
      <c r="DF420" s="3"/>
      <c r="DG420" s="3"/>
      <c r="DH420" s="3"/>
      <c r="DI420" s="3"/>
      <c r="DJ420" s="3"/>
      <c r="DK420" s="3"/>
      <c r="DL420" s="3"/>
      <c r="DM420" s="3"/>
      <c r="DN420" s="3"/>
      <c r="DO420" s="3"/>
      <c r="DP420" s="3"/>
      <c r="DQ420" s="3"/>
      <c r="DR420" s="3"/>
      <c r="DS420" s="3"/>
      <c r="DT420" s="3"/>
      <c r="DU420" s="3"/>
      <c r="DV420" s="3"/>
      <c r="DW420" s="3"/>
      <c r="DX420" s="3"/>
      <c r="DY420" s="3"/>
      <c r="DZ420" s="3"/>
      <c r="EA420" s="3"/>
      <c r="EB420" s="3"/>
      <c r="EC420" s="3"/>
    </row>
    <row r="421" spans="2:133">
      <c r="B421" s="3"/>
      <c r="C421" s="3"/>
      <c r="D421" s="3"/>
      <c r="E421" s="3"/>
      <c r="F421" s="500"/>
      <c r="G421" s="3"/>
      <c r="H421" s="3"/>
      <c r="I421" s="3"/>
      <c r="J421" s="3"/>
      <c r="K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c r="BB421" s="3"/>
      <c r="BC421" s="3"/>
      <c r="BD421" s="3"/>
      <c r="BE421" s="3"/>
      <c r="BF421" s="3"/>
      <c r="BG421" s="3"/>
      <c r="BH421" s="3"/>
      <c r="BI421" s="3"/>
      <c r="BJ421" s="3"/>
      <c r="BK421" s="3"/>
      <c r="BL421" s="3"/>
      <c r="BM421" s="3"/>
      <c r="BN421" s="3"/>
      <c r="BO421" s="3"/>
      <c r="BP421" s="3"/>
      <c r="BQ421" s="3"/>
      <c r="BR421" s="3"/>
      <c r="BS421" s="3"/>
      <c r="BT421" s="3"/>
      <c r="BU421" s="3"/>
      <c r="BV421" s="3"/>
      <c r="BW421" s="3"/>
      <c r="BX421" s="3"/>
      <c r="BY421" s="3"/>
      <c r="BZ421" s="3"/>
      <c r="CA421" s="3"/>
      <c r="CB421" s="3"/>
      <c r="CC421" s="3"/>
      <c r="CD421" s="3"/>
      <c r="CE421" s="3"/>
      <c r="CF421" s="3"/>
      <c r="CG421" s="3"/>
      <c r="CH421" s="3"/>
      <c r="CI421" s="3"/>
      <c r="CJ421" s="3"/>
      <c r="CK421" s="3"/>
      <c r="CL421" s="3"/>
      <c r="CM421" s="3"/>
      <c r="CN421" s="3"/>
      <c r="CO421" s="3"/>
      <c r="CP421" s="3"/>
      <c r="CQ421" s="3"/>
      <c r="CR421" s="3"/>
      <c r="CS421" s="3"/>
      <c r="CT421" s="3"/>
      <c r="CU421" s="3"/>
      <c r="CV421" s="3"/>
      <c r="CW421" s="3"/>
      <c r="CX421" s="3"/>
      <c r="CY421" s="3"/>
      <c r="CZ421" s="3"/>
      <c r="DA421" s="3"/>
      <c r="DB421" s="3"/>
      <c r="DC421" s="3"/>
      <c r="DD421" s="3"/>
      <c r="DE421" s="3"/>
      <c r="DF421" s="3"/>
      <c r="DG421" s="3"/>
      <c r="DH421" s="3"/>
      <c r="DI421" s="3"/>
      <c r="DJ421" s="3"/>
      <c r="DK421" s="3"/>
      <c r="DL421" s="3"/>
      <c r="DM421" s="3"/>
      <c r="DN421" s="3"/>
      <c r="DO421" s="3"/>
      <c r="DP421" s="3"/>
      <c r="DQ421" s="3"/>
      <c r="DR421" s="3"/>
      <c r="DS421" s="3"/>
      <c r="DT421" s="3"/>
      <c r="DU421" s="3"/>
      <c r="DV421" s="3"/>
      <c r="DW421" s="3"/>
      <c r="DX421" s="3"/>
      <c r="DY421" s="3"/>
      <c r="DZ421" s="3"/>
      <c r="EA421" s="3"/>
      <c r="EB421" s="3"/>
      <c r="EC421" s="3"/>
    </row>
    <row r="422" spans="2:133">
      <c r="B422" s="3"/>
      <c r="C422" s="3"/>
      <c r="D422" s="3"/>
      <c r="E422" s="3"/>
      <c r="F422" s="500"/>
      <c r="G422" s="3"/>
      <c r="H422" s="3"/>
      <c r="I422" s="3"/>
      <c r="J422" s="3"/>
      <c r="K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c r="BD422" s="3"/>
      <c r="BE422" s="3"/>
      <c r="BF422" s="3"/>
      <c r="BG422" s="3"/>
      <c r="BH422" s="3"/>
      <c r="BI422" s="3"/>
      <c r="BJ422" s="3"/>
      <c r="BK422" s="3"/>
      <c r="BL422" s="3"/>
      <c r="BM422" s="3"/>
      <c r="BN422" s="3"/>
      <c r="BO422" s="3"/>
      <c r="BP422" s="3"/>
      <c r="BQ422" s="3"/>
      <c r="BR422" s="3"/>
      <c r="BS422" s="3"/>
      <c r="BT422" s="3"/>
      <c r="BU422" s="3"/>
      <c r="BV422" s="3"/>
      <c r="BW422" s="3"/>
      <c r="BX422" s="3"/>
      <c r="BY422" s="3"/>
      <c r="BZ422" s="3"/>
      <c r="CA422" s="3"/>
      <c r="CB422" s="3"/>
      <c r="CC422" s="3"/>
      <c r="CD422" s="3"/>
      <c r="CE422" s="3"/>
      <c r="CF422" s="3"/>
      <c r="CG422" s="3"/>
      <c r="CH422" s="3"/>
      <c r="CI422" s="3"/>
      <c r="CJ422" s="3"/>
      <c r="CK422" s="3"/>
      <c r="CL422" s="3"/>
      <c r="CM422" s="3"/>
      <c r="CN422" s="3"/>
      <c r="CO422" s="3"/>
      <c r="CP422" s="3"/>
      <c r="CQ422" s="3"/>
      <c r="CR422" s="3"/>
      <c r="CS422" s="3"/>
      <c r="CT422" s="3"/>
      <c r="CU422" s="3"/>
      <c r="CV422" s="3"/>
      <c r="CW422" s="3"/>
      <c r="CX422" s="3"/>
      <c r="CY422" s="3"/>
      <c r="CZ422" s="3"/>
      <c r="DA422" s="3"/>
      <c r="DB422" s="3"/>
      <c r="DC422" s="3"/>
      <c r="DD422" s="3"/>
      <c r="DE422" s="3"/>
      <c r="DF422" s="3"/>
      <c r="DG422" s="3"/>
      <c r="DH422" s="3"/>
      <c r="DI422" s="3"/>
      <c r="DJ422" s="3"/>
      <c r="DK422" s="3"/>
      <c r="DL422" s="3"/>
      <c r="DM422" s="3"/>
      <c r="DN422" s="3"/>
      <c r="DO422" s="3"/>
      <c r="DP422" s="3"/>
      <c r="DQ422" s="3"/>
      <c r="DR422" s="3"/>
      <c r="DS422" s="3"/>
      <c r="DT422" s="3"/>
      <c r="DU422" s="3"/>
      <c r="DV422" s="3"/>
      <c r="DW422" s="3"/>
      <c r="DX422" s="3"/>
      <c r="DY422" s="3"/>
      <c r="DZ422" s="3"/>
      <c r="EA422" s="3"/>
      <c r="EB422" s="3"/>
      <c r="EC422" s="3"/>
    </row>
    <row r="423" spans="2:133">
      <c r="B423" s="3"/>
      <c r="C423" s="3"/>
      <c r="D423" s="3"/>
      <c r="E423" s="3"/>
      <c r="F423" s="500"/>
      <c r="G423" s="3"/>
      <c r="H423" s="3"/>
      <c r="I423" s="3"/>
      <c r="J423" s="3"/>
      <c r="K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c r="BA423" s="3"/>
      <c r="BB423" s="3"/>
      <c r="BC423" s="3"/>
      <c r="BD423" s="3"/>
      <c r="BE423" s="3"/>
      <c r="BF423" s="3"/>
      <c r="BG423" s="3"/>
      <c r="BH423" s="3"/>
      <c r="BI423" s="3"/>
      <c r="BJ423" s="3"/>
      <c r="BK423" s="3"/>
      <c r="BL423" s="3"/>
      <c r="BM423" s="3"/>
      <c r="BN423" s="3"/>
      <c r="BO423" s="3"/>
      <c r="BP423" s="3"/>
      <c r="BQ423" s="3"/>
      <c r="BR423" s="3"/>
      <c r="BS423" s="3"/>
      <c r="BT423" s="3"/>
      <c r="BU423" s="3"/>
      <c r="BV423" s="3"/>
      <c r="BW423" s="3"/>
      <c r="BX423" s="3"/>
      <c r="BY423" s="3"/>
      <c r="BZ423" s="3"/>
      <c r="CA423" s="3"/>
      <c r="CB423" s="3"/>
      <c r="CC423" s="3"/>
      <c r="CD423" s="3"/>
      <c r="CE423" s="3"/>
      <c r="CF423" s="3"/>
      <c r="CG423" s="3"/>
      <c r="CH423" s="3"/>
      <c r="CI423" s="3"/>
      <c r="CJ423" s="3"/>
      <c r="CK423" s="3"/>
      <c r="CL423" s="3"/>
      <c r="CM423" s="3"/>
      <c r="CN423" s="3"/>
      <c r="CO423" s="3"/>
      <c r="CP423" s="3"/>
      <c r="CQ423" s="3"/>
      <c r="CR423" s="3"/>
      <c r="CS423" s="3"/>
      <c r="CT423" s="3"/>
      <c r="CU423" s="3"/>
      <c r="CV423" s="3"/>
      <c r="CW423" s="3"/>
      <c r="CX423" s="3"/>
      <c r="CY423" s="3"/>
      <c r="CZ423" s="3"/>
      <c r="DA423" s="3"/>
      <c r="DB423" s="3"/>
      <c r="DC423" s="3"/>
      <c r="DD423" s="3"/>
      <c r="DE423" s="3"/>
      <c r="DF423" s="3"/>
      <c r="DG423" s="3"/>
      <c r="DH423" s="3"/>
      <c r="DI423" s="3"/>
      <c r="DJ423" s="3"/>
      <c r="DK423" s="3"/>
      <c r="DL423" s="3"/>
      <c r="DM423" s="3"/>
      <c r="DN423" s="3"/>
      <c r="DO423" s="3"/>
      <c r="DP423" s="3"/>
      <c r="DQ423" s="3"/>
      <c r="DR423" s="3"/>
      <c r="DS423" s="3"/>
      <c r="DT423" s="3"/>
      <c r="DU423" s="3"/>
      <c r="DV423" s="3"/>
      <c r="DW423" s="3"/>
      <c r="DX423" s="3"/>
      <c r="DY423" s="3"/>
      <c r="DZ423" s="3"/>
      <c r="EA423" s="3"/>
      <c r="EB423" s="3"/>
      <c r="EC423" s="3"/>
    </row>
    <row r="424" spans="2:133">
      <c r="B424" s="3"/>
      <c r="C424" s="3"/>
      <c r="D424" s="3"/>
      <c r="E424" s="3"/>
      <c r="F424" s="500"/>
      <c r="G424" s="3"/>
      <c r="H424" s="3"/>
      <c r="I424" s="3"/>
      <c r="J424" s="3"/>
      <c r="K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c r="BA424" s="3"/>
      <c r="BB424" s="3"/>
      <c r="BC424" s="3"/>
      <c r="BD424" s="3"/>
      <c r="BE424" s="3"/>
      <c r="BF424" s="3"/>
      <c r="BG424" s="3"/>
      <c r="BH424" s="3"/>
      <c r="BI424" s="3"/>
      <c r="BJ424" s="3"/>
      <c r="BK424" s="3"/>
      <c r="BL424" s="3"/>
      <c r="BM424" s="3"/>
      <c r="BN424" s="3"/>
      <c r="BO424" s="3"/>
      <c r="BP424" s="3"/>
      <c r="BQ424" s="3"/>
      <c r="BR424" s="3"/>
      <c r="BS424" s="3"/>
      <c r="BT424" s="3"/>
      <c r="BU424" s="3"/>
      <c r="BV424" s="3"/>
      <c r="BW424" s="3"/>
      <c r="BX424" s="3"/>
      <c r="BY424" s="3"/>
      <c r="BZ424" s="3"/>
      <c r="CA424" s="3"/>
      <c r="CB424" s="3"/>
      <c r="CC424" s="3"/>
      <c r="CD424" s="3"/>
      <c r="CE424" s="3"/>
      <c r="CF424" s="3"/>
      <c r="CG424" s="3"/>
      <c r="CH424" s="3"/>
      <c r="CI424" s="3"/>
      <c r="CJ424" s="3"/>
      <c r="CK424" s="3"/>
      <c r="CL424" s="3"/>
      <c r="CM424" s="3"/>
      <c r="CN424" s="3"/>
      <c r="CO424" s="3"/>
      <c r="CP424" s="3"/>
      <c r="CQ424" s="3"/>
      <c r="CR424" s="3"/>
      <c r="CS424" s="3"/>
      <c r="CT424" s="3"/>
      <c r="CU424" s="3"/>
      <c r="CV424" s="3"/>
      <c r="CW424" s="3"/>
      <c r="CX424" s="3"/>
      <c r="CY424" s="3"/>
      <c r="CZ424" s="3"/>
      <c r="DA424" s="3"/>
      <c r="DB424" s="3"/>
      <c r="DC424" s="3"/>
      <c r="DD424" s="3"/>
      <c r="DE424" s="3"/>
      <c r="DF424" s="3"/>
      <c r="DG424" s="3"/>
      <c r="DH424" s="3"/>
      <c r="DI424" s="3"/>
      <c r="DJ424" s="3"/>
      <c r="DK424" s="3"/>
      <c r="DL424" s="3"/>
      <c r="DM424" s="3"/>
      <c r="DN424" s="3"/>
      <c r="DO424" s="3"/>
      <c r="DP424" s="3"/>
      <c r="DQ424" s="3"/>
      <c r="DR424" s="3"/>
      <c r="DS424" s="3"/>
      <c r="DT424" s="3"/>
      <c r="DU424" s="3"/>
      <c r="DV424" s="3"/>
      <c r="DW424" s="3"/>
      <c r="DX424" s="3"/>
      <c r="DY424" s="3"/>
      <c r="DZ424" s="3"/>
      <c r="EA424" s="3"/>
      <c r="EB424" s="3"/>
      <c r="EC424" s="3"/>
    </row>
    <row r="425" spans="2:133">
      <c r="B425" s="3"/>
      <c r="C425" s="3"/>
      <c r="D425" s="3"/>
      <c r="E425" s="3"/>
      <c r="F425" s="500"/>
      <c r="G425" s="3"/>
      <c r="H425" s="3"/>
      <c r="I425" s="3"/>
      <c r="J425" s="3"/>
      <c r="K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c r="BA425" s="3"/>
      <c r="BB425" s="3"/>
      <c r="BC425" s="3"/>
      <c r="BD425" s="3"/>
      <c r="BE425" s="3"/>
      <c r="BF425" s="3"/>
      <c r="BG425" s="3"/>
      <c r="BH425" s="3"/>
      <c r="BI425" s="3"/>
      <c r="BJ425" s="3"/>
      <c r="BK425" s="3"/>
      <c r="BL425" s="3"/>
      <c r="BM425" s="3"/>
      <c r="BN425" s="3"/>
      <c r="BO425" s="3"/>
      <c r="BP425" s="3"/>
      <c r="BQ425" s="3"/>
      <c r="BR425" s="3"/>
      <c r="BS425" s="3"/>
      <c r="BT425" s="3"/>
      <c r="BU425" s="3"/>
      <c r="BV425" s="3"/>
      <c r="BW425" s="3"/>
      <c r="BX425" s="3"/>
      <c r="BY425" s="3"/>
      <c r="BZ425" s="3"/>
      <c r="CA425" s="3"/>
      <c r="CB425" s="3"/>
      <c r="CC425" s="3"/>
      <c r="CD425" s="3"/>
      <c r="CE425" s="3"/>
      <c r="CF425" s="3"/>
      <c r="CG425" s="3"/>
      <c r="CH425" s="3"/>
      <c r="CI425" s="3"/>
      <c r="CJ425" s="3"/>
      <c r="CK425" s="3"/>
      <c r="CL425" s="3"/>
      <c r="CM425" s="3"/>
      <c r="CN425" s="3"/>
      <c r="CO425" s="3"/>
      <c r="CP425" s="3"/>
      <c r="CQ425" s="3"/>
      <c r="CR425" s="3"/>
      <c r="CS425" s="3"/>
      <c r="CT425" s="3"/>
      <c r="CU425" s="3"/>
      <c r="CV425" s="3"/>
      <c r="CW425" s="3"/>
      <c r="CX425" s="3"/>
      <c r="CY425" s="3"/>
      <c r="CZ425" s="3"/>
      <c r="DA425" s="3"/>
      <c r="DB425" s="3"/>
      <c r="DC425" s="3"/>
      <c r="DD425" s="3"/>
      <c r="DE425" s="3"/>
      <c r="DF425" s="3"/>
      <c r="DG425" s="3"/>
      <c r="DH425" s="3"/>
      <c r="DI425" s="3"/>
      <c r="DJ425" s="3"/>
      <c r="DK425" s="3"/>
      <c r="DL425" s="3"/>
      <c r="DM425" s="3"/>
      <c r="DN425" s="3"/>
      <c r="DO425" s="3"/>
      <c r="DP425" s="3"/>
      <c r="DQ425" s="3"/>
      <c r="DR425" s="3"/>
      <c r="DS425" s="3"/>
      <c r="DT425" s="3"/>
      <c r="DU425" s="3"/>
      <c r="DV425" s="3"/>
      <c r="DW425" s="3"/>
      <c r="DX425" s="3"/>
      <c r="DY425" s="3"/>
      <c r="DZ425" s="3"/>
      <c r="EA425" s="3"/>
      <c r="EB425" s="3"/>
      <c r="EC425" s="3"/>
    </row>
    <row r="426" spans="2:133">
      <c r="B426" s="3"/>
      <c r="C426" s="3"/>
      <c r="D426" s="3"/>
      <c r="E426" s="3"/>
      <c r="F426" s="500"/>
      <c r="G426" s="3"/>
      <c r="H426" s="3"/>
      <c r="I426" s="3"/>
      <c r="J426" s="3"/>
      <c r="K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c r="BA426" s="3"/>
      <c r="BB426" s="3"/>
      <c r="BC426" s="3"/>
      <c r="BD426" s="3"/>
      <c r="BE426" s="3"/>
      <c r="BF426" s="3"/>
      <c r="BG426" s="3"/>
      <c r="BH426" s="3"/>
      <c r="BI426" s="3"/>
      <c r="BJ426" s="3"/>
      <c r="BK426" s="3"/>
      <c r="BL426" s="3"/>
      <c r="BM426" s="3"/>
      <c r="BN426" s="3"/>
      <c r="BO426" s="3"/>
      <c r="BP426" s="3"/>
      <c r="BQ426" s="3"/>
      <c r="BR426" s="3"/>
      <c r="BS426" s="3"/>
      <c r="BT426" s="3"/>
      <c r="BU426" s="3"/>
      <c r="BV426" s="3"/>
      <c r="BW426" s="3"/>
      <c r="BX426" s="3"/>
      <c r="BY426" s="3"/>
      <c r="BZ426" s="3"/>
      <c r="CA426" s="3"/>
      <c r="CB426" s="3"/>
      <c r="CC426" s="3"/>
      <c r="CD426" s="3"/>
      <c r="CE426" s="3"/>
      <c r="CF426" s="3"/>
      <c r="CG426" s="3"/>
      <c r="CH426" s="3"/>
      <c r="CI426" s="3"/>
      <c r="CJ426" s="3"/>
      <c r="CK426" s="3"/>
      <c r="CL426" s="3"/>
      <c r="CM426" s="3"/>
      <c r="CN426" s="3"/>
      <c r="CO426" s="3"/>
      <c r="CP426" s="3"/>
      <c r="CQ426" s="3"/>
      <c r="CR426" s="3"/>
      <c r="CS426" s="3"/>
      <c r="CT426" s="3"/>
      <c r="CU426" s="3"/>
      <c r="CV426" s="3"/>
      <c r="CW426" s="3"/>
      <c r="CX426" s="3"/>
      <c r="CY426" s="3"/>
      <c r="CZ426" s="3"/>
      <c r="DA426" s="3"/>
      <c r="DB426" s="3"/>
      <c r="DC426" s="3"/>
      <c r="DD426" s="3"/>
      <c r="DE426" s="3"/>
      <c r="DF426" s="3"/>
      <c r="DG426" s="3"/>
      <c r="DH426" s="3"/>
      <c r="DI426" s="3"/>
      <c r="DJ426" s="3"/>
      <c r="DK426" s="3"/>
      <c r="DL426" s="3"/>
      <c r="DM426" s="3"/>
      <c r="DN426" s="3"/>
      <c r="DO426" s="3"/>
      <c r="DP426" s="3"/>
      <c r="DQ426" s="3"/>
      <c r="DR426" s="3"/>
      <c r="DS426" s="3"/>
      <c r="DT426" s="3"/>
      <c r="DU426" s="3"/>
      <c r="DV426" s="3"/>
      <c r="DW426" s="3"/>
      <c r="DX426" s="3"/>
      <c r="DY426" s="3"/>
      <c r="DZ426" s="3"/>
      <c r="EA426" s="3"/>
      <c r="EB426" s="3"/>
      <c r="EC426" s="3"/>
    </row>
    <row r="427" spans="2:133">
      <c r="B427" s="3"/>
      <c r="C427" s="3"/>
      <c r="D427" s="3"/>
      <c r="E427" s="3"/>
      <c r="F427" s="500"/>
      <c r="G427" s="3"/>
      <c r="H427" s="3"/>
      <c r="I427" s="3"/>
      <c r="J427" s="3"/>
      <c r="K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c r="BA427" s="3"/>
      <c r="BB427" s="3"/>
      <c r="BC427" s="3"/>
      <c r="BD427" s="3"/>
      <c r="BE427" s="3"/>
      <c r="BF427" s="3"/>
      <c r="BG427" s="3"/>
      <c r="BH427" s="3"/>
      <c r="BI427" s="3"/>
      <c r="BJ427" s="3"/>
      <c r="BK427" s="3"/>
      <c r="BL427" s="3"/>
      <c r="BM427" s="3"/>
      <c r="BN427" s="3"/>
      <c r="BO427" s="3"/>
      <c r="BP427" s="3"/>
      <c r="BQ427" s="3"/>
      <c r="BR427" s="3"/>
      <c r="BS427" s="3"/>
      <c r="BT427" s="3"/>
      <c r="BU427" s="3"/>
      <c r="BV427" s="3"/>
      <c r="BW427" s="3"/>
      <c r="BX427" s="3"/>
      <c r="BY427" s="3"/>
      <c r="BZ427" s="3"/>
      <c r="CA427" s="3"/>
      <c r="CB427" s="3"/>
      <c r="CC427" s="3"/>
      <c r="CD427" s="3"/>
      <c r="CE427" s="3"/>
      <c r="CF427" s="3"/>
      <c r="CG427" s="3"/>
      <c r="CH427" s="3"/>
      <c r="CI427" s="3"/>
      <c r="CJ427" s="3"/>
      <c r="CK427" s="3"/>
      <c r="CL427" s="3"/>
      <c r="CM427" s="3"/>
      <c r="CN427" s="3"/>
      <c r="CO427" s="3"/>
      <c r="CP427" s="3"/>
      <c r="CQ427" s="3"/>
      <c r="CR427" s="3"/>
      <c r="CS427" s="3"/>
      <c r="CT427" s="3"/>
      <c r="CU427" s="3"/>
      <c r="CV427" s="3"/>
      <c r="CW427" s="3"/>
      <c r="CX427" s="3"/>
      <c r="CY427" s="3"/>
      <c r="CZ427" s="3"/>
      <c r="DA427" s="3"/>
      <c r="DB427" s="3"/>
      <c r="DC427" s="3"/>
      <c r="DD427" s="3"/>
      <c r="DE427" s="3"/>
      <c r="DF427" s="3"/>
      <c r="DG427" s="3"/>
      <c r="DH427" s="3"/>
      <c r="DI427" s="3"/>
      <c r="DJ427" s="3"/>
      <c r="DK427" s="3"/>
      <c r="DL427" s="3"/>
      <c r="DM427" s="3"/>
      <c r="DN427" s="3"/>
      <c r="DO427" s="3"/>
      <c r="DP427" s="3"/>
      <c r="DQ427" s="3"/>
      <c r="DR427" s="3"/>
      <c r="DS427" s="3"/>
      <c r="DT427" s="3"/>
      <c r="DU427" s="3"/>
      <c r="DV427" s="3"/>
      <c r="DW427" s="3"/>
      <c r="DX427" s="3"/>
      <c r="DY427" s="3"/>
      <c r="DZ427" s="3"/>
      <c r="EA427" s="3"/>
      <c r="EB427" s="3"/>
      <c r="EC427" s="3"/>
    </row>
    <row r="428" spans="2:133">
      <c r="B428" s="3"/>
      <c r="C428" s="3"/>
      <c r="D428" s="3"/>
      <c r="E428" s="3"/>
      <c r="F428" s="500"/>
      <c r="G428" s="3"/>
      <c r="H428" s="3"/>
      <c r="I428" s="3"/>
      <c r="J428" s="3"/>
      <c r="K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c r="BA428" s="3"/>
      <c r="BB428" s="3"/>
      <c r="BC428" s="3"/>
      <c r="BD428" s="3"/>
      <c r="BE428" s="3"/>
      <c r="BF428" s="3"/>
      <c r="BG428" s="3"/>
      <c r="BH428" s="3"/>
      <c r="BI428" s="3"/>
      <c r="BJ428" s="3"/>
      <c r="BK428" s="3"/>
      <c r="BL428" s="3"/>
      <c r="BM428" s="3"/>
      <c r="BN428" s="3"/>
      <c r="BO428" s="3"/>
      <c r="BP428" s="3"/>
      <c r="BQ428" s="3"/>
      <c r="BR428" s="3"/>
      <c r="BS428" s="3"/>
      <c r="BT428" s="3"/>
      <c r="BU428" s="3"/>
      <c r="BV428" s="3"/>
      <c r="BW428" s="3"/>
      <c r="BX428" s="3"/>
      <c r="BY428" s="3"/>
      <c r="BZ428" s="3"/>
      <c r="CA428" s="3"/>
      <c r="CB428" s="3"/>
      <c r="CC428" s="3"/>
      <c r="CD428" s="3"/>
      <c r="CE428" s="3"/>
      <c r="CF428" s="3"/>
      <c r="CG428" s="3"/>
      <c r="CH428" s="3"/>
      <c r="CI428" s="3"/>
      <c r="CJ428" s="3"/>
      <c r="CK428" s="3"/>
      <c r="CL428" s="3"/>
      <c r="CM428" s="3"/>
      <c r="CN428" s="3"/>
      <c r="CO428" s="3"/>
      <c r="CP428" s="3"/>
      <c r="CQ428" s="3"/>
      <c r="CR428" s="3"/>
      <c r="CS428" s="3"/>
      <c r="CT428" s="3"/>
      <c r="CU428" s="3"/>
      <c r="CV428" s="3"/>
      <c r="CW428" s="3"/>
      <c r="CX428" s="3"/>
      <c r="CY428" s="3"/>
      <c r="CZ428" s="3"/>
      <c r="DA428" s="3"/>
      <c r="DB428" s="3"/>
      <c r="DC428" s="3"/>
      <c r="DD428" s="3"/>
      <c r="DE428" s="3"/>
      <c r="DF428" s="3"/>
      <c r="DG428" s="3"/>
      <c r="DH428" s="3"/>
      <c r="DI428" s="3"/>
      <c r="DJ428" s="3"/>
      <c r="DK428" s="3"/>
      <c r="DL428" s="3"/>
      <c r="DM428" s="3"/>
      <c r="DN428" s="3"/>
      <c r="DO428" s="3"/>
      <c r="DP428" s="3"/>
      <c r="DQ428" s="3"/>
      <c r="DR428" s="3"/>
      <c r="DS428" s="3"/>
      <c r="DT428" s="3"/>
      <c r="DU428" s="3"/>
      <c r="DV428" s="3"/>
      <c r="DW428" s="3"/>
      <c r="DX428" s="3"/>
      <c r="DY428" s="3"/>
      <c r="DZ428" s="3"/>
      <c r="EA428" s="3"/>
      <c r="EB428" s="3"/>
      <c r="EC428" s="3"/>
    </row>
    <row r="429" spans="2:133">
      <c r="B429" s="3"/>
      <c r="C429" s="3"/>
      <c r="D429" s="3"/>
      <c r="E429" s="3"/>
      <c r="F429" s="500"/>
      <c r="G429" s="3"/>
      <c r="H429" s="3"/>
      <c r="I429" s="3"/>
      <c r="J429" s="3"/>
      <c r="K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c r="BA429" s="3"/>
      <c r="BB429" s="3"/>
      <c r="BC429" s="3"/>
      <c r="BD429" s="3"/>
      <c r="BE429" s="3"/>
      <c r="BF429" s="3"/>
      <c r="BG429" s="3"/>
      <c r="BH429" s="3"/>
      <c r="BI429" s="3"/>
      <c r="BJ429" s="3"/>
      <c r="BK429" s="3"/>
      <c r="BL429" s="3"/>
      <c r="BM429" s="3"/>
      <c r="BN429" s="3"/>
      <c r="BO429" s="3"/>
      <c r="BP429" s="3"/>
      <c r="BQ429" s="3"/>
      <c r="BR429" s="3"/>
      <c r="BS429" s="3"/>
      <c r="BT429" s="3"/>
      <c r="BU429" s="3"/>
      <c r="BV429" s="3"/>
      <c r="BW429" s="3"/>
      <c r="BX429" s="3"/>
      <c r="BY429" s="3"/>
      <c r="BZ429" s="3"/>
      <c r="CA429" s="3"/>
      <c r="CB429" s="3"/>
      <c r="CC429" s="3"/>
      <c r="CD429" s="3"/>
      <c r="CE429" s="3"/>
      <c r="CF429" s="3"/>
      <c r="CG429" s="3"/>
      <c r="CH429" s="3"/>
      <c r="CI429" s="3"/>
      <c r="CJ429" s="3"/>
      <c r="CK429" s="3"/>
      <c r="CL429" s="3"/>
      <c r="CM429" s="3"/>
      <c r="CN429" s="3"/>
      <c r="CO429" s="3"/>
      <c r="CP429" s="3"/>
      <c r="CQ429" s="3"/>
      <c r="CR429" s="3"/>
      <c r="CS429" s="3"/>
      <c r="CT429" s="3"/>
      <c r="CU429" s="3"/>
      <c r="CV429" s="3"/>
      <c r="CW429" s="3"/>
      <c r="CX429" s="3"/>
      <c r="CY429" s="3"/>
      <c r="CZ429" s="3"/>
      <c r="DA429" s="3"/>
      <c r="DB429" s="3"/>
      <c r="DC429" s="3"/>
      <c r="DD429" s="3"/>
      <c r="DE429" s="3"/>
      <c r="DF429" s="3"/>
      <c r="DG429" s="3"/>
      <c r="DH429" s="3"/>
      <c r="DI429" s="3"/>
      <c r="DJ429" s="3"/>
      <c r="DK429" s="3"/>
      <c r="DL429" s="3"/>
      <c r="DM429" s="3"/>
      <c r="DN429" s="3"/>
      <c r="DO429" s="3"/>
      <c r="DP429" s="3"/>
      <c r="DQ429" s="3"/>
      <c r="DR429" s="3"/>
      <c r="DS429" s="3"/>
      <c r="DT429" s="3"/>
      <c r="DU429" s="3"/>
      <c r="DV429" s="3"/>
      <c r="DW429" s="3"/>
      <c r="DX429" s="3"/>
      <c r="DY429" s="3"/>
      <c r="DZ429" s="3"/>
      <c r="EA429" s="3"/>
      <c r="EB429" s="3"/>
      <c r="EC429" s="3"/>
    </row>
    <row r="430" spans="2:133">
      <c r="B430" s="3"/>
      <c r="C430" s="3"/>
      <c r="D430" s="3"/>
      <c r="E430" s="3"/>
      <c r="F430" s="500"/>
      <c r="G430" s="3"/>
      <c r="H430" s="3"/>
      <c r="I430" s="3"/>
      <c r="J430" s="3"/>
      <c r="K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c r="BA430" s="3"/>
      <c r="BB430" s="3"/>
      <c r="BC430" s="3"/>
      <c r="BD430" s="3"/>
      <c r="BE430" s="3"/>
      <c r="BF430" s="3"/>
      <c r="BG430" s="3"/>
      <c r="BH430" s="3"/>
      <c r="BI430" s="3"/>
      <c r="BJ430" s="3"/>
      <c r="BK430" s="3"/>
      <c r="BL430" s="3"/>
      <c r="BM430" s="3"/>
      <c r="BN430" s="3"/>
      <c r="BO430" s="3"/>
      <c r="BP430" s="3"/>
      <c r="BQ430" s="3"/>
      <c r="BR430" s="3"/>
      <c r="BS430" s="3"/>
      <c r="BT430" s="3"/>
      <c r="BU430" s="3"/>
      <c r="BV430" s="3"/>
      <c r="BW430" s="3"/>
      <c r="BX430" s="3"/>
      <c r="BY430" s="3"/>
      <c r="BZ430" s="3"/>
      <c r="CA430" s="3"/>
      <c r="CB430" s="3"/>
      <c r="CC430" s="3"/>
      <c r="CD430" s="3"/>
      <c r="CE430" s="3"/>
      <c r="CF430" s="3"/>
      <c r="CG430" s="3"/>
      <c r="CH430" s="3"/>
      <c r="CI430" s="3"/>
      <c r="CJ430" s="3"/>
      <c r="CK430" s="3"/>
      <c r="CL430" s="3"/>
      <c r="CM430" s="3"/>
      <c r="CN430" s="3"/>
      <c r="CO430" s="3"/>
      <c r="CP430" s="3"/>
      <c r="CQ430" s="3"/>
      <c r="CR430" s="3"/>
      <c r="CS430" s="3"/>
      <c r="CT430" s="3"/>
      <c r="CU430" s="3"/>
      <c r="CV430" s="3"/>
      <c r="CW430" s="3"/>
      <c r="CX430" s="3"/>
      <c r="CY430" s="3"/>
      <c r="CZ430" s="3"/>
      <c r="DA430" s="3"/>
      <c r="DB430" s="3"/>
      <c r="DC430" s="3"/>
      <c r="DD430" s="3"/>
      <c r="DE430" s="3"/>
      <c r="DF430" s="3"/>
      <c r="DG430" s="3"/>
      <c r="DH430" s="3"/>
      <c r="DI430" s="3"/>
      <c r="DJ430" s="3"/>
      <c r="DK430" s="3"/>
      <c r="DL430" s="3"/>
      <c r="DM430" s="3"/>
      <c r="DN430" s="3"/>
      <c r="DO430" s="3"/>
      <c r="DP430" s="3"/>
      <c r="DQ430" s="3"/>
      <c r="DR430" s="3"/>
      <c r="DS430" s="3"/>
      <c r="DT430" s="3"/>
      <c r="DU430" s="3"/>
      <c r="DV430" s="3"/>
      <c r="DW430" s="3"/>
      <c r="DX430" s="3"/>
      <c r="DY430" s="3"/>
      <c r="DZ430" s="3"/>
      <c r="EA430" s="3"/>
      <c r="EB430" s="3"/>
      <c r="EC430" s="3"/>
    </row>
    <row r="431" spans="2:133">
      <c r="B431" s="3"/>
      <c r="C431" s="3"/>
      <c r="D431" s="3"/>
      <c r="E431" s="3"/>
      <c r="F431" s="500"/>
      <c r="G431" s="3"/>
      <c r="H431" s="3"/>
      <c r="I431" s="3"/>
      <c r="J431" s="3"/>
      <c r="K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c r="AZ431" s="3"/>
      <c r="BA431" s="3"/>
      <c r="BB431" s="3"/>
      <c r="BC431" s="3"/>
      <c r="BD431" s="3"/>
      <c r="BE431" s="3"/>
      <c r="BF431" s="3"/>
      <c r="BG431" s="3"/>
      <c r="BH431" s="3"/>
      <c r="BI431" s="3"/>
      <c r="BJ431" s="3"/>
      <c r="BK431" s="3"/>
      <c r="BL431" s="3"/>
      <c r="BM431" s="3"/>
      <c r="BN431" s="3"/>
      <c r="BO431" s="3"/>
      <c r="BP431" s="3"/>
      <c r="BQ431" s="3"/>
      <c r="BR431" s="3"/>
      <c r="BS431" s="3"/>
      <c r="BT431" s="3"/>
      <c r="BU431" s="3"/>
      <c r="BV431" s="3"/>
      <c r="BW431" s="3"/>
      <c r="BX431" s="3"/>
      <c r="BY431" s="3"/>
      <c r="BZ431" s="3"/>
      <c r="CA431" s="3"/>
      <c r="CB431" s="3"/>
      <c r="CC431" s="3"/>
      <c r="CD431" s="3"/>
      <c r="CE431" s="3"/>
      <c r="CF431" s="3"/>
      <c r="CG431" s="3"/>
      <c r="CH431" s="3"/>
      <c r="CI431" s="3"/>
      <c r="CJ431" s="3"/>
      <c r="CK431" s="3"/>
      <c r="CL431" s="3"/>
      <c r="CM431" s="3"/>
      <c r="CN431" s="3"/>
      <c r="CO431" s="3"/>
      <c r="CP431" s="3"/>
      <c r="CQ431" s="3"/>
      <c r="CR431" s="3"/>
      <c r="CS431" s="3"/>
      <c r="CT431" s="3"/>
      <c r="CU431" s="3"/>
      <c r="CV431" s="3"/>
      <c r="CW431" s="3"/>
      <c r="CX431" s="3"/>
      <c r="CY431" s="3"/>
      <c r="CZ431" s="3"/>
      <c r="DA431" s="3"/>
      <c r="DB431" s="3"/>
      <c r="DC431" s="3"/>
      <c r="DD431" s="3"/>
      <c r="DE431" s="3"/>
      <c r="DF431" s="3"/>
      <c r="DG431" s="3"/>
      <c r="DH431" s="3"/>
      <c r="DI431" s="3"/>
      <c r="DJ431" s="3"/>
      <c r="DK431" s="3"/>
      <c r="DL431" s="3"/>
      <c r="DM431" s="3"/>
      <c r="DN431" s="3"/>
      <c r="DO431" s="3"/>
      <c r="DP431" s="3"/>
      <c r="DQ431" s="3"/>
      <c r="DR431" s="3"/>
      <c r="DS431" s="3"/>
      <c r="DT431" s="3"/>
      <c r="DU431" s="3"/>
      <c r="DV431" s="3"/>
      <c r="DW431" s="3"/>
      <c r="DX431" s="3"/>
      <c r="DY431" s="3"/>
      <c r="DZ431" s="3"/>
      <c r="EA431" s="3"/>
      <c r="EB431" s="3"/>
      <c r="EC431" s="3"/>
    </row>
    <row r="432" spans="2:133">
      <c r="B432" s="3"/>
      <c r="C432" s="3"/>
      <c r="D432" s="3"/>
      <c r="E432" s="3"/>
      <c r="F432" s="500"/>
      <c r="G432" s="3"/>
      <c r="H432" s="3"/>
      <c r="I432" s="3"/>
      <c r="J432" s="3"/>
      <c r="K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c r="BA432" s="3"/>
      <c r="BB432" s="3"/>
      <c r="BC432" s="3"/>
      <c r="BD432" s="3"/>
      <c r="BE432" s="3"/>
      <c r="BF432" s="3"/>
      <c r="BG432" s="3"/>
      <c r="BH432" s="3"/>
      <c r="BI432" s="3"/>
      <c r="BJ432" s="3"/>
      <c r="BK432" s="3"/>
      <c r="BL432" s="3"/>
      <c r="BM432" s="3"/>
      <c r="BN432" s="3"/>
      <c r="BO432" s="3"/>
      <c r="BP432" s="3"/>
      <c r="BQ432" s="3"/>
      <c r="BR432" s="3"/>
      <c r="BS432" s="3"/>
      <c r="BT432" s="3"/>
      <c r="BU432" s="3"/>
      <c r="BV432" s="3"/>
      <c r="BW432" s="3"/>
      <c r="BX432" s="3"/>
      <c r="BY432" s="3"/>
      <c r="BZ432" s="3"/>
      <c r="CA432" s="3"/>
      <c r="CB432" s="3"/>
      <c r="CC432" s="3"/>
      <c r="CD432" s="3"/>
      <c r="CE432" s="3"/>
      <c r="CF432" s="3"/>
      <c r="CG432" s="3"/>
      <c r="CH432" s="3"/>
      <c r="CI432" s="3"/>
      <c r="CJ432" s="3"/>
      <c r="CK432" s="3"/>
      <c r="CL432" s="3"/>
      <c r="CM432" s="3"/>
      <c r="CN432" s="3"/>
      <c r="CO432" s="3"/>
      <c r="CP432" s="3"/>
      <c r="CQ432" s="3"/>
      <c r="CR432" s="3"/>
      <c r="CS432" s="3"/>
      <c r="CT432" s="3"/>
      <c r="CU432" s="3"/>
      <c r="CV432" s="3"/>
      <c r="CW432" s="3"/>
      <c r="CX432" s="3"/>
      <c r="CY432" s="3"/>
      <c r="CZ432" s="3"/>
      <c r="DA432" s="3"/>
      <c r="DB432" s="3"/>
      <c r="DC432" s="3"/>
      <c r="DD432" s="3"/>
      <c r="DE432" s="3"/>
      <c r="DF432" s="3"/>
      <c r="DG432" s="3"/>
      <c r="DH432" s="3"/>
      <c r="DI432" s="3"/>
      <c r="DJ432" s="3"/>
      <c r="DK432" s="3"/>
      <c r="DL432" s="3"/>
      <c r="DM432" s="3"/>
      <c r="DN432" s="3"/>
      <c r="DO432" s="3"/>
      <c r="DP432" s="3"/>
      <c r="DQ432" s="3"/>
      <c r="DR432" s="3"/>
      <c r="DS432" s="3"/>
      <c r="DT432" s="3"/>
      <c r="DU432" s="3"/>
      <c r="DV432" s="3"/>
      <c r="DW432" s="3"/>
      <c r="DX432" s="3"/>
      <c r="DY432" s="3"/>
      <c r="DZ432" s="3"/>
      <c r="EA432" s="3"/>
      <c r="EB432" s="3"/>
      <c r="EC432" s="3"/>
    </row>
    <row r="433" spans="2:133">
      <c r="B433" s="3"/>
      <c r="C433" s="3"/>
      <c r="D433" s="3"/>
      <c r="E433" s="3"/>
      <c r="F433" s="500"/>
      <c r="G433" s="3"/>
      <c r="H433" s="3"/>
      <c r="I433" s="3"/>
      <c r="J433" s="3"/>
      <c r="K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c r="BA433" s="3"/>
      <c r="BB433" s="3"/>
      <c r="BC433" s="3"/>
      <c r="BD433" s="3"/>
      <c r="BE433" s="3"/>
      <c r="BF433" s="3"/>
      <c r="BG433" s="3"/>
      <c r="BH433" s="3"/>
      <c r="BI433" s="3"/>
      <c r="BJ433" s="3"/>
      <c r="BK433" s="3"/>
      <c r="BL433" s="3"/>
      <c r="BM433" s="3"/>
      <c r="BN433" s="3"/>
      <c r="BO433" s="3"/>
      <c r="BP433" s="3"/>
      <c r="BQ433" s="3"/>
      <c r="BR433" s="3"/>
      <c r="BS433" s="3"/>
      <c r="BT433" s="3"/>
      <c r="BU433" s="3"/>
      <c r="BV433" s="3"/>
      <c r="BW433" s="3"/>
      <c r="BX433" s="3"/>
      <c r="BY433" s="3"/>
      <c r="BZ433" s="3"/>
      <c r="CA433" s="3"/>
      <c r="CB433" s="3"/>
      <c r="CC433" s="3"/>
      <c r="CD433" s="3"/>
      <c r="CE433" s="3"/>
      <c r="CF433" s="3"/>
      <c r="CG433" s="3"/>
      <c r="CH433" s="3"/>
      <c r="CI433" s="3"/>
      <c r="CJ433" s="3"/>
      <c r="CK433" s="3"/>
      <c r="CL433" s="3"/>
      <c r="CM433" s="3"/>
      <c r="CN433" s="3"/>
      <c r="CO433" s="3"/>
      <c r="CP433" s="3"/>
      <c r="CQ433" s="3"/>
      <c r="CR433" s="3"/>
      <c r="CS433" s="3"/>
      <c r="CT433" s="3"/>
      <c r="CU433" s="3"/>
      <c r="CV433" s="3"/>
      <c r="CW433" s="3"/>
      <c r="CX433" s="3"/>
      <c r="CY433" s="3"/>
      <c r="CZ433" s="3"/>
      <c r="DA433" s="3"/>
      <c r="DB433" s="3"/>
      <c r="DC433" s="3"/>
      <c r="DD433" s="3"/>
      <c r="DE433" s="3"/>
      <c r="DF433" s="3"/>
      <c r="DG433" s="3"/>
      <c r="DH433" s="3"/>
      <c r="DI433" s="3"/>
      <c r="DJ433" s="3"/>
      <c r="DK433" s="3"/>
      <c r="DL433" s="3"/>
      <c r="DM433" s="3"/>
      <c r="DN433" s="3"/>
      <c r="DO433" s="3"/>
      <c r="DP433" s="3"/>
      <c r="DQ433" s="3"/>
      <c r="DR433" s="3"/>
      <c r="DS433" s="3"/>
      <c r="DT433" s="3"/>
      <c r="DU433" s="3"/>
      <c r="DV433" s="3"/>
      <c r="DW433" s="3"/>
      <c r="DX433" s="3"/>
      <c r="DY433" s="3"/>
      <c r="DZ433" s="3"/>
      <c r="EA433" s="3"/>
      <c r="EB433" s="3"/>
      <c r="EC433" s="3"/>
    </row>
  </sheetData>
  <pageMargins left="0.7" right="0.7" top="0.75" bottom="0.75" header="0.3" footer="0.3"/>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F257"/>
  <sheetViews>
    <sheetView zoomScale="85" zoomScaleNormal="85" zoomScalePageLayoutView="120" workbookViewId="0">
      <pane xSplit="1" ySplit="3" topLeftCell="Y4" activePane="bottomRight" state="frozen"/>
      <selection pane="topRight" activeCell="B1" sqref="B1"/>
      <selection pane="bottomLeft" activeCell="A4" sqref="A4"/>
      <selection pane="bottomRight" activeCell="AK73" sqref="AK1:AL73"/>
    </sheetView>
  </sheetViews>
  <sheetFormatPr defaultColWidth="11.42578125" defaultRowHeight="14.25"/>
  <cols>
    <col min="1" max="1" width="45.28515625" style="3" customWidth="1"/>
    <col min="2" max="10" width="12.140625" style="3" customWidth="1"/>
    <col min="11" max="11" width="8.85546875" style="3" customWidth="1"/>
    <col min="12" max="24" width="8.140625" style="78" customWidth="1"/>
    <col min="25" max="27" width="10.7109375" style="85" customWidth="1"/>
    <col min="28" max="28" width="11" style="85" customWidth="1"/>
    <col min="29" max="29" width="13" style="66" customWidth="1"/>
    <col min="30" max="32" width="13" style="56" customWidth="1"/>
    <col min="33" max="37" width="14.140625" style="146" customWidth="1"/>
    <col min="38" max="16384" width="11.42578125" style="146"/>
  </cols>
  <sheetData>
    <row r="1" spans="1:110" s="154" customFormat="1" ht="15.75">
      <c r="A1" s="329" t="s">
        <v>578</v>
      </c>
      <c r="B1" s="330">
        <f t="shared" ref="B1:J1" si="0">C1-1</f>
        <v>1989</v>
      </c>
      <c r="C1" s="330">
        <f t="shared" si="0"/>
        <v>1990</v>
      </c>
      <c r="D1" s="330">
        <f t="shared" si="0"/>
        <v>1991</v>
      </c>
      <c r="E1" s="330">
        <f t="shared" si="0"/>
        <v>1992</v>
      </c>
      <c r="F1" s="330">
        <f t="shared" si="0"/>
        <v>1993</v>
      </c>
      <c r="G1" s="330">
        <f t="shared" si="0"/>
        <v>1994</v>
      </c>
      <c r="H1" s="330">
        <f t="shared" si="0"/>
        <v>1995</v>
      </c>
      <c r="I1" s="330">
        <f t="shared" si="0"/>
        <v>1996</v>
      </c>
      <c r="J1" s="330">
        <f t="shared" si="0"/>
        <v>1997</v>
      </c>
      <c r="K1" s="330">
        <f>L1-1</f>
        <v>1998</v>
      </c>
      <c r="L1" s="330">
        <v>1999</v>
      </c>
      <c r="M1" s="330">
        <v>2000</v>
      </c>
      <c r="N1" s="330">
        <v>2001</v>
      </c>
      <c r="O1" s="330">
        <v>2002</v>
      </c>
      <c r="P1" s="330">
        <v>2003</v>
      </c>
      <c r="Q1" s="330">
        <v>2004</v>
      </c>
      <c r="R1" s="330">
        <v>2005</v>
      </c>
      <c r="S1" s="330">
        <v>2006</v>
      </c>
      <c r="T1" s="330">
        <v>2007</v>
      </c>
      <c r="U1" s="330">
        <v>2008</v>
      </c>
      <c r="V1" s="330">
        <v>2009</v>
      </c>
      <c r="W1" s="330">
        <v>2010</v>
      </c>
      <c r="X1" s="330">
        <v>2011</v>
      </c>
      <c r="Y1" s="63">
        <v>2012</v>
      </c>
      <c r="Z1" s="63">
        <v>2013</v>
      </c>
      <c r="AA1" s="63">
        <v>2014</v>
      </c>
      <c r="AB1" s="63">
        <v>2015</v>
      </c>
      <c r="AC1" s="63">
        <v>2016</v>
      </c>
      <c r="AD1" s="63">
        <v>2017</v>
      </c>
      <c r="AE1" s="63">
        <v>2018</v>
      </c>
      <c r="AF1" s="61">
        <v>2019</v>
      </c>
      <c r="AG1" s="61">
        <v>2020</v>
      </c>
      <c r="AH1" s="61">
        <f>'Fin (Tb14)'!K1</f>
        <v>2021</v>
      </c>
      <c r="AI1" s="61">
        <f>'Fin (Tb14)'!L1</f>
        <v>2022</v>
      </c>
      <c r="AJ1" s="61">
        <f>'Fin (Tb14)'!M1</f>
        <v>2023</v>
      </c>
      <c r="AK1" s="61">
        <f>'Fin (Tb14)'!N1</f>
        <v>2024</v>
      </c>
      <c r="AL1" s="61">
        <f>'Fin (Tb14)'!O1</f>
        <v>2025</v>
      </c>
      <c r="BH1" s="146"/>
      <c r="BI1" s="146"/>
      <c r="BJ1" s="146"/>
      <c r="BK1" s="146"/>
      <c r="BL1" s="146"/>
      <c r="BM1" s="146"/>
      <c r="BN1" s="146"/>
      <c r="BO1" s="146"/>
      <c r="BP1" s="146"/>
      <c r="BQ1" s="146"/>
      <c r="BR1" s="146"/>
      <c r="BS1" s="146"/>
      <c r="BT1" s="146"/>
      <c r="BU1" s="146"/>
      <c r="BV1" s="146"/>
      <c r="BW1" s="146"/>
      <c r="BX1" s="146"/>
      <c r="BY1" s="146"/>
      <c r="BZ1" s="146"/>
      <c r="CA1" s="146"/>
      <c r="CB1" s="146"/>
      <c r="CC1" s="146"/>
      <c r="CD1" s="146"/>
      <c r="CE1" s="146"/>
      <c r="CF1" s="146"/>
      <c r="CG1" s="146"/>
      <c r="CH1" s="146"/>
      <c r="CI1" s="146"/>
      <c r="CJ1" s="146"/>
      <c r="CK1" s="146"/>
      <c r="CL1" s="146"/>
      <c r="CM1" s="146"/>
      <c r="CN1" s="146"/>
      <c r="CO1" s="146"/>
      <c r="CP1" s="146"/>
      <c r="CQ1" s="146"/>
      <c r="CR1" s="146"/>
      <c r="CS1" s="146"/>
      <c r="CT1" s="146"/>
      <c r="CU1" s="146"/>
      <c r="CV1" s="146"/>
      <c r="CW1" s="146"/>
      <c r="CX1" s="146"/>
      <c r="CY1" s="146"/>
      <c r="CZ1" s="146"/>
      <c r="DA1" s="146"/>
      <c r="DB1" s="146"/>
      <c r="DC1" s="146"/>
      <c r="DD1" s="146"/>
      <c r="DE1" s="146"/>
      <c r="DF1" s="146"/>
    </row>
    <row r="2" spans="1:110" s="154" customFormat="1" ht="15.95" customHeight="1">
      <c r="A2" s="331"/>
      <c r="B2" s="227" t="s">
        <v>172</v>
      </c>
      <c r="C2" s="227" t="s">
        <v>172</v>
      </c>
      <c r="D2" s="227" t="s">
        <v>172</v>
      </c>
      <c r="E2" s="227" t="s">
        <v>172</v>
      </c>
      <c r="F2" s="227" t="s">
        <v>172</v>
      </c>
      <c r="G2" s="227" t="s">
        <v>172</v>
      </c>
      <c r="H2" s="227" t="s">
        <v>172</v>
      </c>
      <c r="I2" s="227" t="s">
        <v>172</v>
      </c>
      <c r="J2" s="227" t="s">
        <v>172</v>
      </c>
      <c r="K2" s="227" t="s">
        <v>172</v>
      </c>
      <c r="L2" s="227" t="s">
        <v>81</v>
      </c>
      <c r="M2" s="227" t="s">
        <v>81</v>
      </c>
      <c r="N2" s="227" t="s">
        <v>81</v>
      </c>
      <c r="O2" s="227" t="s">
        <v>81</v>
      </c>
      <c r="P2" s="227" t="s">
        <v>81</v>
      </c>
      <c r="Q2" s="227" t="s">
        <v>81</v>
      </c>
      <c r="R2" s="227" t="s">
        <v>81</v>
      </c>
      <c r="S2" s="227" t="s">
        <v>81</v>
      </c>
      <c r="T2" s="227" t="s">
        <v>81</v>
      </c>
      <c r="U2" s="227" t="s">
        <v>81</v>
      </c>
      <c r="V2" s="227" t="s">
        <v>81</v>
      </c>
      <c r="W2" s="227" t="s">
        <v>81</v>
      </c>
      <c r="X2" s="227" t="s">
        <v>81</v>
      </c>
      <c r="Y2" s="65" t="s">
        <v>81</v>
      </c>
      <c r="Z2" s="65" t="s">
        <v>81</v>
      </c>
      <c r="AA2" s="65" t="s">
        <v>81</v>
      </c>
      <c r="AB2" s="65" t="s">
        <v>81</v>
      </c>
      <c r="AC2" s="65" t="s">
        <v>81</v>
      </c>
      <c r="AD2" s="65" t="str">
        <f>'Fin (Tb14)'!G2</f>
        <v>ACTUAL</v>
      </c>
      <c r="AE2" s="65" t="s">
        <v>81</v>
      </c>
      <c r="AF2" s="64" t="s">
        <v>81</v>
      </c>
      <c r="AG2" s="64" t="s">
        <v>82</v>
      </c>
      <c r="AH2" s="64" t="str">
        <f>'Fin (Tb14)'!K2</f>
        <v>PROJECTION</v>
      </c>
      <c r="AI2" s="64" t="str">
        <f>'Fin (Tb14)'!L2</f>
        <v>PROJECTION</v>
      </c>
      <c r="AJ2" s="64" t="str">
        <f>'Fin (Tb14)'!M2</f>
        <v>PROJECTION</v>
      </c>
      <c r="AK2" s="64" t="str">
        <f>'Fin (Tb14)'!N2</f>
        <v>PROJECTION</v>
      </c>
      <c r="AL2" s="64" t="str">
        <f>'Fin (Tb14)'!O2</f>
        <v>PROJECTION</v>
      </c>
      <c r="AM2" s="155"/>
      <c r="AN2" s="155"/>
      <c r="AO2" s="155"/>
      <c r="AP2" s="155"/>
      <c r="AQ2" s="155"/>
      <c r="AR2" s="155"/>
      <c r="AS2" s="155"/>
      <c r="AT2" s="155"/>
      <c r="AU2" s="155"/>
      <c r="AV2" s="155"/>
      <c r="AW2" s="155"/>
      <c r="AX2" s="155"/>
      <c r="AY2" s="155"/>
      <c r="AZ2" s="155"/>
      <c r="BA2" s="155"/>
      <c r="BB2" s="155"/>
      <c r="BC2" s="155"/>
      <c r="BD2" s="155"/>
      <c r="BE2" s="155"/>
      <c r="BF2" s="155"/>
      <c r="BG2" s="155"/>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row>
    <row r="3" spans="1:110" s="154" customFormat="1" ht="27.95" customHeight="1">
      <c r="A3" s="332" t="s">
        <v>328</v>
      </c>
      <c r="B3" s="227"/>
      <c r="C3" s="227" t="s">
        <v>406</v>
      </c>
      <c r="D3" s="227" t="s">
        <v>406</v>
      </c>
      <c r="E3" s="227" t="s">
        <v>406</v>
      </c>
      <c r="F3" s="227" t="s">
        <v>406</v>
      </c>
      <c r="G3" s="227" t="s">
        <v>407</v>
      </c>
      <c r="H3" s="227" t="s">
        <v>485</v>
      </c>
      <c r="I3" s="227" t="s">
        <v>423</v>
      </c>
      <c r="J3" s="227" t="s">
        <v>408</v>
      </c>
      <c r="K3" s="227"/>
      <c r="L3" s="227"/>
      <c r="M3" s="227"/>
      <c r="N3" s="227"/>
      <c r="O3" s="227"/>
      <c r="P3" s="227"/>
      <c r="Q3" s="227"/>
      <c r="R3" s="227"/>
      <c r="S3" s="227"/>
      <c r="T3" s="227"/>
      <c r="U3" s="227"/>
      <c r="V3" s="227"/>
      <c r="W3" s="227"/>
      <c r="X3" s="683" t="s">
        <v>619</v>
      </c>
      <c r="Y3" s="683" t="s">
        <v>592</v>
      </c>
      <c r="Z3" s="65" t="s">
        <v>591</v>
      </c>
      <c r="AA3" s="683" t="s">
        <v>593</v>
      </c>
      <c r="AB3" s="683" t="s">
        <v>654</v>
      </c>
      <c r="AC3" s="66" t="s">
        <v>651</v>
      </c>
      <c r="AD3" s="66" t="str">
        <f>'Fin (Tb14)'!G3</f>
        <v>2021 Budget</v>
      </c>
      <c r="AE3" s="65" t="str">
        <f>'Fin (Tb14)'!H3</f>
        <v>2021 Budget</v>
      </c>
      <c r="AF3" s="64" t="str">
        <f>'Fin (Tb14)'!I3</f>
        <v>2019 FBO</v>
      </c>
      <c r="AG3" s="64" t="str">
        <f>'Fin (Tb14)'!J3</f>
        <v>2021 Budget</v>
      </c>
      <c r="AH3" s="64" t="str">
        <f>'Fin (Tb14)'!K3</f>
        <v>2021 Budget</v>
      </c>
      <c r="AI3" s="64" t="str">
        <f>'Fin (Tb14)'!L3</f>
        <v>2021 Budget</v>
      </c>
      <c r="AJ3" s="64" t="str">
        <f>'Fin (Tb14)'!M3</f>
        <v>2021 Budget</v>
      </c>
      <c r="AK3" s="64" t="str">
        <f>'Fin (Tb14)'!N3</f>
        <v>2021 Budget</v>
      </c>
      <c r="AL3" s="64" t="str">
        <f>'Fin (Tb14)'!O3</f>
        <v>2021 Budget</v>
      </c>
      <c r="AM3" s="155"/>
      <c r="AN3" s="155"/>
      <c r="AO3" s="155"/>
      <c r="AP3" s="155"/>
      <c r="AQ3" s="155"/>
      <c r="AR3" s="155"/>
      <c r="AS3" s="155"/>
      <c r="AT3" s="155"/>
      <c r="AU3" s="155"/>
      <c r="AV3" s="155"/>
      <c r="AW3" s="155"/>
      <c r="AX3" s="155"/>
      <c r="AY3" s="155"/>
      <c r="AZ3" s="155"/>
      <c r="BA3" s="155"/>
      <c r="BB3" s="155"/>
      <c r="BC3" s="155"/>
      <c r="BD3" s="155"/>
      <c r="BE3" s="155"/>
      <c r="BF3" s="155"/>
      <c r="BG3" s="155"/>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c r="DE3" s="146"/>
      <c r="DF3" s="146"/>
    </row>
    <row r="4" spans="1:110" s="157" customFormat="1" ht="15.95" customHeight="1">
      <c r="A4" s="327"/>
      <c r="B4" s="333"/>
      <c r="C4" s="333"/>
      <c r="D4" s="333"/>
      <c r="E4" s="333"/>
      <c r="F4" s="333"/>
      <c r="G4" s="333"/>
      <c r="H4" s="333"/>
      <c r="I4" s="333"/>
      <c r="J4" s="333"/>
      <c r="K4" s="333"/>
      <c r="L4" s="333"/>
      <c r="M4" s="333"/>
      <c r="N4" s="333"/>
      <c r="O4" s="333"/>
      <c r="P4" s="333"/>
      <c r="Q4" s="333"/>
      <c r="R4" s="333"/>
      <c r="S4" s="333"/>
      <c r="T4" s="333"/>
      <c r="U4" s="333"/>
      <c r="V4" s="333"/>
      <c r="W4" s="333"/>
      <c r="X4" s="333"/>
      <c r="Y4" s="334"/>
      <c r="Z4" s="334"/>
      <c r="AA4" s="334"/>
      <c r="AB4" s="334"/>
      <c r="AC4" s="763"/>
      <c r="AD4" s="763"/>
      <c r="AE4" s="763"/>
      <c r="AF4" s="357"/>
      <c r="AG4" s="357"/>
      <c r="AH4" s="358"/>
      <c r="AI4" s="358"/>
      <c r="AJ4" s="358"/>
      <c r="AK4" s="358"/>
      <c r="AL4" s="358"/>
      <c r="AM4" s="156"/>
      <c r="AN4" s="156"/>
      <c r="AO4" s="156"/>
      <c r="AP4" s="156"/>
      <c r="AQ4" s="156"/>
      <c r="AR4" s="156"/>
      <c r="AS4" s="156"/>
      <c r="AT4" s="156"/>
      <c r="AU4" s="156"/>
      <c r="AV4" s="156"/>
      <c r="AW4" s="156"/>
      <c r="AX4" s="156"/>
      <c r="AY4" s="156"/>
      <c r="AZ4" s="156"/>
      <c r="BA4" s="156"/>
      <c r="BB4" s="156"/>
      <c r="BC4" s="156"/>
      <c r="BD4" s="156"/>
      <c r="BE4" s="156"/>
      <c r="BF4" s="156"/>
      <c r="BG4" s="15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row>
    <row r="5" spans="1:110">
      <c r="A5" s="221" t="s">
        <v>329</v>
      </c>
      <c r="B5" s="277"/>
      <c r="C5" s="277"/>
      <c r="D5" s="277"/>
      <c r="E5" s="277"/>
      <c r="F5" s="277"/>
      <c r="G5" s="277"/>
      <c r="H5" s="277"/>
      <c r="I5" s="277"/>
      <c r="J5" s="277"/>
      <c r="K5" s="277"/>
      <c r="L5" s="118"/>
      <c r="M5" s="118"/>
      <c r="N5" s="118"/>
      <c r="O5" s="118"/>
      <c r="P5" s="118"/>
      <c r="Q5" s="118"/>
      <c r="R5" s="118"/>
      <c r="S5" s="118"/>
      <c r="T5" s="118"/>
      <c r="U5" s="118"/>
      <c r="V5" s="118"/>
      <c r="W5" s="118"/>
      <c r="X5" s="118"/>
      <c r="Y5" s="75">
        <f>'Fin (Tb14)'!B5</f>
        <v>835.04778999999996</v>
      </c>
      <c r="Z5" s="75">
        <f>'Fin (Tb14)'!C5</f>
        <v>96.951260000000005</v>
      </c>
      <c r="AA5" s="75">
        <f>'Fin (Tb14)'!D5</f>
        <v>-174.04050000000001</v>
      </c>
      <c r="AB5" s="75">
        <f>'Fin (Tb14)'!E5</f>
        <v>-410.6</v>
      </c>
      <c r="AC5" s="75">
        <f>'Fin (Tb14)'!F5</f>
        <v>857</v>
      </c>
      <c r="AD5" s="75">
        <f>'Fin (Tb14)'!G5</f>
        <v>-180.4</v>
      </c>
      <c r="AE5" s="75">
        <f>'Fin (Tb14)'!H5</f>
        <v>1228.5999999999999</v>
      </c>
      <c r="AF5" s="77">
        <f>'Fin (Tb14)'!I5</f>
        <v>-783.9</v>
      </c>
      <c r="AG5" s="77">
        <f>'Fin (Tb14)'!J5</f>
        <v>-445.6</v>
      </c>
      <c r="AH5" s="77">
        <f>'Fin (Tb14)'!K5</f>
        <v>0</v>
      </c>
      <c r="AI5" s="77">
        <f>'Fin (Tb14)'!L5</f>
        <v>0</v>
      </c>
      <c r="AJ5" s="77">
        <f>'Fin (Tb14)'!M5</f>
        <v>0</v>
      </c>
      <c r="AK5" s="77">
        <f>'Fin (Tb14)'!N5</f>
        <v>0</v>
      </c>
      <c r="AL5" s="77">
        <f>'Fin (Tb14)'!O5</f>
        <v>0</v>
      </c>
      <c r="AM5" s="156"/>
      <c r="AN5" s="156"/>
      <c r="AO5" s="156"/>
      <c r="AP5" s="156"/>
      <c r="AQ5" s="156"/>
      <c r="AR5" s="156"/>
      <c r="AS5" s="156"/>
      <c r="AT5" s="156"/>
      <c r="AU5" s="156"/>
      <c r="AV5" s="156"/>
      <c r="AW5" s="156"/>
      <c r="AX5" s="156"/>
      <c r="AY5" s="156"/>
      <c r="AZ5" s="156"/>
      <c r="BA5" s="156"/>
      <c r="BB5" s="156"/>
      <c r="BC5" s="156"/>
      <c r="BD5" s="156"/>
      <c r="BE5" s="156"/>
      <c r="BF5" s="156"/>
      <c r="BG5" s="156"/>
    </row>
    <row r="6" spans="1:110" s="157" customFormat="1">
      <c r="A6" s="221" t="s">
        <v>324</v>
      </c>
      <c r="B6" s="221"/>
      <c r="C6" s="221"/>
      <c r="D6" s="221"/>
      <c r="E6" s="221"/>
      <c r="F6" s="221"/>
      <c r="G6" s="221"/>
      <c r="H6" s="221"/>
      <c r="I6" s="221"/>
      <c r="J6" s="221"/>
      <c r="K6" s="221"/>
      <c r="L6" s="115"/>
      <c r="M6" s="115"/>
      <c r="N6" s="115"/>
      <c r="O6" s="115"/>
      <c r="P6" s="115"/>
      <c r="Q6" s="115"/>
      <c r="R6" s="115"/>
      <c r="S6" s="115"/>
      <c r="T6" s="115"/>
      <c r="U6" s="115"/>
      <c r="V6" s="115"/>
      <c r="W6" s="115"/>
      <c r="X6" s="115"/>
      <c r="Y6" s="73">
        <f>'Fin (Tb14)'!B7</f>
        <v>835.04778999999996</v>
      </c>
      <c r="Z6" s="73">
        <f>'Fin (Tb14)'!C7</f>
        <v>96.951260000000005</v>
      </c>
      <c r="AA6" s="73">
        <f>'Fin (Tb14)'!D7</f>
        <v>-174.04050000000001</v>
      </c>
      <c r="AB6" s="73">
        <f>'Fin (Tb14)'!E7</f>
        <v>-410.6</v>
      </c>
      <c r="AC6" s="73">
        <f>'Fin (Tb14)'!F7</f>
        <v>857</v>
      </c>
      <c r="AD6" s="73">
        <f>'Fin (Tb14)'!G7</f>
        <v>-180.4</v>
      </c>
      <c r="AE6" s="73">
        <f>'Fin (Tb14)'!H7</f>
        <v>1228.5999999999999</v>
      </c>
      <c r="AF6" s="72">
        <f>'Fin (Tb14)'!I7</f>
        <v>-783.9</v>
      </c>
      <c r="AG6" s="72">
        <f>'Fin (Tb14)'!J7</f>
        <v>-445.6</v>
      </c>
      <c r="AH6" s="72">
        <f>'Fin (Tb14)'!K7</f>
        <v>0</v>
      </c>
      <c r="AI6" s="72">
        <f>'Fin (Tb14)'!L7</f>
        <v>0</v>
      </c>
      <c r="AJ6" s="72">
        <f>'Fin (Tb14)'!M7</f>
        <v>0</v>
      </c>
      <c r="AK6" s="72">
        <f>'Fin (Tb14)'!N7</f>
        <v>0</v>
      </c>
      <c r="AL6" s="72">
        <f>'Fin (Tb14)'!O7</f>
        <v>0</v>
      </c>
      <c r="AM6" s="156"/>
      <c r="AN6" s="156"/>
      <c r="AO6" s="156"/>
      <c r="AP6" s="156"/>
      <c r="AQ6" s="156"/>
      <c r="AR6" s="156"/>
      <c r="AS6" s="156"/>
      <c r="AT6" s="156"/>
      <c r="AU6" s="156"/>
      <c r="AV6" s="156"/>
      <c r="AW6" s="156"/>
      <c r="AX6" s="156"/>
      <c r="AY6" s="156"/>
      <c r="AZ6" s="156"/>
      <c r="BA6" s="156"/>
      <c r="BB6" s="156"/>
      <c r="BC6" s="156"/>
      <c r="BD6" s="156"/>
      <c r="BE6" s="156"/>
      <c r="BF6" s="156"/>
      <c r="BG6" s="156"/>
      <c r="BH6" s="146"/>
      <c r="BI6" s="146"/>
      <c r="BJ6" s="146"/>
      <c r="BK6" s="146"/>
      <c r="BL6" s="146"/>
      <c r="BM6" s="146"/>
      <c r="BN6" s="146"/>
      <c r="BO6" s="146"/>
      <c r="BP6" s="146"/>
      <c r="BQ6" s="146"/>
      <c r="BR6" s="146"/>
      <c r="BS6" s="146"/>
      <c r="BT6" s="146"/>
      <c r="BU6" s="146"/>
      <c r="BV6" s="146"/>
      <c r="BW6" s="146"/>
      <c r="BX6" s="146"/>
      <c r="BY6" s="146"/>
      <c r="BZ6" s="146"/>
      <c r="CA6" s="146"/>
      <c r="CB6" s="146"/>
      <c r="CC6" s="146"/>
      <c r="CD6" s="146"/>
      <c r="CE6" s="146"/>
      <c r="CF6" s="146"/>
      <c r="CG6" s="146"/>
      <c r="CH6" s="146"/>
      <c r="CI6" s="146"/>
      <c r="CJ6" s="146"/>
      <c r="CK6" s="146"/>
      <c r="CL6" s="146"/>
      <c r="CM6" s="146"/>
      <c r="CN6" s="146"/>
      <c r="CO6" s="146"/>
      <c r="CP6" s="146"/>
      <c r="CQ6" s="146"/>
      <c r="CR6" s="146"/>
      <c r="CS6" s="146"/>
      <c r="CT6" s="146"/>
      <c r="CU6" s="146"/>
      <c r="CV6" s="146"/>
      <c r="CW6" s="146"/>
      <c r="CX6" s="146"/>
      <c r="CY6" s="146"/>
      <c r="CZ6" s="146"/>
      <c r="DA6" s="146"/>
      <c r="DB6" s="146"/>
      <c r="DC6" s="146"/>
      <c r="DD6" s="146"/>
      <c r="DE6" s="146"/>
      <c r="DF6" s="146"/>
    </row>
    <row r="7" spans="1:110">
      <c r="A7" s="275" t="s">
        <v>330</v>
      </c>
      <c r="B7" s="275"/>
      <c r="C7" s="275"/>
      <c r="D7" s="275"/>
      <c r="E7" s="275"/>
      <c r="F7" s="275"/>
      <c r="G7" s="275"/>
      <c r="H7" s="275"/>
      <c r="I7" s="275"/>
      <c r="J7" s="275"/>
      <c r="K7" s="275"/>
      <c r="L7" s="114"/>
      <c r="M7" s="114"/>
      <c r="N7" s="114"/>
      <c r="O7" s="114"/>
      <c r="P7" s="114"/>
      <c r="Q7" s="114"/>
      <c r="R7" s="114"/>
      <c r="S7" s="114"/>
      <c r="T7" s="114"/>
      <c r="U7" s="114"/>
      <c r="V7" s="114"/>
      <c r="W7" s="114"/>
      <c r="X7" s="114"/>
      <c r="Y7" s="75"/>
      <c r="Z7" s="75"/>
      <c r="AA7" s="75"/>
      <c r="AB7" s="84">
        <f>'Fin (Tb14)'!E8</f>
        <v>-354.5</v>
      </c>
      <c r="AC7" s="84">
        <f>'Fin (Tb14)'!F8</f>
        <v>857</v>
      </c>
      <c r="AD7" s="84">
        <f>'Fin (Tb14)'!G8</f>
        <v>-180.4</v>
      </c>
      <c r="AE7" s="84">
        <f>'Fin (Tb14)'!H8</f>
        <v>1228.5999999999999</v>
      </c>
      <c r="AF7" s="71">
        <f>'Fin (Tb14)'!I8</f>
        <v>-783.9</v>
      </c>
      <c r="AG7" s="71">
        <f>'Fin (Tb14)'!J8</f>
        <v>-445.6</v>
      </c>
      <c r="AH7" s="71">
        <f>'Fin (Tb14)'!K8</f>
        <v>0</v>
      </c>
      <c r="AI7" s="71">
        <f>'Fin (Tb14)'!L8</f>
        <v>0</v>
      </c>
      <c r="AJ7" s="71">
        <f>'Fin (Tb14)'!M8</f>
        <v>0</v>
      </c>
      <c r="AK7" s="71">
        <f>'Fin (Tb14)'!N8</f>
        <v>0</v>
      </c>
      <c r="AL7" s="71">
        <f>'Fin (Tb14)'!O8</f>
        <v>0</v>
      </c>
      <c r="AM7" s="156"/>
      <c r="AN7" s="156"/>
      <c r="AO7" s="156"/>
      <c r="AP7" s="156"/>
      <c r="AQ7" s="156"/>
      <c r="AR7" s="156"/>
      <c r="AS7" s="156"/>
      <c r="AT7" s="156"/>
      <c r="AU7" s="156"/>
      <c r="AV7" s="156"/>
      <c r="AW7" s="156"/>
      <c r="AX7" s="156"/>
      <c r="AY7" s="156"/>
      <c r="AZ7" s="156"/>
      <c r="BA7" s="156"/>
      <c r="BB7" s="156"/>
      <c r="BC7" s="156"/>
      <c r="BD7" s="156"/>
      <c r="BE7" s="156"/>
      <c r="BF7" s="156"/>
      <c r="BG7" s="156"/>
    </row>
    <row r="8" spans="1:110">
      <c r="A8" s="99" t="s">
        <v>331</v>
      </c>
      <c r="B8" s="99"/>
      <c r="C8" s="99"/>
      <c r="D8" s="99"/>
      <c r="E8" s="99"/>
      <c r="F8" s="99"/>
      <c r="G8" s="99"/>
      <c r="H8" s="99"/>
      <c r="I8" s="99"/>
      <c r="J8" s="99"/>
      <c r="K8" s="99"/>
      <c r="L8" s="116"/>
      <c r="M8" s="116"/>
      <c r="N8" s="116"/>
      <c r="O8" s="116"/>
      <c r="P8" s="116"/>
      <c r="Q8" s="116"/>
      <c r="R8" s="116"/>
      <c r="S8" s="116"/>
      <c r="T8" s="116"/>
      <c r="U8" s="116"/>
      <c r="V8" s="116"/>
      <c r="W8" s="116"/>
      <c r="X8" s="116"/>
      <c r="Y8" s="84">
        <v>835.04778999999996</v>
      </c>
      <c r="Z8" s="84">
        <v>96.95</v>
      </c>
      <c r="AA8" s="84">
        <v>174.04</v>
      </c>
      <c r="AB8" s="74">
        <f>'Fin (Tb14)'!E9</f>
        <v>-56.1</v>
      </c>
      <c r="AC8" s="74">
        <f>'Fin (Tb14)'!F9</f>
        <v>0</v>
      </c>
      <c r="AD8" s="74">
        <f>'Fin (Tb14)'!G9</f>
        <v>0</v>
      </c>
      <c r="AE8" s="74">
        <f>'Fin (Tb14)'!H9</f>
        <v>0</v>
      </c>
      <c r="AF8" s="76">
        <f>'Fin (Tb14)'!I9</f>
        <v>0</v>
      </c>
      <c r="AG8" s="76">
        <f>'Fin (Tb14)'!J9</f>
        <v>0</v>
      </c>
      <c r="AH8" s="76">
        <f>'Fin (Tb14)'!K9</f>
        <v>0</v>
      </c>
      <c r="AI8" s="76">
        <f>'Fin (Tb14)'!L9</f>
        <v>0</v>
      </c>
      <c r="AJ8" s="76">
        <f>'Fin (Tb14)'!M9</f>
        <v>0</v>
      </c>
      <c r="AK8" s="76">
        <f>'Fin (Tb14)'!N9</f>
        <v>0</v>
      </c>
      <c r="AL8" s="76">
        <f>'Fin (Tb14)'!O9</f>
        <v>0</v>
      </c>
      <c r="AM8" s="156"/>
      <c r="AN8" s="156"/>
      <c r="AO8" s="156"/>
      <c r="AP8" s="156"/>
      <c r="AQ8" s="156"/>
      <c r="AR8" s="156"/>
      <c r="AS8" s="156"/>
      <c r="AT8" s="156"/>
      <c r="AU8" s="156"/>
      <c r="AV8" s="156"/>
      <c r="AW8" s="156"/>
      <c r="AX8" s="156"/>
      <c r="AY8" s="156"/>
      <c r="AZ8" s="156"/>
      <c r="BA8" s="156"/>
      <c r="BB8" s="156"/>
      <c r="BC8" s="156"/>
      <c r="BD8" s="156"/>
      <c r="BE8" s="156"/>
      <c r="BF8" s="156"/>
      <c r="BG8" s="156"/>
    </row>
    <row r="9" spans="1:110">
      <c r="A9" s="99"/>
      <c r="B9" s="99"/>
      <c r="C9" s="99"/>
      <c r="D9" s="99"/>
      <c r="E9" s="99"/>
      <c r="F9" s="99"/>
      <c r="G9" s="99"/>
      <c r="H9" s="99"/>
      <c r="I9" s="99"/>
      <c r="J9" s="99"/>
      <c r="K9" s="99"/>
      <c r="L9" s="116"/>
      <c r="M9" s="116"/>
      <c r="N9" s="116"/>
      <c r="O9" s="116"/>
      <c r="P9" s="116"/>
      <c r="Q9" s="116"/>
      <c r="R9" s="116"/>
      <c r="S9" s="116"/>
      <c r="T9" s="116"/>
      <c r="U9" s="116"/>
      <c r="V9" s="116"/>
      <c r="W9" s="116"/>
      <c r="X9" s="116"/>
      <c r="Y9" s="84"/>
      <c r="Z9" s="84"/>
      <c r="AA9" s="84"/>
      <c r="AB9" s="84"/>
      <c r="AC9" s="84"/>
      <c r="AD9" s="84"/>
      <c r="AE9" s="84"/>
      <c r="AF9" s="71"/>
      <c r="AG9" s="71"/>
      <c r="AH9" s="71"/>
      <c r="AI9" s="71"/>
      <c r="AJ9" s="71"/>
      <c r="AK9" s="71"/>
      <c r="AL9" s="71"/>
      <c r="AM9" s="156"/>
      <c r="AN9" s="156"/>
      <c r="AO9" s="156"/>
      <c r="AP9" s="156"/>
      <c r="AQ9" s="156"/>
      <c r="AR9" s="156"/>
      <c r="AS9" s="156"/>
      <c r="AT9" s="156"/>
      <c r="AU9" s="156"/>
      <c r="AV9" s="156"/>
      <c r="AW9" s="156"/>
      <c r="AX9" s="156"/>
      <c r="AY9" s="156"/>
      <c r="AZ9" s="156"/>
      <c r="BA9" s="156"/>
      <c r="BB9" s="156"/>
      <c r="BC9" s="156"/>
      <c r="BD9" s="156"/>
      <c r="BE9" s="156"/>
      <c r="BF9" s="156"/>
      <c r="BG9" s="156"/>
    </row>
    <row r="10" spans="1:110" s="156" customFormat="1">
      <c r="A10" s="221" t="s">
        <v>325</v>
      </c>
      <c r="B10" s="221"/>
      <c r="C10" s="221"/>
      <c r="D10" s="221"/>
      <c r="E10" s="221"/>
      <c r="F10" s="221"/>
      <c r="G10" s="221"/>
      <c r="H10" s="221"/>
      <c r="I10" s="221"/>
      <c r="J10" s="221"/>
      <c r="K10" s="221"/>
      <c r="L10" s="115"/>
      <c r="M10" s="115"/>
      <c r="N10" s="115"/>
      <c r="O10" s="115"/>
      <c r="P10" s="115"/>
      <c r="Q10" s="115"/>
      <c r="R10" s="115"/>
      <c r="S10" s="115"/>
      <c r="T10" s="115"/>
      <c r="U10" s="115"/>
      <c r="V10" s="115"/>
      <c r="W10" s="115"/>
      <c r="X10" s="115"/>
      <c r="Y10" s="73">
        <v>0</v>
      </c>
      <c r="Z10" s="73">
        <v>0</v>
      </c>
      <c r="AA10" s="73">
        <v>0</v>
      </c>
      <c r="AB10" s="73">
        <v>0</v>
      </c>
      <c r="AC10" s="73">
        <v>0</v>
      </c>
      <c r="AD10" s="73">
        <v>0</v>
      </c>
      <c r="AE10" s="73">
        <v>0</v>
      </c>
      <c r="AF10" s="72">
        <v>-1</v>
      </c>
      <c r="AG10" s="72">
        <v>0</v>
      </c>
      <c r="AH10" s="390">
        <v>0</v>
      </c>
      <c r="AI10" s="390">
        <v>0</v>
      </c>
      <c r="AJ10" s="390">
        <v>1</v>
      </c>
      <c r="AK10" s="390">
        <v>2</v>
      </c>
      <c r="AL10" s="390">
        <v>3</v>
      </c>
      <c r="BH10" s="146"/>
      <c r="BI10" s="146"/>
      <c r="BJ10" s="146"/>
      <c r="BK10" s="146"/>
      <c r="BL10" s="146"/>
      <c r="BM10" s="146"/>
      <c r="BN10" s="146"/>
      <c r="BO10" s="146"/>
      <c r="BP10" s="146"/>
      <c r="BQ10" s="146"/>
      <c r="BR10" s="146"/>
      <c r="BS10" s="146"/>
      <c r="BT10" s="146"/>
      <c r="BU10" s="146"/>
      <c r="BV10" s="146"/>
      <c r="BW10" s="146"/>
      <c r="BX10" s="146"/>
      <c r="BY10" s="146"/>
      <c r="BZ10" s="146"/>
      <c r="CA10" s="146"/>
      <c r="CB10" s="146"/>
      <c r="CC10" s="146"/>
      <c r="CD10" s="146"/>
      <c r="CE10" s="146"/>
      <c r="CF10" s="146"/>
      <c r="CG10" s="146"/>
      <c r="CH10" s="146"/>
      <c r="CI10" s="146"/>
      <c r="CJ10" s="146"/>
      <c r="CK10" s="146"/>
      <c r="CL10" s="146"/>
      <c r="CM10" s="146"/>
      <c r="CN10" s="146"/>
      <c r="CO10" s="146"/>
      <c r="CP10" s="146"/>
      <c r="CQ10" s="146"/>
      <c r="CR10" s="146"/>
      <c r="CS10" s="146"/>
      <c r="CT10" s="146"/>
      <c r="CU10" s="146"/>
      <c r="CV10" s="146"/>
      <c r="CW10" s="146"/>
      <c r="CX10" s="146"/>
      <c r="CY10" s="146"/>
      <c r="CZ10" s="146"/>
      <c r="DA10" s="146"/>
      <c r="DB10" s="146"/>
      <c r="DC10" s="146"/>
      <c r="DD10" s="146"/>
      <c r="DE10" s="146"/>
      <c r="DF10" s="146"/>
    </row>
    <row r="11" spans="1:110">
      <c r="A11" s="99"/>
      <c r="B11" s="99"/>
      <c r="C11" s="99"/>
      <c r="D11" s="99"/>
      <c r="E11" s="99"/>
      <c r="F11" s="99"/>
      <c r="G11" s="99"/>
      <c r="H11" s="99"/>
      <c r="I11" s="99"/>
      <c r="J11" s="99"/>
      <c r="K11" s="99"/>
      <c r="L11" s="116"/>
      <c r="M11" s="116"/>
      <c r="N11" s="116"/>
      <c r="O11" s="116"/>
      <c r="P11" s="116"/>
      <c r="Q11" s="116"/>
      <c r="R11" s="116"/>
      <c r="S11" s="116"/>
      <c r="T11" s="116"/>
      <c r="U11" s="116"/>
      <c r="V11" s="116"/>
      <c r="W11" s="116"/>
      <c r="X11" s="116"/>
      <c r="Y11" s="84"/>
      <c r="Z11" s="84"/>
      <c r="AA11" s="84"/>
      <c r="AB11" s="84"/>
      <c r="AC11" s="84"/>
      <c r="AD11" s="84"/>
      <c r="AE11" s="84"/>
      <c r="AF11" s="71"/>
      <c r="AG11" s="71"/>
      <c r="AH11" s="71"/>
      <c r="AI11" s="71"/>
      <c r="AJ11" s="71"/>
      <c r="AK11" s="71"/>
      <c r="AL11" s="71"/>
      <c r="AM11" s="156"/>
      <c r="AN11" s="156"/>
      <c r="AO11" s="156"/>
      <c r="AP11" s="156"/>
      <c r="AQ11" s="156"/>
      <c r="AR11" s="156"/>
      <c r="AS11" s="156"/>
      <c r="AT11" s="156"/>
      <c r="AU11" s="156"/>
      <c r="AV11" s="156"/>
      <c r="AW11" s="156"/>
      <c r="AX11" s="156"/>
      <c r="AY11" s="156"/>
      <c r="AZ11" s="156"/>
      <c r="BA11" s="156"/>
      <c r="BB11" s="156"/>
      <c r="BC11" s="156"/>
      <c r="BD11" s="156"/>
      <c r="BE11" s="156"/>
      <c r="BF11" s="156"/>
      <c r="BG11" s="156"/>
    </row>
    <row r="12" spans="1:110" s="157" customFormat="1">
      <c r="A12" s="221" t="s">
        <v>332</v>
      </c>
      <c r="B12" s="221"/>
      <c r="C12" s="221"/>
      <c r="D12" s="221"/>
      <c r="E12" s="221"/>
      <c r="F12" s="221"/>
      <c r="G12" s="221"/>
      <c r="H12" s="221"/>
      <c r="I12" s="221"/>
      <c r="J12" s="221"/>
      <c r="K12" s="221"/>
      <c r="L12" s="115"/>
      <c r="M12" s="115"/>
      <c r="N12" s="115"/>
      <c r="O12" s="115"/>
      <c r="P12" s="115"/>
      <c r="Q12" s="115"/>
      <c r="R12" s="115"/>
      <c r="S12" s="115"/>
      <c r="T12" s="115"/>
      <c r="U12" s="115"/>
      <c r="V12" s="115"/>
      <c r="W12" s="115"/>
      <c r="X12" s="115"/>
      <c r="Y12" s="73">
        <f>'Fin (Tb14)'!B13</f>
        <v>1359</v>
      </c>
      <c r="Z12" s="73">
        <f>'Fin (Tb14)'!C13</f>
        <v>3375</v>
      </c>
      <c r="AA12" s="73">
        <f>'Fin (Tb14)'!D13</f>
        <v>3405</v>
      </c>
      <c r="AB12" s="73">
        <f>'Fin (Tb14)'!E13</f>
        <v>2601.8000000000002</v>
      </c>
      <c r="AC12" s="73">
        <f>'Fin (Tb14)'!F13</f>
        <v>3943.8</v>
      </c>
      <c r="AD12" s="73">
        <f>'Fin (Tb14)'!G13</f>
        <v>1614.2</v>
      </c>
      <c r="AE12" s="73">
        <f>'Fin (Tb14)'!H13</f>
        <v>3277.8</v>
      </c>
      <c r="AF12" s="72">
        <f>'Fin (Tb14)'!I13</f>
        <v>3388.1</v>
      </c>
      <c r="AG12" s="72">
        <f>'Fin (Tb14)'!J13</f>
        <v>6084.1</v>
      </c>
      <c r="AH12" s="72">
        <f>'Fin (Tb14)'!K13</f>
        <v>6612.8</v>
      </c>
      <c r="AI12" s="72">
        <f>'Fin (Tb14)'!L13</f>
        <v>5295</v>
      </c>
      <c r="AJ12" s="72">
        <f>'Fin (Tb14)'!M13</f>
        <v>3325</v>
      </c>
      <c r="AK12" s="72">
        <f>'Fin (Tb14)'!N13</f>
        <v>2292</v>
      </c>
      <c r="AL12" s="72">
        <f>'Fin (Tb14)'!O13</f>
        <v>1759.9</v>
      </c>
      <c r="AM12" s="156"/>
      <c r="AN12" s="156"/>
      <c r="AO12" s="156"/>
      <c r="AP12" s="156"/>
      <c r="AQ12" s="156"/>
      <c r="AR12" s="156"/>
      <c r="AS12" s="156"/>
      <c r="AT12" s="156"/>
      <c r="AU12" s="156"/>
      <c r="AV12" s="156"/>
      <c r="AW12" s="156"/>
      <c r="AX12" s="156"/>
      <c r="AY12" s="156"/>
      <c r="AZ12" s="156"/>
      <c r="BA12" s="156"/>
      <c r="BB12" s="156"/>
      <c r="BC12" s="156"/>
      <c r="BD12" s="156"/>
      <c r="BE12" s="156"/>
      <c r="BF12" s="156"/>
      <c r="BG12" s="156"/>
      <c r="BH12" s="146"/>
      <c r="BI12" s="146"/>
      <c r="BJ12" s="146"/>
      <c r="BK12" s="146"/>
      <c r="BL12" s="146"/>
      <c r="BM12" s="146"/>
      <c r="BN12" s="146"/>
      <c r="BO12" s="146"/>
      <c r="BP12" s="146"/>
      <c r="BQ12" s="146"/>
      <c r="BR12" s="146"/>
      <c r="BS12" s="146"/>
      <c r="BT12" s="146"/>
      <c r="BU12" s="146"/>
      <c r="BV12" s="146"/>
      <c r="BW12" s="146"/>
      <c r="BX12" s="146"/>
      <c r="BY12" s="146"/>
      <c r="BZ12" s="146"/>
      <c r="CA12" s="146"/>
      <c r="CB12" s="146"/>
      <c r="CC12" s="146"/>
      <c r="CD12" s="146"/>
      <c r="CE12" s="146"/>
      <c r="CF12" s="146"/>
      <c r="CG12" s="146"/>
      <c r="CH12" s="146"/>
      <c r="CI12" s="146"/>
      <c r="CJ12" s="146"/>
      <c r="CK12" s="146"/>
      <c r="CL12" s="146"/>
      <c r="CM12" s="146"/>
      <c r="CN12" s="146"/>
      <c r="CO12" s="146"/>
      <c r="CP12" s="146"/>
      <c r="CQ12" s="146"/>
      <c r="CR12" s="146"/>
      <c r="CS12" s="146"/>
      <c r="CT12" s="146"/>
      <c r="CU12" s="146"/>
      <c r="CV12" s="146"/>
      <c r="CW12" s="146"/>
      <c r="CX12" s="146"/>
      <c r="CY12" s="146"/>
      <c r="CZ12" s="146"/>
      <c r="DA12" s="146"/>
      <c r="DB12" s="146"/>
      <c r="DC12" s="146"/>
      <c r="DD12" s="146"/>
      <c r="DE12" s="146"/>
      <c r="DF12" s="146"/>
    </row>
    <row r="13" spans="1:110" s="157" customFormat="1">
      <c r="A13" s="221" t="s">
        <v>324</v>
      </c>
      <c r="B13" s="221"/>
      <c r="C13" s="221"/>
      <c r="D13" s="221"/>
      <c r="E13" s="221"/>
      <c r="F13" s="221"/>
      <c r="G13" s="221"/>
      <c r="H13" s="221"/>
      <c r="I13" s="221"/>
      <c r="J13" s="221"/>
      <c r="K13" s="221"/>
      <c r="L13" s="115"/>
      <c r="M13" s="115"/>
      <c r="N13" s="115"/>
      <c r="O13" s="115"/>
      <c r="P13" s="115"/>
      <c r="Q13" s="115"/>
      <c r="R13" s="115"/>
      <c r="S13" s="115"/>
      <c r="T13" s="115"/>
      <c r="U13" s="115"/>
      <c r="V13" s="115"/>
      <c r="W13" s="115"/>
      <c r="X13" s="115"/>
      <c r="Y13" s="73">
        <f>'Fin (Tb14)'!B15</f>
        <v>1197.0999999999999</v>
      </c>
      <c r="Z13" s="73">
        <f>'Fin (Tb14)'!C15</f>
        <v>3031.5</v>
      </c>
      <c r="AA13" s="73">
        <f>'Fin (Tb14)'!D15</f>
        <v>2983.2</v>
      </c>
      <c r="AB13" s="73">
        <f>'Fin (Tb14)'!E15</f>
        <v>2080.8000000000002</v>
      </c>
      <c r="AC13" s="73">
        <f>'Fin (Tb14)'!F15</f>
        <v>2494.9</v>
      </c>
      <c r="AD13" s="73">
        <f>'Fin (Tb14)'!G15</f>
        <v>736.2</v>
      </c>
      <c r="AE13" s="73">
        <f>'Fin (Tb14)'!H15</f>
        <v>-319.3</v>
      </c>
      <c r="AF13" s="72">
        <f>'Fin (Tb14)'!I15</f>
        <v>1054.3</v>
      </c>
      <c r="AG13" s="72">
        <f>'Fin (Tb14)'!J15</f>
        <v>1822.5</v>
      </c>
      <c r="AH13" s="72">
        <f>'Fin (Tb14)'!K15</f>
        <v>2000</v>
      </c>
      <c r="AI13" s="72">
        <f>'Fin (Tb14)'!L15</f>
        <v>3244.5</v>
      </c>
      <c r="AJ13" s="72">
        <f>'Fin (Tb14)'!M15</f>
        <v>2003.5</v>
      </c>
      <c r="AK13" s="72">
        <f>'Fin (Tb14)'!N15</f>
        <v>1241.3</v>
      </c>
      <c r="AL13" s="72">
        <f>'Fin (Tb14)'!O15</f>
        <v>711.9</v>
      </c>
      <c r="AM13" s="156"/>
      <c r="AN13" s="156"/>
      <c r="AO13" s="156"/>
      <c r="AP13" s="156"/>
      <c r="AQ13" s="156"/>
      <c r="AR13" s="156"/>
      <c r="AS13" s="156"/>
      <c r="AT13" s="156"/>
      <c r="AU13" s="156"/>
      <c r="AV13" s="156"/>
      <c r="AW13" s="156"/>
      <c r="AX13" s="156"/>
      <c r="AY13" s="156"/>
      <c r="AZ13" s="156"/>
      <c r="BA13" s="156"/>
      <c r="BB13" s="156"/>
      <c r="BC13" s="156"/>
      <c r="BD13" s="156"/>
      <c r="BE13" s="156"/>
      <c r="BF13" s="156"/>
      <c r="BG13" s="156"/>
      <c r="BH13" s="146"/>
      <c r="BI13" s="146"/>
      <c r="BJ13" s="146"/>
      <c r="BK13" s="146"/>
      <c r="BL13" s="146"/>
      <c r="BM13" s="146"/>
      <c r="BN13" s="146"/>
      <c r="BO13" s="146"/>
      <c r="BP13" s="146"/>
      <c r="BQ13" s="146"/>
      <c r="BR13" s="146"/>
      <c r="BS13" s="146"/>
      <c r="BT13" s="146"/>
      <c r="BU13" s="146"/>
      <c r="BV13" s="146"/>
      <c r="BW13" s="146"/>
      <c r="BX13" s="146"/>
      <c r="BY13" s="146"/>
      <c r="BZ13" s="146"/>
      <c r="CA13" s="146"/>
      <c r="CB13" s="146"/>
      <c r="CC13" s="146"/>
      <c r="CD13" s="146"/>
      <c r="CE13" s="146"/>
      <c r="CF13" s="146"/>
      <c r="CG13" s="146"/>
      <c r="CH13" s="146"/>
      <c r="CI13" s="146"/>
      <c r="CJ13" s="146"/>
      <c r="CK13" s="146"/>
      <c r="CL13" s="146"/>
      <c r="CM13" s="146"/>
      <c r="CN13" s="146"/>
      <c r="CO13" s="146"/>
      <c r="CP13" s="146"/>
      <c r="CQ13" s="146"/>
      <c r="CR13" s="146"/>
      <c r="CS13" s="146"/>
      <c r="CT13" s="146"/>
      <c r="CU13" s="146"/>
      <c r="CV13" s="146"/>
      <c r="CW13" s="146"/>
      <c r="CX13" s="146"/>
      <c r="CY13" s="146"/>
      <c r="CZ13" s="146"/>
      <c r="DA13" s="146"/>
      <c r="DB13" s="146"/>
      <c r="DC13" s="146"/>
      <c r="DD13" s="146"/>
      <c r="DE13" s="146"/>
      <c r="DF13" s="146"/>
    </row>
    <row r="14" spans="1:110">
      <c r="A14" s="335" t="s">
        <v>341</v>
      </c>
      <c r="B14" s="241">
        <v>33.9</v>
      </c>
      <c r="C14" s="241">
        <v>88.2</v>
      </c>
      <c r="D14" s="241">
        <v>220.7</v>
      </c>
      <c r="E14" s="241">
        <v>193.4</v>
      </c>
      <c r="F14" s="241">
        <v>244.7</v>
      </c>
      <c r="G14" s="241">
        <v>266.8</v>
      </c>
      <c r="H14" s="241">
        <v>77.099999999999994</v>
      </c>
      <c r="I14" s="241">
        <v>-47</v>
      </c>
      <c r="J14" s="241">
        <v>63.7</v>
      </c>
      <c r="K14" s="241">
        <v>228</v>
      </c>
      <c r="L14" s="241">
        <v>54.2</v>
      </c>
      <c r="M14" s="241">
        <v>42.3</v>
      </c>
      <c r="N14" s="241">
        <v>117.5</v>
      </c>
      <c r="O14" s="241">
        <v>576.6</v>
      </c>
      <c r="P14" s="241">
        <v>431.3</v>
      </c>
      <c r="Q14" s="241">
        <v>123.5</v>
      </c>
      <c r="R14" s="241">
        <v>155.80000000000001</v>
      </c>
      <c r="S14" s="241">
        <v>-316.8</v>
      </c>
      <c r="T14" s="241">
        <v>-54.2</v>
      </c>
      <c r="U14" s="241">
        <v>850.4</v>
      </c>
      <c r="V14" s="241">
        <v>118</v>
      </c>
      <c r="W14" s="241">
        <v>-101.4</v>
      </c>
      <c r="X14" s="241">
        <v>40</v>
      </c>
      <c r="Y14" s="241">
        <v>1216</v>
      </c>
      <c r="Z14" s="241">
        <v>2328.8000000000002</v>
      </c>
      <c r="AA14" s="241">
        <f>AA16+AA29</f>
        <v>2809.5</v>
      </c>
      <c r="AB14" s="241">
        <v>2011.7</v>
      </c>
      <c r="AC14" s="473"/>
      <c r="AD14" s="473"/>
      <c r="AE14" s="473"/>
      <c r="AF14" s="218"/>
      <c r="AG14" s="218"/>
      <c r="AH14" s="218"/>
      <c r="AI14" s="218"/>
      <c r="AJ14" s="218"/>
      <c r="AK14" s="218"/>
      <c r="AL14" s="218"/>
      <c r="AM14" s="156"/>
      <c r="AN14" s="156"/>
      <c r="AO14" s="156"/>
      <c r="AP14" s="156"/>
      <c r="AQ14" s="156"/>
      <c r="AR14" s="156"/>
      <c r="AS14" s="156"/>
      <c r="AT14" s="156"/>
      <c r="AU14" s="156"/>
      <c r="AV14" s="156"/>
      <c r="AW14" s="156"/>
      <c r="AX14" s="156"/>
      <c r="AY14" s="156"/>
      <c r="AZ14" s="156"/>
      <c r="BA14" s="156"/>
      <c r="BB14" s="156"/>
      <c r="BC14" s="156"/>
      <c r="BD14" s="156"/>
      <c r="BE14" s="156"/>
      <c r="BF14" s="156"/>
      <c r="BG14" s="156"/>
    </row>
    <row r="15" spans="1:110">
      <c r="A15" s="99" t="s">
        <v>333</v>
      </c>
      <c r="B15" s="116"/>
      <c r="C15" s="116"/>
      <c r="D15" s="116"/>
      <c r="E15" s="116"/>
      <c r="F15" s="116"/>
      <c r="G15" s="116"/>
      <c r="H15" s="116"/>
      <c r="I15" s="116"/>
      <c r="J15" s="116"/>
      <c r="K15" s="116"/>
      <c r="L15" s="116"/>
      <c r="M15" s="116"/>
      <c r="N15" s="116"/>
      <c r="O15" s="116"/>
      <c r="P15" s="116"/>
      <c r="Q15" s="116"/>
      <c r="R15" s="116"/>
      <c r="S15" s="116"/>
      <c r="T15" s="116"/>
      <c r="U15" s="116"/>
      <c r="V15" s="116"/>
      <c r="W15" s="116"/>
      <c r="X15" s="116"/>
      <c r="Y15" s="84">
        <f>'Fin (Tb14)'!B16</f>
        <v>997.1</v>
      </c>
      <c r="Z15" s="84">
        <f>'Fin (Tb14)'!C16</f>
        <v>2726.5</v>
      </c>
      <c r="AA15" s="84">
        <f>'Fin (Tb14)'!D16</f>
        <v>2983.2</v>
      </c>
      <c r="AB15" s="84">
        <f>'Fin (Tb14)'!E16</f>
        <v>2080.8000000000002</v>
      </c>
      <c r="AC15" s="84">
        <f>'Fin (Tb14)'!F16</f>
        <v>2494.9</v>
      </c>
      <c r="AD15" s="84">
        <f>'Fin (Tb14)'!G16</f>
        <v>736.2</v>
      </c>
      <c r="AE15" s="84">
        <f>'Fin (Tb14)'!H16</f>
        <v>-173.3</v>
      </c>
      <c r="AF15" s="71">
        <f>'Fin (Tb14)'!I16</f>
        <v>1158.0999999999999</v>
      </c>
      <c r="AG15" s="71">
        <f>'Fin (Tb14)'!J16</f>
        <v>1923</v>
      </c>
      <c r="AH15" s="71">
        <f>'Fin (Tb14)'!K16</f>
        <v>2100.6</v>
      </c>
      <c r="AI15" s="71">
        <f>'Fin (Tb14)'!L16</f>
        <v>3345</v>
      </c>
      <c r="AJ15" s="71">
        <f>'Fin (Tb14)'!M16</f>
        <v>2104</v>
      </c>
      <c r="AK15" s="71">
        <f>'Fin (Tb14)'!N16</f>
        <v>1341.8</v>
      </c>
      <c r="AL15" s="71">
        <f>'Fin (Tb14)'!O16</f>
        <v>812.4</v>
      </c>
      <c r="AM15" s="156"/>
      <c r="AN15" s="156"/>
      <c r="AO15" s="156"/>
      <c r="AP15" s="156"/>
      <c r="AQ15" s="156"/>
      <c r="AR15" s="156"/>
      <c r="AS15" s="156"/>
      <c r="AT15" s="156"/>
      <c r="AU15" s="156"/>
      <c r="AV15" s="156"/>
      <c r="AW15" s="156"/>
      <c r="AX15" s="156"/>
      <c r="AY15" s="156"/>
      <c r="AZ15" s="156"/>
      <c r="BA15" s="156"/>
      <c r="BB15" s="156"/>
      <c r="BC15" s="156"/>
      <c r="BD15" s="156"/>
      <c r="BE15" s="156"/>
      <c r="BF15" s="156"/>
      <c r="BG15" s="156"/>
    </row>
    <row r="16" spans="1:110" s="156" customFormat="1">
      <c r="A16" s="336" t="s">
        <v>342</v>
      </c>
      <c r="B16" s="244"/>
      <c r="C16" s="244">
        <v>101.5</v>
      </c>
      <c r="D16" s="244">
        <v>141.19999999999999</v>
      </c>
      <c r="E16" s="244">
        <v>256.39999999999998</v>
      </c>
      <c r="F16" s="244">
        <v>267</v>
      </c>
      <c r="G16" s="244">
        <v>393.5</v>
      </c>
      <c r="H16" s="244">
        <v>79.900000000000006</v>
      </c>
      <c r="I16" s="244">
        <v>331.9</v>
      </c>
      <c r="J16" s="244">
        <v>256.8</v>
      </c>
      <c r="K16" s="244">
        <v>205.9</v>
      </c>
      <c r="L16" s="244">
        <v>-659.7</v>
      </c>
      <c r="M16" s="244">
        <v>-52.4</v>
      </c>
      <c r="N16" s="244">
        <v>265.10000000000002</v>
      </c>
      <c r="O16" s="244">
        <v>300.7</v>
      </c>
      <c r="P16" s="244">
        <v>361.5</v>
      </c>
      <c r="Q16" s="244">
        <v>154.1</v>
      </c>
      <c r="R16" s="244">
        <v>225</v>
      </c>
      <c r="S16" s="244">
        <v>-304</v>
      </c>
      <c r="T16" s="244">
        <v>72.7</v>
      </c>
      <c r="U16" s="244">
        <v>850.4</v>
      </c>
      <c r="V16" s="244">
        <v>84</v>
      </c>
      <c r="W16" s="244">
        <v>-10.7</v>
      </c>
      <c r="X16" s="244">
        <v>775.9</v>
      </c>
      <c r="Y16" s="245">
        <v>997.1</v>
      </c>
      <c r="Z16" s="245">
        <v>2726.6</v>
      </c>
      <c r="AA16" s="245">
        <v>2983.1</v>
      </c>
      <c r="AB16" s="259">
        <v>2011.7</v>
      </c>
      <c r="AC16" s="74"/>
      <c r="AD16" s="74"/>
      <c r="AE16" s="74"/>
      <c r="AF16" s="76"/>
      <c r="AG16" s="76"/>
      <c r="AH16" s="76"/>
      <c r="AI16" s="76"/>
      <c r="AJ16" s="76"/>
      <c r="AK16" s="76"/>
      <c r="AL16" s="76"/>
      <c r="BH16" s="146"/>
      <c r="BI16" s="146"/>
      <c r="BJ16" s="146"/>
      <c r="BK16" s="146"/>
      <c r="BL16" s="146"/>
      <c r="BM16" s="146"/>
      <c r="BN16" s="146"/>
      <c r="BO16" s="146"/>
      <c r="BP16" s="146"/>
      <c r="BQ16" s="146"/>
      <c r="BR16" s="146"/>
      <c r="BS16" s="146"/>
      <c r="BT16" s="146"/>
      <c r="BU16" s="146"/>
      <c r="BV16" s="146"/>
      <c r="BW16" s="146"/>
      <c r="BX16" s="146"/>
      <c r="BY16" s="146"/>
      <c r="BZ16" s="146"/>
      <c r="CA16" s="146"/>
      <c r="CB16" s="146"/>
      <c r="CC16" s="146"/>
      <c r="CD16" s="146"/>
      <c r="CE16" s="146"/>
      <c r="CF16" s="146"/>
      <c r="CG16" s="146"/>
      <c r="CH16" s="146"/>
      <c r="CI16" s="146"/>
      <c r="CJ16" s="146"/>
      <c r="CK16" s="146"/>
      <c r="CL16" s="146"/>
      <c r="CM16" s="146"/>
      <c r="CN16" s="146"/>
      <c r="CO16" s="146"/>
      <c r="CP16" s="146"/>
      <c r="CQ16" s="146"/>
      <c r="CR16" s="146"/>
      <c r="CS16" s="146"/>
      <c r="CT16" s="146"/>
      <c r="CU16" s="146"/>
      <c r="CV16" s="146"/>
      <c r="CW16" s="146"/>
      <c r="CX16" s="146"/>
      <c r="CY16" s="146"/>
      <c r="CZ16" s="146"/>
      <c r="DA16" s="146"/>
      <c r="DB16" s="146"/>
      <c r="DC16" s="146"/>
      <c r="DD16" s="146"/>
      <c r="DE16" s="146"/>
      <c r="DF16" s="146"/>
    </row>
    <row r="17" spans="1:80" hidden="1">
      <c r="A17" s="336" t="s">
        <v>343</v>
      </c>
      <c r="B17" s="244"/>
      <c r="C17" s="244">
        <v>101.5</v>
      </c>
      <c r="D17" s="244">
        <v>195.6</v>
      </c>
      <c r="E17" s="244">
        <v>296.5</v>
      </c>
      <c r="F17" s="244">
        <v>303.60000000000002</v>
      </c>
      <c r="G17" s="244">
        <v>429.3</v>
      </c>
      <c r="H17" s="244">
        <v>175.5</v>
      </c>
      <c r="I17" s="244">
        <v>378.1</v>
      </c>
      <c r="J17" s="244">
        <v>297.8</v>
      </c>
      <c r="K17" s="244">
        <v>243.2</v>
      </c>
      <c r="L17" s="244">
        <v>354.2</v>
      </c>
      <c r="M17" s="244">
        <v>83.7</v>
      </c>
      <c r="N17" s="244">
        <v>397.8</v>
      </c>
      <c r="O17" s="244">
        <v>705.5</v>
      </c>
      <c r="P17" s="244">
        <v>645.20000000000005</v>
      </c>
      <c r="Q17" s="244">
        <v>1377.9</v>
      </c>
      <c r="R17" s="244">
        <v>1599</v>
      </c>
      <c r="S17" s="244">
        <v>1130</v>
      </c>
      <c r="T17" s="244">
        <v>4694.7</v>
      </c>
      <c r="U17" s="244">
        <v>2684.4</v>
      </c>
      <c r="V17" s="244">
        <v>2191.9</v>
      </c>
      <c r="W17" s="244">
        <v>1913.2</v>
      </c>
      <c r="X17" s="244">
        <v>3500.1</v>
      </c>
      <c r="Y17" s="245">
        <v>4076.9</v>
      </c>
      <c r="Z17" s="337">
        <v>6609.6</v>
      </c>
      <c r="AA17" s="337">
        <v>8704.2999999999993</v>
      </c>
      <c r="AB17" s="245">
        <v>10970.2</v>
      </c>
      <c r="AC17" s="74"/>
      <c r="AD17" s="74"/>
      <c r="AE17" s="84"/>
      <c r="AF17" s="71"/>
      <c r="AG17" s="71"/>
      <c r="AH17" s="71"/>
      <c r="AI17" s="71"/>
      <c r="AJ17" s="71"/>
      <c r="AK17" s="71"/>
      <c r="AL17" s="71"/>
    </row>
    <row r="18" spans="1:80" hidden="1">
      <c r="A18" s="386" t="s">
        <v>344</v>
      </c>
      <c r="B18" s="244"/>
      <c r="C18" s="244"/>
      <c r="D18" s="244">
        <v>-54.4</v>
      </c>
      <c r="E18" s="244">
        <v>-40.1</v>
      </c>
      <c r="F18" s="244">
        <v>-36.6</v>
      </c>
      <c r="G18" s="244">
        <v>-35.799999999999997</v>
      </c>
      <c r="H18" s="244">
        <v>-95.6</v>
      </c>
      <c r="I18" s="244">
        <v>-46.3</v>
      </c>
      <c r="J18" s="244">
        <v>-40.9</v>
      </c>
      <c r="K18" s="244">
        <v>-37.299999999999997</v>
      </c>
      <c r="L18" s="244">
        <v>-1013.9</v>
      </c>
      <c r="M18" s="244">
        <v>-136.1</v>
      </c>
      <c r="N18" s="244">
        <v>-132.69999999999999</v>
      </c>
      <c r="O18" s="244">
        <v>-404.8</v>
      </c>
      <c r="P18" s="244">
        <v>-283.7</v>
      </c>
      <c r="Q18" s="244">
        <v>-1223.8</v>
      </c>
      <c r="R18" s="244">
        <v>-1374</v>
      </c>
      <c r="S18" s="244">
        <v>-1434</v>
      </c>
      <c r="T18" s="244" t="s">
        <v>345</v>
      </c>
      <c r="U18" s="244">
        <v>-1834</v>
      </c>
      <c r="V18" s="244">
        <v>-2107.9</v>
      </c>
      <c r="W18" s="244">
        <v>-1923.9</v>
      </c>
      <c r="X18" s="244">
        <v>-2724.2</v>
      </c>
      <c r="Y18" s="245">
        <v>-3079.8</v>
      </c>
      <c r="Z18" s="245">
        <v>-4188</v>
      </c>
      <c r="AA18" s="245">
        <v>-5721.1</v>
      </c>
      <c r="AB18" s="245">
        <v>8889.2999999999993</v>
      </c>
      <c r="AC18" s="84"/>
      <c r="AD18" s="84"/>
      <c r="AE18" s="84"/>
      <c r="AF18" s="71"/>
      <c r="AG18" s="71"/>
      <c r="AH18" s="71"/>
      <c r="AI18" s="71"/>
      <c r="AJ18" s="71"/>
      <c r="AK18" s="71"/>
      <c r="AL18" s="71"/>
    </row>
    <row r="19" spans="1:80">
      <c r="A19" s="275" t="s">
        <v>346</v>
      </c>
      <c r="B19" s="114"/>
      <c r="C19" s="114"/>
      <c r="D19" s="114"/>
      <c r="E19" s="114"/>
      <c r="F19" s="114"/>
      <c r="G19" s="114"/>
      <c r="H19" s="114"/>
      <c r="I19" s="114"/>
      <c r="J19" s="114"/>
      <c r="K19" s="114"/>
      <c r="L19" s="114"/>
      <c r="M19" s="114"/>
      <c r="N19" s="114"/>
      <c r="O19" s="114"/>
      <c r="P19" s="114"/>
      <c r="Q19" s="114"/>
      <c r="R19" s="114"/>
      <c r="S19" s="114"/>
      <c r="T19" s="114"/>
      <c r="U19" s="114"/>
      <c r="V19" s="114"/>
      <c r="W19" s="114"/>
      <c r="X19" s="114"/>
      <c r="Y19" s="84">
        <f>'Fin (Tb14)'!B17</f>
        <v>497.1</v>
      </c>
      <c r="Z19" s="84">
        <f>'Fin (Tb14)'!C17</f>
        <v>1449.1</v>
      </c>
      <c r="AA19" s="84">
        <f>'Fin (Tb14)'!D17</f>
        <v>1419.9</v>
      </c>
      <c r="AB19" s="84">
        <f>'Fin (Tb14)'!E17</f>
        <v>1075.5</v>
      </c>
      <c r="AC19" s="84">
        <f>'Fin (Tb14)'!F17</f>
        <v>1934.1</v>
      </c>
      <c r="AD19" s="84">
        <f>'Fin (Tb14)'!G17</f>
        <v>530.9</v>
      </c>
      <c r="AE19" s="84">
        <f>'Fin (Tb14)'!H17</f>
        <v>-516.9</v>
      </c>
      <c r="AF19" s="71">
        <f>'Fin (Tb14)'!I17</f>
        <v>1513.8</v>
      </c>
      <c r="AG19" s="71">
        <f>'Fin (Tb14)'!J17</f>
        <v>328.1</v>
      </c>
      <c r="AH19" s="71">
        <f>'Fin (Tb14)'!K17</f>
        <v>500</v>
      </c>
      <c r="AI19" s="71">
        <f>'Fin (Tb14)'!L17</f>
        <v>1304.3</v>
      </c>
      <c r="AJ19" s="71">
        <f>'Fin (Tb14)'!M17</f>
        <v>584.20000000000005</v>
      </c>
      <c r="AK19" s="71">
        <f>'Fin (Tb14)'!N17</f>
        <v>465</v>
      </c>
      <c r="AL19" s="71">
        <f>'Fin (Tb14)'!O17</f>
        <v>466</v>
      </c>
    </row>
    <row r="20" spans="1:80" hidden="1">
      <c r="A20" s="387" t="s">
        <v>334</v>
      </c>
      <c r="B20" s="338"/>
      <c r="C20" s="338"/>
      <c r="D20" s="338"/>
      <c r="E20" s="338"/>
      <c r="F20" s="338"/>
      <c r="G20" s="338"/>
      <c r="H20" s="338"/>
      <c r="I20" s="338"/>
      <c r="J20" s="338"/>
      <c r="K20" s="338"/>
      <c r="L20" s="338"/>
      <c r="M20" s="338"/>
      <c r="N20" s="338"/>
      <c r="O20" s="338"/>
      <c r="P20" s="338"/>
      <c r="Q20" s="338"/>
      <c r="R20" s="338"/>
      <c r="S20" s="114"/>
      <c r="T20" s="114"/>
      <c r="U20" s="114"/>
      <c r="V20" s="114"/>
      <c r="W20" s="114"/>
      <c r="X20" s="114"/>
      <c r="Y20" s="84">
        <f>'Fin (Tb14)'!B18</f>
        <v>3470.2</v>
      </c>
      <c r="Z20" s="84">
        <f>'Fin (Tb14)'!C18</f>
        <v>5498.9</v>
      </c>
      <c r="AA20" s="84">
        <f>'Fin (Tb14)'!D18</f>
        <v>6784.3</v>
      </c>
      <c r="AB20" s="84">
        <f>'Fin (Tb14)'!E18</f>
        <v>0</v>
      </c>
      <c r="AC20" s="84">
        <f>'Fin (Tb14)'!F18</f>
        <v>0</v>
      </c>
      <c r="AD20" s="84" t="e">
        <f>'Fin (Tb14)'!#REF!</f>
        <v>#REF!</v>
      </c>
      <c r="AE20" s="84" t="e">
        <f>'Fin (Tb14)'!#REF!</f>
        <v>#REF!</v>
      </c>
      <c r="AF20" s="71">
        <f>'Fin (Tb14)'!I18</f>
        <v>11691.5</v>
      </c>
      <c r="AG20" s="71">
        <f>'Fin (Tb14)'!J18</f>
        <v>9600.2999999999993</v>
      </c>
      <c r="AH20" s="71">
        <f>'Fin (Tb14)'!K18</f>
        <v>11019.4</v>
      </c>
      <c r="AI20" s="71">
        <f>'Fin (Tb14)'!L18</f>
        <v>12323.7</v>
      </c>
      <c r="AJ20" s="71">
        <f>'Fin (Tb14)'!M18</f>
        <v>12907.9</v>
      </c>
      <c r="AK20" s="71">
        <f>'Fin (Tb14)'!N18</f>
        <v>13372.9</v>
      </c>
      <c r="AL20" s="71">
        <f>'Fin (Tb14)'!O18</f>
        <v>13838.8</v>
      </c>
    </row>
    <row r="21" spans="1:80" hidden="1">
      <c r="A21" s="387" t="s">
        <v>335</v>
      </c>
      <c r="B21" s="339"/>
      <c r="C21" s="339"/>
      <c r="D21" s="339"/>
      <c r="E21" s="339"/>
      <c r="F21" s="339"/>
      <c r="G21" s="339"/>
      <c r="H21" s="339"/>
      <c r="I21" s="339"/>
      <c r="J21" s="339"/>
      <c r="K21" s="339"/>
      <c r="L21" s="339"/>
      <c r="M21" s="339"/>
      <c r="N21" s="339"/>
      <c r="O21" s="339"/>
      <c r="P21" s="339"/>
      <c r="Q21" s="339"/>
      <c r="R21" s="339"/>
      <c r="S21" s="116"/>
      <c r="T21" s="116"/>
      <c r="U21" s="116"/>
      <c r="V21" s="116"/>
      <c r="W21" s="116"/>
      <c r="X21" s="116"/>
      <c r="Y21" s="84">
        <f>'Fin (Tb14)'!B19</f>
        <v>-2973.1</v>
      </c>
      <c r="Z21" s="84">
        <f>'Fin (Tb14)'!C19</f>
        <v>-4049.8</v>
      </c>
      <c r="AA21" s="84">
        <f>'Fin (Tb14)'!D19</f>
        <v>-5364.4</v>
      </c>
      <c r="AB21" s="84">
        <f>'Fin (Tb14)'!E19</f>
        <v>0</v>
      </c>
      <c r="AC21" s="84">
        <f>'Fin (Tb14)'!F19</f>
        <v>0</v>
      </c>
      <c r="AD21" s="84" t="e">
        <f>'Fin (Tb14)'!#REF!</f>
        <v>#REF!</v>
      </c>
      <c r="AE21" s="84" t="e">
        <f>'Fin (Tb14)'!#REF!</f>
        <v>#REF!</v>
      </c>
      <c r="AF21" s="71">
        <f>'Fin (Tb14)'!I19</f>
        <v>-10177.700000000001</v>
      </c>
      <c r="AG21" s="71">
        <f>'Fin (Tb14)'!J19</f>
        <v>-9272.2000000000007</v>
      </c>
      <c r="AH21" s="71">
        <f>'Fin (Tb14)'!K19</f>
        <v>-10519.4</v>
      </c>
      <c r="AI21" s="71">
        <f>'Fin (Tb14)'!L19</f>
        <v>-11019.4</v>
      </c>
      <c r="AJ21" s="71">
        <f>'Fin (Tb14)'!M19</f>
        <v>-12323.7</v>
      </c>
      <c r="AK21" s="71">
        <f>'Fin (Tb14)'!N19</f>
        <v>-12907.9</v>
      </c>
      <c r="AL21" s="71">
        <f>'Fin (Tb14)'!O19</f>
        <v>-13372.9</v>
      </c>
    </row>
    <row r="22" spans="1:80">
      <c r="A22" s="275" t="s">
        <v>347</v>
      </c>
      <c r="B22" s="116"/>
      <c r="C22" s="116"/>
      <c r="D22" s="116"/>
      <c r="E22" s="116"/>
      <c r="F22" s="116"/>
      <c r="G22" s="116"/>
      <c r="H22" s="116"/>
      <c r="I22" s="116"/>
      <c r="J22" s="116"/>
      <c r="K22" s="116"/>
      <c r="L22" s="116"/>
      <c r="M22" s="116"/>
      <c r="N22" s="116"/>
      <c r="O22" s="116"/>
      <c r="P22" s="116"/>
      <c r="Q22" s="116"/>
      <c r="R22" s="116"/>
      <c r="S22" s="116"/>
      <c r="T22" s="116"/>
      <c r="U22" s="116"/>
      <c r="V22" s="116"/>
      <c r="W22" s="116"/>
      <c r="X22" s="116"/>
      <c r="Y22" s="84">
        <f>'Fin (Tb14)'!B20</f>
        <v>500</v>
      </c>
      <c r="Z22" s="84">
        <f>'Fin (Tb14)'!C20</f>
        <v>1277.4000000000001</v>
      </c>
      <c r="AA22" s="84">
        <f>'Fin (Tb14)'!D20</f>
        <v>1563.3</v>
      </c>
      <c r="AB22" s="84">
        <f>'Fin (Tb14)'!E20</f>
        <v>1005.3</v>
      </c>
      <c r="AC22" s="84">
        <f>'Fin (Tb14)'!F20</f>
        <v>560.79999999999995</v>
      </c>
      <c r="AD22" s="84">
        <f>'Fin (Tb14)'!G18</f>
        <v>11648.1</v>
      </c>
      <c r="AE22" s="84">
        <f>'Fin (Tb14)'!H18</f>
        <v>11178.8</v>
      </c>
      <c r="AF22" s="71">
        <f>'Fin (Tb14)'!I20</f>
        <v>-355.7</v>
      </c>
      <c r="AG22" s="71">
        <f>'Fin (Tb14)'!J20</f>
        <v>1695.4</v>
      </c>
      <c r="AH22" s="71">
        <f>'Fin (Tb14)'!K20</f>
        <v>1600.6</v>
      </c>
      <c r="AI22" s="71">
        <f>'Fin (Tb14)'!L20</f>
        <v>2040.7</v>
      </c>
      <c r="AJ22" s="71">
        <f>'Fin (Tb14)'!M20</f>
        <v>1519.8</v>
      </c>
      <c r="AK22" s="71">
        <f>'Fin (Tb14)'!N20</f>
        <v>876.8</v>
      </c>
      <c r="AL22" s="71">
        <f>'Fin (Tb14)'!O20</f>
        <v>346.5</v>
      </c>
    </row>
    <row r="23" spans="1:80" hidden="1">
      <c r="A23" s="387" t="s">
        <v>334</v>
      </c>
      <c r="B23" s="339"/>
      <c r="C23" s="339"/>
      <c r="D23" s="339"/>
      <c r="E23" s="339"/>
      <c r="F23" s="339"/>
      <c r="G23" s="339"/>
      <c r="H23" s="339"/>
      <c r="I23" s="339"/>
      <c r="J23" s="339"/>
      <c r="K23" s="339"/>
      <c r="L23" s="339"/>
      <c r="M23" s="339"/>
      <c r="N23" s="339"/>
      <c r="O23" s="339"/>
      <c r="P23" s="339"/>
      <c r="Q23" s="339"/>
      <c r="R23" s="339"/>
      <c r="S23" s="116"/>
      <c r="T23" s="116"/>
      <c r="U23" s="116"/>
      <c r="V23" s="116"/>
      <c r="W23" s="116"/>
      <c r="X23" s="116"/>
      <c r="Y23" s="84">
        <f>'Fin (Tb14)'!B21</f>
        <v>606.70000000000005</v>
      </c>
      <c r="Z23" s="84">
        <f>'Fin (Tb14)'!C21</f>
        <v>1415.7</v>
      </c>
      <c r="AA23" s="84">
        <f>'Fin (Tb14)'!D21</f>
        <v>1920</v>
      </c>
      <c r="AB23" s="84">
        <f>'Fin (Tb14)'!E21</f>
        <v>0</v>
      </c>
      <c r="AC23" s="84">
        <f>'Fin (Tb14)'!F21</f>
        <v>0</v>
      </c>
      <c r="AD23" s="84">
        <f>'Fin (Tb14)'!G19</f>
        <v>-11117.2</v>
      </c>
      <c r="AE23" s="84">
        <f>'Fin (Tb14)'!H19</f>
        <v>-11695.7</v>
      </c>
      <c r="AF23" s="71">
        <f>'Fin (Tb14)'!I21</f>
        <v>635.70000000000005</v>
      </c>
      <c r="AG23" s="71">
        <f>'Fin (Tb14)'!J21</f>
        <v>3232.4</v>
      </c>
      <c r="AH23" s="71">
        <f>'Fin (Tb14)'!K21</f>
        <v>2646.7</v>
      </c>
      <c r="AI23" s="71">
        <f>'Fin (Tb14)'!L21</f>
        <v>3000</v>
      </c>
      <c r="AJ23" s="71">
        <f>'Fin (Tb14)'!M21</f>
        <v>2500</v>
      </c>
      <c r="AK23" s="71">
        <f>'Fin (Tb14)'!N21</f>
        <v>1458.3</v>
      </c>
      <c r="AL23" s="71">
        <f>'Fin (Tb14)'!O21</f>
        <v>2083.9</v>
      </c>
    </row>
    <row r="24" spans="1:80" hidden="1">
      <c r="A24" s="387" t="s">
        <v>335</v>
      </c>
      <c r="B24" s="339"/>
      <c r="C24" s="339"/>
      <c r="D24" s="339"/>
      <c r="E24" s="339"/>
      <c r="F24" s="339"/>
      <c r="G24" s="339"/>
      <c r="H24" s="339"/>
      <c r="I24" s="339"/>
      <c r="J24" s="339"/>
      <c r="K24" s="339"/>
      <c r="L24" s="339"/>
      <c r="M24" s="339"/>
      <c r="N24" s="339"/>
      <c r="O24" s="339"/>
      <c r="P24" s="339"/>
      <c r="Q24" s="339"/>
      <c r="R24" s="339"/>
      <c r="S24" s="116"/>
      <c r="T24" s="116"/>
      <c r="U24" s="116"/>
      <c r="V24" s="116"/>
      <c r="W24" s="116"/>
      <c r="X24" s="116"/>
      <c r="Y24" s="84">
        <f>'Fin (Tb14)'!B22</f>
        <v>-106.7</v>
      </c>
      <c r="Z24" s="84">
        <f>'Fin (Tb14)'!C22</f>
        <v>-138.30000000000001</v>
      </c>
      <c r="AA24" s="84">
        <f>'Fin (Tb14)'!D22</f>
        <v>-356.7</v>
      </c>
      <c r="AB24" s="84">
        <f>'Fin (Tb14)'!E22</f>
        <v>0</v>
      </c>
      <c r="AC24" s="84">
        <f>'Fin (Tb14)'!F22</f>
        <v>0</v>
      </c>
      <c r="AD24" s="84">
        <f>'Fin (Tb14)'!G20</f>
        <v>205.3</v>
      </c>
      <c r="AE24" s="84">
        <f>'Fin (Tb14)'!H20</f>
        <v>343.7</v>
      </c>
      <c r="AF24" s="71">
        <f>'Fin (Tb14)'!I22</f>
        <v>-991.4</v>
      </c>
      <c r="AG24" s="71">
        <f>'Fin (Tb14)'!J22</f>
        <v>-1537</v>
      </c>
      <c r="AH24" s="71">
        <f>'Fin (Tb14)'!K22</f>
        <v>-1046.0999999999999</v>
      </c>
      <c r="AI24" s="71">
        <f>'Fin (Tb14)'!L22</f>
        <v>-959.3</v>
      </c>
      <c r="AJ24" s="71">
        <f>'Fin (Tb14)'!M22</f>
        <v>-280.2</v>
      </c>
      <c r="AK24" s="71">
        <f>'Fin (Tb14)'!N22</f>
        <v>-581.5</v>
      </c>
      <c r="AL24" s="71">
        <f>'Fin (Tb14)'!O22</f>
        <v>-1737.5</v>
      </c>
    </row>
    <row r="25" spans="1:80">
      <c r="A25" s="275" t="s">
        <v>338</v>
      </c>
      <c r="B25" s="116"/>
      <c r="C25" s="116"/>
      <c r="D25" s="116"/>
      <c r="E25" s="116"/>
      <c r="F25" s="116"/>
      <c r="G25" s="116"/>
      <c r="H25" s="116"/>
      <c r="I25" s="116"/>
      <c r="J25" s="116"/>
      <c r="K25" s="116"/>
      <c r="L25" s="116"/>
      <c r="M25" s="116"/>
      <c r="N25" s="116"/>
      <c r="O25" s="116"/>
      <c r="P25" s="116"/>
      <c r="Q25" s="116"/>
      <c r="R25" s="116"/>
      <c r="S25" s="116"/>
      <c r="T25" s="116"/>
      <c r="U25" s="116"/>
      <c r="V25" s="116"/>
      <c r="W25" s="116"/>
      <c r="X25" s="116"/>
      <c r="Y25" s="84">
        <f>'Fin (Tb14)'!B24</f>
        <v>200</v>
      </c>
      <c r="Z25" s="84">
        <f>'Fin (Tb14)'!C24</f>
        <v>305</v>
      </c>
      <c r="AA25" s="84">
        <f>'Fin (Tb14)'!D24</f>
        <v>0</v>
      </c>
      <c r="AB25" s="84">
        <f>'Fin (Tb14)'!E24</f>
        <v>0</v>
      </c>
      <c r="AC25" s="84">
        <f>'Fin (Tb14)'!F24</f>
        <v>0</v>
      </c>
      <c r="AD25" s="84">
        <f>'Fin (Tb14)'!G22</f>
        <v>-682.3</v>
      </c>
      <c r="AE25" s="84">
        <f>'Fin (Tb14)'!H22</f>
        <v>-656.4</v>
      </c>
      <c r="AF25" s="71">
        <f>'Fin (Tb14)'!I24</f>
        <v>103.4</v>
      </c>
      <c r="AG25" s="71">
        <f>'Fin (Tb14)'!J24</f>
        <v>-100.5</v>
      </c>
      <c r="AH25" s="359"/>
      <c r="AI25" s="359"/>
      <c r="AJ25" s="359"/>
      <c r="AK25" s="359"/>
      <c r="AL25" s="359"/>
    </row>
    <row r="26" spans="1:80">
      <c r="A26" s="386" t="s">
        <v>348</v>
      </c>
      <c r="B26" s="244"/>
      <c r="C26" s="244"/>
      <c r="D26" s="244"/>
      <c r="E26" s="244"/>
      <c r="F26" s="244"/>
      <c r="G26" s="244"/>
      <c r="H26" s="244"/>
      <c r="I26" s="244"/>
      <c r="J26" s="244"/>
      <c r="K26" s="244"/>
      <c r="L26" s="244"/>
      <c r="M26" s="244"/>
      <c r="N26" s="244"/>
      <c r="O26" s="244"/>
      <c r="P26" s="244"/>
      <c r="Q26" s="244"/>
      <c r="R26" s="244"/>
      <c r="S26" s="244"/>
      <c r="T26" s="244"/>
      <c r="U26" s="244"/>
      <c r="V26" s="244"/>
      <c r="W26" s="244"/>
      <c r="X26" s="244"/>
      <c r="Y26" s="245"/>
      <c r="Z26" s="245">
        <v>305</v>
      </c>
      <c r="AA26" s="259" t="s">
        <v>119</v>
      </c>
      <c r="AB26" s="252" t="s">
        <v>119</v>
      </c>
      <c r="AC26" s="74"/>
      <c r="AD26" s="74"/>
      <c r="AE26" s="74"/>
      <c r="AF26" s="76"/>
      <c r="AG26" s="76"/>
      <c r="AH26" s="360"/>
      <c r="AI26" s="360"/>
      <c r="AJ26" s="360"/>
      <c r="AK26" s="360"/>
      <c r="AL26" s="360"/>
    </row>
    <row r="27" spans="1:80">
      <c r="A27" s="386" t="s">
        <v>411</v>
      </c>
      <c r="B27" s="244">
        <v>-35</v>
      </c>
      <c r="C27" s="244">
        <v>44.4</v>
      </c>
      <c r="D27" s="244">
        <v>-13.2</v>
      </c>
      <c r="E27" s="244">
        <v>5.3</v>
      </c>
      <c r="F27" s="244">
        <v>-22.4</v>
      </c>
      <c r="G27" s="244">
        <v>-68.7</v>
      </c>
      <c r="H27" s="244">
        <v>-111.8</v>
      </c>
      <c r="I27" s="244">
        <v>-229.4</v>
      </c>
      <c r="J27" s="244">
        <v>-164.2</v>
      </c>
      <c r="K27" s="244">
        <v>19.100000000000001</v>
      </c>
      <c r="L27" s="340"/>
      <c r="M27" s="340"/>
      <c r="N27" s="340"/>
      <c r="O27" s="340"/>
      <c r="P27" s="340"/>
      <c r="Q27" s="340"/>
      <c r="R27" s="340"/>
      <c r="S27" s="244"/>
      <c r="T27" s="244"/>
      <c r="U27" s="244"/>
      <c r="V27" s="244"/>
      <c r="W27" s="244"/>
      <c r="X27" s="244"/>
      <c r="Y27" s="245"/>
      <c r="Z27" s="245"/>
      <c r="AA27" s="245"/>
      <c r="AB27" s="245"/>
      <c r="AC27" s="74"/>
      <c r="AD27" s="74"/>
      <c r="AE27" s="74"/>
      <c r="AF27" s="76"/>
      <c r="AG27" s="76"/>
      <c r="AH27" s="360"/>
      <c r="AI27" s="360"/>
      <c r="AJ27" s="360"/>
      <c r="AK27" s="360"/>
      <c r="AL27" s="360"/>
    </row>
    <row r="28" spans="1:80">
      <c r="A28" s="386" t="s">
        <v>412</v>
      </c>
      <c r="B28" s="340"/>
      <c r="C28" s="340"/>
      <c r="D28" s="340"/>
      <c r="E28" s="340"/>
      <c r="F28" s="340"/>
      <c r="G28" s="340"/>
      <c r="H28" s="340"/>
      <c r="I28" s="340"/>
      <c r="J28" s="340"/>
      <c r="K28" s="340"/>
      <c r="L28" s="244"/>
      <c r="M28" s="244">
        <v>68.400000000000006</v>
      </c>
      <c r="N28" s="244">
        <v>-147.6</v>
      </c>
      <c r="O28" s="244">
        <v>74.900000000000006</v>
      </c>
      <c r="P28" s="244"/>
      <c r="Q28" s="340"/>
      <c r="R28" s="340"/>
      <c r="S28" s="244"/>
      <c r="T28" s="244"/>
      <c r="U28" s="244"/>
      <c r="V28" s="244"/>
      <c r="W28" s="244"/>
      <c r="X28" s="244"/>
      <c r="Y28" s="245"/>
      <c r="Z28" s="245"/>
      <c r="AA28" s="245"/>
      <c r="AB28" s="245"/>
      <c r="AC28" s="74"/>
      <c r="AD28" s="74"/>
      <c r="AE28" s="74"/>
      <c r="AF28" s="76"/>
      <c r="AG28" s="76"/>
      <c r="AH28" s="360"/>
      <c r="AI28" s="360"/>
      <c r="AJ28" s="360"/>
      <c r="AK28" s="360"/>
      <c r="AL28" s="360"/>
    </row>
    <row r="29" spans="1:80" s="159" customFormat="1">
      <c r="A29" s="386" t="s">
        <v>349</v>
      </c>
      <c r="B29" s="244"/>
      <c r="C29" s="244"/>
      <c r="D29" s="244"/>
      <c r="E29" s="244"/>
      <c r="F29" s="244"/>
      <c r="G29" s="244"/>
      <c r="H29" s="244"/>
      <c r="I29" s="244"/>
      <c r="J29" s="244"/>
      <c r="K29" s="244"/>
      <c r="L29" s="244">
        <v>0.1</v>
      </c>
      <c r="M29" s="244">
        <v>175.6</v>
      </c>
      <c r="N29" s="244" t="s">
        <v>119</v>
      </c>
      <c r="O29" s="244" t="s">
        <v>119</v>
      </c>
      <c r="P29" s="244">
        <v>29.8</v>
      </c>
      <c r="Q29" s="244">
        <v>-55.6</v>
      </c>
      <c r="R29" s="244">
        <v>-69.2</v>
      </c>
      <c r="S29" s="244">
        <v>-12.8</v>
      </c>
      <c r="T29" s="244">
        <v>-126.9</v>
      </c>
      <c r="U29" s="244" t="s">
        <v>119</v>
      </c>
      <c r="V29" s="244">
        <v>34</v>
      </c>
      <c r="W29" s="244">
        <v>-90.7</v>
      </c>
      <c r="X29" s="244">
        <v>-735.9</v>
      </c>
      <c r="Y29" s="245">
        <v>218.9</v>
      </c>
      <c r="Z29" s="245">
        <v>-397.8</v>
      </c>
      <c r="AA29" s="245">
        <v>-173.6</v>
      </c>
      <c r="AB29" s="259">
        <v>-69.2</v>
      </c>
      <c r="AC29" s="74"/>
      <c r="AD29" s="74"/>
      <c r="AE29" s="74"/>
      <c r="AF29" s="76"/>
      <c r="AG29" s="76"/>
      <c r="AH29" s="360"/>
      <c r="AI29" s="360"/>
      <c r="AJ29" s="360"/>
      <c r="AK29" s="360"/>
      <c r="AL29" s="360"/>
    </row>
    <row r="30" spans="1:80">
      <c r="A30" s="253"/>
      <c r="B30" s="341"/>
      <c r="C30" s="341"/>
      <c r="D30" s="341"/>
      <c r="E30" s="341"/>
      <c r="F30" s="341"/>
      <c r="G30" s="341"/>
      <c r="H30" s="341"/>
      <c r="I30" s="341"/>
      <c r="J30" s="341"/>
      <c r="K30" s="341"/>
      <c r="L30" s="341"/>
      <c r="M30" s="341"/>
      <c r="N30" s="341"/>
      <c r="O30" s="341"/>
      <c r="P30" s="341"/>
      <c r="Q30" s="341"/>
      <c r="R30" s="341"/>
      <c r="S30" s="341"/>
      <c r="T30" s="341"/>
      <c r="U30" s="341"/>
      <c r="V30" s="341"/>
      <c r="W30" s="341"/>
      <c r="X30" s="341"/>
      <c r="Y30" s="341"/>
      <c r="Z30" s="341"/>
      <c r="AA30" s="341"/>
      <c r="AB30" s="341"/>
      <c r="AC30" s="74"/>
      <c r="AD30" s="74"/>
      <c r="AE30" s="74"/>
      <c r="AF30" s="76"/>
      <c r="AG30" s="76"/>
      <c r="AH30" s="359"/>
      <c r="AI30" s="359"/>
      <c r="AJ30" s="359"/>
      <c r="AK30" s="359"/>
      <c r="AL30" s="359"/>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row>
    <row r="31" spans="1:80" s="157" customFormat="1">
      <c r="A31" s="221" t="s">
        <v>325</v>
      </c>
      <c r="B31" s="115"/>
      <c r="C31" s="115"/>
      <c r="D31" s="115"/>
      <c r="E31" s="115"/>
      <c r="F31" s="115"/>
      <c r="G31" s="115"/>
      <c r="H31" s="115"/>
      <c r="I31" s="115"/>
      <c r="J31" s="115"/>
      <c r="K31" s="115"/>
      <c r="L31" s="115"/>
      <c r="M31" s="115"/>
      <c r="N31" s="115"/>
      <c r="O31" s="115"/>
      <c r="P31" s="115"/>
      <c r="Q31" s="115"/>
      <c r="R31" s="115"/>
      <c r="S31" s="115"/>
      <c r="T31" s="115"/>
      <c r="U31" s="115"/>
      <c r="V31" s="115"/>
      <c r="W31" s="115"/>
      <c r="X31" s="115"/>
      <c r="Y31" s="73">
        <f>'Fin (Tb14)'!B26</f>
        <v>161.9</v>
      </c>
      <c r="Z31" s="73">
        <f>'Fin (Tb14)'!C26</f>
        <v>343.5</v>
      </c>
      <c r="AA31" s="73">
        <f>'Fin (Tb14)'!D26</f>
        <v>421.8</v>
      </c>
      <c r="AB31" s="73">
        <f>'Fin (Tb14)'!E26</f>
        <v>521</v>
      </c>
      <c r="AC31" s="73">
        <f>'Fin (Tb14)'!F26</f>
        <v>1448.9</v>
      </c>
      <c r="AD31" s="73">
        <f>'Fin (Tb14)'!G26</f>
        <v>878</v>
      </c>
      <c r="AE31" s="73">
        <f>'Fin (Tb14)'!H26</f>
        <v>3596.2</v>
      </c>
      <c r="AF31" s="72">
        <f>'Fin (Tb14)'!I26</f>
        <v>2333.9</v>
      </c>
      <c r="AG31" s="72">
        <f>'Fin (Tb14)'!J26</f>
        <v>4261.6000000000004</v>
      </c>
      <c r="AH31" s="72">
        <f>'Fin (Tb14)'!K26</f>
        <v>4612.8</v>
      </c>
      <c r="AI31" s="72">
        <f>'Fin (Tb14)'!L26</f>
        <v>2050.5</v>
      </c>
      <c r="AJ31" s="72">
        <f>'Fin (Tb14)'!M26</f>
        <v>1321.4</v>
      </c>
      <c r="AK31" s="72">
        <f>'Fin (Tb14)'!N26</f>
        <v>1050.7</v>
      </c>
      <c r="AL31" s="72">
        <f>'Fin (Tb14)'!O26</f>
        <v>1048</v>
      </c>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row>
    <row r="32" spans="1:80" s="157" customFormat="1">
      <c r="A32" s="342" t="s">
        <v>350</v>
      </c>
      <c r="B32" s="234">
        <f t="shared" ref="B32:K32" si="1">B37+B43+B49</f>
        <v>1.2999999999999972</v>
      </c>
      <c r="C32" s="234">
        <f t="shared" si="1"/>
        <v>12</v>
      </c>
      <c r="D32" s="234">
        <f t="shared" si="1"/>
        <v>-59.099999999999994</v>
      </c>
      <c r="E32" s="234">
        <f t="shared" si="1"/>
        <v>39.399999999999991</v>
      </c>
      <c r="F32" s="234">
        <f t="shared" si="1"/>
        <v>51.699999999999996</v>
      </c>
      <c r="G32" s="234">
        <f t="shared" si="1"/>
        <v>-113</v>
      </c>
      <c r="H32" s="234">
        <f t="shared" si="1"/>
        <v>-43.599999999999994</v>
      </c>
      <c r="I32" s="234">
        <f t="shared" si="1"/>
        <v>10.099999999999998</v>
      </c>
      <c r="J32" s="234">
        <f t="shared" si="1"/>
        <v>-73.3</v>
      </c>
      <c r="K32" s="234">
        <f t="shared" si="1"/>
        <v>-105.3</v>
      </c>
      <c r="L32" s="234">
        <v>178.2</v>
      </c>
      <c r="M32" s="234">
        <v>45.2</v>
      </c>
      <c r="N32" s="234">
        <v>241.9</v>
      </c>
      <c r="O32" s="234">
        <v>-126.6</v>
      </c>
      <c r="P32" s="234">
        <v>-307</v>
      </c>
      <c r="Q32" s="234">
        <v>-325.39999999999998</v>
      </c>
      <c r="R32" s="234">
        <v>-163.4</v>
      </c>
      <c r="S32" s="234">
        <v>-219</v>
      </c>
      <c r="T32" s="234">
        <v>-397.3</v>
      </c>
      <c r="U32" s="234">
        <v>-371.9</v>
      </c>
      <c r="V32" s="234">
        <v>-82.1</v>
      </c>
      <c r="W32" s="234">
        <v>-84.9</v>
      </c>
      <c r="X32" s="234">
        <v>25.7</v>
      </c>
      <c r="Y32" s="261">
        <v>161.9</v>
      </c>
      <c r="Z32" s="261">
        <v>343.6</v>
      </c>
      <c r="AA32" s="261">
        <v>421.8</v>
      </c>
      <c r="AB32" s="343">
        <f>AB37</f>
        <v>521</v>
      </c>
      <c r="AC32" s="473"/>
      <c r="AD32" s="473"/>
      <c r="AE32" s="473"/>
      <c r="AF32" s="218"/>
      <c r="AG32" s="218"/>
      <c r="AH32" s="361"/>
      <c r="AI32" s="361"/>
      <c r="AJ32" s="361"/>
      <c r="AK32" s="361"/>
      <c r="AL32" s="36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row>
    <row r="33" spans="1:80" s="156" customFormat="1">
      <c r="A33" s="216" t="s">
        <v>696</v>
      </c>
      <c r="B33" s="263"/>
      <c r="C33" s="263"/>
      <c r="D33" s="263"/>
      <c r="E33" s="263"/>
      <c r="F33" s="263"/>
      <c r="G33" s="263"/>
      <c r="H33" s="263"/>
      <c r="I33" s="263"/>
      <c r="J33" s="263"/>
      <c r="K33" s="263"/>
      <c r="L33" s="263"/>
      <c r="M33" s="263"/>
      <c r="N33" s="263"/>
      <c r="O33" s="263"/>
      <c r="P33" s="263"/>
      <c r="Q33" s="263"/>
      <c r="R33" s="263"/>
      <c r="S33" s="263"/>
      <c r="T33" s="263"/>
      <c r="U33" s="263"/>
      <c r="V33" s="263"/>
      <c r="W33" s="263"/>
      <c r="X33" s="263"/>
      <c r="Y33" s="262"/>
      <c r="Z33" s="262"/>
      <c r="AA33" s="262"/>
      <c r="AB33" s="391"/>
      <c r="AC33" s="74"/>
      <c r="AD33" s="74"/>
      <c r="AE33" s="74"/>
      <c r="AF33" s="76"/>
      <c r="AG33" s="76"/>
      <c r="AH33" s="76"/>
      <c r="AI33" s="76"/>
      <c r="AJ33" s="76"/>
      <c r="AK33" s="76"/>
      <c r="AL33" s="76"/>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row>
    <row r="34" spans="1:80" s="403" customFormat="1" ht="15">
      <c r="A34" s="99" t="s">
        <v>333</v>
      </c>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74">
        <f>'Fin (Tb14)'!B27</f>
        <v>0</v>
      </c>
      <c r="Z34" s="74">
        <f>'Fin (Tb14)'!C27</f>
        <v>0</v>
      </c>
      <c r="AA34" s="74">
        <f>'Fin (Tb14)'!D27</f>
        <v>0</v>
      </c>
      <c r="AB34" s="74">
        <f>'Fin (Tb14)'!E27</f>
        <v>0</v>
      </c>
      <c r="AC34" s="74">
        <f>'Fin (Tb14)'!F27</f>
        <v>0</v>
      </c>
      <c r="AD34" s="74">
        <f>'Fin (Tb14)'!G27</f>
        <v>0</v>
      </c>
      <c r="AE34" s="74">
        <f>'Fin (Tb14)'!H27</f>
        <v>1672.2</v>
      </c>
      <c r="AF34" s="76">
        <f>'Fin (Tb14)'!I27</f>
        <v>0</v>
      </c>
      <c r="AG34" s="76">
        <f>'Fin (Tb14)'!J27</f>
        <v>0</v>
      </c>
      <c r="AH34" s="76">
        <f>'Fin (Tb14)'!K27</f>
        <v>0</v>
      </c>
      <c r="AI34" s="76">
        <f>'Fin (Tb14)'!L27</f>
        <v>0</v>
      </c>
      <c r="AJ34" s="76">
        <f>'Fin (Tb14)'!M27</f>
        <v>0</v>
      </c>
      <c r="AK34" s="76">
        <f>'Fin (Tb14)'!N27</f>
        <v>0</v>
      </c>
      <c r="AL34" s="76">
        <f>'Fin (Tb14)'!O27</f>
        <v>0</v>
      </c>
      <c r="AM34" s="402"/>
      <c r="AN34" s="402"/>
      <c r="AO34" s="402"/>
      <c r="AP34" s="402"/>
      <c r="AQ34" s="402"/>
      <c r="AR34" s="402"/>
      <c r="AS34" s="402"/>
      <c r="AT34" s="402"/>
      <c r="AU34" s="402"/>
      <c r="AV34" s="402"/>
      <c r="AW34" s="402"/>
      <c r="AX34" s="402"/>
      <c r="AY34" s="402"/>
      <c r="AZ34" s="402"/>
      <c r="BA34" s="402"/>
      <c r="BB34" s="402"/>
      <c r="BC34" s="402"/>
      <c r="BD34" s="402"/>
      <c r="BE34" s="402"/>
      <c r="BF34" s="402"/>
      <c r="BG34" s="402"/>
      <c r="BH34" s="402"/>
      <c r="BI34" s="402"/>
      <c r="BJ34" s="402"/>
      <c r="BK34" s="402"/>
      <c r="BL34" s="402"/>
      <c r="BM34" s="402"/>
      <c r="BN34" s="402"/>
      <c r="BO34" s="402"/>
      <c r="BP34" s="402"/>
      <c r="BQ34" s="402"/>
      <c r="BR34" s="402"/>
      <c r="BS34" s="402"/>
      <c r="BT34" s="402"/>
      <c r="BU34" s="402"/>
      <c r="BV34" s="402"/>
      <c r="BW34" s="402"/>
      <c r="BX34" s="402"/>
      <c r="BY34" s="402"/>
      <c r="BZ34" s="402"/>
      <c r="CA34" s="402"/>
      <c r="CB34" s="402"/>
    </row>
    <row r="35" spans="1:80" s="403" customFormat="1" ht="15">
      <c r="A35" s="99" t="s">
        <v>339</v>
      </c>
      <c r="B35" s="244"/>
      <c r="C35" s="244"/>
      <c r="D35" s="244"/>
      <c r="E35" s="244"/>
      <c r="F35" s="244"/>
      <c r="G35" s="244"/>
      <c r="H35" s="244"/>
      <c r="I35" s="244"/>
      <c r="J35" s="244"/>
      <c r="K35" s="244"/>
      <c r="L35" s="244"/>
      <c r="M35" s="244"/>
      <c r="N35" s="244"/>
      <c r="O35" s="244"/>
      <c r="P35" s="244"/>
      <c r="Q35" s="244"/>
      <c r="R35" s="244"/>
      <c r="S35" s="244"/>
      <c r="T35" s="244"/>
      <c r="U35" s="244"/>
      <c r="V35" s="244"/>
      <c r="W35" s="244"/>
      <c r="X35" s="244"/>
      <c r="Y35" s="74">
        <f>'Fin (Tb14)'!B28</f>
        <v>161.9</v>
      </c>
      <c r="Z35" s="74">
        <f>'Fin (Tb14)'!C28</f>
        <v>343.5</v>
      </c>
      <c r="AA35" s="74">
        <f>'Fin (Tb14)'!D28</f>
        <v>421.8</v>
      </c>
      <c r="AB35" s="74">
        <f>'Fin (Tb14)'!E28</f>
        <v>521</v>
      </c>
      <c r="AC35" s="74">
        <f>'Fin (Tb14)'!F28</f>
        <v>1448.9</v>
      </c>
      <c r="AD35" s="74">
        <f>'Fin (Tb14)'!G28</f>
        <v>878</v>
      </c>
      <c r="AE35" s="74">
        <f>'Fin (Tb14)'!H28</f>
        <v>1924</v>
      </c>
      <c r="AF35" s="76">
        <f>'Fin (Tb14)'!I28</f>
        <v>2333.9</v>
      </c>
      <c r="AG35" s="76">
        <f>'Fin (Tb14)'!J28</f>
        <v>4261.6000000000004</v>
      </c>
      <c r="AH35" s="76">
        <f>'Fin (Tb14)'!K28</f>
        <v>4612.8</v>
      </c>
      <c r="AI35" s="76">
        <f>'Fin (Tb14)'!L28</f>
        <v>2050.5</v>
      </c>
      <c r="AJ35" s="76">
        <f>'Fin (Tb14)'!M28</f>
        <v>1321.4</v>
      </c>
      <c r="AK35" s="76">
        <f>'Fin (Tb14)'!N28</f>
        <v>1050.7</v>
      </c>
      <c r="AL35" s="76">
        <f>'Fin (Tb14)'!O28</f>
        <v>1048</v>
      </c>
    </row>
    <row r="36" spans="1:80">
      <c r="A36" s="275" t="s">
        <v>367</v>
      </c>
      <c r="B36" s="244"/>
      <c r="C36" s="244"/>
      <c r="D36" s="244"/>
      <c r="E36" s="244"/>
      <c r="F36" s="244"/>
      <c r="G36" s="244"/>
      <c r="H36" s="244"/>
      <c r="I36" s="244"/>
      <c r="J36" s="244"/>
      <c r="K36" s="244"/>
      <c r="L36" s="244"/>
      <c r="M36" s="244"/>
      <c r="N36" s="244"/>
      <c r="O36" s="244"/>
      <c r="P36" s="244"/>
      <c r="Q36" s="244"/>
      <c r="R36" s="244"/>
      <c r="S36" s="244"/>
      <c r="T36" s="244"/>
      <c r="U36" s="244"/>
      <c r="V36" s="244"/>
      <c r="W36" s="244"/>
      <c r="X36" s="244"/>
      <c r="Y36" s="74">
        <f>'Fin (Tb14)'!B29</f>
        <v>214.8</v>
      </c>
      <c r="Z36" s="74">
        <f>'Fin (Tb14)'!C29</f>
        <v>395.1</v>
      </c>
      <c r="AA36" s="74">
        <f>'Fin (Tb14)'!D29</f>
        <v>477.5</v>
      </c>
      <c r="AB36" s="74">
        <f>'Fin (Tb14)'!E29</f>
        <v>567.70000000000005</v>
      </c>
      <c r="AC36" s="74">
        <f>'Fin (Tb14)'!F29</f>
        <v>803.6</v>
      </c>
      <c r="AD36" s="74">
        <f>'Fin (Tb14)'!G29</f>
        <v>576.1</v>
      </c>
      <c r="AE36" s="74">
        <f>'Fin (Tb14)'!H29</f>
        <v>527.6</v>
      </c>
      <c r="AF36" s="76">
        <f>'Fin (Tb14)'!I29</f>
        <v>968</v>
      </c>
      <c r="AG36" s="76">
        <f>'Fin (Tb14)'!J29</f>
        <v>992.5</v>
      </c>
      <c r="AH36" s="76">
        <f>'Fin (Tb14)'!K29</f>
        <v>1103.5999999999999</v>
      </c>
      <c r="AI36" s="76">
        <f>'Fin (Tb14)'!L29</f>
        <v>737.2</v>
      </c>
      <c r="AJ36" s="76">
        <f>'Fin (Tb14)'!M29</f>
        <v>834.2</v>
      </c>
      <c r="AK36" s="76">
        <f>'Fin (Tb14)'!N29</f>
        <v>480</v>
      </c>
      <c r="AL36" s="76">
        <f>'Fin (Tb14)'!O29</f>
        <v>693.8</v>
      </c>
    </row>
    <row r="37" spans="1:80" s="159" customFormat="1">
      <c r="A37" s="386" t="s">
        <v>367</v>
      </c>
      <c r="B37" s="244">
        <v>70</v>
      </c>
      <c r="C37" s="244">
        <v>130.9</v>
      </c>
      <c r="D37" s="244">
        <v>21</v>
      </c>
      <c r="E37" s="244">
        <v>72.099999999999994</v>
      </c>
      <c r="F37" s="244">
        <v>9.9</v>
      </c>
      <c r="G37" s="244">
        <v>-9.6</v>
      </c>
      <c r="H37" s="244">
        <v>-37.5</v>
      </c>
      <c r="I37" s="244">
        <v>29.4</v>
      </c>
      <c r="J37" s="244">
        <v>19.899999999999999</v>
      </c>
      <c r="K37" s="244">
        <v>-24.8</v>
      </c>
      <c r="L37" s="244">
        <v>19.100000000000001</v>
      </c>
      <c r="M37" s="244">
        <v>-93.6</v>
      </c>
      <c r="N37" s="244">
        <v>-151.9</v>
      </c>
      <c r="O37" s="244">
        <v>-177.9</v>
      </c>
      <c r="P37" s="244">
        <v>-136.5</v>
      </c>
      <c r="Q37" s="244">
        <v>-147.19999999999999</v>
      </c>
      <c r="R37" s="244">
        <v>-84</v>
      </c>
      <c r="S37" s="244">
        <v>-145</v>
      </c>
      <c r="T37" s="244">
        <v>-206.2</v>
      </c>
      <c r="U37" s="244">
        <v>-323.2</v>
      </c>
      <c r="V37" s="244">
        <v>-30</v>
      </c>
      <c r="W37" s="244">
        <v>-27.7</v>
      </c>
      <c r="X37" s="244">
        <v>88.9</v>
      </c>
      <c r="Y37" s="245">
        <v>214.8</v>
      </c>
      <c r="Z37" s="245">
        <v>395.1</v>
      </c>
      <c r="AA37" s="245">
        <v>421.8</v>
      </c>
      <c r="AB37" s="245">
        <f>AB39+AB41</f>
        <v>521</v>
      </c>
      <c r="AC37" s="74"/>
      <c r="AD37" s="74"/>
      <c r="AE37" s="74"/>
      <c r="AF37" s="76"/>
      <c r="AG37" s="76"/>
      <c r="AH37" s="76"/>
      <c r="AI37" s="76"/>
      <c r="AJ37" s="76"/>
      <c r="AK37" s="76"/>
      <c r="AL37" s="76"/>
    </row>
    <row r="38" spans="1:80" hidden="1">
      <c r="A38" s="328" t="s">
        <v>416</v>
      </c>
      <c r="B38" s="244"/>
      <c r="C38" s="244"/>
      <c r="D38" s="244"/>
      <c r="E38" s="244"/>
      <c r="F38" s="244"/>
      <c r="G38" s="244"/>
      <c r="H38" s="244"/>
      <c r="I38" s="244"/>
      <c r="J38" s="244"/>
      <c r="K38" s="244"/>
      <c r="L38" s="244"/>
      <c r="M38" s="244"/>
      <c r="N38" s="244"/>
      <c r="O38" s="244"/>
      <c r="P38" s="244"/>
      <c r="Q38" s="244"/>
      <c r="R38" s="244"/>
      <c r="S38" s="244"/>
      <c r="T38" s="244"/>
      <c r="U38" s="244"/>
      <c r="V38" s="244"/>
      <c r="W38" s="244"/>
      <c r="X38" s="244"/>
      <c r="Y38" s="74">
        <f>'Fin (Tb14)'!B30</f>
        <v>326.2</v>
      </c>
      <c r="Z38" s="74">
        <f>'Fin (Tb14)'!C30</f>
        <v>516.5</v>
      </c>
      <c r="AA38" s="74">
        <f>'Fin (Tb14)'!D30</f>
        <v>610.1</v>
      </c>
      <c r="AB38" s="74">
        <f>'Fin (Tb14)'!E30</f>
        <v>0</v>
      </c>
      <c r="AC38" s="74">
        <f>'Fin (Tb14)'!F30</f>
        <v>0</v>
      </c>
      <c r="AD38" s="74">
        <f>'Fin (Tb14)'!G30</f>
        <v>802.4</v>
      </c>
      <c r="AE38" s="74">
        <f>'Fin (Tb14)'!H30</f>
        <v>791.7</v>
      </c>
      <c r="AF38" s="76">
        <f>'Fin (Tb14)'!I30</f>
        <v>1311.7</v>
      </c>
      <c r="AG38" s="76">
        <f>'Fin (Tb14)'!J30</f>
        <v>1365</v>
      </c>
      <c r="AH38" s="76">
        <f>'Fin (Tb14)'!K30</f>
        <v>1638.4</v>
      </c>
      <c r="AI38" s="76">
        <f>'Fin (Tb14)'!L30</f>
        <v>1352.6</v>
      </c>
      <c r="AJ38" s="76">
        <f>'Fin (Tb14)'!M30</f>
        <v>1611.7</v>
      </c>
      <c r="AK38" s="76">
        <f>'Fin (Tb14)'!N30</f>
        <v>1673.1</v>
      </c>
      <c r="AL38" s="76">
        <f>'Fin (Tb14)'!O30</f>
        <v>1773.5</v>
      </c>
    </row>
    <row r="39" spans="1:80" s="401" customFormat="1" hidden="1">
      <c r="A39" s="388" t="s">
        <v>417</v>
      </c>
      <c r="B39" s="244">
        <v>87.7</v>
      </c>
      <c r="C39" s="244">
        <v>156.69999999999999</v>
      </c>
      <c r="D39" s="244">
        <v>146.19999999999999</v>
      </c>
      <c r="E39" s="244">
        <v>111.1</v>
      </c>
      <c r="F39" s="244">
        <v>57.5</v>
      </c>
      <c r="G39" s="244">
        <v>48.2</v>
      </c>
      <c r="H39" s="244">
        <v>55.9</v>
      </c>
      <c r="I39" s="244">
        <v>118.5</v>
      </c>
      <c r="J39" s="244">
        <v>99.8</v>
      </c>
      <c r="K39" s="244">
        <v>96.9</v>
      </c>
      <c r="L39" s="244">
        <v>196.5</v>
      </c>
      <c r="M39" s="244">
        <v>302.2</v>
      </c>
      <c r="N39" s="244">
        <v>84.3</v>
      </c>
      <c r="O39" s="244">
        <v>97.5</v>
      </c>
      <c r="P39" s="244">
        <v>82.8</v>
      </c>
      <c r="Q39" s="244">
        <v>94.6</v>
      </c>
      <c r="R39" s="244">
        <v>134</v>
      </c>
      <c r="S39" s="244">
        <v>145</v>
      </c>
      <c r="T39" s="244">
        <v>102.7</v>
      </c>
      <c r="U39" s="244">
        <v>84.3</v>
      </c>
      <c r="V39" s="244">
        <v>89.1</v>
      </c>
      <c r="W39" s="244">
        <v>100.1</v>
      </c>
      <c r="X39" s="244">
        <v>213</v>
      </c>
      <c r="Y39" s="245">
        <v>326.2</v>
      </c>
      <c r="Z39" s="245">
        <v>516.5</v>
      </c>
      <c r="AA39" s="245">
        <v>610.1</v>
      </c>
      <c r="AB39" s="245">
        <v>707.3</v>
      </c>
      <c r="AC39" s="74"/>
      <c r="AD39" s="74"/>
      <c r="AE39" s="74"/>
      <c r="AF39" s="76"/>
      <c r="AG39" s="76"/>
      <c r="AH39" s="76"/>
      <c r="AI39" s="76"/>
      <c r="AJ39" s="76"/>
      <c r="AK39" s="76"/>
      <c r="AL39" s="76"/>
    </row>
    <row r="40" spans="1:80" hidden="1">
      <c r="A40" s="328" t="s">
        <v>414</v>
      </c>
      <c r="B40" s="244"/>
      <c r="C40" s="244"/>
      <c r="D40" s="244"/>
      <c r="E40" s="244"/>
      <c r="F40" s="244"/>
      <c r="G40" s="244"/>
      <c r="H40" s="244"/>
      <c r="I40" s="244"/>
      <c r="J40" s="244"/>
      <c r="K40" s="244"/>
      <c r="L40" s="244"/>
      <c r="M40" s="244"/>
      <c r="N40" s="244"/>
      <c r="O40" s="244"/>
      <c r="P40" s="244"/>
      <c r="Q40" s="244"/>
      <c r="R40" s="244"/>
      <c r="S40" s="244"/>
      <c r="T40" s="244"/>
      <c r="U40" s="244"/>
      <c r="V40" s="244"/>
      <c r="W40" s="244"/>
      <c r="X40" s="244"/>
      <c r="Y40" s="74">
        <f>'Fin (Tb14)'!B31</f>
        <v>-111.4</v>
      </c>
      <c r="Z40" s="74">
        <f>'Fin (Tb14)'!C31</f>
        <v>-121.4</v>
      </c>
      <c r="AA40" s="74">
        <f>'Fin (Tb14)'!D31</f>
        <v>-132.6</v>
      </c>
      <c r="AB40" s="74">
        <f>'Fin (Tb14)'!E31</f>
        <v>0</v>
      </c>
      <c r="AC40" s="74">
        <f>'Fin (Tb14)'!F31</f>
        <v>0</v>
      </c>
      <c r="AD40" s="74">
        <f>'Fin (Tb14)'!G31</f>
        <v>-226.3</v>
      </c>
      <c r="AE40" s="74">
        <f>'Fin (Tb14)'!H31</f>
        <v>-264.10000000000002</v>
      </c>
      <c r="AF40" s="76">
        <f>'Fin (Tb14)'!I31</f>
        <v>-343.7</v>
      </c>
      <c r="AG40" s="76">
        <f>'Fin (Tb14)'!J31</f>
        <v>-372.5</v>
      </c>
      <c r="AH40" s="76">
        <f>'Fin (Tb14)'!K31</f>
        <v>-534.79999999999995</v>
      </c>
      <c r="AI40" s="76">
        <f>'Fin (Tb14)'!L31</f>
        <v>-615.4</v>
      </c>
      <c r="AJ40" s="76">
        <f>'Fin (Tb14)'!M31</f>
        <v>-77.5</v>
      </c>
      <c r="AK40" s="76">
        <f>'Fin (Tb14)'!N31</f>
        <v>-893.1</v>
      </c>
      <c r="AL40" s="76">
        <f>'Fin (Tb14)'!O31</f>
        <v>-1079.7</v>
      </c>
    </row>
    <row r="41" spans="1:80" s="401" customFormat="1" hidden="1">
      <c r="A41" s="388" t="s">
        <v>418</v>
      </c>
      <c r="B41" s="244">
        <v>-17.7</v>
      </c>
      <c r="C41" s="244">
        <v>-25.8</v>
      </c>
      <c r="D41" s="244">
        <v>-125.2</v>
      </c>
      <c r="E41" s="244">
        <v>-39</v>
      </c>
      <c r="F41" s="244">
        <v>-47.6</v>
      </c>
      <c r="G41" s="244">
        <v>-57.8</v>
      </c>
      <c r="H41" s="244">
        <v>-93.4</v>
      </c>
      <c r="I41" s="244">
        <v>-89.1</v>
      </c>
      <c r="J41" s="244">
        <v>-79.900000000000006</v>
      </c>
      <c r="K41" s="244">
        <v>-121.7</v>
      </c>
      <c r="L41" s="244">
        <v>-177.5</v>
      </c>
      <c r="M41" s="244">
        <v>-395.8</v>
      </c>
      <c r="N41" s="244">
        <v>-236.2</v>
      </c>
      <c r="O41" s="244">
        <v>-275.39999999999998</v>
      </c>
      <c r="P41" s="244">
        <v>-219.3</v>
      </c>
      <c r="Q41" s="244">
        <v>-241.8</v>
      </c>
      <c r="R41" s="244">
        <v>-218</v>
      </c>
      <c r="S41" s="244">
        <v>-290</v>
      </c>
      <c r="T41" s="244">
        <v>-308.89999999999998</v>
      </c>
      <c r="U41" s="244">
        <v>-407.5</v>
      </c>
      <c r="V41" s="244">
        <v>-119.1</v>
      </c>
      <c r="W41" s="244">
        <v>-127.8</v>
      </c>
      <c r="X41" s="244">
        <v>-124.1</v>
      </c>
      <c r="Y41" s="245">
        <v>-111.4</v>
      </c>
      <c r="Z41" s="245">
        <v>-121.4</v>
      </c>
      <c r="AA41" s="245">
        <v>-188.3</v>
      </c>
      <c r="AB41" s="245">
        <v>-186.3</v>
      </c>
      <c r="AC41" s="74"/>
      <c r="AD41" s="74"/>
      <c r="AE41" s="74"/>
      <c r="AF41" s="76"/>
      <c r="AG41" s="76"/>
      <c r="AH41" s="76"/>
      <c r="AI41" s="76"/>
      <c r="AJ41" s="76"/>
      <c r="AK41" s="76"/>
      <c r="AL41" s="76"/>
    </row>
    <row r="42" spans="1:80">
      <c r="A42" s="275" t="s">
        <v>419</v>
      </c>
      <c r="B42" s="244"/>
      <c r="C42" s="244"/>
      <c r="D42" s="244"/>
      <c r="E42" s="244"/>
      <c r="F42" s="244"/>
      <c r="G42" s="244"/>
      <c r="H42" s="244"/>
      <c r="I42" s="244"/>
      <c r="J42" s="244"/>
      <c r="K42" s="244"/>
      <c r="L42" s="244"/>
      <c r="M42" s="244"/>
      <c r="N42" s="244"/>
      <c r="O42" s="244"/>
      <c r="P42" s="244"/>
      <c r="Q42" s="244"/>
      <c r="R42" s="244"/>
      <c r="S42" s="244"/>
      <c r="T42" s="244"/>
      <c r="U42" s="244"/>
      <c r="V42" s="244"/>
      <c r="W42" s="244"/>
      <c r="X42" s="244"/>
      <c r="Y42" s="74">
        <f>'Fin (Tb14)'!B32</f>
        <v>16.100000000000001</v>
      </c>
      <c r="Z42" s="74">
        <f>'Fin (Tb14)'!C32</f>
        <v>14.2</v>
      </c>
      <c r="AA42" s="74">
        <f>'Fin (Tb14)'!D32</f>
        <v>14.2</v>
      </c>
      <c r="AB42" s="74">
        <f>'Fin (Tb14)'!E32</f>
        <v>0</v>
      </c>
      <c r="AC42" s="74">
        <f>'Fin (Tb14)'!F32</f>
        <v>686.8</v>
      </c>
      <c r="AD42" s="74">
        <f>'Fin (Tb14)'!G32</f>
        <v>346.9</v>
      </c>
      <c r="AE42" s="74">
        <f>'Fin (Tb14)'!H32</f>
        <v>601.9</v>
      </c>
      <c r="AF42" s="76">
        <f>'Fin (Tb14)'!I32</f>
        <v>36.799999999999997</v>
      </c>
      <c r="AG42" s="76">
        <f>'Fin (Tb14)'!J32</f>
        <v>-882.2</v>
      </c>
      <c r="AH42" s="76">
        <f>'Fin (Tb14)'!K32</f>
        <v>-938.8</v>
      </c>
      <c r="AI42" s="76">
        <f>'Fin (Tb14)'!L32</f>
        <v>-17.7</v>
      </c>
      <c r="AJ42" s="76">
        <f>'Fin (Tb14)'!M32</f>
        <v>-39.9</v>
      </c>
      <c r="AK42" s="76">
        <f>'Fin (Tb14)'!N32</f>
        <v>-39.9</v>
      </c>
      <c r="AL42" s="76">
        <f>'Fin (Tb14)'!O32</f>
        <v>-39.9</v>
      </c>
    </row>
    <row r="43" spans="1:80" s="159" customFormat="1">
      <c r="A43" s="386" t="s">
        <v>368</v>
      </c>
      <c r="B43" s="244">
        <v>-68.7</v>
      </c>
      <c r="C43" s="244">
        <v>-118.9</v>
      </c>
      <c r="D43" s="244">
        <v>-80.099999999999994</v>
      </c>
      <c r="E43" s="244">
        <v>-32.700000000000003</v>
      </c>
      <c r="F43" s="244">
        <v>41.8</v>
      </c>
      <c r="G43" s="244">
        <v>-103.4</v>
      </c>
      <c r="H43" s="244">
        <v>-129.69999999999999</v>
      </c>
      <c r="I43" s="244">
        <v>-36.6</v>
      </c>
      <c r="J43" s="244">
        <v>-126.9</v>
      </c>
      <c r="K43" s="244">
        <v>-80.5</v>
      </c>
      <c r="L43" s="244">
        <v>-55.7</v>
      </c>
      <c r="M43" s="244">
        <v>-52</v>
      </c>
      <c r="N43" s="244">
        <v>-83.7</v>
      </c>
      <c r="O43" s="244">
        <v>51.3</v>
      </c>
      <c r="P43" s="244">
        <v>11.3</v>
      </c>
      <c r="Q43" s="244">
        <v>-9.9</v>
      </c>
      <c r="R43" s="244">
        <v>-18</v>
      </c>
      <c r="S43" s="244">
        <v>-11</v>
      </c>
      <c r="T43" s="244">
        <v>-14.7</v>
      </c>
      <c r="U43" s="244">
        <v>-16</v>
      </c>
      <c r="V43" s="244">
        <v>-18.3</v>
      </c>
      <c r="W43" s="244">
        <v>-19.399999999999999</v>
      </c>
      <c r="X43" s="244">
        <v>-19.399999999999999</v>
      </c>
      <c r="Y43" s="245">
        <v>-16.100000000000001</v>
      </c>
      <c r="Z43" s="245">
        <v>-14.2</v>
      </c>
      <c r="AA43" s="259" t="s">
        <v>119</v>
      </c>
      <c r="AB43" s="259" t="s">
        <v>119</v>
      </c>
      <c r="AC43" s="74"/>
      <c r="AD43" s="74"/>
      <c r="AE43" s="74"/>
      <c r="AF43" s="76"/>
      <c r="AG43" s="76"/>
      <c r="AH43" s="76"/>
      <c r="AI43" s="76"/>
      <c r="AJ43" s="76"/>
      <c r="AK43" s="76"/>
      <c r="AL43" s="76"/>
    </row>
    <row r="44" spans="1:80" hidden="1">
      <c r="A44" s="328" t="s">
        <v>416</v>
      </c>
      <c r="B44" s="244"/>
      <c r="C44" s="244"/>
      <c r="D44" s="244"/>
      <c r="E44" s="244"/>
      <c r="F44" s="244"/>
      <c r="G44" s="244"/>
      <c r="H44" s="244"/>
      <c r="I44" s="244"/>
      <c r="J44" s="244"/>
      <c r="K44" s="244"/>
      <c r="L44" s="244"/>
      <c r="M44" s="244"/>
      <c r="N44" s="244"/>
      <c r="O44" s="244"/>
      <c r="P44" s="244"/>
      <c r="Q44" s="244"/>
      <c r="R44" s="244"/>
      <c r="S44" s="244"/>
      <c r="T44" s="244"/>
      <c r="U44" s="244"/>
      <c r="V44" s="244"/>
      <c r="W44" s="244"/>
      <c r="X44" s="244"/>
      <c r="Y44" s="74">
        <f>'Fin (Tb14)'!B33</f>
        <v>0</v>
      </c>
      <c r="Z44" s="74">
        <f>'Fin (Tb14)'!C33</f>
        <v>0</v>
      </c>
      <c r="AA44" s="74">
        <f>'Fin (Tb14)'!D33</f>
        <v>0</v>
      </c>
      <c r="AB44" s="74">
        <f>'Fin (Tb14)'!E33</f>
        <v>0</v>
      </c>
      <c r="AC44" s="74">
        <f>'Fin (Tb14)'!F33</f>
        <v>0</v>
      </c>
      <c r="AD44" s="74">
        <f>'Fin (Tb14)'!G33</f>
        <v>346.9</v>
      </c>
      <c r="AE44" s="74">
        <f>'Fin (Tb14)'!H33</f>
        <v>619.9</v>
      </c>
      <c r="AF44" s="76">
        <f>'Fin (Tb14)'!I33</f>
        <v>54.8</v>
      </c>
      <c r="AG44" s="76">
        <f>'Fin (Tb14)'!J33</f>
        <v>0</v>
      </c>
      <c r="AH44" s="76">
        <f>'Fin (Tb14)'!K33</f>
        <v>44.4</v>
      </c>
      <c r="AI44" s="76">
        <f>'Fin (Tb14)'!L33</f>
        <v>22.2</v>
      </c>
      <c r="AJ44" s="76">
        <f>'Fin (Tb14)'!M33</f>
        <v>0</v>
      </c>
      <c r="AK44" s="76">
        <f>'Fin (Tb14)'!N33</f>
        <v>0</v>
      </c>
      <c r="AL44" s="76">
        <f>'Fin (Tb14)'!O33</f>
        <v>0</v>
      </c>
    </row>
    <row r="45" spans="1:80" s="401" customFormat="1" hidden="1">
      <c r="A45" s="388" t="s">
        <v>417</v>
      </c>
      <c r="B45" s="244">
        <v>20.399999999999999</v>
      </c>
      <c r="C45" s="244">
        <v>0</v>
      </c>
      <c r="D45" s="244">
        <v>0</v>
      </c>
      <c r="E45" s="244">
        <v>0</v>
      </c>
      <c r="F45" s="244">
        <v>96.8</v>
      </c>
      <c r="G45" s="244"/>
      <c r="H45" s="244"/>
      <c r="I45" s="244"/>
      <c r="J45" s="244"/>
      <c r="K45" s="244"/>
      <c r="L45" s="244">
        <v>214.8</v>
      </c>
      <c r="M45" s="244">
        <v>190.8</v>
      </c>
      <c r="N45" s="244">
        <v>477.5</v>
      </c>
      <c r="O45" s="244" t="s">
        <v>119</v>
      </c>
      <c r="P45" s="244" t="s">
        <v>119</v>
      </c>
      <c r="Q45" s="244" t="s">
        <v>119</v>
      </c>
      <c r="R45" s="244" t="s">
        <v>119</v>
      </c>
      <c r="S45" s="244" t="s">
        <v>119</v>
      </c>
      <c r="T45" s="244" t="s">
        <v>119</v>
      </c>
      <c r="U45" s="244" t="s">
        <v>119</v>
      </c>
      <c r="V45" s="244" t="s">
        <v>119</v>
      </c>
      <c r="W45" s="244" t="s">
        <v>119</v>
      </c>
      <c r="X45" s="244" t="s">
        <v>119</v>
      </c>
      <c r="Y45" s="259" t="s">
        <v>119</v>
      </c>
      <c r="Z45" s="259" t="s">
        <v>119</v>
      </c>
      <c r="AA45" s="259" t="s">
        <v>119</v>
      </c>
      <c r="AB45" s="259" t="s">
        <v>119</v>
      </c>
      <c r="AC45" s="74"/>
      <c r="AD45" s="74"/>
      <c r="AE45" s="74"/>
      <c r="AF45" s="76"/>
      <c r="AG45" s="76"/>
      <c r="AH45" s="76"/>
      <c r="AI45" s="76"/>
      <c r="AJ45" s="76"/>
      <c r="AK45" s="76"/>
      <c r="AL45" s="76"/>
    </row>
    <row r="46" spans="1:80" hidden="1">
      <c r="A46" s="328" t="s">
        <v>414</v>
      </c>
      <c r="B46" s="244"/>
      <c r="C46" s="244"/>
      <c r="D46" s="244"/>
      <c r="E46" s="244"/>
      <c r="F46" s="244"/>
      <c r="G46" s="244"/>
      <c r="H46" s="244"/>
      <c r="I46" s="244"/>
      <c r="J46" s="244"/>
      <c r="K46" s="244"/>
      <c r="L46" s="244"/>
      <c r="M46" s="244"/>
      <c r="N46" s="244"/>
      <c r="O46" s="244"/>
      <c r="P46" s="244"/>
      <c r="Q46" s="244"/>
      <c r="R46" s="244"/>
      <c r="S46" s="244"/>
      <c r="T46" s="244"/>
      <c r="U46" s="244"/>
      <c r="V46" s="244"/>
      <c r="W46" s="244"/>
      <c r="X46" s="244"/>
      <c r="Y46" s="74">
        <f>'Fin (Tb14)'!B34</f>
        <v>-16.100000000000001</v>
      </c>
      <c r="Z46" s="74">
        <f>'Fin (Tb14)'!C34</f>
        <v>-14.2</v>
      </c>
      <c r="AA46" s="74">
        <f>'Fin (Tb14)'!D34</f>
        <v>-14.2</v>
      </c>
      <c r="AB46" s="74">
        <f>'Fin (Tb14)'!E34</f>
        <v>0</v>
      </c>
      <c r="AC46" s="74">
        <f>'Fin (Tb14)'!F34</f>
        <v>0</v>
      </c>
      <c r="AD46" s="74">
        <f>'Fin (Tb14)'!G34</f>
        <v>0</v>
      </c>
      <c r="AE46" s="74">
        <f>'Fin (Tb14)'!H34</f>
        <v>-18</v>
      </c>
      <c r="AF46" s="76">
        <f>'Fin (Tb14)'!I34</f>
        <v>-17.899999999999999</v>
      </c>
      <c r="AG46" s="76">
        <f>'Fin (Tb14)'!J34</f>
        <v>-882.2</v>
      </c>
      <c r="AH46" s="76">
        <f>'Fin (Tb14)'!K34</f>
        <v>-938.8</v>
      </c>
      <c r="AI46" s="76">
        <f>'Fin (Tb14)'!L34</f>
        <v>-17.7</v>
      </c>
      <c r="AJ46" s="76">
        <f>'Fin (Tb14)'!M34</f>
        <v>-39.9</v>
      </c>
      <c r="AK46" s="76">
        <f>'Fin (Tb14)'!N34</f>
        <v>-39.9</v>
      </c>
      <c r="AL46" s="76">
        <f>'Fin (Tb14)'!O34</f>
        <v>-39.9</v>
      </c>
    </row>
    <row r="47" spans="1:80" s="401" customFormat="1" hidden="1">
      <c r="A47" s="388" t="s">
        <v>418</v>
      </c>
      <c r="B47" s="244">
        <v>-89.1</v>
      </c>
      <c r="C47" s="244">
        <v>-118.9</v>
      </c>
      <c r="D47" s="244">
        <v>-80.099999999999994</v>
      </c>
      <c r="E47" s="244">
        <v>-32.700000000000003</v>
      </c>
      <c r="F47" s="244">
        <v>-55</v>
      </c>
      <c r="G47" s="244">
        <v>-103.4</v>
      </c>
      <c r="H47" s="244">
        <v>-129.69999999999999</v>
      </c>
      <c r="I47" s="244">
        <v>-36.6</v>
      </c>
      <c r="J47" s="244">
        <v>-126.9</v>
      </c>
      <c r="K47" s="244">
        <v>-80.5</v>
      </c>
      <c r="L47" s="244"/>
      <c r="M47" s="244"/>
      <c r="N47" s="244"/>
      <c r="O47" s="244">
        <v>-83.7</v>
      </c>
      <c r="P47" s="244">
        <v>-44.6</v>
      </c>
      <c r="Q47" s="244">
        <v>-26.7</v>
      </c>
      <c r="R47" s="244">
        <v>-20</v>
      </c>
      <c r="S47" s="244">
        <v>-17</v>
      </c>
      <c r="T47" s="244">
        <v>-15.6</v>
      </c>
      <c r="U47" s="244">
        <v>-16</v>
      </c>
      <c r="V47" s="244">
        <v>-18.3</v>
      </c>
      <c r="W47" s="244">
        <v>-19.399999999999999</v>
      </c>
      <c r="X47" s="244">
        <v>-19.399999999999999</v>
      </c>
      <c r="Y47" s="245">
        <v>-16.100000000000001</v>
      </c>
      <c r="Z47" s="245">
        <v>-14.2</v>
      </c>
      <c r="AA47" s="259" t="s">
        <v>119</v>
      </c>
      <c r="AB47" s="259" t="s">
        <v>119</v>
      </c>
      <c r="AC47" s="74"/>
      <c r="AD47" s="74"/>
      <c r="AE47" s="74"/>
      <c r="AF47" s="76"/>
      <c r="AG47" s="76"/>
      <c r="AH47" s="76"/>
      <c r="AI47" s="76"/>
      <c r="AJ47" s="76"/>
      <c r="AK47" s="76"/>
      <c r="AL47" s="76"/>
    </row>
    <row r="48" spans="1:80">
      <c r="A48" s="275" t="s">
        <v>372</v>
      </c>
      <c r="B48" s="244"/>
      <c r="C48" s="244"/>
      <c r="D48" s="244"/>
      <c r="E48" s="244"/>
      <c r="F48" s="244"/>
      <c r="G48" s="244"/>
      <c r="H48" s="244"/>
      <c r="I48" s="244"/>
      <c r="J48" s="244"/>
      <c r="K48" s="244"/>
      <c r="L48" s="244"/>
      <c r="M48" s="244"/>
      <c r="N48" s="244"/>
      <c r="O48" s="244"/>
      <c r="P48" s="244"/>
      <c r="Q48" s="244"/>
      <c r="R48" s="244"/>
      <c r="S48" s="244"/>
      <c r="T48" s="244"/>
      <c r="U48" s="244"/>
      <c r="V48" s="244"/>
      <c r="W48" s="244"/>
      <c r="X48" s="244"/>
      <c r="Y48" s="74">
        <f>'Fin (Tb14)'!B35</f>
        <v>36.799999999999997</v>
      </c>
      <c r="Z48" s="74">
        <f>'Fin (Tb14)'!C35</f>
        <v>37.4</v>
      </c>
      <c r="AA48" s="74">
        <f>'Fin (Tb14)'!D35</f>
        <v>41.5</v>
      </c>
      <c r="AB48" s="74">
        <f>'Fin (Tb14)'!E35</f>
        <v>-46.7</v>
      </c>
      <c r="AC48" s="74">
        <f>'Fin (Tb14)'!F35</f>
        <v>-41.5</v>
      </c>
      <c r="AD48" s="74">
        <f>'Fin (Tb14)'!G35</f>
        <v>-45</v>
      </c>
      <c r="AE48" s="74">
        <f>'Fin (Tb14)'!H35</f>
        <v>794.5</v>
      </c>
      <c r="AF48" s="76">
        <f>'Fin (Tb14)'!I35</f>
        <v>1329.1</v>
      </c>
      <c r="AG48" s="76">
        <f>'Fin (Tb14)'!J35</f>
        <v>4151.3</v>
      </c>
      <c r="AH48" s="76">
        <f>'Fin (Tb14)'!K35</f>
        <v>4448</v>
      </c>
      <c r="AI48" s="76">
        <f>'Fin (Tb14)'!L35</f>
        <v>1331</v>
      </c>
      <c r="AJ48" s="76">
        <f>'Fin (Tb14)'!M35</f>
        <v>527.1</v>
      </c>
      <c r="AK48" s="76">
        <f>'Fin (Tb14)'!N35</f>
        <v>310.60000000000002</v>
      </c>
      <c r="AL48" s="76">
        <f>'Fin (Tb14)'!O35</f>
        <v>394.1</v>
      </c>
    </row>
    <row r="49" spans="1:83" s="159" customFormat="1">
      <c r="A49" s="386" t="s">
        <v>420</v>
      </c>
      <c r="B49" s="244"/>
      <c r="C49" s="244"/>
      <c r="D49" s="244"/>
      <c r="E49" s="244"/>
      <c r="F49" s="244"/>
      <c r="G49" s="244"/>
      <c r="H49" s="244">
        <v>123.6</v>
      </c>
      <c r="I49" s="244">
        <v>17.3</v>
      </c>
      <c r="J49" s="244">
        <v>33.700000000000003</v>
      </c>
      <c r="K49" s="244">
        <v>0</v>
      </c>
      <c r="L49" s="244">
        <v>214.8</v>
      </c>
      <c r="M49" s="244">
        <v>190.8</v>
      </c>
      <c r="N49" s="244">
        <v>477.5</v>
      </c>
      <c r="O49" s="244" t="s">
        <v>119</v>
      </c>
      <c r="P49" s="244">
        <v>-181.8</v>
      </c>
      <c r="Q49" s="244">
        <v>-168.3</v>
      </c>
      <c r="R49" s="244">
        <v>-61.4</v>
      </c>
      <c r="S49" s="244">
        <v>-63</v>
      </c>
      <c r="T49" s="244">
        <v>-176.4</v>
      </c>
      <c r="U49" s="244">
        <v>-32.700000000000003</v>
      </c>
      <c r="V49" s="244">
        <v>-33.799999999999997</v>
      </c>
      <c r="W49" s="244">
        <v>-37.799999999999997</v>
      </c>
      <c r="X49" s="244">
        <v>-43.8</v>
      </c>
      <c r="Y49" s="245">
        <v>-36.799999999999997</v>
      </c>
      <c r="Z49" s="245">
        <v>-37.4</v>
      </c>
      <c r="AA49" s="259" t="s">
        <v>119</v>
      </c>
      <c r="AB49" s="259" t="s">
        <v>119</v>
      </c>
      <c r="AC49" s="74"/>
      <c r="AD49" s="74"/>
      <c r="AE49" s="74"/>
      <c r="AF49" s="76"/>
      <c r="AG49" s="76"/>
      <c r="AH49" s="76"/>
      <c r="AI49" s="76"/>
      <c r="AJ49" s="76"/>
      <c r="AK49" s="76"/>
      <c r="AL49" s="76"/>
    </row>
    <row r="50" spans="1:83" s="401" customFormat="1" hidden="1">
      <c r="A50" s="328" t="s">
        <v>416</v>
      </c>
      <c r="B50" s="244"/>
      <c r="C50" s="244"/>
      <c r="D50" s="244"/>
      <c r="E50" s="244"/>
      <c r="F50" s="244"/>
      <c r="G50" s="244"/>
      <c r="H50" s="244"/>
      <c r="I50" s="244"/>
      <c r="J50" s="244"/>
      <c r="K50" s="244"/>
      <c r="L50" s="244"/>
      <c r="M50" s="244"/>
      <c r="N50" s="244"/>
      <c r="O50" s="244"/>
      <c r="P50" s="244"/>
      <c r="Q50" s="244"/>
      <c r="R50" s="244"/>
      <c r="S50" s="244"/>
      <c r="T50" s="244"/>
      <c r="U50" s="244"/>
      <c r="V50" s="244"/>
      <c r="W50" s="244"/>
      <c r="X50" s="244"/>
      <c r="Y50" s="344" t="s">
        <v>119</v>
      </c>
      <c r="Z50" s="344" t="s">
        <v>119</v>
      </c>
      <c r="AA50" s="344" t="s">
        <v>119</v>
      </c>
      <c r="AB50" s="74">
        <f>'Fin (Tb14)'!E36</f>
        <v>0</v>
      </c>
      <c r="AC50" s="74">
        <f>'Fin (Tb14)'!F36</f>
        <v>0</v>
      </c>
      <c r="AD50" s="74">
        <f>'Fin (Tb14)'!G36</f>
        <v>0</v>
      </c>
      <c r="AE50" s="74">
        <f>'Fin (Tb14)'!H36</f>
        <v>822.3</v>
      </c>
      <c r="AF50" s="76">
        <f>'Fin (Tb14)'!I36</f>
        <v>1359.9</v>
      </c>
      <c r="AG50" s="76">
        <f>'Fin (Tb14)'!J36</f>
        <v>5129.7</v>
      </c>
      <c r="AH50" s="76">
        <f>'Fin (Tb14)'!K36</f>
        <v>4463.8</v>
      </c>
      <c r="AI50" s="76">
        <f>'Fin (Tb14)'!L36</f>
        <v>1359.8</v>
      </c>
      <c r="AJ50" s="76">
        <f>'Fin (Tb14)'!M36</f>
        <v>564.6</v>
      </c>
      <c r="AK50" s="76">
        <f>'Fin (Tb14)'!N36</f>
        <v>1337.2</v>
      </c>
      <c r="AL50" s="76">
        <f>'Fin (Tb14)'!O36</f>
        <v>1646.4</v>
      </c>
    </row>
    <row r="51" spans="1:83" s="401" customFormat="1" hidden="1">
      <c r="A51" s="388" t="s">
        <v>417</v>
      </c>
      <c r="B51" s="244"/>
      <c r="C51" s="244"/>
      <c r="D51" s="244"/>
      <c r="E51" s="244"/>
      <c r="F51" s="244"/>
      <c r="G51" s="244"/>
      <c r="H51" s="244">
        <v>123.6</v>
      </c>
      <c r="I51" s="244">
        <v>17.3</v>
      </c>
      <c r="J51" s="244">
        <v>33.700000000000003</v>
      </c>
      <c r="K51" s="244"/>
      <c r="L51" s="244">
        <v>214.8</v>
      </c>
      <c r="M51" s="244">
        <v>190.8</v>
      </c>
      <c r="N51" s="244">
        <v>477.5</v>
      </c>
      <c r="O51" s="244" t="s">
        <v>119</v>
      </c>
      <c r="P51" s="244" t="s">
        <v>119</v>
      </c>
      <c r="Q51" s="244" t="s">
        <v>119</v>
      </c>
      <c r="R51" s="244" t="s">
        <v>119</v>
      </c>
      <c r="S51" s="244" t="s">
        <v>119</v>
      </c>
      <c r="T51" s="244" t="s">
        <v>119</v>
      </c>
      <c r="U51" s="244" t="s">
        <v>119</v>
      </c>
      <c r="V51" s="244" t="s">
        <v>119</v>
      </c>
      <c r="W51" s="244" t="s">
        <v>119</v>
      </c>
      <c r="X51" s="244" t="s">
        <v>119</v>
      </c>
      <c r="Y51" s="259" t="s">
        <v>119</v>
      </c>
      <c r="Z51" s="259" t="s">
        <v>119</v>
      </c>
      <c r="AA51" s="259" t="s">
        <v>119</v>
      </c>
      <c r="AB51" s="259" t="s">
        <v>119</v>
      </c>
      <c r="AC51" s="74"/>
      <c r="AD51" s="74"/>
      <c r="AE51" s="74"/>
      <c r="AF51" s="76"/>
      <c r="AG51" s="76"/>
      <c r="AH51" s="76"/>
      <c r="AI51" s="76"/>
      <c r="AJ51" s="76"/>
      <c r="AK51" s="76"/>
      <c r="AL51" s="76"/>
    </row>
    <row r="52" spans="1:83" s="401" customFormat="1" hidden="1">
      <c r="A52" s="328" t="s">
        <v>414</v>
      </c>
      <c r="B52" s="244"/>
      <c r="C52" s="244"/>
      <c r="D52" s="244"/>
      <c r="E52" s="244"/>
      <c r="F52" s="244"/>
      <c r="G52" s="244"/>
      <c r="H52" s="244"/>
      <c r="I52" s="244"/>
      <c r="J52" s="244"/>
      <c r="K52" s="244"/>
      <c r="L52" s="244"/>
      <c r="M52" s="244"/>
      <c r="N52" s="244"/>
      <c r="O52" s="244"/>
      <c r="P52" s="244"/>
      <c r="Q52" s="244"/>
      <c r="R52" s="244"/>
      <c r="S52" s="244"/>
      <c r="T52" s="244"/>
      <c r="U52" s="244"/>
      <c r="V52" s="244"/>
      <c r="W52" s="244"/>
      <c r="X52" s="244"/>
      <c r="Y52" s="74">
        <f>'Fin (Tb14)'!B37</f>
        <v>-36.799999999999997</v>
      </c>
      <c r="Z52" s="74">
        <f>'Fin (Tb14)'!C37</f>
        <v>-37.4</v>
      </c>
      <c r="AA52" s="74">
        <f>'Fin (Tb14)'!D37</f>
        <v>-41.5</v>
      </c>
      <c r="AB52" s="74">
        <f>'Fin (Tb14)'!E37</f>
        <v>0</v>
      </c>
      <c r="AC52" s="74">
        <f>'Fin (Tb14)'!F37</f>
        <v>0</v>
      </c>
      <c r="AD52" s="74">
        <f>'Fin (Tb14)'!G37</f>
        <v>-45</v>
      </c>
      <c r="AE52" s="74">
        <f>'Fin (Tb14)'!H37</f>
        <v>-27.8</v>
      </c>
      <c r="AF52" s="76">
        <f>'Fin (Tb14)'!I37</f>
        <v>-30.9</v>
      </c>
      <c r="AG52" s="76">
        <f>'Fin (Tb14)'!J37</f>
        <v>-978.4</v>
      </c>
      <c r="AH52" s="76">
        <f>'Fin (Tb14)'!K37</f>
        <v>-15.9</v>
      </c>
      <c r="AI52" s="76">
        <f>'Fin (Tb14)'!L37</f>
        <v>-28.8</v>
      </c>
      <c r="AJ52" s="76">
        <f>'Fin (Tb14)'!M37</f>
        <v>-37.5</v>
      </c>
      <c r="AK52" s="76">
        <f>'Fin (Tb14)'!N37</f>
        <v>-1026.5999999999999</v>
      </c>
      <c r="AL52" s="76">
        <f>'Fin (Tb14)'!O37</f>
        <v>-1252.3</v>
      </c>
    </row>
    <row r="53" spans="1:83" s="401" customFormat="1" hidden="1">
      <c r="A53" s="388" t="s">
        <v>418</v>
      </c>
      <c r="B53" s="244"/>
      <c r="C53" s="244"/>
      <c r="D53" s="244"/>
      <c r="E53" s="244"/>
      <c r="F53" s="244"/>
      <c r="G53" s="244"/>
      <c r="H53" s="244"/>
      <c r="I53" s="244"/>
      <c r="J53" s="244"/>
      <c r="K53" s="244"/>
      <c r="L53" s="244" t="s">
        <v>119</v>
      </c>
      <c r="M53" s="244" t="s">
        <v>119</v>
      </c>
      <c r="N53" s="244" t="s">
        <v>119</v>
      </c>
      <c r="O53" s="244" t="s">
        <v>119</v>
      </c>
      <c r="P53" s="244">
        <v>-181.8</v>
      </c>
      <c r="Q53" s="244">
        <v>-168.3</v>
      </c>
      <c r="R53" s="244">
        <v>-61.4</v>
      </c>
      <c r="S53" s="244">
        <v>-63</v>
      </c>
      <c r="T53" s="244">
        <v>-176.4</v>
      </c>
      <c r="U53" s="244">
        <v>-32.700000000000003</v>
      </c>
      <c r="V53" s="244">
        <v>-33.799999999999997</v>
      </c>
      <c r="W53" s="244">
        <v>-37.799999999999997</v>
      </c>
      <c r="X53" s="244">
        <v>-43.8</v>
      </c>
      <c r="Y53" s="245">
        <v>-36.799999999999997</v>
      </c>
      <c r="Z53" s="245">
        <v>-37.4</v>
      </c>
      <c r="AA53" s="259" t="s">
        <v>119</v>
      </c>
      <c r="AB53" s="259" t="s">
        <v>119</v>
      </c>
      <c r="AC53" s="74"/>
      <c r="AD53" s="74"/>
      <c r="AE53" s="74"/>
      <c r="AF53" s="76"/>
      <c r="AG53" s="76"/>
      <c r="AH53" s="360"/>
      <c r="AI53" s="360"/>
      <c r="AJ53" s="360"/>
      <c r="AK53" s="360"/>
      <c r="AL53" s="360"/>
    </row>
    <row r="54" spans="1:83">
      <c r="A54" s="99"/>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344"/>
      <c r="Z54" s="344"/>
      <c r="AA54" s="344"/>
      <c r="AB54" s="344"/>
      <c r="AC54" s="74"/>
      <c r="AD54" s="74"/>
      <c r="AE54" s="74"/>
      <c r="AF54" s="76"/>
      <c r="AG54" s="76"/>
      <c r="AH54" s="359"/>
      <c r="AI54" s="359"/>
      <c r="AJ54" s="359"/>
      <c r="AK54" s="359"/>
      <c r="AL54" s="359"/>
    </row>
    <row r="55" spans="1:83" s="159" customFormat="1">
      <c r="A55" s="342" t="s">
        <v>351</v>
      </c>
      <c r="B55" s="234"/>
      <c r="C55" s="234">
        <v>100.2</v>
      </c>
      <c r="D55" s="234">
        <v>161.6</v>
      </c>
      <c r="E55" s="234">
        <v>232.8</v>
      </c>
      <c r="F55" s="234">
        <v>296.5</v>
      </c>
      <c r="G55" s="234">
        <v>153.80000000000001</v>
      </c>
      <c r="H55" s="234">
        <v>33.5</v>
      </c>
      <c r="I55" s="234">
        <v>-36.9</v>
      </c>
      <c r="J55" s="234">
        <v>-9.6</v>
      </c>
      <c r="K55" s="234">
        <v>122.7</v>
      </c>
      <c r="L55" s="234">
        <v>232.4</v>
      </c>
      <c r="M55" s="234">
        <v>87.5</v>
      </c>
      <c r="N55" s="234">
        <v>359.4</v>
      </c>
      <c r="O55" s="234">
        <v>450</v>
      </c>
      <c r="P55" s="234">
        <v>124.3</v>
      </c>
      <c r="Q55" s="234">
        <v>-201.9</v>
      </c>
      <c r="R55" s="234">
        <v>-7.6</v>
      </c>
      <c r="S55" s="234">
        <v>-535.79999999999995</v>
      </c>
      <c r="T55" s="234">
        <v>-451.5</v>
      </c>
      <c r="U55" s="234">
        <v>478.5</v>
      </c>
      <c r="V55" s="234">
        <v>35.9</v>
      </c>
      <c r="W55" s="234">
        <v>-186.3</v>
      </c>
      <c r="X55" s="234">
        <v>65.7</v>
      </c>
      <c r="Y55" s="261">
        <v>1377.9</v>
      </c>
      <c r="Z55" s="257">
        <v>2672.3</v>
      </c>
      <c r="AA55" s="257">
        <f>AA14+AA32</f>
        <v>3231.3</v>
      </c>
      <c r="AB55" s="257">
        <f>AB14+AB32</f>
        <v>2532.6999999999998</v>
      </c>
      <c r="AC55" s="473"/>
      <c r="AD55" s="473"/>
      <c r="AE55" s="473"/>
      <c r="AF55" s="218"/>
      <c r="AG55" s="218"/>
      <c r="AH55" s="218"/>
      <c r="AI55" s="218"/>
      <c r="AJ55" s="218"/>
      <c r="AK55" s="218"/>
      <c r="AL55" s="218"/>
      <c r="AM55" s="146"/>
      <c r="AN55" s="146"/>
      <c r="AO55" s="146"/>
      <c r="AP55" s="146"/>
      <c r="AQ55" s="146"/>
      <c r="AR55" s="146"/>
      <c r="AS55" s="146"/>
      <c r="AT55" s="146"/>
      <c r="AU55" s="146"/>
      <c r="AV55" s="146"/>
      <c r="AW55" s="146"/>
      <c r="AX55" s="146"/>
      <c r="AY55" s="146"/>
      <c r="AZ55" s="146"/>
      <c r="BA55" s="146"/>
      <c r="BB55" s="146"/>
      <c r="BC55" s="146"/>
      <c r="BD55" s="146"/>
      <c r="BE55" s="146"/>
      <c r="BF55" s="146"/>
      <c r="BG55" s="146"/>
      <c r="BH55" s="146"/>
      <c r="BI55" s="146"/>
      <c r="BJ55" s="146"/>
      <c r="BK55" s="146"/>
      <c r="BL55" s="146"/>
      <c r="BM55" s="146"/>
      <c r="BN55" s="146"/>
      <c r="BO55" s="146"/>
      <c r="BP55" s="146"/>
      <c r="BQ55" s="146"/>
      <c r="BR55" s="146"/>
      <c r="BS55" s="146"/>
      <c r="BT55" s="146"/>
      <c r="BU55" s="146"/>
      <c r="BV55" s="146"/>
      <c r="BW55" s="146"/>
      <c r="BX55" s="146"/>
      <c r="BY55" s="146"/>
      <c r="BZ55" s="146"/>
      <c r="CA55" s="146"/>
      <c r="CB55" s="146"/>
      <c r="CC55" s="146"/>
      <c r="CD55" s="146"/>
      <c r="CE55" s="146"/>
    </row>
    <row r="56" spans="1:83">
      <c r="A56" s="345"/>
      <c r="B56" s="244"/>
      <c r="C56" s="244"/>
      <c r="D56" s="244"/>
      <c r="E56" s="244"/>
      <c r="F56" s="244"/>
      <c r="G56" s="244"/>
      <c r="H56" s="244"/>
      <c r="I56" s="244"/>
      <c r="J56" s="244"/>
      <c r="K56" s="244"/>
      <c r="L56" s="244"/>
      <c r="M56" s="244"/>
      <c r="N56" s="244"/>
      <c r="O56" s="244"/>
      <c r="P56" s="244"/>
      <c r="Q56" s="244"/>
      <c r="R56" s="244"/>
      <c r="S56" s="244"/>
      <c r="T56" s="244"/>
      <c r="U56" s="244"/>
      <c r="V56" s="244"/>
      <c r="W56" s="244"/>
      <c r="X56" s="244"/>
      <c r="Y56" s="244"/>
      <c r="Z56" s="244"/>
      <c r="AA56" s="244"/>
      <c r="AB56" s="244"/>
      <c r="AC56" s="74"/>
      <c r="AD56" s="74"/>
      <c r="AE56" s="74"/>
      <c r="AF56" s="76"/>
      <c r="AG56" s="76"/>
      <c r="AH56" s="360"/>
      <c r="AI56" s="360"/>
      <c r="AJ56" s="360"/>
      <c r="AK56" s="360"/>
      <c r="AL56" s="360"/>
    </row>
    <row r="57" spans="1:83" s="157" customFormat="1" hidden="1">
      <c r="A57" s="342" t="s">
        <v>211</v>
      </c>
      <c r="B57" s="234"/>
      <c r="C57" s="234"/>
      <c r="D57" s="234"/>
      <c r="E57" s="234"/>
      <c r="F57" s="234"/>
      <c r="G57" s="234"/>
      <c r="H57" s="234"/>
      <c r="I57" s="234"/>
      <c r="J57" s="234"/>
      <c r="K57" s="234"/>
      <c r="L57" s="234">
        <v>765.6</v>
      </c>
      <c r="M57" s="234">
        <v>820.7</v>
      </c>
      <c r="N57" s="234">
        <v>812</v>
      </c>
      <c r="O57" s="234">
        <v>375.6</v>
      </c>
      <c r="P57" s="234">
        <v>391.3</v>
      </c>
      <c r="Q57" s="234">
        <v>98.5</v>
      </c>
      <c r="R57" s="234">
        <v>1665.8</v>
      </c>
      <c r="S57" s="234">
        <v>1268.2</v>
      </c>
      <c r="T57" s="234">
        <v>4797.3999999999996</v>
      </c>
      <c r="U57" s="234">
        <v>2768.7</v>
      </c>
      <c r="V57" s="234">
        <v>2315</v>
      </c>
      <c r="W57" s="234">
        <v>2013.3</v>
      </c>
      <c r="X57" s="234">
        <v>3913.1</v>
      </c>
      <c r="Y57" s="261">
        <v>4622</v>
      </c>
      <c r="Z57" s="261">
        <v>7431.1</v>
      </c>
      <c r="AA57" s="261">
        <v>9314.4</v>
      </c>
      <c r="AB57" s="261">
        <v>11677.4</v>
      </c>
      <c r="AC57" s="473"/>
      <c r="AD57" s="473"/>
      <c r="AE57" s="473"/>
      <c r="AF57" s="218"/>
      <c r="AG57" s="218"/>
      <c r="AH57" s="361"/>
      <c r="AI57" s="361"/>
      <c r="AJ57" s="361"/>
      <c r="AK57" s="361"/>
      <c r="AL57" s="361"/>
      <c r="AM57" s="146"/>
      <c r="AN57" s="146"/>
      <c r="AO57" s="146"/>
      <c r="AP57" s="146"/>
      <c r="AQ57" s="146"/>
      <c r="AR57" s="146"/>
      <c r="AS57" s="146"/>
      <c r="AT57" s="146"/>
      <c r="AU57" s="146"/>
      <c r="AV57" s="146"/>
      <c r="AW57" s="146"/>
      <c r="AX57" s="146"/>
      <c r="AY57" s="146"/>
      <c r="AZ57" s="146"/>
      <c r="BA57" s="146"/>
      <c r="BB57" s="146"/>
      <c r="BC57" s="146"/>
      <c r="BD57" s="146"/>
      <c r="BE57" s="146"/>
      <c r="BF57" s="146"/>
      <c r="BG57" s="146"/>
      <c r="BH57" s="146"/>
      <c r="BI57" s="146"/>
      <c r="BJ57" s="146"/>
      <c r="BK57" s="146"/>
      <c r="BL57" s="146"/>
      <c r="BM57" s="146"/>
      <c r="BN57" s="146"/>
      <c r="BO57" s="146"/>
      <c r="BP57" s="146"/>
      <c r="BQ57" s="146"/>
      <c r="BR57" s="146"/>
      <c r="BS57" s="146"/>
      <c r="BT57" s="146"/>
      <c r="BU57" s="146"/>
      <c r="BV57" s="146"/>
      <c r="BW57" s="146"/>
      <c r="BX57" s="146"/>
      <c r="BY57" s="146"/>
      <c r="BZ57" s="146"/>
      <c r="CA57" s="146"/>
      <c r="CB57" s="146"/>
      <c r="CC57" s="146"/>
      <c r="CD57" s="146"/>
      <c r="CE57" s="146"/>
    </row>
    <row r="58" spans="1:83" hidden="1">
      <c r="A58" s="345" t="s">
        <v>352</v>
      </c>
      <c r="B58" s="263"/>
      <c r="C58" s="263"/>
      <c r="D58" s="263"/>
      <c r="E58" s="263"/>
      <c r="F58" s="263"/>
      <c r="G58" s="263"/>
      <c r="H58" s="263"/>
      <c r="I58" s="263"/>
      <c r="J58" s="263"/>
      <c r="K58" s="263"/>
      <c r="L58" s="263">
        <v>354.3</v>
      </c>
      <c r="M58" s="263">
        <v>327.7</v>
      </c>
      <c r="N58" s="263">
        <v>250.2</v>
      </c>
      <c r="O58" s="263"/>
      <c r="P58" s="263">
        <v>813.7</v>
      </c>
      <c r="Q58" s="263">
        <v>1433.7</v>
      </c>
      <c r="R58" s="263">
        <v>1529.8</v>
      </c>
      <c r="S58" s="263">
        <v>1117.2</v>
      </c>
      <c r="T58" s="263">
        <v>4695</v>
      </c>
      <c r="U58" s="263">
        <v>2684.4</v>
      </c>
      <c r="V58" s="263">
        <v>2225.9</v>
      </c>
      <c r="W58" s="263">
        <v>1913.2</v>
      </c>
      <c r="X58" s="263">
        <v>3700.1</v>
      </c>
      <c r="Y58" s="262">
        <v>4295.8</v>
      </c>
      <c r="Z58" s="262">
        <v>6941.6</v>
      </c>
      <c r="AA58" s="262">
        <v>8704.2999999999993</v>
      </c>
      <c r="AB58" s="262">
        <v>10970.1</v>
      </c>
      <c r="AC58" s="74"/>
      <c r="AD58" s="74"/>
      <c r="AE58" s="74"/>
      <c r="AF58" s="76"/>
      <c r="AG58" s="76"/>
      <c r="AH58" s="360"/>
      <c r="AI58" s="360"/>
      <c r="AJ58" s="360"/>
      <c r="AK58" s="360"/>
      <c r="AL58" s="360"/>
    </row>
    <row r="59" spans="1:83" hidden="1">
      <c r="A59" s="389" t="s">
        <v>353</v>
      </c>
      <c r="B59" s="263"/>
      <c r="C59" s="263"/>
      <c r="D59" s="263"/>
      <c r="E59" s="263"/>
      <c r="F59" s="263"/>
      <c r="G59" s="263"/>
      <c r="H59" s="263"/>
      <c r="I59" s="263"/>
      <c r="J59" s="263"/>
      <c r="K59" s="263"/>
      <c r="L59" s="263"/>
      <c r="M59" s="263"/>
      <c r="N59" s="263"/>
      <c r="O59" s="263"/>
      <c r="P59" s="263">
        <v>675</v>
      </c>
      <c r="Q59" s="263">
        <v>1322.3</v>
      </c>
      <c r="R59" s="263">
        <v>136</v>
      </c>
      <c r="S59" s="263">
        <v>151</v>
      </c>
      <c r="T59" s="263">
        <v>0</v>
      </c>
      <c r="U59" s="263">
        <v>84.3</v>
      </c>
      <c r="V59" s="263">
        <v>89.1</v>
      </c>
      <c r="W59" s="263">
        <v>100.1</v>
      </c>
      <c r="X59" s="263">
        <v>213</v>
      </c>
      <c r="Y59" s="262">
        <v>326.2</v>
      </c>
      <c r="Z59" s="391" t="s">
        <v>119</v>
      </c>
      <c r="AA59" s="262">
        <v>610.1</v>
      </c>
      <c r="AB59" s="391" t="s">
        <v>119</v>
      </c>
      <c r="AC59" s="74"/>
      <c r="AD59" s="74"/>
      <c r="AE59" s="74"/>
      <c r="AF59" s="76"/>
      <c r="AG59" s="76"/>
      <c r="AH59" s="360"/>
      <c r="AI59" s="360"/>
      <c r="AJ59" s="360"/>
      <c r="AK59" s="360"/>
      <c r="AL59" s="360"/>
    </row>
    <row r="60" spans="1:83" hidden="1">
      <c r="A60" s="386" t="s">
        <v>354</v>
      </c>
      <c r="B60" s="244"/>
      <c r="C60" s="244"/>
      <c r="D60" s="244"/>
      <c r="E60" s="244"/>
      <c r="F60" s="244"/>
      <c r="G60" s="244"/>
      <c r="H60" s="244"/>
      <c r="I60" s="244"/>
      <c r="J60" s="244"/>
      <c r="K60" s="244"/>
      <c r="L60" s="244">
        <v>196.5</v>
      </c>
      <c r="M60" s="244">
        <v>302.2</v>
      </c>
      <c r="N60" s="244">
        <v>84.3</v>
      </c>
      <c r="O60" s="244"/>
      <c r="P60" s="244">
        <v>138.69999999999999</v>
      </c>
      <c r="Q60" s="244">
        <v>111.4</v>
      </c>
      <c r="R60" s="244">
        <v>134</v>
      </c>
      <c r="S60" s="244">
        <v>145</v>
      </c>
      <c r="T60" s="244">
        <v>102.7</v>
      </c>
      <c r="U60" s="244">
        <v>84.3</v>
      </c>
      <c r="V60" s="244">
        <v>89.1</v>
      </c>
      <c r="W60" s="244">
        <v>100.1</v>
      </c>
      <c r="X60" s="244">
        <v>213</v>
      </c>
      <c r="Y60" s="245">
        <v>326.2</v>
      </c>
      <c r="Z60" s="245">
        <v>516.5</v>
      </c>
      <c r="AA60" s="245">
        <v>610.1</v>
      </c>
      <c r="AB60" s="245">
        <v>707.3</v>
      </c>
      <c r="AC60" s="74"/>
      <c r="AD60" s="74"/>
      <c r="AE60" s="74"/>
      <c r="AF60" s="76"/>
      <c r="AG60" s="76"/>
      <c r="AH60" s="360"/>
      <c r="AI60" s="360"/>
      <c r="AJ60" s="360"/>
      <c r="AK60" s="360"/>
      <c r="AL60" s="360"/>
    </row>
    <row r="61" spans="1:83" hidden="1">
      <c r="A61" s="386" t="s">
        <v>355</v>
      </c>
      <c r="B61" s="258"/>
      <c r="C61" s="258"/>
      <c r="D61" s="258"/>
      <c r="E61" s="258"/>
      <c r="F61" s="258"/>
      <c r="G61" s="258"/>
      <c r="H61" s="258"/>
      <c r="I61" s="258"/>
      <c r="J61" s="258"/>
      <c r="K61" s="258"/>
      <c r="L61" s="258" t="s">
        <v>119</v>
      </c>
      <c r="M61" s="258" t="s">
        <v>119</v>
      </c>
      <c r="N61" s="258" t="s">
        <v>119</v>
      </c>
      <c r="O61" s="244"/>
      <c r="P61" s="244">
        <v>82.8</v>
      </c>
      <c r="Q61" s="244">
        <v>94.6</v>
      </c>
      <c r="R61" s="244">
        <v>2</v>
      </c>
      <c r="S61" s="244">
        <v>6</v>
      </c>
      <c r="T61" s="258" t="s">
        <v>119</v>
      </c>
      <c r="U61" s="258" t="s">
        <v>119</v>
      </c>
      <c r="V61" s="258" t="s">
        <v>119</v>
      </c>
      <c r="W61" s="258" t="s">
        <v>119</v>
      </c>
      <c r="X61" s="258" t="s">
        <v>119</v>
      </c>
      <c r="Y61" s="259" t="s">
        <v>119</v>
      </c>
      <c r="Z61" s="259" t="s">
        <v>119</v>
      </c>
      <c r="AA61" s="259" t="s">
        <v>119</v>
      </c>
      <c r="AB61" s="259" t="s">
        <v>119</v>
      </c>
      <c r="AC61" s="74"/>
      <c r="AD61" s="74"/>
      <c r="AE61" s="74"/>
      <c r="AF61" s="76"/>
      <c r="AG61" s="76"/>
      <c r="AH61" s="360"/>
      <c r="AI61" s="360"/>
      <c r="AJ61" s="360"/>
      <c r="AK61" s="360"/>
      <c r="AL61" s="360"/>
    </row>
    <row r="62" spans="1:83" hidden="1">
      <c r="A62" s="386" t="s">
        <v>356</v>
      </c>
      <c r="B62" s="244"/>
      <c r="C62" s="244"/>
      <c r="D62" s="244"/>
      <c r="E62" s="244"/>
      <c r="F62" s="244"/>
      <c r="G62" s="244"/>
      <c r="H62" s="244"/>
      <c r="I62" s="244"/>
      <c r="J62" s="244"/>
      <c r="K62" s="244"/>
      <c r="L62" s="244">
        <v>214.8</v>
      </c>
      <c r="M62" s="244">
        <v>190.8</v>
      </c>
      <c r="N62" s="244">
        <v>477.5</v>
      </c>
      <c r="O62" s="244"/>
      <c r="P62" s="258" t="s">
        <v>119</v>
      </c>
      <c r="Q62" s="258" t="s">
        <v>119</v>
      </c>
      <c r="R62" s="258" t="s">
        <v>119</v>
      </c>
      <c r="S62" s="258" t="s">
        <v>119</v>
      </c>
      <c r="T62" s="258" t="s">
        <v>119</v>
      </c>
      <c r="U62" s="258" t="s">
        <v>119</v>
      </c>
      <c r="V62" s="258" t="s">
        <v>119</v>
      </c>
      <c r="W62" s="258" t="s">
        <v>119</v>
      </c>
      <c r="X62" s="258" t="s">
        <v>119</v>
      </c>
      <c r="Y62" s="259" t="s">
        <v>119</v>
      </c>
      <c r="Z62" s="259" t="s">
        <v>119</v>
      </c>
      <c r="AA62" s="259" t="s">
        <v>119</v>
      </c>
      <c r="AB62" s="259" t="s">
        <v>119</v>
      </c>
      <c r="AC62" s="74"/>
      <c r="AD62" s="74"/>
      <c r="AE62" s="74"/>
      <c r="AF62" s="76"/>
      <c r="AG62" s="76"/>
      <c r="AH62" s="360"/>
      <c r="AI62" s="360"/>
      <c r="AJ62" s="360"/>
      <c r="AK62" s="360"/>
      <c r="AL62" s="360"/>
    </row>
    <row r="63" spans="1:83" hidden="1">
      <c r="A63" s="336"/>
      <c r="B63" s="244"/>
      <c r="C63" s="244"/>
      <c r="D63" s="244"/>
      <c r="E63" s="244"/>
      <c r="F63" s="244"/>
      <c r="G63" s="244"/>
      <c r="H63" s="244"/>
      <c r="I63" s="244"/>
      <c r="J63" s="244"/>
      <c r="K63" s="244"/>
      <c r="L63" s="244"/>
      <c r="M63" s="244"/>
      <c r="N63" s="244"/>
      <c r="O63" s="244"/>
      <c r="P63" s="244"/>
      <c r="Q63" s="244"/>
      <c r="R63" s="244"/>
      <c r="S63" s="244"/>
      <c r="T63" s="244"/>
      <c r="U63" s="244"/>
      <c r="V63" s="244"/>
      <c r="W63" s="244"/>
      <c r="X63" s="244"/>
      <c r="Y63" s="245"/>
      <c r="Z63" s="250"/>
      <c r="AA63" s="250"/>
      <c r="AB63" s="250"/>
      <c r="AC63" s="74"/>
      <c r="AD63" s="74"/>
      <c r="AE63" s="74"/>
      <c r="AF63" s="76"/>
      <c r="AG63" s="76"/>
      <c r="AH63" s="360"/>
      <c r="AI63" s="360"/>
      <c r="AJ63" s="360"/>
      <c r="AK63" s="360"/>
      <c r="AL63" s="360"/>
    </row>
    <row r="64" spans="1:83" s="157" customFormat="1" hidden="1">
      <c r="A64" s="342" t="s">
        <v>357</v>
      </c>
      <c r="B64" s="234"/>
      <c r="C64" s="234"/>
      <c r="D64" s="234"/>
      <c r="E64" s="234"/>
      <c r="F64" s="234"/>
      <c r="G64" s="234"/>
      <c r="H64" s="234"/>
      <c r="I64" s="234"/>
      <c r="J64" s="234"/>
      <c r="K64" s="234"/>
      <c r="L64" s="234"/>
      <c r="M64" s="234"/>
      <c r="N64" s="234"/>
      <c r="O64" s="234"/>
      <c r="P64" s="234">
        <v>729.4</v>
      </c>
      <c r="Q64" s="234">
        <v>1660.6</v>
      </c>
      <c r="R64" s="234">
        <v>1673.4</v>
      </c>
      <c r="S64" s="234">
        <v>1804</v>
      </c>
      <c r="T64" s="234">
        <v>5123</v>
      </c>
      <c r="U64" s="234">
        <v>2290.1999999999998</v>
      </c>
      <c r="V64" s="234">
        <v>2279.1</v>
      </c>
      <c r="W64" s="234">
        <v>2108.9</v>
      </c>
      <c r="X64" s="234">
        <v>2911.5</v>
      </c>
      <c r="Y64" s="261">
        <v>3244.1</v>
      </c>
      <c r="Z64" s="261">
        <v>4361</v>
      </c>
      <c r="AA64" s="261">
        <v>5909.4</v>
      </c>
      <c r="AB64" s="261">
        <v>9075.6</v>
      </c>
      <c r="AC64" s="473"/>
      <c r="AD64" s="473"/>
      <c r="AE64" s="473"/>
      <c r="AF64" s="218"/>
      <c r="AG64" s="218"/>
      <c r="AH64" s="361"/>
      <c r="AI64" s="361"/>
      <c r="AJ64" s="361"/>
      <c r="AK64" s="361"/>
      <c r="AL64" s="361"/>
      <c r="AM64" s="146"/>
      <c r="AN64" s="146"/>
      <c r="AO64" s="146"/>
      <c r="AP64" s="146"/>
      <c r="AQ64" s="146"/>
      <c r="AR64" s="146"/>
      <c r="AS64" s="146"/>
      <c r="AT64" s="146"/>
      <c r="AU64" s="146"/>
      <c r="AV64" s="146"/>
      <c r="AW64" s="146"/>
      <c r="AX64" s="146"/>
      <c r="AY64" s="146"/>
      <c r="AZ64" s="146"/>
      <c r="BA64" s="146"/>
      <c r="BB64" s="146"/>
      <c r="BC64" s="146"/>
      <c r="BD64" s="146"/>
      <c r="BE64" s="146"/>
      <c r="BF64" s="146"/>
      <c r="BG64" s="146"/>
      <c r="BH64" s="146"/>
      <c r="BI64" s="146"/>
      <c r="BJ64" s="146"/>
      <c r="BK64" s="146"/>
      <c r="BL64" s="146"/>
      <c r="BM64" s="146"/>
      <c r="BN64" s="146"/>
      <c r="BO64" s="146"/>
      <c r="BP64" s="146"/>
      <c r="BQ64" s="146"/>
      <c r="BR64" s="146"/>
      <c r="BS64" s="146"/>
      <c r="BT64" s="146"/>
      <c r="BU64" s="146"/>
      <c r="BV64" s="146"/>
      <c r="BW64" s="146"/>
      <c r="BX64" s="146"/>
      <c r="BY64" s="146"/>
      <c r="BZ64" s="146"/>
      <c r="CA64" s="146"/>
      <c r="CB64" s="146"/>
      <c r="CC64" s="146"/>
      <c r="CD64" s="146"/>
      <c r="CE64" s="146"/>
    </row>
    <row r="65" spans="1:83" hidden="1">
      <c r="A65" s="345" t="s">
        <v>352</v>
      </c>
      <c r="B65" s="263"/>
      <c r="C65" s="263"/>
      <c r="D65" s="263"/>
      <c r="E65" s="263"/>
      <c r="F65" s="263"/>
      <c r="G65" s="263"/>
      <c r="H65" s="263"/>
      <c r="I65" s="263"/>
      <c r="J65" s="263"/>
      <c r="K65" s="263"/>
      <c r="L65" s="263"/>
      <c r="M65" s="263"/>
      <c r="N65" s="263"/>
      <c r="O65" s="263"/>
      <c r="P65" s="263">
        <v>283.7</v>
      </c>
      <c r="Q65" s="263">
        <v>1223.8</v>
      </c>
      <c r="R65" s="263">
        <v>1374</v>
      </c>
      <c r="S65" s="263">
        <v>1434</v>
      </c>
      <c r="T65" s="263">
        <v>4622</v>
      </c>
      <c r="U65" s="263">
        <v>1834</v>
      </c>
      <c r="V65" s="263">
        <v>2107.9</v>
      </c>
      <c r="W65" s="263">
        <v>1923.9</v>
      </c>
      <c r="X65" s="263">
        <v>2724.2</v>
      </c>
      <c r="Y65" s="262">
        <v>3079.8</v>
      </c>
      <c r="Z65" s="262">
        <v>4188</v>
      </c>
      <c r="AA65" s="262">
        <v>5721.1</v>
      </c>
      <c r="AB65" s="262">
        <v>8889.2999999999993</v>
      </c>
      <c r="AC65" s="74"/>
      <c r="AD65" s="74"/>
      <c r="AE65" s="74"/>
      <c r="AF65" s="76"/>
      <c r="AG65" s="76"/>
      <c r="AH65" s="360"/>
      <c r="AI65" s="360"/>
      <c r="AJ65" s="360"/>
      <c r="AK65" s="360"/>
      <c r="AL65" s="360"/>
    </row>
    <row r="66" spans="1:83" hidden="1">
      <c r="A66" s="389" t="s">
        <v>353</v>
      </c>
      <c r="B66" s="263"/>
      <c r="C66" s="263"/>
      <c r="D66" s="263"/>
      <c r="E66" s="263"/>
      <c r="F66" s="263"/>
      <c r="G66" s="263"/>
      <c r="H66" s="263"/>
      <c r="I66" s="263"/>
      <c r="J66" s="263"/>
      <c r="K66" s="263"/>
      <c r="L66" s="263"/>
      <c r="M66" s="263"/>
      <c r="N66" s="263"/>
      <c r="O66" s="263"/>
      <c r="P66" s="263">
        <v>445.6</v>
      </c>
      <c r="Q66" s="263">
        <v>436.8</v>
      </c>
      <c r="R66" s="263">
        <v>299.39999999999998</v>
      </c>
      <c r="S66" s="263">
        <v>370</v>
      </c>
      <c r="T66" s="263">
        <v>501</v>
      </c>
      <c r="U66" s="263">
        <v>456.2</v>
      </c>
      <c r="V66" s="263">
        <v>171.2</v>
      </c>
      <c r="W66" s="263">
        <v>185</v>
      </c>
      <c r="X66" s="263">
        <v>187.3</v>
      </c>
      <c r="Y66" s="262">
        <v>164.3</v>
      </c>
      <c r="Z66" s="262">
        <v>173</v>
      </c>
      <c r="AA66" s="262">
        <v>183.3</v>
      </c>
      <c r="AB66" s="391" t="s">
        <v>119</v>
      </c>
      <c r="AC66" s="74"/>
      <c r="AD66" s="74"/>
      <c r="AE66" s="74"/>
      <c r="AF66" s="76"/>
      <c r="AG66" s="76"/>
      <c r="AH66" s="360"/>
      <c r="AI66" s="360"/>
      <c r="AJ66" s="360"/>
      <c r="AK66" s="360"/>
      <c r="AL66" s="360"/>
    </row>
    <row r="67" spans="1:83" hidden="1">
      <c r="A67" s="386" t="s">
        <v>354</v>
      </c>
      <c r="B67" s="263"/>
      <c r="C67" s="263"/>
      <c r="D67" s="263"/>
      <c r="E67" s="263"/>
      <c r="F67" s="263"/>
      <c r="G67" s="263"/>
      <c r="H67" s="263"/>
      <c r="I67" s="263"/>
      <c r="J67" s="263"/>
      <c r="K67" s="263"/>
      <c r="L67" s="263"/>
      <c r="M67" s="263"/>
      <c r="N67" s="263"/>
      <c r="O67" s="263"/>
      <c r="P67" s="244">
        <v>219.3</v>
      </c>
      <c r="Q67" s="244">
        <v>241.8</v>
      </c>
      <c r="R67" s="244">
        <v>218</v>
      </c>
      <c r="S67" s="244">
        <v>290</v>
      </c>
      <c r="T67" s="244">
        <v>308.89999999999998</v>
      </c>
      <c r="U67" s="244">
        <v>407.5</v>
      </c>
      <c r="V67" s="244">
        <v>119.1</v>
      </c>
      <c r="W67" s="244">
        <v>127.8</v>
      </c>
      <c r="X67" s="244">
        <v>124.1</v>
      </c>
      <c r="Y67" s="245">
        <v>111.4</v>
      </c>
      <c r="Z67" s="245">
        <v>121.4</v>
      </c>
      <c r="AA67" s="245">
        <v>188.3</v>
      </c>
      <c r="AB67" s="245">
        <v>139.6</v>
      </c>
      <c r="AC67" s="74"/>
      <c r="AD67" s="74"/>
      <c r="AE67" s="74"/>
      <c r="AF67" s="76"/>
      <c r="AG67" s="76"/>
      <c r="AH67" s="360"/>
      <c r="AI67" s="360"/>
      <c r="AJ67" s="360"/>
      <c r="AK67" s="360"/>
      <c r="AL67" s="360"/>
    </row>
    <row r="68" spans="1:83" hidden="1">
      <c r="A68" s="386" t="s">
        <v>355</v>
      </c>
      <c r="B68" s="263"/>
      <c r="C68" s="263"/>
      <c r="D68" s="263"/>
      <c r="E68" s="263"/>
      <c r="F68" s="263"/>
      <c r="G68" s="263"/>
      <c r="H68" s="263"/>
      <c r="I68" s="263"/>
      <c r="J68" s="263"/>
      <c r="K68" s="263"/>
      <c r="L68" s="263"/>
      <c r="M68" s="263"/>
      <c r="N68" s="263"/>
      <c r="O68" s="263"/>
      <c r="P68" s="244">
        <v>44.6</v>
      </c>
      <c r="Q68" s="244">
        <v>26.7</v>
      </c>
      <c r="R68" s="244">
        <v>20</v>
      </c>
      <c r="S68" s="244">
        <v>17</v>
      </c>
      <c r="T68" s="244">
        <v>15.6</v>
      </c>
      <c r="U68" s="244">
        <v>16</v>
      </c>
      <c r="V68" s="244">
        <v>18.3</v>
      </c>
      <c r="W68" s="244">
        <v>19.399999999999999</v>
      </c>
      <c r="X68" s="244">
        <v>19.399999999999999</v>
      </c>
      <c r="Y68" s="245">
        <v>16.100000000000001</v>
      </c>
      <c r="Z68" s="245">
        <v>14.2</v>
      </c>
      <c r="AA68" s="259" t="s">
        <v>119</v>
      </c>
      <c r="AB68" s="259" t="s">
        <v>119</v>
      </c>
      <c r="AC68" s="74"/>
      <c r="AD68" s="74"/>
      <c r="AE68" s="74"/>
      <c r="AF68" s="76"/>
      <c r="AG68" s="76"/>
      <c r="AH68" s="360"/>
      <c r="AI68" s="360"/>
      <c r="AJ68" s="360"/>
      <c r="AK68" s="360"/>
      <c r="AL68" s="360"/>
    </row>
    <row r="69" spans="1:83" hidden="1">
      <c r="A69" s="386" t="s">
        <v>356</v>
      </c>
      <c r="B69" s="263"/>
      <c r="C69" s="263"/>
      <c r="D69" s="263"/>
      <c r="E69" s="263"/>
      <c r="F69" s="263"/>
      <c r="G69" s="263"/>
      <c r="H69" s="263"/>
      <c r="I69" s="263"/>
      <c r="J69" s="263"/>
      <c r="K69" s="263"/>
      <c r="L69" s="263"/>
      <c r="M69" s="263"/>
      <c r="N69" s="263"/>
      <c r="O69" s="263"/>
      <c r="P69" s="244">
        <v>181.8</v>
      </c>
      <c r="Q69" s="244">
        <v>168.3</v>
      </c>
      <c r="R69" s="244">
        <v>61.4</v>
      </c>
      <c r="S69" s="244">
        <v>63</v>
      </c>
      <c r="T69" s="244">
        <v>176.4</v>
      </c>
      <c r="U69" s="244">
        <v>32.700000000000003</v>
      </c>
      <c r="V69" s="244">
        <v>33.799999999999997</v>
      </c>
      <c r="W69" s="244">
        <v>37.799999999999997</v>
      </c>
      <c r="X69" s="244">
        <v>43.8</v>
      </c>
      <c r="Y69" s="245">
        <v>36.799999999999997</v>
      </c>
      <c r="Z69" s="245">
        <v>37.4</v>
      </c>
      <c r="AA69" s="259" t="s">
        <v>119</v>
      </c>
      <c r="AB69" s="259">
        <v>46.7</v>
      </c>
      <c r="AC69" s="74"/>
      <c r="AD69" s="74"/>
      <c r="AE69" s="74"/>
      <c r="AF69" s="76"/>
      <c r="AG69" s="76"/>
      <c r="AH69" s="360"/>
      <c r="AI69" s="360"/>
      <c r="AJ69" s="360"/>
      <c r="AK69" s="360"/>
      <c r="AL69" s="360"/>
    </row>
    <row r="70" spans="1:83" ht="15" hidden="1">
      <c r="A70" s="389"/>
      <c r="B70" s="348"/>
      <c r="C70" s="348"/>
      <c r="D70" s="348"/>
      <c r="E70" s="348"/>
      <c r="F70" s="348"/>
      <c r="G70" s="348"/>
      <c r="H70" s="348"/>
      <c r="I70" s="348"/>
      <c r="J70" s="348"/>
      <c r="K70" s="348"/>
      <c r="L70" s="348"/>
      <c r="M70" s="348"/>
      <c r="N70" s="348"/>
      <c r="O70" s="348"/>
      <c r="P70" s="348"/>
      <c r="Q70" s="263"/>
      <c r="R70" s="263"/>
      <c r="S70" s="263"/>
      <c r="T70" s="263"/>
      <c r="U70" s="263"/>
      <c r="V70" s="263"/>
      <c r="W70" s="263"/>
      <c r="X70" s="263"/>
      <c r="Y70" s="250"/>
      <c r="Z70" s="250"/>
      <c r="AA70" s="250"/>
      <c r="AB70" s="250"/>
      <c r="AC70" s="74"/>
      <c r="AD70" s="74"/>
      <c r="AE70" s="74"/>
      <c r="AF70" s="76"/>
      <c r="AG70" s="76"/>
      <c r="AH70" s="359"/>
      <c r="AI70" s="359"/>
      <c r="AJ70" s="359"/>
      <c r="AK70" s="359"/>
      <c r="AL70" s="359"/>
    </row>
    <row r="71" spans="1:83" hidden="1">
      <c r="A71" s="386" t="s">
        <v>358</v>
      </c>
      <c r="B71" s="244"/>
      <c r="C71" s="244"/>
      <c r="D71" s="244"/>
      <c r="E71" s="244"/>
      <c r="F71" s="244"/>
      <c r="G71" s="244"/>
      <c r="H71" s="244"/>
      <c r="I71" s="244"/>
      <c r="J71" s="244"/>
      <c r="K71" s="244"/>
      <c r="L71" s="244">
        <v>2569</v>
      </c>
      <c r="M71" s="244">
        <v>2975.8</v>
      </c>
      <c r="N71" s="244">
        <v>3184.8</v>
      </c>
      <c r="O71" s="244">
        <v>3286.4</v>
      </c>
      <c r="P71" s="244">
        <v>3650.1</v>
      </c>
      <c r="Q71" s="244">
        <v>4349.6000000000004</v>
      </c>
      <c r="R71" s="244">
        <v>5326.8</v>
      </c>
      <c r="S71" s="244">
        <v>6311.6</v>
      </c>
      <c r="T71" s="244">
        <v>7028.6</v>
      </c>
      <c r="U71" s="244">
        <v>7073.3</v>
      </c>
      <c r="V71" s="244">
        <v>6651.3</v>
      </c>
      <c r="W71" s="244">
        <v>8278.9</v>
      </c>
      <c r="X71" s="244">
        <v>9304.9</v>
      </c>
      <c r="Y71" s="245">
        <v>9566</v>
      </c>
      <c r="Z71" s="245">
        <v>9832.7000000000007</v>
      </c>
      <c r="AA71" s="245">
        <v>11497.6</v>
      </c>
      <c r="AB71" s="245">
        <v>10963.5</v>
      </c>
      <c r="AC71" s="94"/>
      <c r="AD71" s="94"/>
      <c r="AE71" s="94"/>
      <c r="AF71" s="122"/>
      <c r="AG71" s="122"/>
      <c r="AH71" s="360"/>
      <c r="AI71" s="360"/>
      <c r="AJ71" s="360"/>
      <c r="AK71" s="360"/>
      <c r="AL71" s="360"/>
    </row>
    <row r="72" spans="1:83" hidden="1">
      <c r="A72" s="336" t="s">
        <v>359</v>
      </c>
      <c r="B72" s="244"/>
      <c r="C72" s="244"/>
      <c r="D72" s="244"/>
      <c r="E72" s="244"/>
      <c r="F72" s="244"/>
      <c r="G72" s="244"/>
      <c r="H72" s="244"/>
      <c r="I72" s="244"/>
      <c r="J72" s="244"/>
      <c r="K72" s="244"/>
      <c r="L72" s="244">
        <v>2808.1</v>
      </c>
      <c r="M72" s="244">
        <v>3206.2</v>
      </c>
      <c r="N72" s="244">
        <v>3544.2</v>
      </c>
      <c r="O72" s="244">
        <v>3681.3</v>
      </c>
      <c r="P72" s="244">
        <v>3774.4</v>
      </c>
      <c r="Q72" s="244">
        <v>4147.8</v>
      </c>
      <c r="R72" s="244">
        <v>5319.1</v>
      </c>
      <c r="S72" s="244">
        <v>5775.8</v>
      </c>
      <c r="T72" s="244">
        <v>6552.4</v>
      </c>
      <c r="U72" s="244">
        <v>7551.8</v>
      </c>
      <c r="V72" s="244">
        <v>6687.2</v>
      </c>
      <c r="W72" s="244">
        <v>8092.6</v>
      </c>
      <c r="X72" s="244">
        <v>9370.6</v>
      </c>
      <c r="Y72" s="245">
        <v>10943.9</v>
      </c>
      <c r="Z72" s="245">
        <v>12505.1</v>
      </c>
      <c r="AA72" s="245">
        <v>14489.8</v>
      </c>
      <c r="AB72" s="245">
        <v>13496.1</v>
      </c>
      <c r="AC72" s="94"/>
      <c r="AD72" s="94"/>
      <c r="AE72" s="94"/>
      <c r="AF72" s="122"/>
      <c r="AG72" s="122"/>
      <c r="AH72" s="360"/>
      <c r="AI72" s="360"/>
      <c r="AJ72" s="360"/>
      <c r="AK72" s="360"/>
      <c r="AL72" s="360"/>
    </row>
    <row r="73" spans="1:83" s="442" customFormat="1" ht="15">
      <c r="A73" s="440" t="s">
        <v>639</v>
      </c>
      <c r="B73" s="441"/>
      <c r="C73" s="441"/>
      <c r="D73" s="441"/>
      <c r="E73" s="441"/>
      <c r="F73" s="441"/>
      <c r="G73" s="441"/>
      <c r="H73" s="441"/>
      <c r="I73" s="441"/>
      <c r="J73" s="441"/>
      <c r="K73" s="441"/>
      <c r="L73" s="441"/>
      <c r="M73" s="441"/>
      <c r="N73" s="441"/>
      <c r="O73" s="441"/>
      <c r="P73" s="441"/>
      <c r="Q73" s="441"/>
      <c r="R73" s="441"/>
      <c r="S73" s="441"/>
      <c r="T73" s="441"/>
      <c r="U73" s="441"/>
      <c r="V73" s="441"/>
      <c r="W73" s="441"/>
      <c r="X73" s="441"/>
      <c r="Y73" s="686">
        <f>'Fin (Tb14)'!B39</f>
        <v>-523.95220999999992</v>
      </c>
      <c r="Z73" s="686">
        <f>'Fin (Tb14)'!C39</f>
        <v>-3278.0487400000002</v>
      </c>
      <c r="AA73" s="686">
        <f>'Fin (Tb14)'!D39</f>
        <v>-3579.0405000000001</v>
      </c>
      <c r="AB73" s="686">
        <f>'Fin (Tb14)'!E39</f>
        <v>-3012.4</v>
      </c>
      <c r="AC73" s="686">
        <f>'Fin (Tb14)'!F39</f>
        <v>-3086.8</v>
      </c>
      <c r="AD73" s="686">
        <f>'Fin (Tb14)'!G39</f>
        <v>-1794.6</v>
      </c>
      <c r="AE73" s="686">
        <f>'Fin (Tb14)'!H39</f>
        <v>-2048.3000000000002</v>
      </c>
      <c r="AF73" s="362">
        <f>'Fin (Tb14)'!I39</f>
        <v>-4172</v>
      </c>
      <c r="AG73" s="362">
        <f>'Fin (Tb14)'!J39</f>
        <v>-6529.7000000000007</v>
      </c>
      <c r="AH73" s="362">
        <f>'Fin (Tb14)'!K39</f>
        <v>-6612.8</v>
      </c>
      <c r="AI73" s="362">
        <f>'Fin (Tb14)'!L39</f>
        <v>-5295</v>
      </c>
      <c r="AJ73" s="362">
        <f>'Fin (Tb14)'!M39</f>
        <v>-3325</v>
      </c>
      <c r="AK73" s="362">
        <f>'Fin (Tb14)'!N39</f>
        <v>-2292</v>
      </c>
      <c r="AL73" s="362">
        <f>'Fin (Tb14)'!O39</f>
        <v>-1759.9</v>
      </c>
    </row>
    <row r="74" spans="1:83" s="157" customFormat="1">
      <c r="A74" s="342" t="s">
        <v>579</v>
      </c>
      <c r="B74" s="234"/>
      <c r="C74" s="234"/>
      <c r="D74" s="234"/>
      <c r="E74" s="234"/>
      <c r="F74" s="234"/>
      <c r="G74" s="234"/>
      <c r="H74" s="234"/>
      <c r="I74" s="234"/>
      <c r="J74" s="234"/>
      <c r="K74" s="234"/>
      <c r="L74" s="234">
        <v>-232.3</v>
      </c>
      <c r="M74" s="234">
        <v>-230.4</v>
      </c>
      <c r="N74" s="234">
        <v>-359.4</v>
      </c>
      <c r="O74" s="234">
        <v>-450</v>
      </c>
      <c r="P74" s="234">
        <v>-124.3</v>
      </c>
      <c r="Q74" s="234">
        <v>201.8</v>
      </c>
      <c r="R74" s="234">
        <v>7.6</v>
      </c>
      <c r="S74" s="234">
        <v>535.79999999999995</v>
      </c>
      <c r="T74" s="234">
        <v>321</v>
      </c>
      <c r="U74" s="234">
        <v>-478.5</v>
      </c>
      <c r="V74" s="234">
        <v>-35.9</v>
      </c>
      <c r="W74" s="234">
        <v>186.3</v>
      </c>
      <c r="X74" s="234">
        <v>-65.7</v>
      </c>
      <c r="Y74" s="261">
        <v>-1377.9</v>
      </c>
      <c r="Z74" s="261">
        <v>-2672.4</v>
      </c>
      <c r="AA74" s="261">
        <v>-2992.2</v>
      </c>
      <c r="AB74" s="261">
        <f>AB71-AB72</f>
        <v>-2532.6000000000004</v>
      </c>
      <c r="AC74" s="686"/>
      <c r="AD74" s="146"/>
      <c r="AE74" s="146"/>
      <c r="AF74" s="146"/>
      <c r="AG74" s="146"/>
      <c r="AH74" s="146"/>
      <c r="AI74" s="146"/>
      <c r="AJ74" s="146"/>
      <c r="AK74" s="146"/>
      <c r="AL74" s="146"/>
      <c r="AM74" s="146"/>
      <c r="AN74" s="146"/>
      <c r="AO74" s="146"/>
      <c r="AP74" s="146"/>
      <c r="AQ74" s="146"/>
      <c r="AR74" s="146"/>
      <c r="AS74" s="146"/>
      <c r="AT74" s="146"/>
      <c r="AU74" s="146"/>
      <c r="AV74" s="146"/>
      <c r="AW74" s="146"/>
      <c r="AX74" s="146"/>
      <c r="AY74" s="146"/>
      <c r="AZ74" s="146"/>
      <c r="BA74" s="146"/>
      <c r="BB74" s="146"/>
      <c r="BC74" s="146"/>
      <c r="BD74" s="146"/>
      <c r="BE74" s="146"/>
      <c r="BF74" s="146"/>
      <c r="BG74" s="146"/>
      <c r="BH74" s="146"/>
      <c r="BI74" s="146"/>
      <c r="BJ74" s="146"/>
      <c r="BK74" s="146"/>
      <c r="BL74" s="146"/>
      <c r="BM74" s="146"/>
      <c r="BN74" s="146"/>
      <c r="BO74" s="146"/>
      <c r="BP74" s="146"/>
      <c r="BQ74" s="146"/>
      <c r="BR74" s="146"/>
      <c r="BS74" s="146"/>
      <c r="BT74" s="146"/>
      <c r="BU74" s="146"/>
      <c r="BV74" s="146"/>
      <c r="BW74" s="146"/>
      <c r="BX74" s="146"/>
      <c r="BY74" s="146"/>
      <c r="BZ74" s="146"/>
      <c r="CA74" s="146"/>
      <c r="CB74" s="146"/>
      <c r="CC74" s="146"/>
      <c r="CD74" s="146"/>
      <c r="CE74" s="146"/>
    </row>
    <row r="75" spans="1:83">
      <c r="A75" s="349" t="s">
        <v>360</v>
      </c>
      <c r="B75" s="350"/>
      <c r="C75" s="350"/>
      <c r="D75" s="350"/>
      <c r="E75" s="350"/>
      <c r="F75" s="350"/>
      <c r="G75" s="350"/>
      <c r="H75" s="350"/>
      <c r="I75" s="350"/>
      <c r="J75" s="350"/>
      <c r="K75" s="350"/>
      <c r="L75" s="350">
        <v>-2.6000000000000002E-2</v>
      </c>
      <c r="M75" s="350">
        <v>-2.4E-2</v>
      </c>
      <c r="N75" s="350">
        <v>-3.7000000000000005E-2</v>
      </c>
      <c r="O75" s="350">
        <v>-3.9E-2</v>
      </c>
      <c r="P75" s="350">
        <v>-0.01</v>
      </c>
      <c r="Q75" s="350">
        <v>1.3999999999999999E-2</v>
      </c>
      <c r="R75" s="350">
        <v>5.0348797922449592E-4</v>
      </c>
      <c r="S75" s="350">
        <v>3.1710521643407548E-2</v>
      </c>
      <c r="T75" s="350">
        <v>1.7000000000000001E-2</v>
      </c>
      <c r="U75" s="350">
        <v>-2.2000000000000002E-2</v>
      </c>
      <c r="V75" s="350">
        <v>-2E-3</v>
      </c>
      <c r="W75" s="350">
        <v>6.9999999999999993E-3</v>
      </c>
      <c r="X75" s="350">
        <v>-2E-3</v>
      </c>
      <c r="Y75" s="351">
        <v>-4.2999999999999997E-2</v>
      </c>
      <c r="Z75" s="351">
        <v>-7.6999999999999999E-2</v>
      </c>
      <c r="AA75" s="351">
        <v>-7.2999999999999995E-2</v>
      </c>
      <c r="AB75" s="351">
        <v>-0.05</v>
      </c>
      <c r="AC75" s="96"/>
      <c r="AD75" s="146"/>
      <c r="AE75" s="146"/>
      <c r="AF75" s="146"/>
    </row>
    <row r="76" spans="1:83">
      <c r="A76" s="352"/>
      <c r="B76" s="263"/>
      <c r="C76" s="263"/>
      <c r="D76" s="263"/>
      <c r="E76" s="263"/>
      <c r="F76" s="263"/>
      <c r="G76" s="263"/>
      <c r="H76" s="263"/>
      <c r="I76" s="263"/>
      <c r="J76" s="263"/>
      <c r="K76" s="263"/>
      <c r="L76" s="263"/>
      <c r="M76" s="263"/>
      <c r="N76" s="263"/>
      <c r="O76" s="263"/>
      <c r="P76" s="263"/>
      <c r="Q76" s="263"/>
      <c r="R76" s="263"/>
      <c r="S76" s="263"/>
      <c r="T76" s="263"/>
      <c r="U76" s="263"/>
      <c r="V76" s="263"/>
      <c r="W76" s="263"/>
      <c r="X76" s="263"/>
      <c r="Y76" s="245"/>
      <c r="Z76" s="250"/>
      <c r="AA76" s="250"/>
      <c r="AB76" s="250"/>
      <c r="AC76" s="74"/>
      <c r="AD76" s="146"/>
      <c r="AE76" s="146"/>
      <c r="AF76" s="146"/>
    </row>
    <row r="77" spans="1:83" s="157" customFormat="1">
      <c r="A77" s="342" t="s">
        <v>361</v>
      </c>
      <c r="B77" s="234"/>
      <c r="C77" s="234"/>
      <c r="D77" s="234"/>
      <c r="E77" s="234"/>
      <c r="F77" s="234"/>
      <c r="G77" s="234"/>
      <c r="H77" s="234"/>
      <c r="I77" s="234"/>
      <c r="J77" s="234"/>
      <c r="K77" s="234"/>
      <c r="L77" s="234"/>
      <c r="M77" s="234"/>
      <c r="N77" s="234"/>
      <c r="O77" s="346">
        <v>576.6</v>
      </c>
      <c r="P77" s="346">
        <v>431.3</v>
      </c>
      <c r="Q77" s="346">
        <v>123.6</v>
      </c>
      <c r="R77" s="346">
        <v>155.80000000000001</v>
      </c>
      <c r="S77" s="346">
        <v>-316.8</v>
      </c>
      <c r="T77" s="346">
        <v>-78.900000000000006</v>
      </c>
      <c r="U77" s="346">
        <v>478.5</v>
      </c>
      <c r="V77" s="346">
        <v>35.9</v>
      </c>
      <c r="W77" s="346">
        <v>-186.3</v>
      </c>
      <c r="X77" s="346">
        <v>65.7</v>
      </c>
      <c r="Y77" s="347">
        <v>1377.9</v>
      </c>
      <c r="Z77" s="347">
        <v>2672.4</v>
      </c>
      <c r="AA77" s="309">
        <v>2992.2</v>
      </c>
      <c r="AB77" s="309">
        <v>2532.6</v>
      </c>
      <c r="AC77" s="473"/>
      <c r="AD77" s="146"/>
      <c r="AE77" s="146"/>
      <c r="AF77" s="146"/>
      <c r="AG77" s="146"/>
      <c r="AH77" s="146"/>
      <c r="AI77" s="146"/>
      <c r="AJ77" s="146"/>
      <c r="AK77" s="146"/>
      <c r="AL77" s="146"/>
      <c r="AM77" s="146"/>
      <c r="AN77" s="146"/>
      <c r="AO77" s="146"/>
      <c r="AP77" s="146"/>
      <c r="AQ77" s="146"/>
      <c r="AR77" s="146"/>
      <c r="AS77" s="146"/>
      <c r="AT77" s="146"/>
      <c r="AU77" s="146"/>
      <c r="AV77" s="146"/>
      <c r="AW77" s="146"/>
      <c r="AX77" s="146"/>
      <c r="AY77" s="146"/>
      <c r="AZ77" s="146"/>
      <c r="BA77" s="146"/>
      <c r="BB77" s="146"/>
      <c r="BC77" s="146"/>
      <c r="BD77" s="146"/>
      <c r="BE77" s="146"/>
      <c r="BF77" s="146"/>
      <c r="BG77" s="146"/>
      <c r="BH77" s="146"/>
      <c r="BI77" s="146"/>
      <c r="BJ77" s="146"/>
      <c r="BK77" s="146"/>
      <c r="BL77" s="146"/>
      <c r="BM77" s="146"/>
      <c r="BN77" s="146"/>
      <c r="BO77" s="146"/>
      <c r="BP77" s="146"/>
      <c r="BQ77" s="146"/>
      <c r="BR77" s="146"/>
      <c r="BS77" s="146"/>
      <c r="BT77" s="146"/>
      <c r="BU77" s="146"/>
      <c r="BV77" s="146"/>
      <c r="BW77" s="146"/>
      <c r="BX77" s="146"/>
      <c r="BY77" s="146"/>
      <c r="BZ77" s="146"/>
      <c r="CA77" s="146"/>
      <c r="CB77" s="146"/>
      <c r="CC77" s="146"/>
      <c r="CD77" s="146"/>
      <c r="CE77" s="146"/>
    </row>
    <row r="78" spans="1:83" s="160" customFormat="1" ht="15" thickBot="1">
      <c r="A78" s="353" t="s">
        <v>360</v>
      </c>
      <c r="B78" s="354"/>
      <c r="C78" s="354"/>
      <c r="D78" s="354"/>
      <c r="E78" s="354"/>
      <c r="F78" s="354"/>
      <c r="G78" s="354"/>
      <c r="H78" s="354"/>
      <c r="I78" s="354"/>
      <c r="J78" s="354"/>
      <c r="K78" s="354"/>
      <c r="L78" s="354"/>
      <c r="M78" s="354"/>
      <c r="N78" s="354"/>
      <c r="O78" s="355">
        <v>5.1999999999999998E-2</v>
      </c>
      <c r="P78" s="355">
        <v>3.5000000000000003E-2</v>
      </c>
      <c r="Q78" s="355">
        <v>0.01</v>
      </c>
      <c r="R78" s="355">
        <v>0.01</v>
      </c>
      <c r="S78" s="355">
        <v>-1.9E-2</v>
      </c>
      <c r="T78" s="355">
        <v>-4.0000000000000001E-3</v>
      </c>
      <c r="U78" s="355">
        <v>2.1999999999999999E-2</v>
      </c>
      <c r="V78" s="355">
        <v>2E-3</v>
      </c>
      <c r="W78" s="355">
        <v>-7.0000000000000001E-3</v>
      </c>
      <c r="X78" s="355">
        <v>2E-3</v>
      </c>
      <c r="Y78" s="356">
        <v>4.2999999999999997E-2</v>
      </c>
      <c r="Z78" s="356">
        <v>7.6999999999999999E-2</v>
      </c>
      <c r="AA78" s="356">
        <v>7.2999999999999995E-2</v>
      </c>
      <c r="AB78" s="356">
        <v>0.05</v>
      </c>
      <c r="AC78" s="764"/>
      <c r="AD78" s="146"/>
      <c r="AE78" s="146"/>
      <c r="AF78" s="146"/>
      <c r="AG78" s="146"/>
      <c r="AH78" s="146"/>
      <c r="AI78" s="146"/>
      <c r="AJ78" s="146"/>
      <c r="AK78" s="146"/>
      <c r="AL78" s="146"/>
      <c r="AM78" s="146"/>
      <c r="AN78" s="146"/>
      <c r="AO78" s="146"/>
      <c r="AP78" s="146"/>
      <c r="AQ78" s="146"/>
      <c r="AR78" s="146"/>
      <c r="AS78" s="146"/>
      <c r="AT78" s="146"/>
      <c r="AU78" s="146"/>
      <c r="AV78" s="146"/>
      <c r="AW78" s="146"/>
      <c r="AX78" s="146"/>
      <c r="AY78" s="146"/>
      <c r="AZ78" s="146"/>
      <c r="BA78" s="146"/>
      <c r="BB78" s="146"/>
      <c r="BC78" s="146"/>
      <c r="BD78" s="146"/>
      <c r="BE78" s="146"/>
      <c r="BF78" s="146"/>
      <c r="BG78" s="146"/>
      <c r="BH78" s="146"/>
      <c r="BI78" s="146"/>
      <c r="BJ78" s="146"/>
      <c r="BK78" s="146"/>
      <c r="BL78" s="146"/>
      <c r="BM78" s="146"/>
      <c r="BN78" s="146"/>
      <c r="BO78" s="146"/>
      <c r="BP78" s="146"/>
      <c r="BQ78" s="146"/>
      <c r="BR78" s="146"/>
      <c r="BS78" s="146"/>
      <c r="BT78" s="146"/>
      <c r="BU78" s="146"/>
      <c r="BV78" s="146"/>
      <c r="BW78" s="146"/>
      <c r="BX78" s="146"/>
      <c r="BY78" s="146"/>
      <c r="BZ78" s="146"/>
      <c r="CA78" s="146"/>
      <c r="CB78" s="146"/>
      <c r="CC78" s="146"/>
      <c r="CD78" s="146"/>
      <c r="CE78" s="146"/>
    </row>
    <row r="79" spans="1:83" ht="15.75" thickTop="1">
      <c r="A79" s="108"/>
      <c r="B79" s="468"/>
      <c r="C79" s="468"/>
      <c r="D79" s="468"/>
      <c r="E79" s="468"/>
      <c r="F79" s="468"/>
      <c r="G79" s="468"/>
      <c r="H79" s="468"/>
      <c r="I79" s="468"/>
      <c r="J79" s="468"/>
      <c r="K79" s="468"/>
      <c r="L79" s="161"/>
      <c r="M79" s="161"/>
      <c r="N79" s="161"/>
      <c r="O79" s="161"/>
      <c r="P79" s="161"/>
      <c r="Q79" s="161"/>
      <c r="R79" s="161"/>
      <c r="S79" s="161"/>
      <c r="T79" s="161"/>
      <c r="U79" s="161"/>
      <c r="V79" s="161"/>
      <c r="W79" s="161"/>
      <c r="X79" s="161"/>
      <c r="Y79" s="109"/>
      <c r="Z79" s="109"/>
      <c r="AA79" s="109"/>
      <c r="AB79" s="109"/>
      <c r="AC79" s="56"/>
    </row>
    <row r="80" spans="1:83" ht="24">
      <c r="A80" s="110" t="s">
        <v>362</v>
      </c>
      <c r="B80" s="469"/>
      <c r="C80" s="469"/>
      <c r="D80" s="469"/>
      <c r="E80" s="469"/>
      <c r="F80" s="469"/>
      <c r="G80" s="469"/>
      <c r="H80" s="469"/>
      <c r="I80" s="469"/>
      <c r="J80" s="469"/>
      <c r="K80" s="469"/>
      <c r="L80" s="161"/>
      <c r="M80" s="161"/>
      <c r="N80" s="161"/>
      <c r="O80" s="161"/>
      <c r="P80" s="161"/>
      <c r="Q80" s="161"/>
      <c r="R80" s="161"/>
      <c r="S80" s="161"/>
      <c r="T80" s="161"/>
      <c r="U80" s="161"/>
      <c r="V80" s="161"/>
      <c r="W80" s="161"/>
      <c r="X80" s="161"/>
      <c r="Y80" s="109"/>
      <c r="Z80" s="109"/>
      <c r="AA80" s="109"/>
      <c r="AB80" s="109"/>
      <c r="AC80" s="56"/>
    </row>
    <row r="81" spans="1:32" ht="48">
      <c r="A81" s="110" t="s">
        <v>363</v>
      </c>
      <c r="B81" s="469"/>
      <c r="C81" s="469"/>
      <c r="D81" s="469"/>
      <c r="E81" s="469"/>
      <c r="F81" s="469"/>
      <c r="G81" s="469"/>
      <c r="H81" s="469"/>
      <c r="I81" s="469"/>
      <c r="J81" s="469"/>
      <c r="K81" s="469"/>
      <c r="L81" s="161"/>
      <c r="M81" s="161"/>
      <c r="N81" s="161"/>
      <c r="O81" s="161"/>
      <c r="P81" s="161"/>
      <c r="Q81" s="161"/>
      <c r="R81" s="161"/>
      <c r="S81" s="161"/>
      <c r="T81" s="161"/>
      <c r="U81" s="161"/>
      <c r="V81" s="161"/>
      <c r="W81" s="161"/>
      <c r="X81" s="161"/>
      <c r="Y81" s="109"/>
      <c r="Z81" s="109"/>
      <c r="AA81" s="109"/>
      <c r="AB81" s="109"/>
      <c r="AC81" s="56"/>
      <c r="AD81" s="146"/>
      <c r="AE81" s="146"/>
      <c r="AF81" s="146"/>
    </row>
    <row r="82" spans="1:32" ht="15">
      <c r="A82" s="110"/>
      <c r="B82" s="469"/>
      <c r="C82" s="469"/>
      <c r="D82" s="469"/>
      <c r="E82" s="469"/>
      <c r="F82" s="469"/>
      <c r="G82" s="469"/>
      <c r="H82" s="469"/>
      <c r="I82" s="469"/>
      <c r="J82" s="469"/>
      <c r="K82" s="469"/>
      <c r="L82" s="161"/>
      <c r="M82" s="161"/>
      <c r="N82" s="161"/>
      <c r="O82" s="161"/>
      <c r="P82" s="161"/>
      <c r="Q82" s="161"/>
      <c r="R82" s="161"/>
      <c r="S82" s="161"/>
      <c r="T82" s="161"/>
      <c r="U82" s="161"/>
      <c r="V82" s="161"/>
      <c r="W82" s="161"/>
      <c r="X82" s="161"/>
      <c r="Y82" s="109"/>
      <c r="Z82" s="109"/>
      <c r="AA82" s="109"/>
      <c r="AB82" s="109"/>
      <c r="AC82" s="56"/>
      <c r="AD82" s="146"/>
      <c r="AE82" s="146"/>
      <c r="AF82" s="146"/>
    </row>
    <row r="83" spans="1:32">
      <c r="AC83" s="56"/>
      <c r="AD83" s="146"/>
      <c r="AE83" s="146"/>
      <c r="AF83" s="146"/>
    </row>
    <row r="84" spans="1:32">
      <c r="AC84" s="56"/>
      <c r="AD84" s="146"/>
      <c r="AE84" s="146"/>
      <c r="AF84" s="146"/>
    </row>
    <row r="85" spans="1:32">
      <c r="AC85" s="56"/>
      <c r="AD85" s="146"/>
      <c r="AE85" s="146"/>
      <c r="AF85" s="146"/>
    </row>
    <row r="86" spans="1:32">
      <c r="AC86" s="56"/>
      <c r="AD86" s="146"/>
      <c r="AE86" s="146"/>
      <c r="AF86" s="146"/>
    </row>
    <row r="87" spans="1:32">
      <c r="AC87" s="56"/>
      <c r="AD87" s="146"/>
      <c r="AE87" s="146"/>
      <c r="AF87" s="146"/>
    </row>
    <row r="88" spans="1:32">
      <c r="AC88" s="56"/>
      <c r="AD88" s="146"/>
      <c r="AE88" s="146"/>
      <c r="AF88" s="146"/>
    </row>
    <row r="89" spans="1:32">
      <c r="AC89" s="56"/>
      <c r="AD89" s="146"/>
      <c r="AE89" s="146"/>
      <c r="AF89" s="146"/>
    </row>
    <row r="90" spans="1:32">
      <c r="AC90" s="56"/>
      <c r="AD90" s="146"/>
      <c r="AE90" s="146"/>
      <c r="AF90" s="146"/>
    </row>
    <row r="91" spans="1:32">
      <c r="AC91" s="56"/>
      <c r="AD91" s="146"/>
      <c r="AE91" s="146"/>
      <c r="AF91" s="146"/>
    </row>
    <row r="92" spans="1:32">
      <c r="AC92" s="56"/>
      <c r="AD92" s="146"/>
      <c r="AE92" s="146"/>
      <c r="AF92" s="146"/>
    </row>
    <row r="93" spans="1:32">
      <c r="AC93" s="56"/>
      <c r="AD93" s="146"/>
      <c r="AE93" s="146"/>
      <c r="AF93" s="146"/>
    </row>
    <row r="94" spans="1:32">
      <c r="AC94" s="56"/>
      <c r="AD94" s="146"/>
      <c r="AE94" s="146"/>
      <c r="AF94" s="146"/>
    </row>
    <row r="95" spans="1:32">
      <c r="AC95" s="56"/>
      <c r="AD95" s="146"/>
      <c r="AE95" s="146"/>
      <c r="AF95" s="146"/>
    </row>
    <row r="96" spans="1:32">
      <c r="AC96" s="56"/>
      <c r="AD96" s="146"/>
      <c r="AE96" s="146"/>
      <c r="AF96" s="146"/>
    </row>
    <row r="97" spans="29:29" s="146" customFormat="1">
      <c r="AC97" s="56"/>
    </row>
    <row r="98" spans="29:29" s="146" customFormat="1">
      <c r="AC98" s="56"/>
    </row>
    <row r="99" spans="29:29" s="146" customFormat="1">
      <c r="AC99" s="56"/>
    </row>
    <row r="100" spans="29:29" s="146" customFormat="1">
      <c r="AC100" s="56"/>
    </row>
    <row r="101" spans="29:29" s="146" customFormat="1">
      <c r="AC101" s="56"/>
    </row>
    <row r="102" spans="29:29" s="146" customFormat="1">
      <c r="AC102" s="56"/>
    </row>
    <row r="103" spans="29:29" s="146" customFormat="1">
      <c r="AC103" s="56"/>
    </row>
    <row r="104" spans="29:29" s="146" customFormat="1">
      <c r="AC104" s="56"/>
    </row>
    <row r="105" spans="29:29" s="146" customFormat="1">
      <c r="AC105" s="56"/>
    </row>
    <row r="106" spans="29:29" s="146" customFormat="1">
      <c r="AC106" s="56"/>
    </row>
    <row r="107" spans="29:29" s="146" customFormat="1">
      <c r="AC107" s="56"/>
    </row>
    <row r="108" spans="29:29" s="146" customFormat="1">
      <c r="AC108" s="56"/>
    </row>
    <row r="109" spans="29:29" s="146" customFormat="1">
      <c r="AC109" s="56"/>
    </row>
    <row r="110" spans="29:29" s="146" customFormat="1">
      <c r="AC110" s="56"/>
    </row>
    <row r="111" spans="29:29" s="146" customFormat="1">
      <c r="AC111" s="56"/>
    </row>
    <row r="112" spans="29:29" s="146" customFormat="1">
      <c r="AC112" s="56"/>
    </row>
    <row r="113" spans="29:29" s="146" customFormat="1">
      <c r="AC113" s="56"/>
    </row>
    <row r="114" spans="29:29" s="146" customFormat="1">
      <c r="AC114" s="56"/>
    </row>
    <row r="115" spans="29:29" s="146" customFormat="1">
      <c r="AC115" s="56"/>
    </row>
    <row r="116" spans="29:29" s="146" customFormat="1">
      <c r="AC116" s="56"/>
    </row>
    <row r="117" spans="29:29" s="146" customFormat="1">
      <c r="AC117" s="56"/>
    </row>
    <row r="118" spans="29:29" s="146" customFormat="1">
      <c r="AC118" s="56"/>
    </row>
    <row r="119" spans="29:29" s="146" customFormat="1">
      <c r="AC119" s="56"/>
    </row>
    <row r="120" spans="29:29" s="146" customFormat="1">
      <c r="AC120" s="56"/>
    </row>
    <row r="121" spans="29:29" s="146" customFormat="1">
      <c r="AC121" s="56"/>
    </row>
    <row r="122" spans="29:29" s="146" customFormat="1">
      <c r="AC122" s="56"/>
    </row>
    <row r="123" spans="29:29" s="146" customFormat="1">
      <c r="AC123" s="56"/>
    </row>
    <row r="124" spans="29:29" s="146" customFormat="1">
      <c r="AC124" s="56"/>
    </row>
    <row r="125" spans="29:29" s="146" customFormat="1">
      <c r="AC125" s="56"/>
    </row>
    <row r="126" spans="29:29" s="146" customFormat="1">
      <c r="AC126" s="56"/>
    </row>
    <row r="127" spans="29:29" s="146" customFormat="1">
      <c r="AC127" s="56"/>
    </row>
    <row r="128" spans="29:29" s="146" customFormat="1">
      <c r="AC128" s="56"/>
    </row>
    <row r="129" spans="29:29" s="146" customFormat="1">
      <c r="AC129" s="56"/>
    </row>
    <row r="130" spans="29:29" s="146" customFormat="1">
      <c r="AC130" s="56"/>
    </row>
    <row r="131" spans="29:29" s="146" customFormat="1">
      <c r="AC131" s="56"/>
    </row>
    <row r="132" spans="29:29" s="146" customFormat="1">
      <c r="AC132" s="56"/>
    </row>
    <row r="133" spans="29:29" s="146" customFormat="1">
      <c r="AC133" s="56"/>
    </row>
    <row r="134" spans="29:29" s="146" customFormat="1">
      <c r="AC134" s="56"/>
    </row>
    <row r="135" spans="29:29" s="146" customFormat="1">
      <c r="AC135" s="56"/>
    </row>
    <row r="136" spans="29:29" s="146" customFormat="1">
      <c r="AC136" s="56"/>
    </row>
    <row r="137" spans="29:29" s="146" customFormat="1">
      <c r="AC137" s="56"/>
    </row>
    <row r="138" spans="29:29" s="146" customFormat="1">
      <c r="AC138" s="56"/>
    </row>
    <row r="139" spans="29:29" s="146" customFormat="1">
      <c r="AC139" s="56"/>
    </row>
    <row r="140" spans="29:29" s="146" customFormat="1">
      <c r="AC140" s="56"/>
    </row>
    <row r="141" spans="29:29" s="146" customFormat="1">
      <c r="AC141" s="56"/>
    </row>
    <row r="142" spans="29:29" s="146" customFormat="1">
      <c r="AC142" s="56"/>
    </row>
    <row r="143" spans="29:29" s="146" customFormat="1">
      <c r="AC143" s="56"/>
    </row>
    <row r="144" spans="29:29" s="146" customFormat="1">
      <c r="AC144" s="56"/>
    </row>
    <row r="145" spans="29:29" s="146" customFormat="1">
      <c r="AC145" s="56"/>
    </row>
    <row r="146" spans="29:29" s="146" customFormat="1">
      <c r="AC146" s="56"/>
    </row>
    <row r="147" spans="29:29" s="146" customFormat="1">
      <c r="AC147" s="56"/>
    </row>
    <row r="148" spans="29:29" s="146" customFormat="1">
      <c r="AC148" s="56"/>
    </row>
    <row r="149" spans="29:29" s="146" customFormat="1">
      <c r="AC149" s="56"/>
    </row>
    <row r="150" spans="29:29" s="146" customFormat="1">
      <c r="AC150" s="56"/>
    </row>
    <row r="151" spans="29:29" s="146" customFormat="1">
      <c r="AC151" s="56"/>
    </row>
    <row r="152" spans="29:29" s="146" customFormat="1">
      <c r="AC152" s="56"/>
    </row>
    <row r="153" spans="29:29" s="146" customFormat="1">
      <c r="AC153" s="56"/>
    </row>
    <row r="154" spans="29:29" s="146" customFormat="1">
      <c r="AC154" s="56"/>
    </row>
    <row r="155" spans="29:29" s="146" customFormat="1">
      <c r="AC155" s="56"/>
    </row>
    <row r="156" spans="29:29" s="146" customFormat="1">
      <c r="AC156" s="56"/>
    </row>
    <row r="157" spans="29:29" s="146" customFormat="1">
      <c r="AC157" s="56"/>
    </row>
    <row r="158" spans="29:29" s="146" customFormat="1">
      <c r="AC158" s="56"/>
    </row>
    <row r="159" spans="29:29" s="146" customFormat="1">
      <c r="AC159" s="56"/>
    </row>
    <row r="160" spans="29:29" s="146" customFormat="1">
      <c r="AC160" s="56"/>
    </row>
    <row r="161" spans="29:29" s="146" customFormat="1">
      <c r="AC161" s="56"/>
    </row>
    <row r="162" spans="29:29" s="146" customFormat="1">
      <c r="AC162" s="56"/>
    </row>
    <row r="163" spans="29:29" s="146" customFormat="1">
      <c r="AC163" s="56"/>
    </row>
    <row r="164" spans="29:29" s="146" customFormat="1">
      <c r="AC164" s="56"/>
    </row>
    <row r="165" spans="29:29" s="146" customFormat="1">
      <c r="AC165" s="56"/>
    </row>
    <row r="166" spans="29:29" s="146" customFormat="1">
      <c r="AC166" s="56"/>
    </row>
    <row r="167" spans="29:29" s="146" customFormat="1">
      <c r="AC167" s="56"/>
    </row>
    <row r="168" spans="29:29" s="146" customFormat="1">
      <c r="AC168" s="56"/>
    </row>
    <row r="169" spans="29:29" s="146" customFormat="1">
      <c r="AC169" s="56"/>
    </row>
    <row r="170" spans="29:29" s="146" customFormat="1">
      <c r="AC170" s="56"/>
    </row>
    <row r="171" spans="29:29" s="146" customFormat="1">
      <c r="AC171" s="56"/>
    </row>
    <row r="172" spans="29:29" s="146" customFormat="1">
      <c r="AC172" s="56"/>
    </row>
    <row r="173" spans="29:29" s="146" customFormat="1">
      <c r="AC173" s="56"/>
    </row>
    <row r="174" spans="29:29" s="146" customFormat="1">
      <c r="AC174" s="56"/>
    </row>
    <row r="175" spans="29:29" s="146" customFormat="1">
      <c r="AC175" s="56"/>
    </row>
    <row r="176" spans="29:29" s="146" customFormat="1">
      <c r="AC176" s="56"/>
    </row>
    <row r="177" spans="29:29" s="146" customFormat="1">
      <c r="AC177" s="56"/>
    </row>
    <row r="178" spans="29:29" s="146" customFormat="1">
      <c r="AC178" s="56"/>
    </row>
    <row r="179" spans="29:29" s="146" customFormat="1">
      <c r="AC179" s="56"/>
    </row>
    <row r="180" spans="29:29" s="146" customFormat="1">
      <c r="AC180" s="56"/>
    </row>
    <row r="181" spans="29:29" s="146" customFormat="1">
      <c r="AC181" s="56"/>
    </row>
    <row r="182" spans="29:29" s="146" customFormat="1">
      <c r="AC182" s="56"/>
    </row>
    <row r="183" spans="29:29" s="146" customFormat="1">
      <c r="AC183" s="56"/>
    </row>
    <row r="184" spans="29:29" s="146" customFormat="1">
      <c r="AC184" s="56"/>
    </row>
    <row r="185" spans="29:29" s="146" customFormat="1">
      <c r="AC185" s="56"/>
    </row>
    <row r="186" spans="29:29" s="146" customFormat="1">
      <c r="AC186" s="56"/>
    </row>
    <row r="187" spans="29:29" s="146" customFormat="1">
      <c r="AC187" s="56"/>
    </row>
    <row r="188" spans="29:29" s="146" customFormat="1">
      <c r="AC188" s="56"/>
    </row>
    <row r="189" spans="29:29" s="146" customFormat="1">
      <c r="AC189" s="56"/>
    </row>
    <row r="190" spans="29:29" s="146" customFormat="1">
      <c r="AC190" s="56"/>
    </row>
    <row r="191" spans="29:29" s="146" customFormat="1">
      <c r="AC191" s="56"/>
    </row>
    <row r="192" spans="29:29" s="146" customFormat="1">
      <c r="AC192" s="56"/>
    </row>
    <row r="193" spans="29:29" s="146" customFormat="1">
      <c r="AC193" s="56"/>
    </row>
    <row r="194" spans="29:29" s="146" customFormat="1">
      <c r="AC194" s="56"/>
    </row>
    <row r="195" spans="29:29" s="146" customFormat="1">
      <c r="AC195" s="56"/>
    </row>
    <row r="196" spans="29:29" s="146" customFormat="1">
      <c r="AC196" s="56"/>
    </row>
    <row r="197" spans="29:29" s="146" customFormat="1">
      <c r="AC197" s="56"/>
    </row>
    <row r="198" spans="29:29" s="146" customFormat="1">
      <c r="AC198" s="56"/>
    </row>
    <row r="199" spans="29:29" s="146" customFormat="1">
      <c r="AC199" s="56"/>
    </row>
    <row r="200" spans="29:29" s="146" customFormat="1">
      <c r="AC200" s="56"/>
    </row>
    <row r="201" spans="29:29" s="146" customFormat="1">
      <c r="AC201" s="56"/>
    </row>
    <row r="202" spans="29:29" s="146" customFormat="1">
      <c r="AC202" s="56"/>
    </row>
    <row r="203" spans="29:29" s="146" customFormat="1">
      <c r="AC203" s="56"/>
    </row>
    <row r="204" spans="29:29" s="146" customFormat="1">
      <c r="AC204" s="56"/>
    </row>
    <row r="205" spans="29:29" s="146" customFormat="1">
      <c r="AC205" s="56"/>
    </row>
    <row r="206" spans="29:29" s="146" customFormat="1">
      <c r="AC206" s="56"/>
    </row>
    <row r="207" spans="29:29" s="146" customFormat="1">
      <c r="AC207" s="56"/>
    </row>
    <row r="208" spans="29:29" s="146" customFormat="1">
      <c r="AC208" s="56"/>
    </row>
    <row r="209" spans="29:29" s="146" customFormat="1">
      <c r="AC209" s="56"/>
    </row>
    <row r="210" spans="29:29" s="146" customFormat="1">
      <c r="AC210" s="56"/>
    </row>
    <row r="211" spans="29:29" s="146" customFormat="1">
      <c r="AC211" s="56"/>
    </row>
    <row r="212" spans="29:29" s="146" customFormat="1">
      <c r="AC212" s="56"/>
    </row>
    <row r="213" spans="29:29" s="146" customFormat="1">
      <c r="AC213" s="56"/>
    </row>
    <row r="214" spans="29:29" s="146" customFormat="1">
      <c r="AC214" s="56"/>
    </row>
    <row r="215" spans="29:29" s="146" customFormat="1">
      <c r="AC215" s="56"/>
    </row>
    <row r="216" spans="29:29" s="146" customFormat="1">
      <c r="AC216" s="56"/>
    </row>
    <row r="217" spans="29:29" s="146" customFormat="1">
      <c r="AC217" s="56"/>
    </row>
    <row r="218" spans="29:29" s="146" customFormat="1">
      <c r="AC218" s="56"/>
    </row>
    <row r="219" spans="29:29" s="146" customFormat="1">
      <c r="AC219" s="56"/>
    </row>
    <row r="220" spans="29:29" s="146" customFormat="1">
      <c r="AC220" s="56"/>
    </row>
    <row r="221" spans="29:29" s="146" customFormat="1">
      <c r="AC221" s="56"/>
    </row>
    <row r="222" spans="29:29" s="146" customFormat="1">
      <c r="AC222" s="56"/>
    </row>
    <row r="223" spans="29:29" s="146" customFormat="1">
      <c r="AC223" s="56"/>
    </row>
    <row r="224" spans="29:29" s="146" customFormat="1">
      <c r="AC224" s="56"/>
    </row>
    <row r="225" spans="29:29" s="146" customFormat="1">
      <c r="AC225" s="56"/>
    </row>
    <row r="226" spans="29:29" s="146" customFormat="1">
      <c r="AC226" s="56"/>
    </row>
    <row r="227" spans="29:29" s="146" customFormat="1">
      <c r="AC227" s="56"/>
    </row>
    <row r="228" spans="29:29" s="146" customFormat="1">
      <c r="AC228" s="56"/>
    </row>
    <row r="229" spans="29:29" s="146" customFormat="1">
      <c r="AC229" s="56"/>
    </row>
    <row r="230" spans="29:29" s="146" customFormat="1">
      <c r="AC230" s="56"/>
    </row>
    <row r="231" spans="29:29" s="146" customFormat="1">
      <c r="AC231" s="56"/>
    </row>
    <row r="232" spans="29:29" s="146" customFormat="1">
      <c r="AC232" s="56"/>
    </row>
    <row r="233" spans="29:29" s="146" customFormat="1">
      <c r="AC233" s="56"/>
    </row>
    <row r="234" spans="29:29" s="146" customFormat="1">
      <c r="AC234" s="56"/>
    </row>
    <row r="235" spans="29:29" s="146" customFormat="1">
      <c r="AC235" s="56"/>
    </row>
    <row r="236" spans="29:29" s="146" customFormat="1">
      <c r="AC236" s="56"/>
    </row>
    <row r="237" spans="29:29" s="146" customFormat="1">
      <c r="AC237" s="56"/>
    </row>
    <row r="238" spans="29:29" s="146" customFormat="1">
      <c r="AC238" s="56"/>
    </row>
    <row r="239" spans="29:29" s="146" customFormat="1">
      <c r="AC239" s="56"/>
    </row>
    <row r="240" spans="29:29" s="146" customFormat="1">
      <c r="AC240" s="56"/>
    </row>
    <row r="241" spans="29:29" s="146" customFormat="1">
      <c r="AC241" s="56"/>
    </row>
    <row r="242" spans="29:29" s="146" customFormat="1">
      <c r="AC242" s="56"/>
    </row>
    <row r="243" spans="29:29" s="146" customFormat="1">
      <c r="AC243" s="56"/>
    </row>
    <row r="244" spans="29:29" s="146" customFormat="1">
      <c r="AC244" s="56"/>
    </row>
    <row r="245" spans="29:29" s="146" customFormat="1">
      <c r="AC245" s="56"/>
    </row>
    <row r="246" spans="29:29" s="146" customFormat="1">
      <c r="AC246" s="56"/>
    </row>
    <row r="247" spans="29:29" s="146" customFormat="1">
      <c r="AC247" s="56"/>
    </row>
    <row r="248" spans="29:29" s="146" customFormat="1">
      <c r="AC248" s="56"/>
    </row>
    <row r="249" spans="29:29" s="146" customFormat="1">
      <c r="AC249" s="56"/>
    </row>
    <row r="250" spans="29:29" s="146" customFormat="1">
      <c r="AC250" s="56"/>
    </row>
    <row r="251" spans="29:29" s="146" customFormat="1">
      <c r="AC251" s="56"/>
    </row>
    <row r="252" spans="29:29" s="146" customFormat="1">
      <c r="AC252" s="56"/>
    </row>
    <row r="253" spans="29:29" s="146" customFormat="1">
      <c r="AC253" s="56"/>
    </row>
    <row r="254" spans="29:29" s="146" customFormat="1">
      <c r="AC254" s="56"/>
    </row>
    <row r="255" spans="29:29" s="146" customFormat="1">
      <c r="AC255" s="56"/>
    </row>
    <row r="256" spans="29:29" s="146" customFormat="1">
      <c r="AC256" s="56"/>
    </row>
    <row r="257" spans="29:29" s="146" customFormat="1">
      <c r="AC257" s="56"/>
    </row>
  </sheetData>
  <pageMargins left="0.75" right="0.75" top="1" bottom="1" header="0.5" footer="0.5"/>
  <pageSetup paperSize="9" orientation="portrait" horizontalDpi="4294967292" verticalDpi="4294967292"/>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EC151"/>
  <sheetViews>
    <sheetView zoomScale="78" zoomScaleNormal="78" workbookViewId="0">
      <pane xSplit="1" ySplit="3" topLeftCell="B7" activePane="bottomRight" state="frozen"/>
      <selection activeCell="B4" sqref="B4"/>
      <selection pane="topRight" activeCell="B4" sqref="B4"/>
      <selection pane="bottomLeft" activeCell="B4" sqref="B4"/>
      <selection pane="bottomRight" activeCell="J39" sqref="J39"/>
    </sheetView>
  </sheetViews>
  <sheetFormatPr defaultColWidth="8.85546875" defaultRowHeight="12.75"/>
  <cols>
    <col min="1" max="1" width="54.28515625" style="14" customWidth="1"/>
    <col min="2" max="4" width="11.42578125" style="22" customWidth="1"/>
    <col min="5" max="5" width="12.42578125" style="58" bestFit="1" customWidth="1"/>
    <col min="6" max="6" width="12.42578125" style="57" bestFit="1" customWidth="1"/>
    <col min="7" max="9" width="12.42578125" style="22" bestFit="1" customWidth="1"/>
    <col min="10" max="10" width="12.42578125" style="22" customWidth="1"/>
    <col min="11" max="11" width="12.42578125" style="22" bestFit="1" customWidth="1"/>
    <col min="12" max="12" width="12.42578125" style="14" customWidth="1"/>
    <col min="13" max="13" width="12.42578125" style="14" bestFit="1" customWidth="1"/>
    <col min="14" max="14" width="12.85546875" style="14" customWidth="1"/>
    <col min="15" max="15" width="13.140625" style="14" customWidth="1"/>
    <col min="16" max="16384" width="8.85546875" style="14"/>
  </cols>
  <sheetData>
    <row r="1" spans="1:78" ht="15.75">
      <c r="A1" s="265" t="s">
        <v>712</v>
      </c>
      <c r="B1" s="63">
        <v>2012</v>
      </c>
      <c r="C1" s="63">
        <v>2013</v>
      </c>
      <c r="D1" s="63">
        <v>2014</v>
      </c>
      <c r="E1" s="63">
        <v>2015</v>
      </c>
      <c r="F1" s="63">
        <v>2016</v>
      </c>
      <c r="G1" s="63">
        <v>2017</v>
      </c>
      <c r="H1" s="63">
        <v>2018</v>
      </c>
      <c r="I1" s="61">
        <v>2019</v>
      </c>
      <c r="J1" s="61">
        <v>2020</v>
      </c>
      <c r="K1" s="61">
        <v>2021</v>
      </c>
      <c r="L1" s="61">
        <v>2022</v>
      </c>
      <c r="M1" s="61">
        <v>2023</v>
      </c>
      <c r="N1" s="61">
        <v>2024</v>
      </c>
      <c r="O1" s="61">
        <v>2025</v>
      </c>
    </row>
    <row r="2" spans="1:78" ht="13.5" customHeight="1">
      <c r="A2" s="363"/>
      <c r="B2" s="65" t="s">
        <v>81</v>
      </c>
      <c r="C2" s="65" t="s">
        <v>81</v>
      </c>
      <c r="D2" s="65" t="s">
        <v>81</v>
      </c>
      <c r="E2" s="65" t="s">
        <v>81</v>
      </c>
      <c r="F2" s="65" t="s">
        <v>81</v>
      </c>
      <c r="G2" s="826" t="s">
        <v>81</v>
      </c>
      <c r="H2" s="826" t="s">
        <v>81</v>
      </c>
      <c r="I2" s="64" t="s">
        <v>82</v>
      </c>
      <c r="J2" s="64" t="s">
        <v>82</v>
      </c>
      <c r="K2" s="64" t="s">
        <v>82</v>
      </c>
      <c r="L2" s="64" t="s">
        <v>82</v>
      </c>
      <c r="M2" s="64" t="s">
        <v>82</v>
      </c>
      <c r="N2" s="64" t="s">
        <v>82</v>
      </c>
      <c r="O2" s="64" t="s">
        <v>82</v>
      </c>
    </row>
    <row r="3" spans="1:78">
      <c r="A3" s="264" t="s">
        <v>365</v>
      </c>
      <c r="B3" s="66" t="s">
        <v>84</v>
      </c>
      <c r="C3" s="66" t="s">
        <v>84</v>
      </c>
      <c r="D3" s="66" t="s">
        <v>84</v>
      </c>
      <c r="E3" s="62" t="s">
        <v>672</v>
      </c>
      <c r="F3" s="62" t="s">
        <v>672</v>
      </c>
      <c r="G3" s="827" t="s">
        <v>762</v>
      </c>
      <c r="H3" s="827" t="s">
        <v>832</v>
      </c>
      <c r="I3" s="87" t="s">
        <v>847</v>
      </c>
      <c r="J3" s="87" t="s">
        <v>850</v>
      </c>
      <c r="K3" s="87" t="s">
        <v>850</v>
      </c>
      <c r="L3" s="87" t="s">
        <v>850</v>
      </c>
      <c r="M3" s="87" t="s">
        <v>850</v>
      </c>
      <c r="N3" s="87" t="s">
        <v>850</v>
      </c>
      <c r="O3" s="87" t="s">
        <v>850</v>
      </c>
    </row>
    <row r="4" spans="1:78" ht="15" customHeight="1">
      <c r="A4" s="264"/>
      <c r="B4" s="163"/>
      <c r="C4" s="163"/>
      <c r="D4" s="163"/>
      <c r="E4" s="163"/>
      <c r="F4" s="163"/>
      <c r="G4" s="163"/>
      <c r="H4" s="163"/>
      <c r="I4" s="162"/>
      <c r="J4" s="162"/>
      <c r="K4" s="162"/>
      <c r="L4" s="162"/>
      <c r="M4" s="162"/>
      <c r="N4" s="162"/>
      <c r="O4" s="162"/>
    </row>
    <row r="5" spans="1:78" s="13" customFormat="1" ht="12.95" customHeight="1">
      <c r="A5" s="100" t="s">
        <v>324</v>
      </c>
      <c r="B5" s="138">
        <v>6118.2</v>
      </c>
      <c r="C5" s="138">
        <v>8845.2000000000007</v>
      </c>
      <c r="D5" s="138">
        <v>11827.9</v>
      </c>
      <c r="E5" s="138">
        <v>13942</v>
      </c>
      <c r="F5" s="138">
        <v>16436.900000000001</v>
      </c>
      <c r="G5" s="138">
        <v>17173.099999999999</v>
      </c>
      <c r="H5" s="138">
        <v>18279.900000000001</v>
      </c>
      <c r="I5" s="135">
        <v>19333.5</v>
      </c>
      <c r="J5" s="135">
        <v>21327.4</v>
      </c>
      <c r="K5" s="135">
        <v>23256.5</v>
      </c>
      <c r="L5" s="135">
        <v>26501</v>
      </c>
      <c r="M5" s="135">
        <v>28505</v>
      </c>
      <c r="N5" s="135">
        <v>29746</v>
      </c>
      <c r="O5" s="135">
        <v>30457.9</v>
      </c>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row>
    <row r="6" spans="1:78">
      <c r="A6" s="264" t="s">
        <v>346</v>
      </c>
      <c r="B6" s="140">
        <v>2751.6</v>
      </c>
      <c r="C6" s="140">
        <v>4200.7</v>
      </c>
      <c r="D6" s="140">
        <v>5620.6</v>
      </c>
      <c r="E6" s="140">
        <v>6729.4</v>
      </c>
      <c r="F6" s="140">
        <v>8663.5</v>
      </c>
      <c r="G6" s="140">
        <v>9194.4</v>
      </c>
      <c r="H6" s="140">
        <v>8677.6</v>
      </c>
      <c r="I6" s="139">
        <v>10191.299999999999</v>
      </c>
      <c r="J6" s="139">
        <v>10519.4</v>
      </c>
      <c r="K6" s="139">
        <v>11019.3</v>
      </c>
      <c r="L6" s="139">
        <v>12323.6</v>
      </c>
      <c r="M6" s="139">
        <v>13032.9</v>
      </c>
      <c r="N6" s="139">
        <v>13497.9</v>
      </c>
      <c r="O6" s="139">
        <v>13963.9</v>
      </c>
    </row>
    <row r="7" spans="1:78">
      <c r="A7" s="264" t="s">
        <v>366</v>
      </c>
      <c r="B7" s="140">
        <v>3366.6</v>
      </c>
      <c r="C7" s="140">
        <v>4644.5</v>
      </c>
      <c r="D7" s="140">
        <v>6207.3</v>
      </c>
      <c r="E7" s="140">
        <v>7212.6</v>
      </c>
      <c r="F7" s="140">
        <v>7773.4</v>
      </c>
      <c r="G7" s="140">
        <v>7978.7</v>
      </c>
      <c r="H7" s="140">
        <v>8322.2999999999993</v>
      </c>
      <c r="I7" s="139">
        <v>7966.6</v>
      </c>
      <c r="J7" s="139">
        <v>9662</v>
      </c>
      <c r="K7" s="139">
        <v>11262.6</v>
      </c>
      <c r="L7" s="139">
        <v>13303.3</v>
      </c>
      <c r="M7" s="139">
        <v>14823</v>
      </c>
      <c r="N7" s="139">
        <v>15599</v>
      </c>
      <c r="O7" s="139">
        <v>15845</v>
      </c>
    </row>
    <row r="8" spans="1:78">
      <c r="A8" s="264" t="s">
        <v>339</v>
      </c>
      <c r="B8" s="142"/>
      <c r="C8" s="140"/>
      <c r="D8" s="140"/>
      <c r="E8" s="142"/>
      <c r="F8" s="142"/>
      <c r="G8" s="142"/>
      <c r="H8" s="142">
        <v>1280</v>
      </c>
      <c r="I8" s="141">
        <v>1175.5999999999999</v>
      </c>
      <c r="J8" s="141">
        <v>1146</v>
      </c>
      <c r="K8" s="141">
        <v>974.6</v>
      </c>
      <c r="L8" s="141">
        <v>874.1</v>
      </c>
      <c r="M8" s="141">
        <v>649.1</v>
      </c>
      <c r="N8" s="141">
        <v>649.1</v>
      </c>
      <c r="O8" s="141">
        <v>649.1</v>
      </c>
    </row>
    <row r="9" spans="1:78">
      <c r="A9" s="264"/>
      <c r="B9" s="140"/>
      <c r="C9" s="140"/>
      <c r="D9" s="140"/>
      <c r="E9" s="140"/>
      <c r="F9" s="140"/>
      <c r="G9" s="140"/>
      <c r="H9" s="140"/>
      <c r="I9" s="139"/>
      <c r="J9" s="139"/>
      <c r="K9" s="139"/>
      <c r="L9" s="139"/>
      <c r="M9" s="139"/>
      <c r="N9" s="139"/>
      <c r="O9" s="139"/>
    </row>
    <row r="10" spans="1:78" s="13" customFormat="1">
      <c r="A10" s="100" t="s">
        <v>325</v>
      </c>
      <c r="B10" s="138">
        <v>2367.4</v>
      </c>
      <c r="C10" s="138">
        <v>3032.5</v>
      </c>
      <c r="D10" s="138">
        <v>3537.2</v>
      </c>
      <c r="E10" s="138">
        <v>4058.1</v>
      </c>
      <c r="F10" s="138">
        <v>5507.1</v>
      </c>
      <c r="G10" s="138">
        <v>6385.1</v>
      </c>
      <c r="H10" s="138">
        <v>12019.2</v>
      </c>
      <c r="I10" s="135">
        <v>14333.4</v>
      </c>
      <c r="J10" s="135">
        <v>23207.8</v>
      </c>
      <c r="K10" s="135">
        <v>25258.400000000001</v>
      </c>
      <c r="L10" s="135">
        <v>26579.9</v>
      </c>
      <c r="M10" s="135">
        <v>27631.7</v>
      </c>
      <c r="N10" s="135">
        <v>28679.7</v>
      </c>
      <c r="O10" s="135"/>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row>
    <row r="11" spans="1:78">
      <c r="A11" s="264" t="s">
        <v>333</v>
      </c>
      <c r="B11" s="140"/>
      <c r="C11" s="140"/>
      <c r="D11" s="140"/>
      <c r="E11" s="142"/>
      <c r="F11" s="142"/>
      <c r="G11" s="140"/>
      <c r="H11" s="140">
        <v>1683.5</v>
      </c>
      <c r="I11" s="139">
        <v>1700.7</v>
      </c>
      <c r="J11" s="139">
        <v>1700.7</v>
      </c>
      <c r="K11" s="139">
        <v>1700.7</v>
      </c>
      <c r="L11" s="139">
        <v>1700.7</v>
      </c>
      <c r="M11" s="139">
        <v>1700.7</v>
      </c>
      <c r="N11" s="139">
        <v>1700.7</v>
      </c>
      <c r="O11" s="139">
        <v>1700.7</v>
      </c>
    </row>
    <row r="12" spans="1:78">
      <c r="A12" s="456" t="s">
        <v>367</v>
      </c>
      <c r="B12" s="140"/>
      <c r="C12" s="140"/>
      <c r="D12" s="140"/>
      <c r="E12" s="142"/>
      <c r="F12" s="142"/>
      <c r="G12" s="142"/>
      <c r="H12" s="142">
        <v>0</v>
      </c>
      <c r="I12" s="141">
        <v>0</v>
      </c>
      <c r="J12" s="141">
        <v>0</v>
      </c>
      <c r="K12" s="141">
        <v>0</v>
      </c>
      <c r="L12" s="141">
        <v>0</v>
      </c>
      <c r="M12" s="141">
        <v>0</v>
      </c>
      <c r="N12" s="141">
        <v>0</v>
      </c>
      <c r="O12" s="141"/>
    </row>
    <row r="13" spans="1:78">
      <c r="A13" s="456" t="s">
        <v>368</v>
      </c>
      <c r="B13" s="140"/>
      <c r="C13" s="140"/>
      <c r="D13" s="140"/>
      <c r="E13" s="142"/>
      <c r="F13" s="142"/>
      <c r="G13" s="142"/>
      <c r="H13" s="142">
        <v>1683.5</v>
      </c>
      <c r="I13" s="141">
        <v>1700.7</v>
      </c>
      <c r="J13" s="141">
        <v>1700.7</v>
      </c>
      <c r="K13" s="141">
        <v>1700.7</v>
      </c>
      <c r="L13" s="141">
        <v>1700.7</v>
      </c>
      <c r="M13" s="141">
        <v>1700.7</v>
      </c>
      <c r="N13" s="141">
        <v>1700.7</v>
      </c>
      <c r="O13" s="141">
        <v>1700.7</v>
      </c>
    </row>
    <row r="14" spans="1:78">
      <c r="A14" s="456" t="s">
        <v>369</v>
      </c>
      <c r="B14" s="140"/>
      <c r="C14" s="140"/>
      <c r="D14" s="140"/>
      <c r="E14" s="142"/>
      <c r="F14" s="142"/>
      <c r="G14" s="142"/>
      <c r="H14" s="142">
        <v>0</v>
      </c>
      <c r="I14" s="141">
        <v>0</v>
      </c>
      <c r="J14" s="141">
        <v>0</v>
      </c>
      <c r="K14" s="141">
        <v>0</v>
      </c>
      <c r="L14" s="141">
        <v>0</v>
      </c>
      <c r="M14" s="141">
        <v>0</v>
      </c>
      <c r="N14" s="141">
        <v>0</v>
      </c>
      <c r="O14" s="141"/>
    </row>
    <row r="15" spans="1:78">
      <c r="A15" s="264" t="s">
        <v>339</v>
      </c>
      <c r="B15" s="140">
        <v>2367.4</v>
      </c>
      <c r="C15" s="140">
        <v>3032.5</v>
      </c>
      <c r="D15" s="140">
        <v>3537.2</v>
      </c>
      <c r="E15" s="142">
        <v>4058.1</v>
      </c>
      <c r="F15" s="140">
        <f>SUM(F16:F18)</f>
        <v>5507.1</v>
      </c>
      <c r="G15" s="140">
        <v>6385.1</v>
      </c>
      <c r="H15" s="140">
        <v>10335.700000000001</v>
      </c>
      <c r="I15" s="139">
        <v>12632.7</v>
      </c>
      <c r="J15" s="139">
        <v>16894.3</v>
      </c>
      <c r="K15" s="139">
        <v>21507.1</v>
      </c>
      <c r="L15" s="139">
        <v>23557.8</v>
      </c>
      <c r="M15" s="139">
        <v>24879.200000000001</v>
      </c>
      <c r="N15" s="139">
        <v>25931</v>
      </c>
      <c r="O15" s="139">
        <v>26979</v>
      </c>
    </row>
    <row r="16" spans="1:78">
      <c r="A16" s="456" t="s">
        <v>370</v>
      </c>
      <c r="B16" s="140">
        <v>2337.5</v>
      </c>
      <c r="C16" s="140">
        <v>3018.4</v>
      </c>
      <c r="D16" s="140">
        <v>3537.2</v>
      </c>
      <c r="E16" s="142">
        <v>4058.1</v>
      </c>
      <c r="F16" s="140">
        <v>4593</v>
      </c>
      <c r="G16" s="140">
        <v>5396.4</v>
      </c>
      <c r="H16" s="140">
        <v>7516.9</v>
      </c>
      <c r="I16" s="139">
        <v>8676.7000000000007</v>
      </c>
      <c r="J16" s="139">
        <v>9669.2000000000007</v>
      </c>
      <c r="K16" s="139">
        <v>10772.8</v>
      </c>
      <c r="L16" s="139">
        <v>11725.6</v>
      </c>
      <c r="M16" s="139">
        <v>12559.8</v>
      </c>
      <c r="N16" s="139">
        <v>13299.9</v>
      </c>
      <c r="O16" s="139">
        <v>13953.8</v>
      </c>
    </row>
    <row r="17" spans="1:133">
      <c r="A17" s="456" t="s">
        <v>371</v>
      </c>
      <c r="B17" s="140">
        <v>29.9</v>
      </c>
      <c r="C17" s="140">
        <v>14.1</v>
      </c>
      <c r="D17" s="140"/>
      <c r="E17" s="142"/>
      <c r="F17" s="140">
        <v>686.8</v>
      </c>
      <c r="G17" s="140">
        <v>1033.7</v>
      </c>
      <c r="H17" s="140">
        <v>1934.7</v>
      </c>
      <c r="I17" s="139">
        <v>1970.4</v>
      </c>
      <c r="J17" s="139">
        <v>1088.2</v>
      </c>
      <c r="K17" s="139">
        <v>149.4</v>
      </c>
      <c r="L17" s="139">
        <v>131.69999999999999</v>
      </c>
      <c r="M17" s="139">
        <v>91.8</v>
      </c>
      <c r="N17" s="139">
        <v>91.8</v>
      </c>
      <c r="O17" s="139">
        <v>91.8</v>
      </c>
    </row>
    <row r="18" spans="1:133">
      <c r="A18" s="456" t="s">
        <v>372</v>
      </c>
      <c r="B18" s="140"/>
      <c r="C18" s="140"/>
      <c r="D18" s="140"/>
      <c r="E18" s="142"/>
      <c r="F18" s="140">
        <v>227.3</v>
      </c>
      <c r="G18" s="140">
        <v>-45</v>
      </c>
      <c r="H18" s="140">
        <v>884.1</v>
      </c>
      <c r="I18" s="139">
        <v>1985.6</v>
      </c>
      <c r="J18" s="139">
        <v>6136.9</v>
      </c>
      <c r="K18" s="139">
        <v>10584.9</v>
      </c>
      <c r="L18" s="139">
        <v>11700.4</v>
      </c>
      <c r="M18" s="139">
        <v>12227.5</v>
      </c>
      <c r="N18" s="139">
        <v>12539.2</v>
      </c>
      <c r="O18" s="139">
        <v>12933.3</v>
      </c>
    </row>
    <row r="19" spans="1:133">
      <c r="A19" s="264"/>
      <c r="B19" s="142"/>
      <c r="C19" s="142"/>
      <c r="D19" s="142"/>
      <c r="E19" s="142"/>
      <c r="F19" s="140"/>
      <c r="G19" s="140"/>
      <c r="H19" s="140"/>
      <c r="I19" s="139"/>
      <c r="J19" s="139"/>
      <c r="K19" s="139"/>
      <c r="L19" s="139"/>
      <c r="M19" s="139"/>
      <c r="N19" s="139"/>
      <c r="O19" s="139"/>
    </row>
    <row r="20" spans="1:133" s="13" customFormat="1">
      <c r="A20" s="100" t="s">
        <v>373</v>
      </c>
      <c r="B20" s="138">
        <v>8485.6</v>
      </c>
      <c r="C20" s="138">
        <v>11877.65</v>
      </c>
      <c r="D20" s="138">
        <v>15365.1</v>
      </c>
      <c r="E20" s="138">
        <v>18000.099999999999</v>
      </c>
      <c r="F20" s="138">
        <f>F10+F5</f>
        <v>21944</v>
      </c>
      <c r="G20" s="138">
        <f>G5+G10</f>
        <v>23558.199999999997</v>
      </c>
      <c r="H20" s="138">
        <v>30299.1</v>
      </c>
      <c r="I20" s="135">
        <v>33666.9</v>
      </c>
      <c r="J20" s="135">
        <v>39922.400000000001</v>
      </c>
      <c r="K20" s="135">
        <v>46464.3</v>
      </c>
      <c r="L20" s="135">
        <v>51759.4</v>
      </c>
      <c r="M20" s="135">
        <v>55085</v>
      </c>
      <c r="N20" s="135">
        <v>57377.599999999999</v>
      </c>
      <c r="O20" s="135">
        <v>59137.599999999999</v>
      </c>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row>
    <row r="21" spans="1:133">
      <c r="A21" s="264" t="s">
        <v>374</v>
      </c>
      <c r="B21" s="164">
        <v>0.26900000000000002</v>
      </c>
      <c r="C21" s="164">
        <v>0.34700000000000003</v>
      </c>
      <c r="D21" s="164">
        <v>0.35499999999999998</v>
      </c>
      <c r="E21" s="817">
        <f t="shared" ref="E21:F21" si="0">E20/E22</f>
        <v>0.28958714755026721</v>
      </c>
      <c r="F21" s="165">
        <f t="shared" si="0"/>
        <v>0.32383836416173029</v>
      </c>
      <c r="G21" s="165">
        <f>G20/G22</f>
        <v>0.31895446428208774</v>
      </c>
      <c r="H21" s="165">
        <v>0.38</v>
      </c>
      <c r="I21" s="170">
        <v>0.39800000000000002</v>
      </c>
      <c r="J21" s="170">
        <v>0.48899999999999999</v>
      </c>
      <c r="K21" s="170">
        <v>0.51500000000000001</v>
      </c>
      <c r="L21" s="170">
        <v>0.52100000000000002</v>
      </c>
      <c r="M21" s="170">
        <v>0.52500000000000002</v>
      </c>
      <c r="N21" s="170">
        <v>0.51700000000000002</v>
      </c>
      <c r="O21" s="170">
        <v>0.505</v>
      </c>
    </row>
    <row r="22" spans="1:133" s="13" customFormat="1">
      <c r="A22" s="100" t="s">
        <v>375</v>
      </c>
      <c r="B22" s="138">
        <v>31593.1</v>
      </c>
      <c r="C22" s="138">
        <v>34275.9</v>
      </c>
      <c r="D22" s="138">
        <v>43279.199999999997</v>
      </c>
      <c r="E22" s="818">
        <v>62157.8</v>
      </c>
      <c r="F22" s="125">
        <v>67762.2</v>
      </c>
      <c r="G22" s="671">
        <v>73860.7</v>
      </c>
      <c r="H22" s="125">
        <f>H20/H21</f>
        <v>79734.473684210519</v>
      </c>
      <c r="I22" s="135">
        <f>I20/I21</f>
        <v>84590.201005025127</v>
      </c>
      <c r="J22" s="135">
        <v>81627</v>
      </c>
      <c r="K22" s="135">
        <v>90265.5</v>
      </c>
      <c r="L22" s="135">
        <v>99383.3</v>
      </c>
      <c r="M22" s="135">
        <v>104916.7</v>
      </c>
      <c r="N22" s="135">
        <v>110879.6</v>
      </c>
      <c r="O22" s="135">
        <v>117150.8</v>
      </c>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row>
    <row r="23" spans="1:133">
      <c r="A23" s="264"/>
      <c r="B23" s="503"/>
      <c r="C23" s="503"/>
      <c r="D23" s="505"/>
      <c r="E23" s="505"/>
      <c r="F23" s="505"/>
      <c r="G23" s="503"/>
      <c r="H23" s="503"/>
      <c r="I23" s="230"/>
      <c r="J23" s="230"/>
      <c r="K23" s="230"/>
      <c r="L23" s="230"/>
      <c r="M23" s="230"/>
      <c r="N23" s="230"/>
    </row>
    <row r="24" spans="1:133" ht="15">
      <c r="A24" s="508" t="s">
        <v>486</v>
      </c>
      <c r="B24" s="503"/>
      <c r="C24" s="503"/>
      <c r="D24" s="505"/>
      <c r="E24" s="505"/>
      <c r="F24" s="505"/>
      <c r="G24" s="503"/>
      <c r="H24" s="503"/>
      <c r="I24" s="230"/>
      <c r="J24" s="230"/>
      <c r="K24" s="230"/>
      <c r="L24" s="230"/>
      <c r="M24" s="230"/>
      <c r="N24" s="230"/>
    </row>
    <row r="25" spans="1:133" s="3" customFormat="1">
      <c r="A25" s="803" t="s">
        <v>864</v>
      </c>
      <c r="B25" s="92"/>
      <c r="C25" s="92"/>
      <c r="D25" s="92"/>
      <c r="E25" s="92"/>
      <c r="F25" s="748"/>
      <c r="G25" s="230"/>
      <c r="H25" s="632"/>
      <c r="I25" s="230"/>
      <c r="J25" s="230"/>
      <c r="K25" s="230"/>
      <c r="L25" s="230"/>
      <c r="M25" s="230"/>
      <c r="N25" s="230"/>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row>
    <row r="26" spans="1:133" s="3" customFormat="1">
      <c r="A26" s="803" t="s">
        <v>865</v>
      </c>
      <c r="B26" s="92"/>
      <c r="C26" s="92"/>
      <c r="D26" s="92"/>
      <c r="E26" s="92"/>
      <c r="F26" s="748"/>
      <c r="G26" s="230"/>
      <c r="H26" s="632"/>
      <c r="I26" s="230"/>
      <c r="J26" s="230"/>
      <c r="K26" s="230"/>
      <c r="L26" s="230"/>
      <c r="M26" s="230"/>
      <c r="N26" s="230"/>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row>
    <row r="27" spans="1:133" s="3" customFormat="1">
      <c r="A27" s="803" t="s">
        <v>867</v>
      </c>
      <c r="B27" s="92"/>
      <c r="C27" s="92"/>
      <c r="D27" s="92"/>
      <c r="E27" s="92"/>
      <c r="F27" s="748"/>
      <c r="G27" s="230"/>
      <c r="H27" s="632"/>
      <c r="I27" s="230"/>
      <c r="J27" s="230"/>
      <c r="K27" s="230"/>
      <c r="L27" s="230"/>
      <c r="M27" s="230"/>
      <c r="N27" s="230"/>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row>
    <row r="28" spans="1:133" s="3" customFormat="1">
      <c r="A28" s="803"/>
      <c r="B28" s="92"/>
      <c r="C28" s="92"/>
      <c r="D28" s="92"/>
      <c r="E28" s="92"/>
      <c r="F28" s="748"/>
      <c r="G28" s="230"/>
      <c r="H28" s="632"/>
      <c r="I28" s="230"/>
      <c r="J28" s="230"/>
      <c r="K28" s="230"/>
      <c r="L28" s="230"/>
      <c r="M28" s="230"/>
      <c r="N28" s="230"/>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row>
    <row r="29" spans="1:133" ht="20.25">
      <c r="A29" s="591" t="s">
        <v>860</v>
      </c>
      <c r="B29" s="503"/>
      <c r="C29" s="503"/>
      <c r="D29" s="505"/>
      <c r="E29" s="505"/>
      <c r="F29" s="505"/>
      <c r="G29" s="503"/>
      <c r="H29" s="503"/>
      <c r="I29" s="230"/>
      <c r="J29" s="230"/>
      <c r="K29" s="230"/>
      <c r="L29" s="230"/>
      <c r="M29" s="230"/>
      <c r="N29" s="230"/>
    </row>
    <row r="30" spans="1:133" s="22" customFormat="1" ht="15.75">
      <c r="A30" s="847" t="s">
        <v>712</v>
      </c>
      <c r="B30" s="623">
        <v>2012</v>
      </c>
      <c r="C30" s="623">
        <v>2013</v>
      </c>
      <c r="D30" s="623"/>
      <c r="E30" s="623"/>
      <c r="F30" s="623"/>
      <c r="G30" s="623"/>
      <c r="H30" s="623"/>
      <c r="I30" s="564">
        <v>2019</v>
      </c>
      <c r="J30" s="564">
        <v>2020</v>
      </c>
      <c r="K30" s="564">
        <v>2021</v>
      </c>
      <c r="L30" s="564">
        <v>2022</v>
      </c>
      <c r="M30" s="564">
        <v>2023</v>
      </c>
      <c r="N30" s="564">
        <v>2024</v>
      </c>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row>
    <row r="31" spans="1:133" s="22" customFormat="1" ht="13.5" customHeight="1">
      <c r="A31" s="580"/>
      <c r="B31" s="624" t="s">
        <v>81</v>
      </c>
      <c r="C31" s="624" t="s">
        <v>81</v>
      </c>
      <c r="D31" s="624"/>
      <c r="E31" s="624"/>
      <c r="F31" s="624"/>
      <c r="G31" s="624"/>
      <c r="H31" s="624"/>
      <c r="I31" s="565" t="s">
        <v>82</v>
      </c>
      <c r="J31" s="565" t="s">
        <v>82</v>
      </c>
      <c r="K31" s="565" t="s">
        <v>82</v>
      </c>
      <c r="L31" s="565" t="s">
        <v>82</v>
      </c>
      <c r="M31" s="565" t="s">
        <v>82</v>
      </c>
      <c r="N31" s="565" t="s">
        <v>82</v>
      </c>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row>
    <row r="32" spans="1:133" s="22" customFormat="1">
      <c r="A32" s="503" t="s">
        <v>365</v>
      </c>
      <c r="B32" s="230" t="s">
        <v>84</v>
      </c>
      <c r="C32" s="230" t="s">
        <v>84</v>
      </c>
      <c r="D32" s="230"/>
      <c r="E32" s="284"/>
      <c r="F32" s="284"/>
      <c r="G32" s="284"/>
      <c r="H32" s="284"/>
      <c r="I32" s="593" t="s">
        <v>832</v>
      </c>
      <c r="J32" s="593" t="s">
        <v>832</v>
      </c>
      <c r="K32" s="593" t="s">
        <v>832</v>
      </c>
      <c r="L32" s="593" t="s">
        <v>832</v>
      </c>
      <c r="M32" s="593" t="s">
        <v>832</v>
      </c>
      <c r="N32" s="593" t="s">
        <v>832</v>
      </c>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row>
    <row r="33" spans="1:78" s="22" customFormat="1" ht="15" customHeight="1">
      <c r="A33" s="503"/>
      <c r="B33" s="369"/>
      <c r="C33" s="369"/>
      <c r="D33" s="369"/>
      <c r="E33" s="369"/>
      <c r="F33" s="369"/>
      <c r="G33" s="369"/>
      <c r="H33" s="369"/>
      <c r="I33" s="765"/>
      <c r="J33" s="765"/>
      <c r="K33" s="765"/>
      <c r="L33" s="765"/>
      <c r="M33" s="765"/>
      <c r="N33" s="765"/>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row>
    <row r="34" spans="1:78" s="884" customFormat="1" ht="12.95" customHeight="1">
      <c r="A34" s="604" t="s">
        <v>324</v>
      </c>
      <c r="B34" s="854">
        <v>6118.2</v>
      </c>
      <c r="C34" s="854">
        <v>8845.2000000000007</v>
      </c>
      <c r="D34" s="854"/>
      <c r="E34" s="854"/>
      <c r="F34" s="854"/>
      <c r="G34" s="854"/>
      <c r="H34" s="854"/>
      <c r="I34" s="766">
        <v>18093.3</v>
      </c>
      <c r="J34" s="766">
        <v>19640.400000000001</v>
      </c>
      <c r="K34" s="766">
        <v>20176.7</v>
      </c>
      <c r="L34" s="766">
        <v>21201.8</v>
      </c>
      <c r="M34" s="766">
        <v>21763</v>
      </c>
      <c r="N34" s="766">
        <v>22023</v>
      </c>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row>
    <row r="35" spans="1:78" s="22" customFormat="1">
      <c r="A35" s="503" t="s">
        <v>346</v>
      </c>
      <c r="B35" s="306">
        <v>2751.6</v>
      </c>
      <c r="C35" s="306">
        <v>4200.7</v>
      </c>
      <c r="D35" s="306"/>
      <c r="E35" s="306"/>
      <c r="F35" s="306"/>
      <c r="G35" s="306"/>
      <c r="H35" s="306"/>
      <c r="I35" s="767">
        <v>9225</v>
      </c>
      <c r="J35" s="767">
        <v>10013</v>
      </c>
      <c r="K35" s="767">
        <v>10237</v>
      </c>
      <c r="L35" s="767">
        <v>10477.700000000001</v>
      </c>
      <c r="M35" s="767">
        <v>10576.8</v>
      </c>
      <c r="N35" s="767">
        <v>10583.2</v>
      </c>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row>
    <row r="36" spans="1:78" s="22" customFormat="1">
      <c r="A36" s="503" t="s">
        <v>366</v>
      </c>
      <c r="B36" s="306">
        <v>3366.6</v>
      </c>
      <c r="C36" s="306">
        <v>4644.5</v>
      </c>
      <c r="D36" s="306"/>
      <c r="E36" s="306"/>
      <c r="F36" s="306"/>
      <c r="G36" s="306"/>
      <c r="H36" s="306"/>
      <c r="I36" s="767">
        <v>7722.3</v>
      </c>
      <c r="J36" s="767">
        <v>8551.9</v>
      </c>
      <c r="K36" s="767">
        <v>9289.2000000000007</v>
      </c>
      <c r="L36" s="767">
        <v>10073.6</v>
      </c>
      <c r="M36" s="767">
        <v>10535.7</v>
      </c>
      <c r="N36" s="767">
        <v>10789.3</v>
      </c>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row>
    <row r="37" spans="1:78" s="22" customFormat="1">
      <c r="A37" s="503" t="s">
        <v>339</v>
      </c>
      <c r="B37" s="905"/>
      <c r="C37" s="306"/>
      <c r="D37" s="306"/>
      <c r="E37" s="905"/>
      <c r="F37" s="905"/>
      <c r="G37" s="905"/>
      <c r="H37" s="905"/>
      <c r="I37" s="768">
        <v>1146</v>
      </c>
      <c r="J37" s="768">
        <v>1075.5</v>
      </c>
      <c r="K37" s="768">
        <v>650.5</v>
      </c>
      <c r="L37" s="768">
        <v>650.5</v>
      </c>
      <c r="M37" s="768">
        <v>650.5</v>
      </c>
      <c r="N37" s="768">
        <v>650.5</v>
      </c>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row>
    <row r="38" spans="1:78" s="22" customFormat="1">
      <c r="A38" s="503"/>
      <c r="B38" s="306"/>
      <c r="C38" s="306"/>
      <c r="D38" s="306"/>
      <c r="E38" s="306"/>
      <c r="F38" s="306"/>
      <c r="G38" s="306"/>
      <c r="H38" s="306"/>
      <c r="I38" s="767"/>
      <c r="J38" s="767"/>
      <c r="K38" s="767"/>
      <c r="L38" s="767"/>
      <c r="M38" s="767"/>
      <c r="N38" s="767"/>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row>
    <row r="39" spans="1:78" s="884" customFormat="1">
      <c r="A39" s="604" t="s">
        <v>325</v>
      </c>
      <c r="B39" s="854">
        <v>2367.4</v>
      </c>
      <c r="C39" s="854">
        <v>3032.5</v>
      </c>
      <c r="D39" s="854"/>
      <c r="E39" s="854"/>
      <c r="F39" s="854"/>
      <c r="G39" s="854"/>
      <c r="H39" s="854"/>
      <c r="I39" s="766">
        <v>12383.1</v>
      </c>
      <c r="J39" s="766">
        <v>17546.2</v>
      </c>
      <c r="K39" s="766">
        <v>20686.599999999999</v>
      </c>
      <c r="L39" s="766">
        <v>21990.799999999999</v>
      </c>
      <c r="M39" s="766">
        <v>23572</v>
      </c>
      <c r="N39" s="766">
        <v>25604.6</v>
      </c>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row>
    <row r="40" spans="1:78" s="22" customFormat="1">
      <c r="A40" s="503" t="s">
        <v>333</v>
      </c>
      <c r="B40" s="306"/>
      <c r="C40" s="306"/>
      <c r="D40" s="306"/>
      <c r="E40" s="905"/>
      <c r="F40" s="905"/>
      <c r="G40" s="306"/>
      <c r="H40" s="306"/>
      <c r="I40" s="767">
        <v>1672.2</v>
      </c>
      <c r="J40" s="767">
        <v>1700.5</v>
      </c>
      <c r="K40" s="767">
        <v>1700.5</v>
      </c>
      <c r="L40" s="767">
        <v>1700.5</v>
      </c>
      <c r="M40" s="767">
        <v>1700.5</v>
      </c>
      <c r="N40" s="767">
        <v>1700.5</v>
      </c>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row>
    <row r="41" spans="1:78" s="22" customFormat="1">
      <c r="A41" s="612" t="s">
        <v>367</v>
      </c>
      <c r="B41" s="306"/>
      <c r="C41" s="306"/>
      <c r="D41" s="306"/>
      <c r="E41" s="905"/>
      <c r="F41" s="905"/>
      <c r="G41" s="905"/>
      <c r="H41" s="905"/>
      <c r="I41" s="768">
        <v>0</v>
      </c>
      <c r="J41" s="768">
        <v>0</v>
      </c>
      <c r="K41" s="768">
        <v>0</v>
      </c>
      <c r="L41" s="768">
        <v>0</v>
      </c>
      <c r="M41" s="768">
        <v>0</v>
      </c>
      <c r="N41" s="768">
        <v>0</v>
      </c>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row>
    <row r="42" spans="1:78" s="22" customFormat="1">
      <c r="A42" s="612" t="s">
        <v>368</v>
      </c>
      <c r="B42" s="306"/>
      <c r="C42" s="306"/>
      <c r="D42" s="306"/>
      <c r="E42" s="905"/>
      <c r="F42" s="905"/>
      <c r="G42" s="905"/>
      <c r="H42" s="905"/>
      <c r="I42" s="768">
        <v>1672.2</v>
      </c>
      <c r="J42" s="768">
        <v>1700.5</v>
      </c>
      <c r="K42" s="768">
        <v>1700.5</v>
      </c>
      <c r="L42" s="768">
        <v>1700.5</v>
      </c>
      <c r="M42" s="768">
        <v>1700.5</v>
      </c>
      <c r="N42" s="768">
        <v>1700.5</v>
      </c>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row>
    <row r="43" spans="1:78" s="22" customFormat="1">
      <c r="A43" s="612" t="s">
        <v>369</v>
      </c>
      <c r="B43" s="306"/>
      <c r="C43" s="306"/>
      <c r="D43" s="306"/>
      <c r="E43" s="905"/>
      <c r="F43" s="905"/>
      <c r="G43" s="905"/>
      <c r="H43" s="905"/>
      <c r="I43" s="768">
        <v>0</v>
      </c>
      <c r="J43" s="768">
        <v>0</v>
      </c>
      <c r="K43" s="768">
        <v>0</v>
      </c>
      <c r="L43" s="768">
        <v>0</v>
      </c>
      <c r="M43" s="768">
        <v>0</v>
      </c>
      <c r="N43" s="768">
        <v>0</v>
      </c>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row>
    <row r="44" spans="1:78" s="22" customFormat="1">
      <c r="A44" s="503" t="s">
        <v>339</v>
      </c>
      <c r="B44" s="306">
        <v>2367.4</v>
      </c>
      <c r="C44" s="306">
        <v>3032.5</v>
      </c>
      <c r="D44" s="306"/>
      <c r="E44" s="905"/>
      <c r="F44" s="306"/>
      <c r="G44" s="306"/>
      <c r="H44" s="306"/>
      <c r="I44" s="767">
        <v>10913.1</v>
      </c>
      <c r="J44" s="767">
        <v>15845.7</v>
      </c>
      <c r="K44" s="767">
        <v>18986.099999999999</v>
      </c>
      <c r="L44" s="767">
        <v>20290.3</v>
      </c>
      <c r="M44" s="767">
        <v>21871.5</v>
      </c>
      <c r="N44" s="767">
        <v>23904.1</v>
      </c>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row>
    <row r="45" spans="1:78" s="22" customFormat="1">
      <c r="A45" s="612" t="s">
        <v>370</v>
      </c>
      <c r="B45" s="306">
        <v>2337.5</v>
      </c>
      <c r="C45" s="306">
        <v>3018.4</v>
      </c>
      <c r="D45" s="306"/>
      <c r="E45" s="905"/>
      <c r="F45" s="306"/>
      <c r="G45" s="306"/>
      <c r="H45" s="306"/>
      <c r="I45" s="767">
        <v>7116</v>
      </c>
      <c r="J45" s="767">
        <v>8938.7000000000007</v>
      </c>
      <c r="K45" s="767">
        <v>10147.700000000001</v>
      </c>
      <c r="L45" s="767">
        <v>11548.7</v>
      </c>
      <c r="M45" s="767">
        <v>13223.7</v>
      </c>
      <c r="N45" s="767">
        <v>15321.7</v>
      </c>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row>
    <row r="46" spans="1:78" s="22" customFormat="1">
      <c r="A46" s="612" t="s">
        <v>371</v>
      </c>
      <c r="B46" s="306">
        <v>29.9</v>
      </c>
      <c r="C46" s="306">
        <v>14.1</v>
      </c>
      <c r="D46" s="306"/>
      <c r="E46" s="905"/>
      <c r="F46" s="306"/>
      <c r="G46" s="306"/>
      <c r="H46" s="306"/>
      <c r="I46" s="767">
        <v>1759.6</v>
      </c>
      <c r="J46" s="767">
        <v>1984.2</v>
      </c>
      <c r="K46" s="767">
        <v>1845.8</v>
      </c>
      <c r="L46" s="767">
        <v>1789.6</v>
      </c>
      <c r="M46" s="767">
        <v>1732.1</v>
      </c>
      <c r="N46" s="767">
        <v>1711.4</v>
      </c>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row>
    <row r="47" spans="1:78" s="22" customFormat="1">
      <c r="A47" s="612" t="s">
        <v>597</v>
      </c>
      <c r="B47" s="306"/>
      <c r="C47" s="306"/>
      <c r="D47" s="306"/>
      <c r="E47" s="905"/>
      <c r="F47" s="306"/>
      <c r="G47" s="306"/>
      <c r="H47" s="306"/>
      <c r="I47" s="767">
        <v>2037.5</v>
      </c>
      <c r="J47" s="767">
        <v>4922.8</v>
      </c>
      <c r="K47" s="767">
        <v>6992.6</v>
      </c>
      <c r="L47" s="767">
        <v>6952.1</v>
      </c>
      <c r="M47" s="767">
        <v>6915.7</v>
      </c>
      <c r="N47" s="767">
        <v>6871.1</v>
      </c>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row>
    <row r="48" spans="1:78" s="22" customFormat="1">
      <c r="A48" s="503"/>
      <c r="B48" s="905"/>
      <c r="C48" s="905"/>
      <c r="D48" s="905"/>
      <c r="E48" s="905"/>
      <c r="F48" s="306"/>
      <c r="G48" s="306"/>
      <c r="H48" s="306"/>
      <c r="I48" s="767"/>
      <c r="J48" s="767"/>
      <c r="K48" s="767"/>
      <c r="L48" s="767"/>
      <c r="M48" s="767"/>
      <c r="N48" s="767"/>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row>
    <row r="49" spans="1:78" s="884" customFormat="1">
      <c r="A49" s="604" t="s">
        <v>373</v>
      </c>
      <c r="B49" s="854">
        <v>8485.6</v>
      </c>
      <c r="C49" s="854">
        <v>11877.65</v>
      </c>
      <c r="D49" s="854"/>
      <c r="E49" s="854"/>
      <c r="F49" s="854"/>
      <c r="G49" s="854"/>
      <c r="H49" s="854"/>
      <c r="I49" s="766">
        <v>32536.400000000001</v>
      </c>
      <c r="J49" s="766">
        <v>37186.6</v>
      </c>
      <c r="K49" s="766">
        <v>40863.199999999997</v>
      </c>
      <c r="L49" s="766">
        <v>43192.7</v>
      </c>
      <c r="M49" s="766">
        <v>45335</v>
      </c>
      <c r="N49" s="766">
        <v>47627.7</v>
      </c>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row>
    <row r="50" spans="1:78" s="22" customFormat="1">
      <c r="A50" s="503" t="s">
        <v>374</v>
      </c>
      <c r="B50" s="906">
        <v>0.26900000000000002</v>
      </c>
      <c r="C50" s="906">
        <v>0.34700000000000003</v>
      </c>
      <c r="D50" s="906"/>
      <c r="E50" s="907"/>
      <c r="F50" s="908"/>
      <c r="G50" s="908"/>
      <c r="H50" s="908"/>
      <c r="I50" s="769">
        <v>0.38</v>
      </c>
      <c r="J50" s="769">
        <v>0.4</v>
      </c>
      <c r="K50" s="769">
        <v>0.4</v>
      </c>
      <c r="L50" s="769">
        <v>0.39</v>
      </c>
      <c r="M50" s="769">
        <v>0.38</v>
      </c>
      <c r="N50" s="769">
        <v>0.38</v>
      </c>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row>
    <row r="51" spans="1:78" s="884" customFormat="1">
      <c r="A51" s="604" t="s">
        <v>375</v>
      </c>
      <c r="B51" s="854">
        <v>31593.1</v>
      </c>
      <c r="C51" s="854">
        <v>34275.9</v>
      </c>
      <c r="D51" s="854"/>
      <c r="E51" s="909"/>
      <c r="F51" s="851"/>
      <c r="G51" s="631"/>
      <c r="H51" s="851"/>
      <c r="I51" s="766">
        <f t="shared" ref="I51" si="1">I49/I50</f>
        <v>85622.105263157893</v>
      </c>
      <c r="J51" s="736">
        <f t="shared" ref="J51:N51" si="2">J49/J50</f>
        <v>92966.499999999985</v>
      </c>
      <c r="K51" s="736">
        <f t="shared" si="2"/>
        <v>102157.99999999999</v>
      </c>
      <c r="L51" s="736">
        <f t="shared" si="2"/>
        <v>110750.51282051281</v>
      </c>
      <c r="M51" s="736">
        <f t="shared" si="2"/>
        <v>119302.63157894737</v>
      </c>
      <c r="N51" s="736">
        <f t="shared" si="2"/>
        <v>125336.05263157893</v>
      </c>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row>
    <row r="52" spans="1:78">
      <c r="A52" s="822"/>
      <c r="B52" s="503"/>
      <c r="C52" s="503"/>
      <c r="D52" s="505"/>
      <c r="E52" s="505"/>
      <c r="F52" s="505"/>
      <c r="G52" s="503"/>
      <c r="H52" s="503"/>
      <c r="I52" s="503"/>
      <c r="J52" s="503"/>
    </row>
    <row r="53" spans="1:78" ht="20.25">
      <c r="A53" s="591" t="s">
        <v>833</v>
      </c>
      <c r="B53" s="503"/>
      <c r="C53" s="503"/>
      <c r="D53" s="505"/>
      <c r="E53" s="505"/>
      <c r="F53" s="505"/>
      <c r="G53" s="503"/>
      <c r="H53" s="503"/>
      <c r="I53" s="503"/>
      <c r="J53" s="503"/>
    </row>
    <row r="54" spans="1:78" s="22" customFormat="1" ht="15.75">
      <c r="A54" s="847" t="s">
        <v>712</v>
      </c>
      <c r="B54" s="623"/>
      <c r="C54" s="623"/>
      <c r="D54" s="623"/>
      <c r="E54" s="623"/>
      <c r="F54" s="623"/>
      <c r="G54" s="623"/>
      <c r="H54" s="564">
        <v>2018</v>
      </c>
      <c r="I54" s="564">
        <v>2019</v>
      </c>
      <c r="J54" s="564"/>
      <c r="K54" s="564">
        <v>2020</v>
      </c>
      <c r="L54" s="564">
        <v>2021</v>
      </c>
      <c r="M54" s="618">
        <v>2022</v>
      </c>
      <c r="N54" s="618">
        <v>2023</v>
      </c>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row>
    <row r="55" spans="1:78" s="22" customFormat="1" ht="13.5" customHeight="1">
      <c r="A55" s="580"/>
      <c r="B55" s="624"/>
      <c r="C55" s="624"/>
      <c r="D55" s="624"/>
      <c r="E55" s="624"/>
      <c r="F55" s="624"/>
      <c r="G55" s="624"/>
      <c r="H55" s="565" t="s">
        <v>82</v>
      </c>
      <c r="I55" s="565" t="s">
        <v>82</v>
      </c>
      <c r="J55" s="565"/>
      <c r="K55" s="565" t="s">
        <v>82</v>
      </c>
      <c r="L55" s="565" t="s">
        <v>82</v>
      </c>
      <c r="M55" s="565" t="s">
        <v>82</v>
      </c>
      <c r="N55" s="565" t="s">
        <v>82</v>
      </c>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row>
    <row r="56" spans="1:78" s="22" customFormat="1">
      <c r="A56" s="503" t="s">
        <v>365</v>
      </c>
      <c r="B56" s="230"/>
      <c r="C56" s="230"/>
      <c r="D56" s="230"/>
      <c r="E56" s="284"/>
      <c r="F56" s="284"/>
      <c r="G56" s="284"/>
      <c r="H56" s="593" t="s">
        <v>762</v>
      </c>
      <c r="I56" s="593" t="s">
        <v>762</v>
      </c>
      <c r="J56" s="593"/>
      <c r="K56" s="593" t="s">
        <v>762</v>
      </c>
      <c r="L56" s="593" t="s">
        <v>762</v>
      </c>
      <c r="M56" s="593" t="s">
        <v>762</v>
      </c>
      <c r="N56" s="593" t="s">
        <v>762</v>
      </c>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row>
    <row r="57" spans="1:78" s="22" customFormat="1">
      <c r="A57" s="503"/>
      <c r="B57" s="369"/>
      <c r="C57" s="369"/>
      <c r="D57" s="369"/>
      <c r="E57" s="369"/>
      <c r="F57" s="369"/>
      <c r="G57" s="369"/>
      <c r="H57" s="765"/>
      <c r="I57" s="765"/>
      <c r="J57" s="765"/>
      <c r="K57" s="765"/>
      <c r="L57" s="765"/>
      <c r="M57" s="615"/>
      <c r="N57" s="615"/>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row>
    <row r="58" spans="1:78" s="884" customFormat="1">
      <c r="A58" s="604" t="s">
        <v>324</v>
      </c>
      <c r="B58" s="854"/>
      <c r="C58" s="854"/>
      <c r="D58" s="854"/>
      <c r="E58" s="854"/>
      <c r="F58" s="854"/>
      <c r="G58" s="854"/>
      <c r="H58" s="766">
        <v>16569.3</v>
      </c>
      <c r="I58" s="766">
        <v>15940.3</v>
      </c>
      <c r="J58" s="766"/>
      <c r="K58" s="766">
        <v>15958.8</v>
      </c>
      <c r="L58" s="766">
        <v>16171.5</v>
      </c>
      <c r="M58" s="766">
        <v>16158.9</v>
      </c>
      <c r="N58" s="766">
        <v>17215</v>
      </c>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row>
    <row r="59" spans="1:78" s="22" customFormat="1">
      <c r="A59" s="503" t="s">
        <v>346</v>
      </c>
      <c r="B59" s="306"/>
      <c r="C59" s="306"/>
      <c r="D59" s="306"/>
      <c r="E59" s="306"/>
      <c r="F59" s="306"/>
      <c r="G59" s="306"/>
      <c r="H59" s="767">
        <v>9388.5</v>
      </c>
      <c r="I59" s="767">
        <v>8234.6</v>
      </c>
      <c r="J59" s="767"/>
      <c r="K59" s="767">
        <v>7075.3</v>
      </c>
      <c r="L59" s="767">
        <v>6102.5</v>
      </c>
      <c r="M59" s="615">
        <v>6474.7</v>
      </c>
      <c r="N59" s="615">
        <v>5881.5</v>
      </c>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row>
    <row r="60" spans="1:78" s="22" customFormat="1">
      <c r="A60" s="503" t="s">
        <v>366</v>
      </c>
      <c r="B60" s="306"/>
      <c r="C60" s="306"/>
      <c r="D60" s="306"/>
      <c r="E60" s="306"/>
      <c r="F60" s="306"/>
      <c r="G60" s="306"/>
      <c r="H60" s="767">
        <v>8334.7000000000007</v>
      </c>
      <c r="I60" s="767">
        <v>8761.5</v>
      </c>
      <c r="J60" s="767"/>
      <c r="K60" s="767">
        <v>8685.2000000000007</v>
      </c>
      <c r="L60" s="767">
        <v>8911.9</v>
      </c>
      <c r="M60" s="767">
        <v>9344.4</v>
      </c>
      <c r="N60" s="615">
        <v>10939.4</v>
      </c>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row>
    <row r="61" spans="1:78" s="22" customFormat="1">
      <c r="A61" s="503" t="s">
        <v>339</v>
      </c>
      <c r="B61" s="905"/>
      <c r="C61" s="306"/>
      <c r="D61" s="306"/>
      <c r="E61" s="905"/>
      <c r="F61" s="905"/>
      <c r="G61" s="905"/>
      <c r="H61" s="768"/>
      <c r="I61" s="768"/>
      <c r="J61" s="768"/>
      <c r="K61" s="768"/>
      <c r="L61" s="768"/>
      <c r="M61" s="615"/>
      <c r="N61" s="615"/>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row>
    <row r="62" spans="1:78" s="22" customFormat="1">
      <c r="A62" s="503"/>
      <c r="B62" s="306"/>
      <c r="C62" s="306"/>
      <c r="D62" s="306"/>
      <c r="E62" s="306"/>
      <c r="F62" s="306"/>
      <c r="G62" s="306"/>
      <c r="H62" s="767"/>
      <c r="I62" s="767"/>
      <c r="J62" s="767"/>
      <c r="K62" s="767"/>
      <c r="L62" s="767"/>
      <c r="M62" s="615"/>
      <c r="N62" s="615"/>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row>
    <row r="63" spans="1:78" s="884" customFormat="1">
      <c r="A63" s="604" t="s">
        <v>325</v>
      </c>
      <c r="B63" s="854"/>
      <c r="C63" s="854"/>
      <c r="D63" s="854"/>
      <c r="E63" s="854"/>
      <c r="F63" s="854"/>
      <c r="G63" s="854"/>
      <c r="H63" s="766">
        <v>8885.7000000000007</v>
      </c>
      <c r="I63" s="766">
        <v>11381.9</v>
      </c>
      <c r="J63" s="766"/>
      <c r="K63" s="766">
        <v>12922.6</v>
      </c>
      <c r="L63" s="766">
        <v>14099.2</v>
      </c>
      <c r="M63" s="766">
        <v>15252</v>
      </c>
      <c r="N63" s="766">
        <v>15196</v>
      </c>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row>
    <row r="64" spans="1:78" s="22" customFormat="1">
      <c r="A64" s="503" t="s">
        <v>333</v>
      </c>
      <c r="B64" s="306"/>
      <c r="C64" s="306"/>
      <c r="D64" s="306"/>
      <c r="E64" s="905"/>
      <c r="F64" s="905"/>
      <c r="G64" s="306"/>
      <c r="H64" s="767">
        <v>640</v>
      </c>
      <c r="I64" s="767">
        <v>1630.8</v>
      </c>
      <c r="J64" s="767"/>
      <c r="K64" s="767">
        <v>3230.8</v>
      </c>
      <c r="L64" s="767">
        <v>3230.8</v>
      </c>
      <c r="M64" s="767">
        <v>3230.8</v>
      </c>
      <c r="N64" s="767">
        <v>3230.8</v>
      </c>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row>
    <row r="65" spans="1:78" s="22" customFormat="1">
      <c r="A65" s="612" t="s">
        <v>367</v>
      </c>
      <c r="B65" s="306"/>
      <c r="C65" s="306"/>
      <c r="D65" s="306"/>
      <c r="E65" s="905"/>
      <c r="F65" s="905"/>
      <c r="G65" s="905"/>
      <c r="H65" s="768"/>
      <c r="I65" s="768"/>
      <c r="J65" s="768"/>
      <c r="K65" s="768"/>
      <c r="L65" s="768"/>
      <c r="M65" s="615"/>
      <c r="N65" s="615"/>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row>
    <row r="66" spans="1:78" s="22" customFormat="1">
      <c r="A66" s="612" t="s">
        <v>368</v>
      </c>
      <c r="B66" s="306"/>
      <c r="C66" s="306"/>
      <c r="D66" s="306"/>
      <c r="E66" s="905"/>
      <c r="F66" s="905"/>
      <c r="G66" s="905"/>
      <c r="H66" s="768">
        <f>H64</f>
        <v>640</v>
      </c>
      <c r="I66" s="768">
        <f t="shared" ref="I66:N66" si="3">I64</f>
        <v>1630.8</v>
      </c>
      <c r="J66" s="768"/>
      <c r="K66" s="768">
        <f t="shared" si="3"/>
        <v>3230.8</v>
      </c>
      <c r="L66" s="768">
        <f t="shared" si="3"/>
        <v>3230.8</v>
      </c>
      <c r="M66" s="768">
        <f t="shared" si="3"/>
        <v>3230.8</v>
      </c>
      <c r="N66" s="768">
        <f t="shared" si="3"/>
        <v>3230.8</v>
      </c>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row>
    <row r="67" spans="1:78" s="22" customFormat="1">
      <c r="A67" s="612" t="s">
        <v>369</v>
      </c>
      <c r="B67" s="306"/>
      <c r="C67" s="306"/>
      <c r="D67" s="306"/>
      <c r="E67" s="905"/>
      <c r="F67" s="905"/>
      <c r="G67" s="905"/>
      <c r="H67" s="768"/>
      <c r="I67" s="768"/>
      <c r="J67" s="768"/>
      <c r="K67" s="768"/>
      <c r="L67" s="768"/>
      <c r="M67" s="615"/>
      <c r="N67" s="615"/>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row>
    <row r="68" spans="1:78" s="22" customFormat="1">
      <c r="A68" s="503" t="s">
        <v>339</v>
      </c>
      <c r="B68" s="306"/>
      <c r="C68" s="306"/>
      <c r="D68" s="306"/>
      <c r="E68" s="905"/>
      <c r="F68" s="306"/>
      <c r="G68" s="306"/>
      <c r="H68" s="767">
        <f t="shared" ref="H68" si="4">SUM(H69:H71)</f>
        <v>7444.2999999999993</v>
      </c>
      <c r="I68" s="767">
        <f>SUM(I69:I71)</f>
        <v>9953.2000000000007</v>
      </c>
      <c r="J68" s="767"/>
      <c r="K68" s="767">
        <f>SUM(K69:K71)</f>
        <v>10673.2</v>
      </c>
      <c r="L68" s="767">
        <f>SUM(L69:L71)</f>
        <v>11463.6</v>
      </c>
      <c r="M68" s="767">
        <f>SUM(M69:M71)</f>
        <v>12226.4</v>
      </c>
      <c r="N68" s="615"/>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row>
    <row r="69" spans="1:78" s="22" customFormat="1">
      <c r="A69" s="612" t="s">
        <v>370</v>
      </c>
      <c r="B69" s="306"/>
      <c r="C69" s="306"/>
      <c r="D69" s="306"/>
      <c r="E69" s="905"/>
      <c r="F69" s="306"/>
      <c r="G69" s="306"/>
      <c r="H69" s="767">
        <v>5228.7</v>
      </c>
      <c r="I69" s="767">
        <v>5958.7</v>
      </c>
      <c r="J69" s="767"/>
      <c r="K69" s="767">
        <v>6842.5</v>
      </c>
      <c r="L69" s="767">
        <v>8304.1</v>
      </c>
      <c r="M69" s="615">
        <v>9122.4</v>
      </c>
      <c r="N69" s="615">
        <v>9159.5</v>
      </c>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row>
    <row r="70" spans="1:78" s="22" customFormat="1">
      <c r="A70" s="612" t="s">
        <v>371</v>
      </c>
      <c r="B70" s="306"/>
      <c r="C70" s="306"/>
      <c r="D70" s="306"/>
      <c r="E70" s="905"/>
      <c r="F70" s="306"/>
      <c r="G70" s="306"/>
      <c r="H70" s="767">
        <v>1429.6</v>
      </c>
      <c r="I70" s="767">
        <v>1617.3</v>
      </c>
      <c r="J70" s="767"/>
      <c r="K70" s="767">
        <v>833.1</v>
      </c>
      <c r="L70" s="767">
        <v>29.6</v>
      </c>
      <c r="M70" s="615">
        <v>14.6</v>
      </c>
      <c r="N70" s="615">
        <v>43</v>
      </c>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row>
    <row r="71" spans="1:78" s="22" customFormat="1">
      <c r="A71" s="612" t="s">
        <v>597</v>
      </c>
      <c r="B71" s="306"/>
      <c r="C71" s="306"/>
      <c r="D71" s="306"/>
      <c r="E71" s="905"/>
      <c r="F71" s="306"/>
      <c r="G71" s="306"/>
      <c r="H71" s="767">
        <v>786</v>
      </c>
      <c r="I71" s="767">
        <v>2377.1999999999998</v>
      </c>
      <c r="J71" s="767"/>
      <c r="K71" s="767">
        <v>2997.6</v>
      </c>
      <c r="L71" s="767">
        <v>3129.9</v>
      </c>
      <c r="M71" s="615">
        <v>3089.4</v>
      </c>
      <c r="N71" s="615">
        <v>3053.7</v>
      </c>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row>
    <row r="72" spans="1:78" s="22" customFormat="1">
      <c r="A72" s="503"/>
      <c r="B72" s="905"/>
      <c r="C72" s="905"/>
      <c r="D72" s="905"/>
      <c r="E72" s="905"/>
      <c r="F72" s="306"/>
      <c r="G72" s="306"/>
      <c r="H72" s="767"/>
      <c r="I72" s="767"/>
      <c r="J72" s="767"/>
      <c r="K72" s="767"/>
      <c r="L72" s="767"/>
      <c r="M72" s="615"/>
      <c r="N72" s="615"/>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row>
    <row r="73" spans="1:78" s="884" customFormat="1">
      <c r="A73" s="604" t="s">
        <v>373</v>
      </c>
      <c r="B73" s="854"/>
      <c r="C73" s="854"/>
      <c r="D73" s="854"/>
      <c r="E73" s="854"/>
      <c r="F73" s="854"/>
      <c r="G73" s="854"/>
      <c r="H73" s="766">
        <f t="shared" ref="H73" si="5">H58+H63</f>
        <v>25455</v>
      </c>
      <c r="I73" s="766">
        <f>I58+I63</f>
        <v>27322.199999999997</v>
      </c>
      <c r="J73" s="766"/>
      <c r="K73" s="766">
        <f>K58+K63</f>
        <v>28881.4</v>
      </c>
      <c r="L73" s="766">
        <f>L58+L63</f>
        <v>30270.7</v>
      </c>
      <c r="M73" s="766">
        <f>M58+M63</f>
        <v>31410.9</v>
      </c>
      <c r="N73" s="766">
        <f>N58+N63</f>
        <v>32411</v>
      </c>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row>
    <row r="74" spans="1:78" s="22" customFormat="1">
      <c r="A74" s="503" t="s">
        <v>374</v>
      </c>
      <c r="B74" s="906"/>
      <c r="C74" s="906"/>
      <c r="D74" s="906"/>
      <c r="E74" s="907"/>
      <c r="F74" s="908"/>
      <c r="G74" s="908"/>
      <c r="H74" s="769">
        <f t="shared" ref="H74" si="6">H73/H75</f>
        <v>0.31773710764990626</v>
      </c>
      <c r="I74" s="769">
        <f>I73/I75</f>
        <v>0.31792587524392329</v>
      </c>
      <c r="J74" s="769"/>
      <c r="K74" s="769">
        <f>K73/K75</f>
        <v>0.31332986893508813</v>
      </c>
      <c r="L74" s="769">
        <f>L73/L75</f>
        <v>0.30551714671548907</v>
      </c>
      <c r="M74" s="769">
        <f>M73/M75</f>
        <v>0.29367673484957568</v>
      </c>
      <c r="N74" s="769">
        <f t="shared" ref="N74" si="7">N73/N75</f>
        <v>0.30302435339346889</v>
      </c>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row>
    <row r="75" spans="1:78" s="884" customFormat="1">
      <c r="A75" s="604" t="s">
        <v>375</v>
      </c>
      <c r="B75" s="854"/>
      <c r="C75" s="854"/>
      <c r="D75" s="854"/>
      <c r="E75" s="909"/>
      <c r="F75" s="851"/>
      <c r="G75" s="631"/>
      <c r="H75" s="596">
        <v>80113.399999999994</v>
      </c>
      <c r="I75" s="596">
        <v>85938.9</v>
      </c>
      <c r="J75" s="596"/>
      <c r="K75" s="596">
        <v>92175.7</v>
      </c>
      <c r="L75" s="596">
        <v>99080.2</v>
      </c>
      <c r="M75" s="617">
        <v>106957.4</v>
      </c>
      <c r="N75" s="617">
        <v>106958.39999999999</v>
      </c>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row>
    <row r="77" spans="1:78" ht="20.25">
      <c r="A77" s="591" t="s">
        <v>761</v>
      </c>
    </row>
    <row r="78" spans="1:78">
      <c r="A78" s="580" t="s">
        <v>364</v>
      </c>
      <c r="E78" s="14"/>
      <c r="F78" s="14"/>
      <c r="G78" s="14"/>
      <c r="H78" s="564">
        <v>2018</v>
      </c>
      <c r="I78" s="564">
        <v>2019</v>
      </c>
      <c r="J78" s="564"/>
      <c r="K78" s="564">
        <v>2020</v>
      </c>
      <c r="L78" s="564">
        <v>2021</v>
      </c>
      <c r="M78" s="618">
        <v>2022</v>
      </c>
      <c r="N78" s="618">
        <v>2023</v>
      </c>
    </row>
    <row r="79" spans="1:78" ht="25.5">
      <c r="A79" s="580"/>
      <c r="E79" s="14"/>
      <c r="F79" s="14"/>
      <c r="G79" s="14"/>
      <c r="H79" s="565" t="s">
        <v>82</v>
      </c>
      <c r="I79" s="565" t="s">
        <v>82</v>
      </c>
      <c r="J79" s="565"/>
      <c r="K79" s="565" t="s">
        <v>82</v>
      </c>
      <c r="L79" s="565" t="s">
        <v>82</v>
      </c>
      <c r="M79" s="565" t="s">
        <v>82</v>
      </c>
      <c r="N79" s="565" t="s">
        <v>82</v>
      </c>
    </row>
    <row r="80" spans="1:78">
      <c r="A80" s="503" t="s">
        <v>365</v>
      </c>
      <c r="E80" s="14"/>
      <c r="F80" s="14"/>
      <c r="G80" s="14"/>
      <c r="H80" s="593" t="s">
        <v>762</v>
      </c>
      <c r="I80" s="593" t="s">
        <v>762</v>
      </c>
      <c r="J80" s="593"/>
      <c r="K80" s="593" t="s">
        <v>762</v>
      </c>
      <c r="L80" s="593" t="s">
        <v>762</v>
      </c>
      <c r="M80" s="593" t="s">
        <v>762</v>
      </c>
      <c r="N80" s="593" t="s">
        <v>762</v>
      </c>
    </row>
    <row r="81" spans="1:14">
      <c r="A81" s="503"/>
      <c r="E81" s="14"/>
      <c r="F81" s="14"/>
      <c r="G81" s="14"/>
      <c r="H81" s="765"/>
      <c r="I81" s="765"/>
      <c r="J81" s="765"/>
      <c r="K81" s="765"/>
      <c r="L81" s="765"/>
      <c r="M81" s="615"/>
      <c r="N81" s="615"/>
    </row>
    <row r="82" spans="1:14">
      <c r="A82" s="604" t="s">
        <v>324</v>
      </c>
      <c r="E82" s="14"/>
      <c r="F82" s="14"/>
      <c r="G82" s="14"/>
      <c r="H82" s="766">
        <v>16569.3</v>
      </c>
      <c r="I82" s="766">
        <v>15940.3</v>
      </c>
      <c r="J82" s="766"/>
      <c r="K82" s="766">
        <v>15958.8</v>
      </c>
      <c r="L82" s="766">
        <v>16171.5</v>
      </c>
      <c r="M82" s="766">
        <v>16158.9</v>
      </c>
      <c r="N82" s="617">
        <v>17215</v>
      </c>
    </row>
    <row r="83" spans="1:14">
      <c r="A83" s="503" t="s">
        <v>346</v>
      </c>
      <c r="E83" s="14"/>
      <c r="F83" s="14"/>
      <c r="G83" s="14"/>
      <c r="H83" s="767">
        <v>9388.5</v>
      </c>
      <c r="I83" s="767">
        <v>8234.6</v>
      </c>
      <c r="J83" s="767"/>
      <c r="K83" s="767">
        <v>7075.3</v>
      </c>
      <c r="L83" s="767">
        <v>6102.5</v>
      </c>
      <c r="M83" s="615">
        <v>6474.7</v>
      </c>
      <c r="N83" s="615">
        <v>5881.5</v>
      </c>
    </row>
    <row r="84" spans="1:14">
      <c r="A84" s="503" t="s">
        <v>366</v>
      </c>
      <c r="E84" s="14"/>
      <c r="F84" s="14"/>
      <c r="G84" s="14"/>
      <c r="H84" s="767">
        <v>8334.7000000000007</v>
      </c>
      <c r="I84" s="767">
        <v>8761.5</v>
      </c>
      <c r="J84" s="767"/>
      <c r="K84" s="767">
        <v>8685.2000000000007</v>
      </c>
      <c r="L84" s="767">
        <v>8911.9</v>
      </c>
      <c r="M84" s="767">
        <v>9344.4</v>
      </c>
      <c r="N84" s="615">
        <v>10939.4</v>
      </c>
    </row>
    <row r="85" spans="1:14">
      <c r="A85" s="503" t="s">
        <v>339</v>
      </c>
      <c r="E85" s="14"/>
      <c r="F85" s="14"/>
      <c r="G85" s="14"/>
      <c r="H85" s="768"/>
      <c r="I85" s="768"/>
      <c r="J85" s="768"/>
      <c r="K85" s="768"/>
      <c r="L85" s="768"/>
      <c r="M85" s="615"/>
      <c r="N85" s="615"/>
    </row>
    <row r="86" spans="1:14">
      <c r="A86" s="503"/>
      <c r="E86" s="14"/>
      <c r="F86" s="14"/>
      <c r="G86" s="14"/>
      <c r="H86" s="767"/>
      <c r="I86" s="767"/>
      <c r="J86" s="767"/>
      <c r="K86" s="767"/>
      <c r="L86" s="767"/>
      <c r="M86" s="615"/>
      <c r="N86" s="615"/>
    </row>
    <row r="87" spans="1:14">
      <c r="A87" s="604" t="s">
        <v>325</v>
      </c>
      <c r="E87" s="14"/>
      <c r="F87" s="14"/>
      <c r="G87" s="14"/>
      <c r="H87" s="766">
        <v>8885.7000000000007</v>
      </c>
      <c r="I87" s="766">
        <v>11381.9</v>
      </c>
      <c r="J87" s="766"/>
      <c r="K87" s="766">
        <v>12922.6</v>
      </c>
      <c r="L87" s="766">
        <v>14099.2</v>
      </c>
      <c r="M87" s="766">
        <v>15252</v>
      </c>
      <c r="N87" s="617">
        <v>15196</v>
      </c>
    </row>
    <row r="88" spans="1:14">
      <c r="A88" s="503" t="s">
        <v>333</v>
      </c>
      <c r="E88" s="14"/>
      <c r="F88" s="14"/>
      <c r="G88" s="14"/>
      <c r="H88" s="767">
        <v>640</v>
      </c>
      <c r="I88" s="767">
        <v>1630.8</v>
      </c>
      <c r="J88" s="767"/>
      <c r="K88" s="767">
        <v>3230.8</v>
      </c>
      <c r="L88" s="767">
        <v>3230.8</v>
      </c>
      <c r="M88" s="767">
        <v>3230.8</v>
      </c>
      <c r="N88" s="767">
        <v>3230.8</v>
      </c>
    </row>
    <row r="89" spans="1:14">
      <c r="A89" s="612" t="s">
        <v>367</v>
      </c>
      <c r="E89" s="14"/>
      <c r="F89" s="14"/>
      <c r="G89" s="14"/>
      <c r="H89" s="768"/>
      <c r="I89" s="768"/>
      <c r="J89" s="768"/>
      <c r="K89" s="768"/>
      <c r="L89" s="768"/>
      <c r="M89" s="615"/>
      <c r="N89" s="615"/>
    </row>
    <row r="90" spans="1:14">
      <c r="A90" s="612" t="s">
        <v>368</v>
      </c>
      <c r="E90" s="14"/>
      <c r="F90" s="14"/>
      <c r="G90" s="14"/>
      <c r="H90" s="768">
        <f>H88</f>
        <v>640</v>
      </c>
      <c r="I90" s="768">
        <f t="shared" ref="I90:N90" si="8">I88</f>
        <v>1630.8</v>
      </c>
      <c r="J90" s="768"/>
      <c r="K90" s="768">
        <f t="shared" si="8"/>
        <v>3230.8</v>
      </c>
      <c r="L90" s="768">
        <f t="shared" si="8"/>
        <v>3230.8</v>
      </c>
      <c r="M90" s="768">
        <f t="shared" si="8"/>
        <v>3230.8</v>
      </c>
      <c r="N90" s="768">
        <f t="shared" si="8"/>
        <v>3230.8</v>
      </c>
    </row>
    <row r="91" spans="1:14">
      <c r="A91" s="612" t="s">
        <v>369</v>
      </c>
      <c r="E91" s="14"/>
      <c r="F91" s="14"/>
      <c r="G91" s="14"/>
      <c r="H91" s="768"/>
      <c r="I91" s="768"/>
      <c r="J91" s="768"/>
      <c r="K91" s="768"/>
      <c r="L91" s="768"/>
      <c r="M91" s="615"/>
      <c r="N91" s="615"/>
    </row>
    <row r="92" spans="1:14">
      <c r="A92" s="503" t="s">
        <v>339</v>
      </c>
      <c r="E92" s="14"/>
      <c r="F92" s="14"/>
      <c r="G92" s="14"/>
      <c r="H92" s="767">
        <f>SUM(H93:H95)</f>
        <v>7444.2999999999993</v>
      </c>
      <c r="I92" s="767">
        <f t="shared" ref="I92:M92" si="9">SUM(I93:I95)</f>
        <v>9953.2000000000007</v>
      </c>
      <c r="J92" s="767"/>
      <c r="K92" s="767">
        <f t="shared" si="9"/>
        <v>10673.2</v>
      </c>
      <c r="L92" s="767">
        <f t="shared" si="9"/>
        <v>11463.6</v>
      </c>
      <c r="M92" s="767">
        <f t="shared" si="9"/>
        <v>12226.4</v>
      </c>
      <c r="N92" s="615"/>
    </row>
    <row r="93" spans="1:14">
      <c r="A93" s="612" t="s">
        <v>370</v>
      </c>
      <c r="E93" s="14"/>
      <c r="F93" s="14"/>
      <c r="G93" s="14"/>
      <c r="H93" s="767">
        <v>5228.7</v>
      </c>
      <c r="I93" s="767">
        <v>5958.7</v>
      </c>
      <c r="J93" s="767"/>
      <c r="K93" s="767">
        <v>6842.5</v>
      </c>
      <c r="L93" s="767">
        <v>8304.1</v>
      </c>
      <c r="M93" s="615">
        <v>9122.4</v>
      </c>
      <c r="N93" s="615">
        <v>9159.5</v>
      </c>
    </row>
    <row r="94" spans="1:14">
      <c r="A94" s="612" t="s">
        <v>371</v>
      </c>
      <c r="E94" s="14"/>
      <c r="F94" s="14"/>
      <c r="G94" s="14"/>
      <c r="H94" s="767">
        <v>1429.6</v>
      </c>
      <c r="I94" s="767">
        <v>1617.3</v>
      </c>
      <c r="J94" s="767"/>
      <c r="K94" s="767">
        <v>833.1</v>
      </c>
      <c r="L94" s="767">
        <v>29.6</v>
      </c>
      <c r="M94" s="615">
        <v>14.6</v>
      </c>
      <c r="N94" s="615">
        <v>43</v>
      </c>
    </row>
    <row r="95" spans="1:14">
      <c r="A95" s="612" t="s">
        <v>372</v>
      </c>
      <c r="E95" s="14"/>
      <c r="F95" s="14"/>
      <c r="G95" s="14"/>
      <c r="H95" s="767">
        <v>786</v>
      </c>
      <c r="I95" s="767">
        <v>2377.1999999999998</v>
      </c>
      <c r="J95" s="767"/>
      <c r="K95" s="767">
        <v>2997.6</v>
      </c>
      <c r="L95" s="767">
        <v>3129.9</v>
      </c>
      <c r="M95" s="615">
        <v>3089.4</v>
      </c>
      <c r="N95" s="615">
        <v>3053.7</v>
      </c>
    </row>
    <row r="96" spans="1:14">
      <c r="A96" s="503"/>
      <c r="E96" s="14"/>
      <c r="F96" s="14"/>
      <c r="G96" s="14"/>
      <c r="H96" s="767"/>
      <c r="I96" s="767"/>
      <c r="J96" s="767"/>
      <c r="K96" s="767"/>
      <c r="L96" s="767"/>
      <c r="M96" s="615"/>
      <c r="N96" s="615"/>
    </row>
    <row r="97" spans="1:14">
      <c r="A97" s="604" t="s">
        <v>373</v>
      </c>
      <c r="E97" s="14"/>
      <c r="F97" s="14"/>
      <c r="G97" s="14"/>
      <c r="H97" s="766">
        <f>H82+H87</f>
        <v>25455</v>
      </c>
      <c r="I97" s="766">
        <f t="shared" ref="I97:N97" si="10">I82+I87</f>
        <v>27322.199999999997</v>
      </c>
      <c r="J97" s="766"/>
      <c r="K97" s="766">
        <f t="shared" si="10"/>
        <v>28881.4</v>
      </c>
      <c r="L97" s="766">
        <f t="shared" si="10"/>
        <v>30270.7</v>
      </c>
      <c r="M97" s="766">
        <f t="shared" si="10"/>
        <v>31410.9</v>
      </c>
      <c r="N97" s="766">
        <f t="shared" si="10"/>
        <v>32411</v>
      </c>
    </row>
    <row r="98" spans="1:14">
      <c r="A98" s="503" t="s">
        <v>374</v>
      </c>
      <c r="E98" s="14"/>
      <c r="F98" s="14"/>
      <c r="G98" s="14"/>
      <c r="H98" s="769">
        <f>H97/H99</f>
        <v>0.31773710764990626</v>
      </c>
      <c r="I98" s="769">
        <f t="shared" ref="I98:N98" si="11">I97/I99</f>
        <v>0.31792587524392329</v>
      </c>
      <c r="J98" s="769"/>
      <c r="K98" s="769">
        <f t="shared" si="11"/>
        <v>0.31332986893508813</v>
      </c>
      <c r="L98" s="769">
        <f t="shared" si="11"/>
        <v>0.30551714671548907</v>
      </c>
      <c r="M98" s="769">
        <f t="shared" si="11"/>
        <v>0.29367673484957568</v>
      </c>
      <c r="N98" s="769">
        <f t="shared" si="11"/>
        <v>0.30302435339346889</v>
      </c>
    </row>
    <row r="99" spans="1:14">
      <c r="A99" s="604" t="s">
        <v>375</v>
      </c>
      <c r="E99" s="14"/>
      <c r="F99" s="14"/>
      <c r="G99" s="14"/>
      <c r="H99" s="596">
        <v>80113.399999999994</v>
      </c>
      <c r="I99" s="596">
        <v>85938.9</v>
      </c>
      <c r="J99" s="596"/>
      <c r="K99" s="596">
        <v>92175.7</v>
      </c>
      <c r="L99" s="596">
        <v>99080.2</v>
      </c>
      <c r="M99" s="617">
        <v>106957.4</v>
      </c>
      <c r="N99" s="617">
        <v>106958.39999999999</v>
      </c>
    </row>
    <row r="102" spans="1:14" ht="20.25">
      <c r="A102" s="591" t="s">
        <v>650</v>
      </c>
      <c r="B102" s="503"/>
      <c r="C102" s="503"/>
      <c r="D102" s="505"/>
      <c r="E102" s="505"/>
      <c r="F102" s="505"/>
      <c r="G102" s="503"/>
      <c r="H102" s="503"/>
      <c r="I102" s="503"/>
      <c r="J102" s="503"/>
    </row>
    <row r="103" spans="1:14">
      <c r="A103" s="580" t="s">
        <v>364</v>
      </c>
      <c r="B103" s="503"/>
      <c r="C103" s="503"/>
      <c r="D103" s="503"/>
      <c r="G103" s="564">
        <v>2017</v>
      </c>
      <c r="H103" s="910">
        <v>2018</v>
      </c>
      <c r="I103" s="910">
        <f>H103+1</f>
        <v>2019</v>
      </c>
      <c r="J103" s="910"/>
      <c r="K103" s="910">
        <f>I103+1</f>
        <v>2020</v>
      </c>
      <c r="L103" s="910">
        <f t="shared" ref="L103:N103" si="12">K103+1</f>
        <v>2021</v>
      </c>
      <c r="M103" s="910">
        <f t="shared" si="12"/>
        <v>2022</v>
      </c>
      <c r="N103" s="910">
        <f t="shared" si="12"/>
        <v>2023</v>
      </c>
    </row>
    <row r="104" spans="1:14" ht="25.5">
      <c r="A104" s="580"/>
      <c r="B104" s="503"/>
      <c r="C104" s="503"/>
      <c r="D104" s="503"/>
      <c r="E104" s="14"/>
      <c r="F104" s="14"/>
      <c r="G104" s="565" t="s">
        <v>655</v>
      </c>
      <c r="H104" s="565" t="s">
        <v>82</v>
      </c>
      <c r="I104" s="565" t="s">
        <v>82</v>
      </c>
      <c r="J104" s="565"/>
      <c r="K104" s="565" t="s">
        <v>82</v>
      </c>
      <c r="L104" s="565" t="s">
        <v>82</v>
      </c>
      <c r="M104" s="565" t="s">
        <v>82</v>
      </c>
      <c r="N104" s="565" t="s">
        <v>82</v>
      </c>
    </row>
    <row r="105" spans="1:14">
      <c r="A105" s="503" t="s">
        <v>365</v>
      </c>
      <c r="B105" s="503"/>
      <c r="C105" s="503"/>
      <c r="D105" s="503"/>
      <c r="E105" s="14"/>
      <c r="F105" s="14"/>
      <c r="G105" s="593" t="s">
        <v>85</v>
      </c>
      <c r="H105" s="593" t="s">
        <v>85</v>
      </c>
      <c r="I105" s="593" t="s">
        <v>85</v>
      </c>
      <c r="J105" s="593"/>
      <c r="K105" s="593" t="s">
        <v>85</v>
      </c>
      <c r="L105" s="593" t="s">
        <v>85</v>
      </c>
      <c r="M105" s="593" t="s">
        <v>85</v>
      </c>
      <c r="N105" s="593" t="s">
        <v>85</v>
      </c>
    </row>
    <row r="106" spans="1:14">
      <c r="A106" s="503"/>
      <c r="B106" s="503"/>
      <c r="C106" s="503"/>
      <c r="D106" s="503"/>
      <c r="E106" s="14"/>
      <c r="F106" s="14"/>
      <c r="G106" s="765"/>
      <c r="H106" s="765"/>
      <c r="I106" s="765"/>
      <c r="J106" s="765"/>
      <c r="K106" s="765"/>
      <c r="L106" s="765"/>
      <c r="M106" s="765"/>
      <c r="N106" s="765"/>
    </row>
    <row r="107" spans="1:14">
      <c r="A107" s="604" t="s">
        <v>324</v>
      </c>
      <c r="B107" s="503"/>
      <c r="C107" s="503"/>
      <c r="D107" s="503"/>
      <c r="E107" s="14"/>
      <c r="F107" s="14"/>
      <c r="G107" s="766">
        <v>13863.5</v>
      </c>
      <c r="H107" s="766">
        <v>13369.4</v>
      </c>
      <c r="I107" s="766">
        <v>13525</v>
      </c>
      <c r="J107" s="766"/>
      <c r="K107" s="766">
        <v>14771.4</v>
      </c>
      <c r="L107" s="766">
        <v>15761.9</v>
      </c>
      <c r="M107" s="766">
        <v>17326.3</v>
      </c>
      <c r="N107" s="766">
        <v>20163</v>
      </c>
    </row>
    <row r="108" spans="1:14">
      <c r="A108" s="503" t="s">
        <v>346</v>
      </c>
      <c r="B108" s="503"/>
      <c r="C108" s="503"/>
      <c r="D108" s="503"/>
      <c r="E108" s="14"/>
      <c r="F108" s="14"/>
      <c r="G108" s="767">
        <v>6667.2</v>
      </c>
      <c r="H108" s="767">
        <v>5720.7</v>
      </c>
      <c r="I108" s="767">
        <v>5658.7</v>
      </c>
      <c r="J108" s="767"/>
      <c r="K108" s="767">
        <v>6261.5</v>
      </c>
      <c r="L108" s="767">
        <v>6251.7</v>
      </c>
      <c r="M108" s="767">
        <v>6773.2</v>
      </c>
      <c r="N108" s="767">
        <v>7672</v>
      </c>
    </row>
    <row r="109" spans="1:14">
      <c r="A109" s="503" t="s">
        <v>366</v>
      </c>
      <c r="B109" s="503"/>
      <c r="C109" s="503"/>
      <c r="D109" s="503"/>
      <c r="E109" s="14"/>
      <c r="F109" s="14"/>
      <c r="G109" s="767">
        <v>7196.3</v>
      </c>
      <c r="H109" s="767">
        <v>7648.6</v>
      </c>
      <c r="I109" s="767">
        <v>7866.3</v>
      </c>
      <c r="J109" s="767"/>
      <c r="K109" s="767">
        <v>8509.9</v>
      </c>
      <c r="L109" s="767">
        <v>9510.2000000000007</v>
      </c>
      <c r="M109" s="767">
        <v>10553.1</v>
      </c>
      <c r="N109" s="767">
        <v>12491</v>
      </c>
    </row>
    <row r="110" spans="1:14">
      <c r="A110" s="503" t="s">
        <v>339</v>
      </c>
      <c r="B110" s="503"/>
      <c r="C110" s="503"/>
      <c r="D110" s="503"/>
      <c r="E110" s="14"/>
      <c r="F110" s="14"/>
      <c r="G110" s="768" t="s">
        <v>119</v>
      </c>
      <c r="H110" s="768" t="s">
        <v>119</v>
      </c>
      <c r="I110" s="768" t="s">
        <v>119</v>
      </c>
      <c r="J110" s="768"/>
      <c r="K110" s="768" t="s">
        <v>119</v>
      </c>
      <c r="L110" s="768" t="s">
        <v>119</v>
      </c>
      <c r="M110" s="768" t="s">
        <v>119</v>
      </c>
      <c r="N110" s="768" t="s">
        <v>119</v>
      </c>
    </row>
    <row r="111" spans="1:14">
      <c r="A111" s="503"/>
      <c r="B111" s="503"/>
      <c r="C111" s="503"/>
      <c r="D111" s="503"/>
      <c r="E111" s="14"/>
      <c r="F111" s="14"/>
      <c r="G111" s="767"/>
      <c r="H111" s="767"/>
      <c r="I111" s="767"/>
      <c r="J111" s="767"/>
      <c r="K111" s="767"/>
      <c r="L111" s="767"/>
      <c r="M111" s="767"/>
      <c r="N111" s="767"/>
    </row>
    <row r="112" spans="1:14">
      <c r="A112" s="604" t="s">
        <v>325</v>
      </c>
      <c r="B112" s="503"/>
      <c r="C112" s="503"/>
      <c r="D112" s="503"/>
      <c r="E112" s="14"/>
      <c r="F112" s="14"/>
      <c r="G112" s="766">
        <v>3852.1</v>
      </c>
      <c r="H112" s="766">
        <v>6415.3</v>
      </c>
      <c r="I112" s="766">
        <v>8098.3</v>
      </c>
      <c r="J112" s="766"/>
      <c r="K112" s="766">
        <v>8691.5</v>
      </c>
      <c r="L112" s="766">
        <v>9271.2999999999993</v>
      </c>
      <c r="M112" s="766">
        <v>8922</v>
      </c>
      <c r="N112" s="766">
        <v>6785.1</v>
      </c>
    </row>
    <row r="113" spans="1:14">
      <c r="A113" s="503" t="s">
        <v>333</v>
      </c>
      <c r="B113" s="503"/>
      <c r="C113" s="503"/>
      <c r="D113" s="503"/>
      <c r="E113" s="14"/>
      <c r="F113" s="14"/>
      <c r="G113" s="768" t="s">
        <v>119</v>
      </c>
      <c r="H113" s="768" t="s">
        <v>119</v>
      </c>
      <c r="I113" s="767">
        <v>1500</v>
      </c>
      <c r="J113" s="767"/>
      <c r="K113" s="767">
        <v>1500</v>
      </c>
      <c r="L113" s="767">
        <v>1500</v>
      </c>
      <c r="M113" s="767">
        <v>1500</v>
      </c>
      <c r="N113" s="767">
        <v>0.8</v>
      </c>
    </row>
    <row r="114" spans="1:14">
      <c r="A114" s="612" t="s">
        <v>367</v>
      </c>
      <c r="B114" s="503"/>
      <c r="C114" s="503"/>
      <c r="D114" s="503"/>
      <c r="E114" s="14"/>
      <c r="F114" s="14"/>
      <c r="G114" s="768" t="s">
        <v>119</v>
      </c>
      <c r="H114" s="768" t="s">
        <v>119</v>
      </c>
      <c r="I114" s="768" t="s">
        <v>119</v>
      </c>
      <c r="J114" s="768"/>
      <c r="K114" s="768" t="s">
        <v>119</v>
      </c>
      <c r="L114" s="768" t="s">
        <v>119</v>
      </c>
      <c r="M114" s="768" t="s">
        <v>119</v>
      </c>
      <c r="N114" s="768" t="s">
        <v>119</v>
      </c>
    </row>
    <row r="115" spans="1:14">
      <c r="A115" s="612" t="s">
        <v>368</v>
      </c>
      <c r="B115" s="503"/>
      <c r="C115" s="503"/>
      <c r="D115" s="503"/>
      <c r="E115" s="14"/>
      <c r="F115" s="14"/>
      <c r="G115" s="768" t="s">
        <v>119</v>
      </c>
      <c r="H115" s="768" t="s">
        <v>119</v>
      </c>
      <c r="I115" s="768" t="s">
        <v>119</v>
      </c>
      <c r="J115" s="768"/>
      <c r="K115" s="768" t="s">
        <v>119</v>
      </c>
      <c r="L115" s="768" t="s">
        <v>119</v>
      </c>
      <c r="M115" s="768" t="s">
        <v>119</v>
      </c>
      <c r="N115" s="768" t="s">
        <v>119</v>
      </c>
    </row>
    <row r="116" spans="1:14">
      <c r="A116" s="612" t="s">
        <v>369</v>
      </c>
      <c r="B116" s="503"/>
      <c r="C116" s="503"/>
      <c r="D116" s="503"/>
      <c r="E116" s="14"/>
      <c r="F116" s="14"/>
      <c r="G116" s="768" t="s">
        <v>119</v>
      </c>
      <c r="H116" s="768" t="s">
        <v>119</v>
      </c>
      <c r="I116" s="768">
        <v>1500</v>
      </c>
      <c r="J116" s="768"/>
      <c r="K116" s="768">
        <v>1500</v>
      </c>
      <c r="L116" s="768">
        <v>1500</v>
      </c>
      <c r="M116" s="768">
        <v>1500</v>
      </c>
      <c r="N116" s="768">
        <v>0.8</v>
      </c>
    </row>
    <row r="117" spans="1:14">
      <c r="A117" s="503" t="s">
        <v>339</v>
      </c>
      <c r="B117" s="503"/>
      <c r="C117" s="503"/>
      <c r="D117" s="503"/>
      <c r="E117" s="14"/>
      <c r="F117" s="14"/>
      <c r="G117" s="767">
        <f>G118</f>
        <v>3852.1</v>
      </c>
      <c r="H117" s="767">
        <v>6415.3</v>
      </c>
      <c r="I117" s="767">
        <v>6598.3</v>
      </c>
      <c r="J117" s="767"/>
      <c r="K117" s="767">
        <v>7191.5</v>
      </c>
      <c r="L117" s="767">
        <v>7771.3</v>
      </c>
      <c r="M117" s="767">
        <v>7422</v>
      </c>
      <c r="N117" s="767">
        <v>6784.3</v>
      </c>
    </row>
    <row r="118" spans="1:14">
      <c r="A118" s="612" t="s">
        <v>370</v>
      </c>
      <c r="B118" s="503"/>
      <c r="C118" s="503"/>
      <c r="D118" s="503"/>
      <c r="E118" s="14"/>
      <c r="F118" s="14"/>
      <c r="G118" s="767">
        <v>3852.1</v>
      </c>
      <c r="H118" s="767">
        <v>4540.3999999999996</v>
      </c>
      <c r="I118" s="767">
        <v>4735</v>
      </c>
      <c r="J118" s="767"/>
      <c r="K118" s="767">
        <v>5313</v>
      </c>
      <c r="L118" s="767">
        <v>5940.1</v>
      </c>
      <c r="M118" s="767">
        <v>6423.4</v>
      </c>
      <c r="N118" s="767">
        <v>6608.2</v>
      </c>
    </row>
    <row r="119" spans="1:14">
      <c r="A119" s="612" t="s">
        <v>371</v>
      </c>
      <c r="B119" s="503"/>
      <c r="C119" s="503"/>
      <c r="D119" s="503"/>
      <c r="E119" s="14"/>
      <c r="F119" s="14"/>
      <c r="G119" s="767" t="s">
        <v>119</v>
      </c>
      <c r="H119" s="767">
        <v>1655.8</v>
      </c>
      <c r="I119" s="767">
        <v>1710.2</v>
      </c>
      <c r="J119" s="767"/>
      <c r="K119" s="767">
        <v>1751</v>
      </c>
      <c r="L119" s="767">
        <v>1734.3</v>
      </c>
      <c r="M119" s="767">
        <v>925.3</v>
      </c>
      <c r="N119" s="767">
        <v>116.2</v>
      </c>
    </row>
    <row r="120" spans="1:14">
      <c r="A120" s="612" t="s">
        <v>372</v>
      </c>
      <c r="B120" s="503"/>
      <c r="C120" s="503"/>
      <c r="D120" s="503"/>
      <c r="E120" s="14"/>
      <c r="F120" s="14"/>
      <c r="G120" s="767" t="s">
        <v>119</v>
      </c>
      <c r="H120" s="767">
        <v>219.1</v>
      </c>
      <c r="I120" s="767">
        <v>153.1</v>
      </c>
      <c r="J120" s="767"/>
      <c r="K120" s="767">
        <v>126.9</v>
      </c>
      <c r="L120" s="767">
        <v>96.9</v>
      </c>
      <c r="M120" s="767">
        <v>73.3</v>
      </c>
      <c r="N120" s="767">
        <v>59.9</v>
      </c>
    </row>
    <row r="121" spans="1:14">
      <c r="A121" s="503"/>
      <c r="B121" s="503"/>
      <c r="C121" s="503"/>
      <c r="D121" s="503"/>
      <c r="E121" s="14"/>
      <c r="F121" s="14"/>
      <c r="G121" s="767"/>
      <c r="H121" s="767"/>
      <c r="I121" s="767"/>
      <c r="J121" s="767"/>
      <c r="K121" s="767"/>
      <c r="L121" s="767"/>
      <c r="M121" s="767"/>
      <c r="N121" s="767"/>
    </row>
    <row r="122" spans="1:14">
      <c r="A122" s="604" t="s">
        <v>373</v>
      </c>
      <c r="B122" s="503"/>
      <c r="C122" s="503"/>
      <c r="D122" s="503"/>
      <c r="E122" s="14"/>
      <c r="F122" s="14"/>
      <c r="G122" s="766">
        <v>17716.599999999999</v>
      </c>
      <c r="H122" s="766">
        <v>19784.7</v>
      </c>
      <c r="I122" s="766">
        <v>21623.3</v>
      </c>
      <c r="J122" s="766"/>
      <c r="K122" s="766">
        <v>23462.9</v>
      </c>
      <c r="L122" s="766">
        <v>25033.200000000001</v>
      </c>
      <c r="M122" s="766">
        <v>26248.3</v>
      </c>
      <c r="N122" s="766">
        <v>26948.1</v>
      </c>
    </row>
    <row r="123" spans="1:14">
      <c r="A123" s="503" t="s">
        <v>374</v>
      </c>
      <c r="B123" s="503"/>
      <c r="C123" s="503"/>
      <c r="D123" s="503"/>
      <c r="E123" s="14"/>
      <c r="F123" s="14"/>
      <c r="G123" s="769">
        <v>0.34699999999999998</v>
      </c>
      <c r="H123" s="769">
        <v>0.29399999999999998</v>
      </c>
      <c r="I123" s="769">
        <f>I122/I124</f>
        <v>0.28836103372722438</v>
      </c>
      <c r="J123" s="769"/>
      <c r="K123" s="769">
        <f>K122/K124</f>
        <v>0.2882561796648484</v>
      </c>
      <c r="L123" s="769">
        <f>L122/L124</f>
        <v>0.28694635488308118</v>
      </c>
      <c r="M123" s="769">
        <f>M122/M124</f>
        <v>0.28082208634902295</v>
      </c>
      <c r="N123" s="769">
        <f>N122/N124</f>
        <v>0.26956213820359931</v>
      </c>
    </row>
    <row r="124" spans="1:14">
      <c r="A124" s="604" t="s">
        <v>375</v>
      </c>
      <c r="B124" s="503"/>
      <c r="C124" s="503"/>
      <c r="D124" s="505"/>
      <c r="E124" s="14"/>
      <c r="F124" s="14"/>
      <c r="G124" s="596">
        <v>51024.3</v>
      </c>
      <c r="H124" s="596">
        <v>67300.100000000006</v>
      </c>
      <c r="I124" s="596">
        <v>74986.899999999994</v>
      </c>
      <c r="J124" s="596"/>
      <c r="K124" s="596">
        <v>81396</v>
      </c>
      <c r="L124" s="596">
        <v>87240</v>
      </c>
      <c r="M124" s="596">
        <v>93469.5</v>
      </c>
      <c r="N124" s="596">
        <v>99969.9</v>
      </c>
    </row>
    <row r="125" spans="1:14">
      <c r="A125" s="264"/>
      <c r="B125" s="503"/>
      <c r="C125" s="503"/>
      <c r="D125" s="505"/>
      <c r="E125" s="505"/>
      <c r="F125" s="505"/>
      <c r="G125" s="503"/>
      <c r="H125" s="503"/>
      <c r="I125" s="503"/>
      <c r="J125" s="503"/>
    </row>
    <row r="126" spans="1:14">
      <c r="A126" s="264"/>
      <c r="B126" s="503"/>
      <c r="C126" s="503"/>
      <c r="D126" s="505"/>
      <c r="E126" s="505"/>
      <c r="F126" s="505"/>
      <c r="G126" s="503"/>
      <c r="H126" s="503"/>
      <c r="I126" s="503"/>
      <c r="J126" s="503"/>
    </row>
    <row r="127" spans="1:14">
      <c r="A127" s="264"/>
      <c r="B127" s="503"/>
      <c r="C127" s="503"/>
      <c r="D127" s="503"/>
      <c r="E127" s="264"/>
      <c r="F127" s="264"/>
      <c r="G127" s="264"/>
      <c r="H127" s="264"/>
      <c r="I127" s="264"/>
      <c r="J127" s="264"/>
      <c r="K127" s="14"/>
    </row>
    <row r="128" spans="1:14" ht="20.25">
      <c r="A128" s="591" t="s">
        <v>471</v>
      </c>
      <c r="B128" s="503"/>
      <c r="C128" s="503"/>
      <c r="D128" s="504"/>
      <c r="E128" s="642"/>
      <c r="K128" s="14"/>
    </row>
    <row r="129" spans="1:11">
      <c r="A129" s="580" t="s">
        <v>364</v>
      </c>
      <c r="B129" s="503"/>
      <c r="C129" s="503"/>
      <c r="D129" s="503"/>
      <c r="E129" s="643"/>
      <c r="F129" s="613">
        <v>2016</v>
      </c>
      <c r="G129" s="613">
        <v>2017</v>
      </c>
      <c r="H129" s="613">
        <v>2018</v>
      </c>
      <c r="I129" s="613">
        <v>2019</v>
      </c>
      <c r="J129" s="613"/>
      <c r="K129" s="613">
        <v>2020</v>
      </c>
    </row>
    <row r="130" spans="1:11" ht="25.5">
      <c r="A130" s="580"/>
      <c r="B130" s="503"/>
      <c r="C130" s="503"/>
      <c r="D130" s="503"/>
      <c r="E130" s="284"/>
      <c r="F130" s="614" t="s">
        <v>82</v>
      </c>
      <c r="G130" s="614" t="s">
        <v>82</v>
      </c>
      <c r="H130" s="614" t="s">
        <v>82</v>
      </c>
      <c r="I130" s="614" t="s">
        <v>82</v>
      </c>
      <c r="J130" s="614"/>
      <c r="K130" s="614" t="s">
        <v>82</v>
      </c>
    </row>
    <row r="131" spans="1:11">
      <c r="A131" s="503" t="s">
        <v>365</v>
      </c>
      <c r="B131" s="507"/>
      <c r="C131" s="503"/>
      <c r="D131" s="503"/>
      <c r="E131" s="644"/>
      <c r="F131" s="593" t="s">
        <v>84</v>
      </c>
      <c r="G131" s="593" t="s">
        <v>84</v>
      </c>
      <c r="H131" s="593" t="s">
        <v>84</v>
      </c>
      <c r="I131" s="593" t="s">
        <v>84</v>
      </c>
      <c r="J131" s="593"/>
      <c r="K131" s="593" t="s">
        <v>84</v>
      </c>
    </row>
    <row r="132" spans="1:11">
      <c r="A132" s="503"/>
      <c r="B132" s="506"/>
      <c r="C132" s="506"/>
      <c r="D132" s="506"/>
      <c r="E132" s="604"/>
      <c r="F132" s="616"/>
      <c r="G132" s="616"/>
      <c r="H132" s="616"/>
      <c r="I132" s="616"/>
      <c r="J132" s="616"/>
      <c r="K132" s="616"/>
    </row>
    <row r="133" spans="1:11">
      <c r="A133" s="604" t="s">
        <v>324</v>
      </c>
      <c r="B133" s="503"/>
      <c r="C133" s="503"/>
      <c r="D133" s="503"/>
      <c r="E133" s="580"/>
      <c r="F133" s="617">
        <v>12361.5</v>
      </c>
      <c r="G133" s="617">
        <v>12942.4</v>
      </c>
      <c r="H133" s="617">
        <v>13282.6</v>
      </c>
      <c r="I133" s="617">
        <v>13392.4</v>
      </c>
      <c r="J133" s="617"/>
      <c r="K133" s="617">
        <v>13080.1</v>
      </c>
    </row>
    <row r="134" spans="1:11">
      <c r="A134" s="580" t="s">
        <v>333</v>
      </c>
      <c r="B134" s="503"/>
      <c r="C134" s="503"/>
      <c r="D134" s="503"/>
      <c r="E134" s="503"/>
      <c r="F134" s="618">
        <v>12361.5</v>
      </c>
      <c r="G134" s="618">
        <v>12942.4</v>
      </c>
      <c r="H134" s="618">
        <v>13282.6</v>
      </c>
      <c r="I134" s="618">
        <v>13392.4</v>
      </c>
      <c r="J134" s="618"/>
      <c r="K134" s="618">
        <v>13080.1</v>
      </c>
    </row>
    <row r="135" spans="1:11">
      <c r="A135" s="503" t="s">
        <v>346</v>
      </c>
      <c r="B135" s="503"/>
      <c r="C135" s="503"/>
      <c r="D135" s="503"/>
      <c r="E135" s="284"/>
      <c r="F135" s="615">
        <v>4729.2</v>
      </c>
      <c r="G135" s="615">
        <v>4592.3999999999996</v>
      </c>
      <c r="H135" s="615">
        <v>4247.6000000000004</v>
      </c>
      <c r="I135" s="615">
        <v>3907.1</v>
      </c>
      <c r="J135" s="615"/>
      <c r="K135" s="615">
        <v>3605.4</v>
      </c>
    </row>
    <row r="136" spans="1:11">
      <c r="A136" s="503" t="s">
        <v>366</v>
      </c>
      <c r="B136" s="503"/>
      <c r="C136" s="503"/>
      <c r="D136" s="503"/>
      <c r="E136" s="284"/>
      <c r="F136" s="593">
        <v>7632.3</v>
      </c>
      <c r="G136" s="593">
        <v>8350</v>
      </c>
      <c r="H136" s="593">
        <v>9035</v>
      </c>
      <c r="I136" s="593">
        <v>9485.2999999999993</v>
      </c>
      <c r="J136" s="593"/>
      <c r="K136" s="593">
        <v>9474.7000000000007</v>
      </c>
    </row>
    <row r="137" spans="1:11">
      <c r="A137" s="503" t="s">
        <v>339</v>
      </c>
      <c r="B137" s="503"/>
      <c r="C137" s="503"/>
      <c r="D137" s="503"/>
      <c r="E137" s="284"/>
      <c r="F137" s="593" t="s">
        <v>119</v>
      </c>
      <c r="G137" s="593" t="s">
        <v>119</v>
      </c>
      <c r="H137" s="593" t="s">
        <v>119</v>
      </c>
      <c r="I137" s="593" t="s">
        <v>119</v>
      </c>
      <c r="J137" s="593"/>
      <c r="K137" s="593" t="s">
        <v>119</v>
      </c>
    </row>
    <row r="138" spans="1:11">
      <c r="A138" s="503"/>
      <c r="B138" s="506"/>
      <c r="C138" s="506"/>
      <c r="D138" s="506"/>
      <c r="E138" s="631"/>
      <c r="F138" s="593"/>
      <c r="G138" s="593"/>
      <c r="H138" s="593"/>
      <c r="I138" s="593"/>
      <c r="J138" s="593"/>
      <c r="K138" s="593"/>
    </row>
    <row r="139" spans="1:11">
      <c r="A139" s="604" t="s">
        <v>325</v>
      </c>
      <c r="B139" s="503"/>
      <c r="C139" s="503"/>
      <c r="D139" s="503"/>
      <c r="E139" s="284"/>
      <c r="F139" s="596">
        <v>7383.7</v>
      </c>
      <c r="G139" s="596">
        <v>8065.4</v>
      </c>
      <c r="H139" s="596">
        <v>8539.1</v>
      </c>
      <c r="I139" s="596">
        <v>8476.7999999999993</v>
      </c>
      <c r="J139" s="596"/>
      <c r="K139" s="596">
        <v>8119.1</v>
      </c>
    </row>
    <row r="140" spans="1:11">
      <c r="A140" s="503" t="s">
        <v>333</v>
      </c>
      <c r="B140" s="503"/>
      <c r="C140" s="503"/>
      <c r="D140" s="503"/>
      <c r="E140" s="284"/>
      <c r="F140" s="593">
        <v>2800</v>
      </c>
      <c r="G140" s="593">
        <v>2800</v>
      </c>
      <c r="H140" s="593">
        <v>2800</v>
      </c>
      <c r="I140" s="593">
        <v>2800</v>
      </c>
      <c r="J140" s="593"/>
      <c r="K140" s="593">
        <v>2800</v>
      </c>
    </row>
    <row r="141" spans="1:11">
      <c r="A141" s="612" t="s">
        <v>367</v>
      </c>
      <c r="B141" s="503"/>
      <c r="C141" s="503"/>
      <c r="D141" s="503"/>
      <c r="E141" s="284"/>
      <c r="F141" s="593" t="s">
        <v>119</v>
      </c>
      <c r="G141" s="593" t="s">
        <v>119</v>
      </c>
      <c r="H141" s="593" t="s">
        <v>119</v>
      </c>
      <c r="I141" s="593" t="s">
        <v>119</v>
      </c>
      <c r="J141" s="593"/>
      <c r="K141" s="593" t="s">
        <v>119</v>
      </c>
    </row>
    <row r="142" spans="1:11">
      <c r="A142" s="612" t="s">
        <v>368</v>
      </c>
      <c r="B142" s="503"/>
      <c r="C142" s="503"/>
      <c r="D142" s="503"/>
      <c r="E142" s="284"/>
      <c r="F142" s="593" t="s">
        <v>119</v>
      </c>
      <c r="G142" s="593" t="s">
        <v>119</v>
      </c>
      <c r="H142" s="593" t="s">
        <v>119</v>
      </c>
      <c r="I142" s="593" t="s">
        <v>119</v>
      </c>
      <c r="J142" s="593"/>
      <c r="K142" s="593" t="s">
        <v>119</v>
      </c>
    </row>
    <row r="143" spans="1:11">
      <c r="A143" s="612" t="s">
        <v>369</v>
      </c>
      <c r="B143" s="503"/>
      <c r="C143" s="503"/>
      <c r="D143" s="503"/>
      <c r="E143" s="284"/>
      <c r="F143" s="593">
        <v>2800</v>
      </c>
      <c r="G143" s="593">
        <v>2800</v>
      </c>
      <c r="H143" s="593">
        <v>2800</v>
      </c>
      <c r="I143" s="593">
        <v>2800</v>
      </c>
      <c r="J143" s="593"/>
      <c r="K143" s="593">
        <v>2800</v>
      </c>
    </row>
    <row r="144" spans="1:11">
      <c r="A144" s="503" t="s">
        <v>339</v>
      </c>
      <c r="B144" s="503"/>
      <c r="C144" s="503"/>
      <c r="D144" s="503"/>
      <c r="E144" s="284"/>
      <c r="F144" s="593">
        <v>4583.7</v>
      </c>
      <c r="G144" s="593">
        <v>5265.4</v>
      </c>
      <c r="H144" s="593">
        <v>5739.1</v>
      </c>
      <c r="I144" s="593">
        <v>5676.8</v>
      </c>
      <c r="J144" s="593"/>
      <c r="K144" s="593">
        <v>5319.1</v>
      </c>
    </row>
    <row r="145" spans="1:11">
      <c r="A145" s="612" t="s">
        <v>370</v>
      </c>
      <c r="B145" s="503"/>
      <c r="C145" s="503"/>
      <c r="D145" s="503"/>
      <c r="E145" s="284"/>
      <c r="F145" s="593">
        <v>4583.7</v>
      </c>
      <c r="G145" s="593">
        <v>5265.4</v>
      </c>
      <c r="H145" s="593">
        <v>5739.1</v>
      </c>
      <c r="I145" s="593">
        <v>5676.8</v>
      </c>
      <c r="J145" s="593"/>
      <c r="K145" s="593">
        <v>5319.1</v>
      </c>
    </row>
    <row r="146" spans="1:11">
      <c r="A146" s="612" t="s">
        <v>371</v>
      </c>
      <c r="B146" s="503"/>
      <c r="C146" s="503"/>
      <c r="D146" s="503"/>
      <c r="E146" s="284"/>
      <c r="F146" s="593" t="s">
        <v>119</v>
      </c>
      <c r="G146" s="593" t="s">
        <v>119</v>
      </c>
      <c r="H146" s="593" t="s">
        <v>119</v>
      </c>
      <c r="I146" s="593" t="s">
        <v>119</v>
      </c>
      <c r="J146" s="593"/>
      <c r="K146" s="593" t="s">
        <v>119</v>
      </c>
    </row>
    <row r="147" spans="1:11">
      <c r="A147" s="612" t="s">
        <v>372</v>
      </c>
      <c r="B147" s="503"/>
      <c r="C147" s="503"/>
      <c r="D147" s="503"/>
      <c r="E147" s="284"/>
      <c r="F147" s="593" t="s">
        <v>119</v>
      </c>
      <c r="G147" s="593" t="s">
        <v>119</v>
      </c>
      <c r="H147" s="593" t="s">
        <v>119</v>
      </c>
      <c r="I147" s="593" t="s">
        <v>119</v>
      </c>
      <c r="J147" s="593"/>
      <c r="K147" s="593">
        <v>0</v>
      </c>
    </row>
    <row r="148" spans="1:11">
      <c r="A148" s="503"/>
      <c r="B148" s="506"/>
      <c r="C148" s="506"/>
      <c r="D148" s="506"/>
      <c r="E148" s="631"/>
      <c r="F148" s="593"/>
      <c r="G148" s="593"/>
      <c r="H148" s="593"/>
      <c r="I148" s="593"/>
      <c r="J148" s="593"/>
      <c r="K148" s="593"/>
    </row>
    <row r="149" spans="1:11">
      <c r="A149" s="604" t="s">
        <v>373</v>
      </c>
      <c r="B149" s="503"/>
      <c r="C149" s="503"/>
      <c r="D149" s="503"/>
      <c r="E149" s="284"/>
      <c r="F149" s="596">
        <v>19745.25</v>
      </c>
      <c r="G149" s="596">
        <v>21007.82</v>
      </c>
      <c r="H149" s="596">
        <v>21821.65</v>
      </c>
      <c r="I149" s="596">
        <v>21869.16</v>
      </c>
      <c r="J149" s="596"/>
      <c r="K149" s="596">
        <v>21199.23</v>
      </c>
    </row>
    <row r="150" spans="1:11">
      <c r="A150" s="503" t="s">
        <v>374</v>
      </c>
      <c r="B150" s="506"/>
      <c r="C150" s="506"/>
      <c r="D150" s="506"/>
      <c r="E150" s="631"/>
      <c r="F150" s="769">
        <v>0.35799999999999998</v>
      </c>
      <c r="G150" s="769">
        <v>0.35899999999999999</v>
      </c>
      <c r="H150" s="769">
        <v>0.35600000000000004</v>
      </c>
      <c r="I150" s="769">
        <v>0.33700000000000002</v>
      </c>
      <c r="J150" s="769"/>
      <c r="K150" s="769">
        <v>0.309</v>
      </c>
    </row>
    <row r="151" spans="1:11">
      <c r="A151" s="604" t="s">
        <v>375</v>
      </c>
      <c r="F151" s="596">
        <v>55123.6</v>
      </c>
      <c r="G151" s="596">
        <v>58582.8</v>
      </c>
      <c r="H151" s="596">
        <v>61367.8</v>
      </c>
      <c r="I151" s="596">
        <v>64849.3</v>
      </c>
      <c r="J151" s="596"/>
      <c r="K151" s="596">
        <v>68687.5</v>
      </c>
    </row>
  </sheetData>
  <pageMargins left="0.78749999999999998" right="0.78749999999999998" top="1.05277777777778" bottom="1.05277777777778" header="0.78749999999999998" footer="0.78749999999999998"/>
  <pageSetup orientation="portrait" useFirstPageNumber="1" horizontalDpi="4294967292" verticalDpi="4294967292" r:id="rId1"/>
  <headerFooter>
    <oddHeader>&amp;C&amp;"Times New Roman,Regular"&amp;12&amp;A</oddHeader>
    <oddFooter>&amp;C&amp;"Times New Roman,Regular"&amp;12Page &amp;P</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45"/>
  <sheetViews>
    <sheetView zoomScale="74" zoomScaleNormal="74" workbookViewId="0">
      <pane xSplit="1" ySplit="3" topLeftCell="K4" activePane="bottomRight" state="frozen"/>
      <selection pane="topRight" activeCell="B1" sqref="B1"/>
      <selection pane="bottomLeft" activeCell="A4" sqref="A4"/>
      <selection pane="bottomRight" activeCell="AD39" sqref="AD39"/>
    </sheetView>
  </sheetViews>
  <sheetFormatPr defaultColWidth="11.42578125" defaultRowHeight="14.25"/>
  <cols>
    <col min="1" max="1" width="55" style="146" customWidth="1"/>
    <col min="2" max="13" width="9.28515625" style="171" customWidth="1"/>
    <col min="14" max="14" width="9.5703125" style="171" customWidth="1"/>
    <col min="15" max="15" width="11.42578125" style="172"/>
    <col min="16" max="16" width="13.140625" style="88" customWidth="1"/>
    <col min="17" max="17" width="12.140625" style="88" customWidth="1"/>
    <col min="18" max="18" width="11.7109375" style="88" customWidth="1"/>
    <col min="19" max="19" width="12.85546875" style="97" customWidth="1"/>
    <col min="20" max="21" width="12.85546875" style="98" customWidth="1"/>
    <col min="22" max="23" width="13.85546875" style="98" customWidth="1"/>
    <col min="24" max="28" width="13.85546875" style="146" customWidth="1"/>
    <col min="29" max="16384" width="11.42578125" style="146"/>
  </cols>
  <sheetData>
    <row r="1" spans="1:55" ht="15.75">
      <c r="A1" s="265" t="s">
        <v>364</v>
      </c>
      <c r="B1" s="364">
        <v>1999</v>
      </c>
      <c r="C1" s="364">
        <v>2000</v>
      </c>
      <c r="D1" s="364">
        <v>2001</v>
      </c>
      <c r="E1" s="364">
        <v>2002</v>
      </c>
      <c r="F1" s="364">
        <v>2003</v>
      </c>
      <c r="G1" s="364">
        <v>2004</v>
      </c>
      <c r="H1" s="364">
        <v>2005</v>
      </c>
      <c r="I1" s="364">
        <v>2006</v>
      </c>
      <c r="J1" s="364">
        <v>2007</v>
      </c>
      <c r="K1" s="364">
        <v>2008</v>
      </c>
      <c r="L1" s="364">
        <v>2009</v>
      </c>
      <c r="M1" s="364">
        <v>2010</v>
      </c>
      <c r="N1" s="364">
        <v>2011</v>
      </c>
      <c r="O1" s="63">
        <v>2012</v>
      </c>
      <c r="P1" s="63">
        <v>2013</v>
      </c>
      <c r="Q1" s="63">
        <v>2014</v>
      </c>
      <c r="R1" s="63">
        <v>2015</v>
      </c>
      <c r="S1" s="63">
        <v>2016</v>
      </c>
      <c r="T1" s="63">
        <v>2017</v>
      </c>
      <c r="U1" s="63">
        <v>2018</v>
      </c>
      <c r="V1" s="61">
        <v>2019</v>
      </c>
      <c r="W1" s="61">
        <v>2020</v>
      </c>
      <c r="X1" s="61">
        <v>2021</v>
      </c>
      <c r="Y1" s="61">
        <v>2022</v>
      </c>
      <c r="Z1" s="61">
        <v>2023</v>
      </c>
      <c r="AA1" s="61">
        <v>2024</v>
      </c>
      <c r="AB1" s="61">
        <v>2025</v>
      </c>
    </row>
    <row r="2" spans="1:55" ht="15" customHeight="1">
      <c r="A2" s="365"/>
      <c r="B2" s="366" t="s">
        <v>81</v>
      </c>
      <c r="C2" s="366" t="s">
        <v>81</v>
      </c>
      <c r="D2" s="366" t="s">
        <v>81</v>
      </c>
      <c r="E2" s="366" t="s">
        <v>81</v>
      </c>
      <c r="F2" s="366" t="s">
        <v>81</v>
      </c>
      <c r="G2" s="366" t="s">
        <v>81</v>
      </c>
      <c r="H2" s="366" t="s">
        <v>81</v>
      </c>
      <c r="I2" s="366" t="s">
        <v>81</v>
      </c>
      <c r="J2" s="366" t="s">
        <v>81</v>
      </c>
      <c r="K2" s="366" t="s">
        <v>81</v>
      </c>
      <c r="L2" s="366" t="s">
        <v>81</v>
      </c>
      <c r="M2" s="366" t="s">
        <v>81</v>
      </c>
      <c r="N2" s="366" t="s">
        <v>81</v>
      </c>
      <c r="O2" s="166" t="s">
        <v>81</v>
      </c>
      <c r="P2" s="166" t="s">
        <v>81</v>
      </c>
      <c r="Q2" s="166" t="s">
        <v>81</v>
      </c>
      <c r="R2" s="166" t="s">
        <v>81</v>
      </c>
      <c r="S2" s="166" t="s">
        <v>81</v>
      </c>
      <c r="T2" s="166" t="str">
        <f>'Debt (Tb15)'!G2</f>
        <v>ACTUAL</v>
      </c>
      <c r="U2" s="166" t="s">
        <v>81</v>
      </c>
      <c r="V2" s="968" t="s">
        <v>82</v>
      </c>
      <c r="W2" s="968" t="s">
        <v>82</v>
      </c>
      <c r="X2" s="968" t="s">
        <v>82</v>
      </c>
      <c r="Y2" s="968" t="s">
        <v>82</v>
      </c>
      <c r="Z2" s="968" t="s">
        <v>82</v>
      </c>
      <c r="AA2" s="968" t="s">
        <v>82</v>
      </c>
      <c r="AB2" s="968" t="s">
        <v>82</v>
      </c>
      <c r="AC2" s="156"/>
      <c r="AD2" s="156"/>
      <c r="AE2" s="156"/>
      <c r="AF2" s="156"/>
      <c r="AG2" s="156"/>
      <c r="AH2" s="156"/>
      <c r="AI2" s="156"/>
      <c r="AJ2" s="156"/>
      <c r="AK2" s="156"/>
      <c r="AL2" s="156"/>
      <c r="AM2" s="156"/>
      <c r="AN2" s="156"/>
      <c r="AO2" s="156"/>
      <c r="AP2" s="156"/>
      <c r="AQ2" s="156"/>
      <c r="AR2" s="156"/>
      <c r="AS2" s="156"/>
      <c r="AT2" s="156"/>
      <c r="AU2" s="156"/>
      <c r="AV2" s="156"/>
      <c r="AW2" s="156"/>
      <c r="AX2" s="156"/>
      <c r="AY2" s="156"/>
      <c r="AZ2" s="156"/>
      <c r="BA2" s="156"/>
      <c r="BB2" s="156"/>
      <c r="BC2" s="156"/>
    </row>
    <row r="3" spans="1:55" s="168" customFormat="1" ht="28.5" customHeight="1">
      <c r="A3" s="367" t="s">
        <v>365</v>
      </c>
      <c r="B3" s="368"/>
      <c r="C3" s="368"/>
      <c r="D3" s="368"/>
      <c r="E3" s="368"/>
      <c r="F3" s="368"/>
      <c r="G3" s="368"/>
      <c r="H3" s="368"/>
      <c r="I3" s="368"/>
      <c r="J3" s="368"/>
      <c r="K3" s="368"/>
      <c r="L3" s="368"/>
      <c r="M3" s="368"/>
      <c r="N3" s="714" t="s">
        <v>575</v>
      </c>
      <c r="O3" s="683" t="s">
        <v>592</v>
      </c>
      <c r="P3" s="65" t="s">
        <v>591</v>
      </c>
      <c r="Q3" s="683" t="s">
        <v>593</v>
      </c>
      <c r="R3" s="683" t="s">
        <v>693</v>
      </c>
      <c r="S3" s="770" t="s">
        <v>672</v>
      </c>
      <c r="T3" s="65" t="str">
        <f>'Debt (Tb15)'!G3</f>
        <v>2019 Budget</v>
      </c>
      <c r="U3" s="65" t="str">
        <f>'Debt (Tb15)'!H3</f>
        <v>2020 Budget</v>
      </c>
      <c r="V3" s="64" t="str">
        <f>'Debt (Tb15)'!I3</f>
        <v>2019 FBO</v>
      </c>
      <c r="W3" s="64" t="str">
        <f>'Debt (Tb15)'!J3</f>
        <v>2021 Budget</v>
      </c>
      <c r="X3" s="64" t="str">
        <f>'Debt (Tb15)'!K3</f>
        <v>2021 Budget</v>
      </c>
      <c r="Y3" s="64" t="str">
        <f>'Debt (Tb15)'!L3</f>
        <v>2021 Budget</v>
      </c>
      <c r="Z3" s="64" t="str">
        <f>'Debt (Tb15)'!M3</f>
        <v>2021 Budget</v>
      </c>
      <c r="AA3" s="64" t="str">
        <f>'Debt (Tb15)'!N3</f>
        <v>2021 Budget</v>
      </c>
      <c r="AB3" s="64" t="str">
        <f>'Debt (Tb15)'!O3</f>
        <v>2021 Budget</v>
      </c>
      <c r="AC3" s="167"/>
      <c r="AD3" s="167"/>
      <c r="AE3" s="167"/>
      <c r="AF3" s="167"/>
      <c r="AG3" s="167"/>
      <c r="AH3" s="167"/>
      <c r="AI3" s="167"/>
      <c r="AJ3" s="167"/>
      <c r="AK3" s="167"/>
      <c r="AL3" s="167"/>
      <c r="AM3" s="167"/>
      <c r="AN3" s="167"/>
      <c r="AO3" s="167"/>
      <c r="AP3" s="167"/>
      <c r="AQ3" s="167"/>
      <c r="AR3" s="167"/>
      <c r="AS3" s="167"/>
      <c r="AT3" s="167"/>
      <c r="AU3" s="167"/>
      <c r="AV3" s="167"/>
      <c r="AW3" s="167"/>
      <c r="AX3" s="167"/>
      <c r="AY3" s="167"/>
      <c r="AZ3" s="167"/>
      <c r="BA3" s="167"/>
      <c r="BB3" s="167"/>
      <c r="BC3" s="167"/>
    </row>
    <row r="4" spans="1:55">
      <c r="A4" s="264"/>
      <c r="B4" s="70"/>
      <c r="C4" s="70"/>
      <c r="D4" s="70"/>
      <c r="E4" s="70"/>
      <c r="F4" s="70"/>
      <c r="G4" s="70"/>
      <c r="H4" s="70"/>
      <c r="I4" s="70"/>
      <c r="J4" s="70"/>
      <c r="K4" s="70"/>
      <c r="L4" s="70"/>
      <c r="M4" s="70"/>
      <c r="N4" s="70"/>
      <c r="O4" s="369"/>
      <c r="P4" s="369"/>
      <c r="Q4" s="369"/>
      <c r="R4" s="369"/>
      <c r="S4" s="163"/>
      <c r="T4" s="163"/>
      <c r="U4" s="163"/>
      <c r="V4" s="162"/>
      <c r="W4" s="162"/>
      <c r="X4" s="162"/>
      <c r="Y4" s="162"/>
      <c r="Z4" s="162"/>
      <c r="AA4" s="162"/>
      <c r="AB4" s="162"/>
    </row>
    <row r="5" spans="1:55" s="157" customFormat="1">
      <c r="A5" s="100" t="s">
        <v>324</v>
      </c>
      <c r="B5" s="370"/>
      <c r="C5" s="370"/>
      <c r="D5" s="370"/>
      <c r="E5" s="370"/>
      <c r="F5" s="370"/>
      <c r="G5" s="370"/>
      <c r="H5" s="370"/>
      <c r="I5" s="370"/>
      <c r="J5" s="370"/>
      <c r="K5" s="370"/>
      <c r="L5" s="370"/>
      <c r="M5" s="370"/>
      <c r="N5" s="370"/>
      <c r="O5" s="125">
        <f>'Debt (Tb15)'!B5</f>
        <v>6118.2</v>
      </c>
      <c r="P5" s="125">
        <f>'Debt (Tb15)'!C5</f>
        <v>8845.2000000000007</v>
      </c>
      <c r="Q5" s="125">
        <f>'Debt (Tb15)'!D5</f>
        <v>11827.9</v>
      </c>
      <c r="R5" s="125">
        <f>'Debt (Tb15)'!E5</f>
        <v>13942</v>
      </c>
      <c r="S5" s="125">
        <f>'Debt (Tb15)'!F5</f>
        <v>16436.900000000001</v>
      </c>
      <c r="T5" s="125">
        <f>'Debt (Tb15)'!G5</f>
        <v>17173.099999999999</v>
      </c>
      <c r="U5" s="125">
        <f>'Debt (Tb15)'!H5</f>
        <v>18279.900000000001</v>
      </c>
      <c r="V5" s="124">
        <f>'Debt (Tb15)'!I5</f>
        <v>19333.5</v>
      </c>
      <c r="W5" s="124">
        <f>'Debt (Tb15)'!J5</f>
        <v>21327.4</v>
      </c>
      <c r="X5" s="124">
        <f>'Debt (Tb15)'!K5</f>
        <v>23256.5</v>
      </c>
      <c r="Y5" s="124">
        <f>'Debt (Tb15)'!L5</f>
        <v>26501</v>
      </c>
      <c r="Z5" s="124">
        <f>'Debt (Tb15)'!M5</f>
        <v>28505</v>
      </c>
      <c r="AA5" s="124">
        <f>'Debt (Tb15)'!N5</f>
        <v>29746</v>
      </c>
      <c r="AB5" s="124">
        <f>'Debt (Tb15)'!O5</f>
        <v>30457.9</v>
      </c>
    </row>
    <row r="6" spans="1:55" s="157" customFormat="1">
      <c r="A6" s="291" t="s">
        <v>324</v>
      </c>
      <c r="B6" s="257">
        <v>2021.3</v>
      </c>
      <c r="C6" s="257">
        <v>1783.3</v>
      </c>
      <c r="D6" s="257">
        <v>2115.1</v>
      </c>
      <c r="E6" s="257">
        <v>2588.3000000000002</v>
      </c>
      <c r="F6" s="257">
        <v>3022.9</v>
      </c>
      <c r="G6" s="257">
        <v>3181.4</v>
      </c>
      <c r="H6" s="257">
        <v>3403.8</v>
      </c>
      <c r="I6" s="257">
        <v>3101</v>
      </c>
      <c r="J6" s="257">
        <v>3173.3</v>
      </c>
      <c r="K6" s="257">
        <v>4096</v>
      </c>
      <c r="L6" s="257">
        <v>4213</v>
      </c>
      <c r="M6" s="257">
        <v>4127.8999999999996</v>
      </c>
      <c r="N6" s="257">
        <v>3875.7</v>
      </c>
      <c r="O6" s="257">
        <v>6118.2</v>
      </c>
      <c r="P6" s="257">
        <v>8845.2000000000007</v>
      </c>
      <c r="Q6" s="257">
        <v>11827.9</v>
      </c>
      <c r="R6" s="257">
        <v>13908.7</v>
      </c>
      <c r="S6" s="771"/>
      <c r="T6" s="771"/>
      <c r="U6" s="771"/>
      <c r="V6" s="273"/>
      <c r="W6" s="273"/>
      <c r="X6" s="273"/>
      <c r="Y6" s="273"/>
      <c r="Z6" s="273"/>
      <c r="AA6" s="273"/>
      <c r="AB6" s="273"/>
    </row>
    <row r="7" spans="1:55">
      <c r="A7" s="264" t="s">
        <v>346</v>
      </c>
      <c r="B7" s="116"/>
      <c r="C7" s="116"/>
      <c r="D7" s="116"/>
      <c r="E7" s="116"/>
      <c r="F7" s="116"/>
      <c r="G7" s="116"/>
      <c r="H7" s="116"/>
      <c r="I7" s="116"/>
      <c r="J7" s="116"/>
      <c r="K7" s="116"/>
      <c r="L7" s="116"/>
      <c r="M7" s="116"/>
      <c r="N7" s="116"/>
      <c r="O7" s="130">
        <f>'Debt (Tb15)'!B6</f>
        <v>2751.6</v>
      </c>
      <c r="P7" s="130">
        <f>'Debt (Tb15)'!C6</f>
        <v>4200.7</v>
      </c>
      <c r="Q7" s="130">
        <f>'Debt (Tb15)'!D6</f>
        <v>5620.6</v>
      </c>
      <c r="R7" s="130">
        <f>'Debt (Tb15)'!E6</f>
        <v>6729.4</v>
      </c>
      <c r="S7" s="130">
        <f>'Debt (Tb15)'!F6</f>
        <v>8663.5</v>
      </c>
      <c r="T7" s="130">
        <f>'Debt (Tb15)'!G6</f>
        <v>9194.4</v>
      </c>
      <c r="U7" s="130">
        <f>'Debt (Tb15)'!H6</f>
        <v>8677.6</v>
      </c>
      <c r="V7" s="129">
        <f>'Debt (Tb15)'!I6</f>
        <v>10191.299999999999</v>
      </c>
      <c r="W7" s="129">
        <f>'Debt (Tb15)'!J6</f>
        <v>10519.4</v>
      </c>
      <c r="X7" s="129">
        <f>'Debt (Tb15)'!K6</f>
        <v>11019.3</v>
      </c>
      <c r="Y7" s="129">
        <f>'Debt (Tb15)'!L6</f>
        <v>12323.6</v>
      </c>
      <c r="Z7" s="129">
        <f>'Debt (Tb15)'!M6</f>
        <v>13032.9</v>
      </c>
      <c r="AA7" s="129">
        <f>'Debt (Tb15)'!N6</f>
        <v>13497.9</v>
      </c>
      <c r="AB7" s="129">
        <f>'Debt (Tb15)'!O6</f>
        <v>13963.9</v>
      </c>
    </row>
    <row r="8" spans="1:55">
      <c r="A8" s="298" t="s">
        <v>346</v>
      </c>
      <c r="B8" s="250">
        <v>1775.2</v>
      </c>
      <c r="C8" s="250">
        <v>1577.2</v>
      </c>
      <c r="D8" s="250">
        <v>1748.8</v>
      </c>
      <c r="E8" s="250">
        <v>2169.1</v>
      </c>
      <c r="F8" s="250">
        <v>2755.3</v>
      </c>
      <c r="G8" s="250">
        <v>2236.1999999999998</v>
      </c>
      <c r="H8" s="250">
        <v>1796.5</v>
      </c>
      <c r="I8" s="250">
        <v>1194</v>
      </c>
      <c r="J8" s="250">
        <v>980.2</v>
      </c>
      <c r="K8" s="250">
        <v>1742.8</v>
      </c>
      <c r="L8" s="250">
        <v>1801.3</v>
      </c>
      <c r="M8" s="250">
        <v>1625.3</v>
      </c>
      <c r="N8" s="250">
        <v>1373.1</v>
      </c>
      <c r="O8" s="246">
        <v>2751.6</v>
      </c>
      <c r="P8" s="246">
        <v>4200.7</v>
      </c>
      <c r="Q8" s="246">
        <v>5620.6</v>
      </c>
      <c r="R8" s="246">
        <v>6696.1</v>
      </c>
      <c r="S8" s="130"/>
      <c r="T8" s="130"/>
      <c r="U8" s="130"/>
      <c r="V8" s="129"/>
      <c r="W8" s="129"/>
      <c r="X8" s="129"/>
      <c r="Y8" s="129"/>
      <c r="Z8" s="129"/>
      <c r="AA8" s="129"/>
      <c r="AB8" s="129"/>
    </row>
    <row r="9" spans="1:55">
      <c r="A9" s="264" t="s">
        <v>366</v>
      </c>
      <c r="B9" s="116"/>
      <c r="C9" s="116"/>
      <c r="D9" s="116"/>
      <c r="E9" s="116"/>
      <c r="F9" s="116"/>
      <c r="G9" s="116"/>
      <c r="H9" s="116"/>
      <c r="I9" s="116"/>
      <c r="J9" s="116"/>
      <c r="K9" s="116"/>
      <c r="L9" s="116"/>
      <c r="M9" s="116"/>
      <c r="N9" s="116"/>
      <c r="O9" s="130">
        <f>'Debt (Tb15)'!B7</f>
        <v>3366.6</v>
      </c>
      <c r="P9" s="130">
        <f>'Debt (Tb15)'!C7</f>
        <v>4644.5</v>
      </c>
      <c r="Q9" s="130">
        <f>'Debt (Tb15)'!D7</f>
        <v>6207.3</v>
      </c>
      <c r="R9" s="130">
        <f>'Debt (Tb15)'!E7</f>
        <v>7212.6</v>
      </c>
      <c r="S9" s="130">
        <f>'Debt (Tb15)'!F7</f>
        <v>7773.4</v>
      </c>
      <c r="T9" s="130">
        <f>'Debt (Tb15)'!G7</f>
        <v>7978.7</v>
      </c>
      <c r="U9" s="130">
        <f>'Debt (Tb15)'!H7</f>
        <v>8322.2999999999993</v>
      </c>
      <c r="V9" s="129">
        <f>'Debt (Tb15)'!I7</f>
        <v>7966.6</v>
      </c>
      <c r="W9" s="129">
        <f>'Debt (Tb15)'!J7</f>
        <v>9662</v>
      </c>
      <c r="X9" s="129">
        <f>'Debt (Tb15)'!K7</f>
        <v>11262.6</v>
      </c>
      <c r="Y9" s="129">
        <f>'Debt (Tb15)'!L7</f>
        <v>13303.3</v>
      </c>
      <c r="Z9" s="129">
        <f>'Debt (Tb15)'!M7</f>
        <v>14823</v>
      </c>
      <c r="AA9" s="129">
        <f>'Debt (Tb15)'!N7</f>
        <v>15599</v>
      </c>
      <c r="AB9" s="129">
        <f>'Debt (Tb15)'!O7</f>
        <v>15845</v>
      </c>
    </row>
    <row r="10" spans="1:55">
      <c r="A10" s="298" t="s">
        <v>376</v>
      </c>
      <c r="B10" s="250">
        <v>246.1</v>
      </c>
      <c r="C10" s="250">
        <v>206.1</v>
      </c>
      <c r="D10" s="250">
        <v>306.10000000000002</v>
      </c>
      <c r="E10" s="250">
        <v>283.8</v>
      </c>
      <c r="F10" s="250">
        <v>174.7</v>
      </c>
      <c r="G10" s="250">
        <v>898</v>
      </c>
      <c r="H10" s="250">
        <v>1567.9</v>
      </c>
      <c r="I10" s="250">
        <v>1883</v>
      </c>
      <c r="J10" s="250">
        <v>2174.8000000000002</v>
      </c>
      <c r="K10" s="250">
        <v>2339.5</v>
      </c>
      <c r="L10" s="250">
        <v>2402.6</v>
      </c>
      <c r="M10" s="250">
        <v>2502.6</v>
      </c>
      <c r="N10" s="250">
        <v>2502.6</v>
      </c>
      <c r="O10" s="246">
        <v>3366.6</v>
      </c>
      <c r="P10" s="246">
        <v>4644.5</v>
      </c>
      <c r="Q10" s="246">
        <v>6207.3</v>
      </c>
      <c r="R10" s="246">
        <v>7212.6</v>
      </c>
      <c r="S10" s="130"/>
      <c r="T10" s="130"/>
      <c r="U10" s="130"/>
      <c r="V10" s="129"/>
      <c r="W10" s="129"/>
      <c r="X10" s="129"/>
      <c r="Y10" s="129"/>
      <c r="Z10" s="129"/>
      <c r="AA10" s="129"/>
      <c r="AB10" s="129"/>
    </row>
    <row r="11" spans="1:55">
      <c r="A11" s="264" t="s">
        <v>339</v>
      </c>
      <c r="B11" s="116"/>
      <c r="C11" s="116"/>
      <c r="D11" s="116"/>
      <c r="E11" s="116"/>
      <c r="F11" s="116"/>
      <c r="G11" s="116"/>
      <c r="H11" s="116"/>
      <c r="I11" s="116"/>
      <c r="J11" s="116"/>
      <c r="K11" s="116"/>
      <c r="L11" s="116"/>
      <c r="M11" s="116"/>
      <c r="N11" s="116"/>
      <c r="O11" s="371" t="s">
        <v>119</v>
      </c>
      <c r="P11" s="372" t="s">
        <v>119</v>
      </c>
      <c r="Q11" s="372" t="s">
        <v>119</v>
      </c>
      <c r="R11" s="371" t="s">
        <v>119</v>
      </c>
      <c r="S11" s="131" t="s">
        <v>119</v>
      </c>
      <c r="T11" s="130" t="s">
        <v>119</v>
      </c>
      <c r="U11" s="130" t="s">
        <v>119</v>
      </c>
      <c r="V11" s="129" t="s">
        <v>119</v>
      </c>
      <c r="W11" s="129" t="s">
        <v>119</v>
      </c>
      <c r="X11" s="129" t="s">
        <v>119</v>
      </c>
      <c r="Y11" s="129" t="s">
        <v>119</v>
      </c>
      <c r="Z11" s="129" t="s">
        <v>119</v>
      </c>
      <c r="AA11" s="129" t="s">
        <v>119</v>
      </c>
      <c r="AB11" s="129" t="s">
        <v>119</v>
      </c>
    </row>
    <row r="12" spans="1:55">
      <c r="A12" s="298" t="s">
        <v>377</v>
      </c>
      <c r="B12" s="250">
        <v>0</v>
      </c>
      <c r="C12" s="250">
        <v>0</v>
      </c>
      <c r="D12" s="250">
        <v>60.2</v>
      </c>
      <c r="E12" s="250">
        <v>135.4</v>
      </c>
      <c r="F12" s="250">
        <v>92.9</v>
      </c>
      <c r="G12" s="250">
        <v>47.2</v>
      </c>
      <c r="H12" s="250">
        <v>39.4</v>
      </c>
      <c r="I12" s="250">
        <v>24</v>
      </c>
      <c r="J12" s="250">
        <v>18.3</v>
      </c>
      <c r="K12" s="250">
        <v>13.7</v>
      </c>
      <c r="L12" s="250">
        <v>9.1</v>
      </c>
      <c r="M12" s="250" t="s">
        <v>119</v>
      </c>
      <c r="N12" s="250" t="s">
        <v>119</v>
      </c>
      <c r="O12" s="251" t="s">
        <v>119</v>
      </c>
      <c r="P12" s="251" t="s">
        <v>119</v>
      </c>
      <c r="Q12" s="373" t="s">
        <v>119</v>
      </c>
      <c r="R12" s="251" t="s">
        <v>119</v>
      </c>
      <c r="S12" s="130"/>
      <c r="T12" s="130"/>
      <c r="U12" s="130"/>
      <c r="V12" s="129"/>
      <c r="W12" s="129"/>
      <c r="X12" s="129"/>
      <c r="Y12" s="129"/>
      <c r="Z12" s="129"/>
      <c r="AA12" s="129"/>
      <c r="AB12" s="129"/>
    </row>
    <row r="13" spans="1:55">
      <c r="A13" s="298" t="s">
        <v>378</v>
      </c>
      <c r="B13" s="374">
        <v>0.23</v>
      </c>
      <c r="C13" s="374">
        <v>0.187</v>
      </c>
      <c r="D13" s="374">
        <v>0.215</v>
      </c>
      <c r="E13" s="374">
        <v>0.22</v>
      </c>
      <c r="F13" s="374">
        <v>0.23300000000000001</v>
      </c>
      <c r="G13" s="374">
        <v>0.23200000000000001</v>
      </c>
      <c r="H13" s="374">
        <v>0.2</v>
      </c>
      <c r="I13" s="374">
        <v>0.184</v>
      </c>
      <c r="J13" s="374">
        <v>0.16900000000000001</v>
      </c>
      <c r="K13" s="374">
        <v>0.189</v>
      </c>
      <c r="L13" s="374">
        <v>0.193</v>
      </c>
      <c r="M13" s="374">
        <v>0.16600000000000001</v>
      </c>
      <c r="N13" s="374">
        <v>0.14499999999999999</v>
      </c>
      <c r="O13" s="375">
        <v>0.19</v>
      </c>
      <c r="P13" s="375">
        <v>0.25800000000000001</v>
      </c>
      <c r="Q13" s="375">
        <v>0.28999999999999998</v>
      </c>
      <c r="R13" s="375">
        <v>0.27300000000000002</v>
      </c>
      <c r="S13" s="772"/>
      <c r="T13" s="772"/>
      <c r="U13" s="772"/>
      <c r="V13" s="911"/>
      <c r="W13" s="911"/>
      <c r="X13" s="911"/>
      <c r="Y13" s="911"/>
      <c r="Z13" s="911"/>
      <c r="AA13" s="911"/>
      <c r="AB13" s="911"/>
    </row>
    <row r="14" spans="1:55">
      <c r="A14" s="264"/>
      <c r="B14" s="116"/>
      <c r="C14" s="116"/>
      <c r="D14" s="116"/>
      <c r="E14" s="116"/>
      <c r="F14" s="116"/>
      <c r="G14" s="116"/>
      <c r="H14" s="116"/>
      <c r="I14" s="116"/>
      <c r="J14" s="116"/>
      <c r="K14" s="116"/>
      <c r="L14" s="116"/>
      <c r="M14" s="116"/>
      <c r="N14" s="116"/>
      <c r="O14" s="372"/>
      <c r="P14" s="372"/>
      <c r="Q14" s="372"/>
      <c r="R14" s="372"/>
      <c r="S14" s="130"/>
      <c r="T14" s="130"/>
      <c r="U14" s="130"/>
      <c r="V14" s="129"/>
      <c r="W14" s="129"/>
      <c r="X14" s="129"/>
      <c r="Y14" s="129"/>
      <c r="Z14" s="129"/>
      <c r="AA14" s="129"/>
      <c r="AB14" s="129"/>
    </row>
    <row r="15" spans="1:55" s="157" customFormat="1">
      <c r="A15" s="100" t="s">
        <v>325</v>
      </c>
      <c r="B15" s="370"/>
      <c r="C15" s="370"/>
      <c r="D15" s="370"/>
      <c r="E15" s="370"/>
      <c r="F15" s="370"/>
      <c r="G15" s="370"/>
      <c r="H15" s="370"/>
      <c r="I15" s="370"/>
      <c r="J15" s="370"/>
      <c r="K15" s="370"/>
      <c r="L15" s="370"/>
      <c r="M15" s="370"/>
      <c r="N15" s="370"/>
      <c r="O15" s="125">
        <f>'Debt (Tb15)'!B10</f>
        <v>2367.4</v>
      </c>
      <c r="P15" s="125">
        <f>'Debt (Tb15)'!C10</f>
        <v>3032.5</v>
      </c>
      <c r="Q15" s="125">
        <f>'Debt (Tb15)'!D10</f>
        <v>3537.2</v>
      </c>
      <c r="R15" s="125">
        <f>'Debt (Tb15)'!E10</f>
        <v>4058.1</v>
      </c>
      <c r="S15" s="125">
        <f>'Debt (Tb15)'!F10</f>
        <v>5507.1</v>
      </c>
      <c r="T15" s="125">
        <f>'Debt (Tb15)'!G10</f>
        <v>6385.1</v>
      </c>
      <c r="U15" s="125">
        <f>'Debt (Tb15)'!H10</f>
        <v>12019.2</v>
      </c>
      <c r="V15" s="124">
        <f>'Debt (Tb15)'!I10</f>
        <v>14333.4</v>
      </c>
      <c r="W15" s="124">
        <f>'Debt (Tb15)'!J10</f>
        <v>23207.8</v>
      </c>
      <c r="X15" s="124">
        <f>'Debt (Tb15)'!K10</f>
        <v>25258.400000000001</v>
      </c>
      <c r="Y15" s="124">
        <f>'Debt (Tb15)'!L10</f>
        <v>26579.9</v>
      </c>
      <c r="Z15" s="124">
        <f>'Debt (Tb15)'!M10</f>
        <v>27631.7</v>
      </c>
      <c r="AA15" s="124">
        <f>'Debt (Tb15)'!N10</f>
        <v>28679.7</v>
      </c>
      <c r="AB15" s="124">
        <f>'Debt (Tb15)'!O10</f>
        <v>0</v>
      </c>
    </row>
    <row r="16" spans="1:55" s="157" customFormat="1">
      <c r="A16" s="291" t="s">
        <v>325</v>
      </c>
      <c r="B16" s="257">
        <v>3812.9</v>
      </c>
      <c r="C16" s="257">
        <v>3838.3</v>
      </c>
      <c r="D16" s="257">
        <v>4982.2</v>
      </c>
      <c r="E16" s="257">
        <v>5594.6</v>
      </c>
      <c r="F16" s="257">
        <v>4709.1000000000004</v>
      </c>
      <c r="G16" s="257">
        <v>4409.5</v>
      </c>
      <c r="H16" s="257">
        <v>3856</v>
      </c>
      <c r="I16" s="257">
        <v>3631.1</v>
      </c>
      <c r="J16" s="257">
        <v>3145.7</v>
      </c>
      <c r="K16" s="257">
        <v>2854.8</v>
      </c>
      <c r="L16" s="257">
        <v>2936.6</v>
      </c>
      <c r="M16" s="257">
        <v>3021.7</v>
      </c>
      <c r="N16" s="257">
        <v>3328</v>
      </c>
      <c r="O16" s="257">
        <v>2367.4</v>
      </c>
      <c r="P16" s="257">
        <v>3032.5</v>
      </c>
      <c r="Q16" s="257">
        <v>3537.2</v>
      </c>
      <c r="R16" s="257">
        <v>4058.1</v>
      </c>
      <c r="S16" s="771"/>
      <c r="T16" s="771"/>
      <c r="U16" s="771"/>
      <c r="V16" s="273"/>
      <c r="W16" s="273"/>
      <c r="X16" s="273"/>
      <c r="Y16" s="273"/>
      <c r="Z16" s="273"/>
      <c r="AA16" s="273"/>
      <c r="AB16" s="273"/>
    </row>
    <row r="17" spans="1:28">
      <c r="A17" s="264" t="s">
        <v>333</v>
      </c>
      <c r="B17" s="116"/>
      <c r="C17" s="116"/>
      <c r="D17" s="116"/>
      <c r="E17" s="116"/>
      <c r="F17" s="116"/>
      <c r="G17" s="116"/>
      <c r="H17" s="116"/>
      <c r="I17" s="116"/>
      <c r="J17" s="116"/>
      <c r="K17" s="116"/>
      <c r="L17" s="116"/>
      <c r="M17" s="116"/>
      <c r="N17" s="116"/>
      <c r="O17" s="372" t="s">
        <v>119</v>
      </c>
      <c r="P17" s="372" t="s">
        <v>119</v>
      </c>
      <c r="Q17" s="372" t="s">
        <v>119</v>
      </c>
      <c r="R17" s="371">
        <f>'Debt (Tb15)'!E11</f>
        <v>0</v>
      </c>
      <c r="S17" s="371">
        <f>'Debt (Tb15)'!F11</f>
        <v>0</v>
      </c>
      <c r="T17" s="131">
        <f>'Debt (Tb15)'!G11</f>
        <v>0</v>
      </c>
      <c r="U17" s="131">
        <f>'Debt (Tb15)'!H11</f>
        <v>1683.5</v>
      </c>
      <c r="V17" s="133">
        <f>'Debt (Tb15)'!I11</f>
        <v>1700.7</v>
      </c>
      <c r="W17" s="133">
        <f>'Debt (Tb15)'!J11</f>
        <v>1700.7</v>
      </c>
      <c r="X17" s="133">
        <f>'Debt (Tb15)'!K11</f>
        <v>1700.7</v>
      </c>
      <c r="Y17" s="133">
        <f>'Debt (Tb15)'!L11</f>
        <v>1700.7</v>
      </c>
      <c r="Z17" s="133">
        <f>'Debt (Tb15)'!M11</f>
        <v>1700.7</v>
      </c>
      <c r="AA17" s="133">
        <f>'Debt (Tb15)'!N11</f>
        <v>1700.7</v>
      </c>
      <c r="AB17" s="133">
        <f>'Debt (Tb15)'!O11</f>
        <v>1700.7</v>
      </c>
    </row>
    <row r="18" spans="1:28">
      <c r="A18" s="456" t="s">
        <v>369</v>
      </c>
      <c r="B18" s="116"/>
      <c r="C18" s="116"/>
      <c r="D18" s="116"/>
      <c r="E18" s="116"/>
      <c r="F18" s="116"/>
      <c r="G18" s="116"/>
      <c r="H18" s="116"/>
      <c r="I18" s="116"/>
      <c r="J18" s="116"/>
      <c r="K18" s="116"/>
      <c r="L18" s="116"/>
      <c r="M18" s="116"/>
      <c r="N18" s="116"/>
      <c r="O18" s="130" t="s">
        <v>119</v>
      </c>
      <c r="P18" s="130" t="s">
        <v>119</v>
      </c>
      <c r="Q18" s="130" t="s">
        <v>119</v>
      </c>
      <c r="R18" s="131">
        <f>'Debt (Tb15)'!E14</f>
        <v>0</v>
      </c>
      <c r="S18" s="131">
        <f>'Debt (Tb15)'!F14</f>
        <v>0</v>
      </c>
      <c r="T18" s="131">
        <f>'Debt (Tb15)'!G14</f>
        <v>0</v>
      </c>
      <c r="U18" s="131">
        <f>'Debt (Tb15)'!H14</f>
        <v>0</v>
      </c>
      <c r="V18" s="133">
        <f>'Debt (Tb15)'!I14</f>
        <v>0</v>
      </c>
      <c r="W18" s="133">
        <f>'Debt (Tb15)'!J14</f>
        <v>0</v>
      </c>
      <c r="X18" s="133">
        <f>'Debt (Tb15)'!K14</f>
        <v>0</v>
      </c>
      <c r="Y18" s="133">
        <f>'Debt (Tb15)'!L14</f>
        <v>0</v>
      </c>
      <c r="Z18" s="133">
        <f>'Debt (Tb15)'!M14</f>
        <v>0</v>
      </c>
      <c r="AA18" s="133">
        <f>'Debt (Tb15)'!N14</f>
        <v>0</v>
      </c>
      <c r="AB18" s="133">
        <f>'Debt (Tb15)'!O14</f>
        <v>0</v>
      </c>
    </row>
    <row r="19" spans="1:28">
      <c r="A19" s="264" t="s">
        <v>339</v>
      </c>
      <c r="B19" s="116"/>
      <c r="C19" s="116"/>
      <c r="D19" s="116"/>
      <c r="E19" s="116"/>
      <c r="F19" s="116"/>
      <c r="G19" s="116"/>
      <c r="H19" s="116"/>
      <c r="I19" s="116"/>
      <c r="J19" s="116"/>
      <c r="K19" s="116"/>
      <c r="L19" s="116"/>
      <c r="M19" s="116"/>
      <c r="N19" s="116"/>
      <c r="O19" s="130">
        <f>'Debt (Tb15)'!B15</f>
        <v>2367.4</v>
      </c>
      <c r="P19" s="130">
        <f>'Debt (Tb15)'!C15</f>
        <v>3032.5</v>
      </c>
      <c r="Q19" s="130">
        <f>'Debt (Tb15)'!D15</f>
        <v>3537.2</v>
      </c>
      <c r="R19" s="130">
        <f>'Debt (Tb15)'!E15</f>
        <v>4058.1</v>
      </c>
      <c r="S19" s="130">
        <f>'Debt (Tb15)'!F15</f>
        <v>5507.1</v>
      </c>
      <c r="T19" s="130">
        <f>'Debt (Tb15)'!G15</f>
        <v>6385.1</v>
      </c>
      <c r="U19" s="130">
        <f>'Debt (Tb15)'!H15</f>
        <v>10335.700000000001</v>
      </c>
      <c r="V19" s="129">
        <f>'Debt (Tb15)'!I15</f>
        <v>12632.7</v>
      </c>
      <c r="W19" s="129">
        <f>'Debt (Tb15)'!J15</f>
        <v>16894.3</v>
      </c>
      <c r="X19" s="129">
        <f>'Debt (Tb15)'!K15</f>
        <v>21507.1</v>
      </c>
      <c r="Y19" s="129">
        <f>'Debt (Tb15)'!L15</f>
        <v>23557.8</v>
      </c>
      <c r="Z19" s="129">
        <f>'Debt (Tb15)'!M15</f>
        <v>24879.200000000001</v>
      </c>
      <c r="AA19" s="129">
        <f>'Debt (Tb15)'!N15</f>
        <v>25931</v>
      </c>
      <c r="AB19" s="129">
        <f>'Debt (Tb15)'!O15</f>
        <v>26979</v>
      </c>
    </row>
    <row r="20" spans="1:28">
      <c r="A20" s="456" t="s">
        <v>370</v>
      </c>
      <c r="B20" s="116"/>
      <c r="C20" s="116"/>
      <c r="D20" s="116"/>
      <c r="E20" s="116"/>
      <c r="F20" s="116"/>
      <c r="G20" s="116"/>
      <c r="H20" s="116"/>
      <c r="I20" s="116"/>
      <c r="J20" s="116"/>
      <c r="K20" s="116"/>
      <c r="L20" s="116"/>
      <c r="M20" s="116"/>
      <c r="N20" s="116"/>
      <c r="O20" s="130">
        <f>'Debt (Tb15)'!B16</f>
        <v>2337.5</v>
      </c>
      <c r="P20" s="130">
        <f>'Debt (Tb15)'!C16</f>
        <v>3018.4</v>
      </c>
      <c r="Q20" s="130">
        <f>'Debt (Tb15)'!D16</f>
        <v>3537.2</v>
      </c>
      <c r="R20" s="130">
        <f>'Debt (Tb15)'!E16</f>
        <v>4058.1</v>
      </c>
      <c r="S20" s="130">
        <f>'Debt (Tb15)'!F16</f>
        <v>4593</v>
      </c>
      <c r="T20" s="130">
        <f>'Debt (Tb15)'!G16</f>
        <v>5396.4</v>
      </c>
      <c r="U20" s="130">
        <f>'Debt (Tb15)'!H16</f>
        <v>7516.9</v>
      </c>
      <c r="V20" s="129">
        <f>'Debt (Tb15)'!I16</f>
        <v>8676.7000000000007</v>
      </c>
      <c r="W20" s="129">
        <f>'Debt (Tb15)'!J16</f>
        <v>9669.2000000000007</v>
      </c>
      <c r="X20" s="129">
        <f>'Debt (Tb15)'!K16</f>
        <v>10772.8</v>
      </c>
      <c r="Y20" s="129">
        <f>'Debt (Tb15)'!L16</f>
        <v>11725.6</v>
      </c>
      <c r="Z20" s="129">
        <f>'Debt (Tb15)'!M16</f>
        <v>12559.8</v>
      </c>
      <c r="AA20" s="129">
        <f>'Debt (Tb15)'!N16</f>
        <v>13299.9</v>
      </c>
      <c r="AB20" s="129">
        <f>'Debt (Tb15)'!O16</f>
        <v>13953.8</v>
      </c>
    </row>
    <row r="21" spans="1:28">
      <c r="A21" s="298" t="s">
        <v>379</v>
      </c>
      <c r="B21" s="250">
        <v>3650.4</v>
      </c>
      <c r="C21" s="250">
        <v>3683.5</v>
      </c>
      <c r="D21" s="250">
        <v>4822</v>
      </c>
      <c r="E21" s="250">
        <v>5464.1</v>
      </c>
      <c r="F21" s="250">
        <v>4547.8</v>
      </c>
      <c r="G21" s="250">
        <v>4239.5</v>
      </c>
      <c r="H21" s="250">
        <v>3723</v>
      </c>
      <c r="I21" s="250">
        <v>3507.2</v>
      </c>
      <c r="J21" s="250">
        <v>3038.1</v>
      </c>
      <c r="K21" s="250">
        <v>2746</v>
      </c>
      <c r="L21" s="250">
        <v>2842.2</v>
      </c>
      <c r="M21" s="250">
        <v>2945.1</v>
      </c>
      <c r="N21" s="250">
        <v>3269.2</v>
      </c>
      <c r="O21" s="246">
        <v>2337.5</v>
      </c>
      <c r="P21" s="246">
        <v>3018.4</v>
      </c>
      <c r="Q21" s="246">
        <v>3537.2</v>
      </c>
      <c r="R21" s="246">
        <v>4058.1</v>
      </c>
      <c r="S21" s="130"/>
      <c r="T21" s="130"/>
      <c r="U21" s="130"/>
      <c r="V21" s="129"/>
      <c r="W21" s="129"/>
      <c r="X21" s="129"/>
      <c r="Y21" s="129"/>
      <c r="Z21" s="129"/>
      <c r="AA21" s="129"/>
      <c r="AB21" s="129"/>
    </row>
    <row r="22" spans="1:28">
      <c r="A22" s="456" t="s">
        <v>371</v>
      </c>
      <c r="B22" s="116"/>
      <c r="C22" s="116"/>
      <c r="D22" s="116"/>
      <c r="E22" s="116"/>
      <c r="F22" s="116"/>
      <c r="G22" s="116"/>
      <c r="H22" s="116"/>
      <c r="I22" s="116"/>
      <c r="J22" s="116"/>
      <c r="K22" s="116"/>
      <c r="L22" s="116"/>
      <c r="M22" s="116"/>
      <c r="N22" s="116"/>
      <c r="O22" s="131">
        <f>'Debt (Tb15)'!B17</f>
        <v>29.9</v>
      </c>
      <c r="P22" s="131">
        <f>'Debt (Tb15)'!C17</f>
        <v>14.1</v>
      </c>
      <c r="Q22" s="131">
        <f>'Debt (Tb15)'!D17</f>
        <v>0</v>
      </c>
      <c r="R22" s="131">
        <f>'Debt (Tb15)'!E17</f>
        <v>0</v>
      </c>
      <c r="S22" s="131">
        <f>'Debt (Tb15)'!F17</f>
        <v>686.8</v>
      </c>
      <c r="T22" s="131">
        <f>'Debt (Tb15)'!G17</f>
        <v>1033.7</v>
      </c>
      <c r="U22" s="131">
        <f>'Debt (Tb15)'!H17</f>
        <v>1934.7</v>
      </c>
      <c r="V22" s="133">
        <f>'Debt (Tb15)'!I17</f>
        <v>1970.4</v>
      </c>
      <c r="W22" s="133">
        <f>'Debt (Tb15)'!J17</f>
        <v>1088.2</v>
      </c>
      <c r="X22" s="133">
        <f>'Debt (Tb15)'!K17</f>
        <v>149.4</v>
      </c>
      <c r="Y22" s="133">
        <f>'Debt (Tb15)'!L17</f>
        <v>131.69999999999999</v>
      </c>
      <c r="Z22" s="133">
        <f>'Debt (Tb15)'!M17</f>
        <v>91.8</v>
      </c>
      <c r="AA22" s="133">
        <f>'Debt (Tb15)'!N17</f>
        <v>91.8</v>
      </c>
      <c r="AB22" s="133">
        <f>'Debt (Tb15)'!O17</f>
        <v>91.8</v>
      </c>
    </row>
    <row r="23" spans="1:28">
      <c r="A23" s="298" t="s">
        <v>380</v>
      </c>
      <c r="B23" s="250">
        <v>144.6</v>
      </c>
      <c r="C23" s="250">
        <v>137.5</v>
      </c>
      <c r="D23" s="250">
        <v>140.30000000000001</v>
      </c>
      <c r="E23" s="250">
        <v>107.4</v>
      </c>
      <c r="F23" s="250">
        <v>135.9</v>
      </c>
      <c r="G23" s="250">
        <v>170</v>
      </c>
      <c r="H23" s="250">
        <v>133</v>
      </c>
      <c r="I23" s="250">
        <v>123.9</v>
      </c>
      <c r="J23" s="250">
        <v>107.6</v>
      </c>
      <c r="K23" s="250">
        <v>108.8</v>
      </c>
      <c r="L23" s="250">
        <v>94.5</v>
      </c>
      <c r="M23" s="250">
        <v>76.599999999999994</v>
      </c>
      <c r="N23" s="250">
        <v>58.8</v>
      </c>
      <c r="O23" s="246">
        <v>29.9</v>
      </c>
      <c r="P23" s="246">
        <v>14.1</v>
      </c>
      <c r="Q23" s="251" t="s">
        <v>119</v>
      </c>
      <c r="R23" s="373" t="s">
        <v>119</v>
      </c>
      <c r="S23" s="130"/>
      <c r="T23" s="130"/>
      <c r="U23" s="130"/>
      <c r="V23" s="129"/>
      <c r="W23" s="129"/>
      <c r="X23" s="129"/>
      <c r="Y23" s="129"/>
      <c r="Z23" s="129"/>
      <c r="AA23" s="129"/>
      <c r="AB23" s="129"/>
    </row>
    <row r="24" spans="1:28">
      <c r="A24" s="264" t="s">
        <v>381</v>
      </c>
      <c r="B24" s="116"/>
      <c r="C24" s="116"/>
      <c r="D24" s="116"/>
      <c r="E24" s="116"/>
      <c r="F24" s="116"/>
      <c r="G24" s="116"/>
      <c r="H24" s="116"/>
      <c r="I24" s="116"/>
      <c r="J24" s="116"/>
      <c r="K24" s="116"/>
      <c r="L24" s="116"/>
      <c r="M24" s="116"/>
      <c r="N24" s="131"/>
      <c r="O24" s="131">
        <f>'Debt (Tb15)'!B18</f>
        <v>0</v>
      </c>
      <c r="P24" s="131">
        <f>'Debt (Tb15)'!C18</f>
        <v>0</v>
      </c>
      <c r="Q24" s="131">
        <f>'Debt (Tb15)'!D18</f>
        <v>0</v>
      </c>
      <c r="R24" s="131">
        <f>'Debt (Tb15)'!E18</f>
        <v>0</v>
      </c>
      <c r="S24" s="131">
        <f>'Debt (Tb15)'!F18</f>
        <v>227.3</v>
      </c>
      <c r="T24" s="131">
        <f>'Debt (Tb15)'!G18</f>
        <v>-45</v>
      </c>
      <c r="U24" s="131">
        <f>'Debt (Tb15)'!H18</f>
        <v>884.1</v>
      </c>
      <c r="V24" s="133">
        <f>'Debt (Tb15)'!I18</f>
        <v>1985.6</v>
      </c>
      <c r="W24" s="133">
        <f>'Debt (Tb15)'!J18</f>
        <v>6136.9</v>
      </c>
      <c r="X24" s="133">
        <f>'Debt (Tb15)'!K18</f>
        <v>10584.9</v>
      </c>
      <c r="Y24" s="133">
        <f>'Debt (Tb15)'!L18</f>
        <v>11700.4</v>
      </c>
      <c r="Z24" s="133">
        <f>'Debt (Tb15)'!M18</f>
        <v>12227.5</v>
      </c>
      <c r="AA24" s="133">
        <f>'Debt (Tb15)'!N18</f>
        <v>12539.2</v>
      </c>
      <c r="AB24" s="133">
        <f>'Debt (Tb15)'!O18</f>
        <v>12933.3</v>
      </c>
    </row>
    <row r="25" spans="1:28">
      <c r="A25" s="298" t="s">
        <v>382</v>
      </c>
      <c r="B25" s="252">
        <v>17.899999999999999</v>
      </c>
      <c r="C25" s="252">
        <v>17.3</v>
      </c>
      <c r="D25" s="252">
        <v>19.899999999999999</v>
      </c>
      <c r="E25" s="252">
        <v>23.1</v>
      </c>
      <c r="F25" s="252">
        <v>25.4</v>
      </c>
      <c r="G25" s="252" t="s">
        <v>119</v>
      </c>
      <c r="H25" s="252" t="s">
        <v>119</v>
      </c>
      <c r="I25" s="252" t="s">
        <v>119</v>
      </c>
      <c r="J25" s="252" t="s">
        <v>119</v>
      </c>
      <c r="K25" s="252" t="s">
        <v>119</v>
      </c>
      <c r="L25" s="252" t="s">
        <v>119</v>
      </c>
      <c r="M25" s="252" t="s">
        <v>119</v>
      </c>
      <c r="N25" s="252" t="s">
        <v>119</v>
      </c>
      <c r="O25" s="251" t="s">
        <v>119</v>
      </c>
      <c r="P25" s="251" t="s">
        <v>119</v>
      </c>
      <c r="Q25" s="251" t="s">
        <v>119</v>
      </c>
      <c r="R25" s="373" t="s">
        <v>119</v>
      </c>
      <c r="S25" s="130"/>
      <c r="T25" s="130"/>
      <c r="U25" s="130"/>
      <c r="V25" s="129"/>
      <c r="W25" s="129"/>
      <c r="X25" s="129"/>
      <c r="Y25" s="129"/>
      <c r="Z25" s="129"/>
      <c r="AA25" s="129"/>
      <c r="AB25" s="129"/>
    </row>
    <row r="26" spans="1:28">
      <c r="A26" s="298" t="s">
        <v>383</v>
      </c>
      <c r="B26" s="374">
        <v>0.434</v>
      </c>
      <c r="C26" s="374">
        <v>0.40300000000000002</v>
      </c>
      <c r="D26" s="374">
        <v>0.50700000000000001</v>
      </c>
      <c r="E26" s="374">
        <v>0.47499999999999998</v>
      </c>
      <c r="F26" s="374">
        <v>0.36399999999999999</v>
      </c>
      <c r="G26" s="374">
        <v>0.34899999999999998</v>
      </c>
      <c r="H26" s="374">
        <v>0.255</v>
      </c>
      <c r="I26" s="374">
        <v>0.215</v>
      </c>
      <c r="J26" s="374">
        <v>0.16700000000000001</v>
      </c>
      <c r="K26" s="374">
        <v>0.13200000000000001</v>
      </c>
      <c r="L26" s="374">
        <v>0.13500000000000001</v>
      </c>
      <c r="M26" s="374">
        <v>0.121</v>
      </c>
      <c r="N26" s="374">
        <v>0.125</v>
      </c>
      <c r="O26" s="375">
        <v>7.3999999999999996E-2</v>
      </c>
      <c r="P26" s="375">
        <v>8.7999999999999995E-2</v>
      </c>
      <c r="Q26" s="375">
        <v>8.6999999999999994E-2</v>
      </c>
      <c r="R26" s="375">
        <v>0.08</v>
      </c>
      <c r="S26" s="130"/>
      <c r="T26" s="130"/>
      <c r="U26" s="130"/>
      <c r="V26" s="129"/>
      <c r="W26" s="129"/>
      <c r="X26" s="129"/>
      <c r="Y26" s="129"/>
      <c r="Z26" s="129"/>
      <c r="AA26" s="129"/>
      <c r="AB26" s="129"/>
    </row>
    <row r="27" spans="1:28">
      <c r="A27" s="264"/>
      <c r="B27" s="116"/>
      <c r="C27" s="116"/>
      <c r="D27" s="116"/>
      <c r="E27" s="116"/>
      <c r="F27" s="116"/>
      <c r="G27" s="116"/>
      <c r="H27" s="116"/>
      <c r="I27" s="116"/>
      <c r="J27" s="116"/>
      <c r="K27" s="116"/>
      <c r="L27" s="116"/>
      <c r="M27" s="116"/>
      <c r="N27" s="116"/>
      <c r="O27" s="372"/>
      <c r="P27" s="372"/>
      <c r="Q27" s="372"/>
      <c r="R27" s="372"/>
      <c r="S27" s="130"/>
      <c r="T27" s="130"/>
      <c r="U27" s="130"/>
      <c r="V27" s="129"/>
      <c r="W27" s="129"/>
      <c r="X27" s="129"/>
      <c r="Y27" s="129"/>
      <c r="Z27" s="129"/>
      <c r="AA27" s="129"/>
      <c r="AB27" s="129"/>
    </row>
    <row r="28" spans="1:28" s="157" customFormat="1">
      <c r="A28" s="100" t="s">
        <v>373</v>
      </c>
      <c r="B28" s="370"/>
      <c r="C28" s="370"/>
      <c r="D28" s="370"/>
      <c r="E28" s="370"/>
      <c r="F28" s="370"/>
      <c r="G28" s="370"/>
      <c r="H28" s="370"/>
      <c r="I28" s="370"/>
      <c r="J28" s="370"/>
      <c r="K28" s="370"/>
      <c r="L28" s="370"/>
      <c r="M28" s="370"/>
      <c r="N28" s="370"/>
      <c r="O28" s="125">
        <f>'Debt (Tb15)'!B20</f>
        <v>8485.6</v>
      </c>
      <c r="P28" s="125">
        <f>'Debt (Tb15)'!C20</f>
        <v>11877.65</v>
      </c>
      <c r="Q28" s="125">
        <f>'Debt (Tb15)'!D20</f>
        <v>15365.1</v>
      </c>
      <c r="R28" s="125">
        <f>'Debt (Tb15)'!E20</f>
        <v>18000.099999999999</v>
      </c>
      <c r="S28" s="125">
        <f>'Debt (Tb15)'!F20</f>
        <v>21944</v>
      </c>
      <c r="T28" s="125">
        <f>'Debt (Tb15)'!G20</f>
        <v>23558.199999999997</v>
      </c>
      <c r="U28" s="125">
        <f>'Debt (Tb15)'!H20</f>
        <v>30299.1</v>
      </c>
      <c r="V28" s="124">
        <f>'Debt (Tb15)'!I20</f>
        <v>33666.9</v>
      </c>
      <c r="W28" s="124">
        <f>'Debt (Tb15)'!J20</f>
        <v>39922.400000000001</v>
      </c>
      <c r="X28" s="124">
        <f>'Debt (Tb15)'!K20</f>
        <v>46464.3</v>
      </c>
      <c r="Y28" s="124">
        <f>'Debt (Tb15)'!L20</f>
        <v>51759.4</v>
      </c>
      <c r="Z28" s="124">
        <f>'Debt (Tb15)'!M20</f>
        <v>55085</v>
      </c>
      <c r="AA28" s="124">
        <f>'Debt (Tb15)'!N20</f>
        <v>57377.599999999999</v>
      </c>
      <c r="AB28" s="124">
        <f>'Debt (Tb15)'!O20</f>
        <v>59137.599999999999</v>
      </c>
    </row>
    <row r="29" spans="1:28" s="157" customFormat="1">
      <c r="A29" s="291" t="s">
        <v>384</v>
      </c>
      <c r="B29" s="257">
        <f>B6+B16</f>
        <v>5834.2</v>
      </c>
      <c r="C29" s="257">
        <f>C6+C16</f>
        <v>5621.6</v>
      </c>
      <c r="D29" s="257">
        <f>D6+D16</f>
        <v>7097.2999999999993</v>
      </c>
      <c r="E29" s="257">
        <v>8182.9</v>
      </c>
      <c r="F29" s="257">
        <v>7732</v>
      </c>
      <c r="G29" s="257">
        <v>7590.7</v>
      </c>
      <c r="H29" s="257">
        <v>7259.8</v>
      </c>
      <c r="I29" s="257">
        <v>6732.1</v>
      </c>
      <c r="J29" s="257">
        <v>6319</v>
      </c>
      <c r="K29" s="257">
        <v>6950.8</v>
      </c>
      <c r="L29" s="257">
        <v>7149.6</v>
      </c>
      <c r="M29" s="257">
        <v>7149.6</v>
      </c>
      <c r="N29" s="257">
        <v>7203.7</v>
      </c>
      <c r="O29" s="257">
        <v>8485.6</v>
      </c>
      <c r="P29" s="257">
        <v>11877.7</v>
      </c>
      <c r="Q29" s="257">
        <v>15365.1</v>
      </c>
      <c r="R29" s="257">
        <v>17966.900000000001</v>
      </c>
      <c r="S29" s="771"/>
      <c r="T29" s="771"/>
      <c r="U29" s="771"/>
      <c r="V29" s="273"/>
      <c r="W29" s="273"/>
      <c r="X29" s="273"/>
      <c r="Y29" s="273"/>
      <c r="Z29" s="273"/>
      <c r="AA29" s="273"/>
      <c r="AB29" s="273"/>
    </row>
    <row r="30" spans="1:28">
      <c r="A30" s="264" t="s">
        <v>374</v>
      </c>
      <c r="B30" s="376"/>
      <c r="C30" s="376"/>
      <c r="D30" s="376"/>
      <c r="E30" s="376"/>
      <c r="F30" s="376"/>
      <c r="G30" s="376"/>
      <c r="H30" s="376"/>
      <c r="I30" s="376"/>
      <c r="J30" s="376"/>
      <c r="K30" s="376"/>
      <c r="L30" s="376"/>
      <c r="M30" s="376"/>
      <c r="N30" s="376"/>
      <c r="O30" s="165">
        <f>'Debt (Tb15)'!B21</f>
        <v>0.26900000000000002</v>
      </c>
      <c r="P30" s="165">
        <f>'Debt (Tb15)'!C21</f>
        <v>0.34700000000000003</v>
      </c>
      <c r="Q30" s="165">
        <f>'Debt (Tb15)'!D21</f>
        <v>0.35499999999999998</v>
      </c>
      <c r="R30" s="165">
        <f>'Debt (Tb15)'!E21</f>
        <v>0.28958714755026721</v>
      </c>
      <c r="S30" s="165">
        <f>'Debt (Tb15)'!F21</f>
        <v>0.32383836416173029</v>
      </c>
      <c r="T30" s="165">
        <f>'Debt (Tb15)'!G21</f>
        <v>0.31895446428208774</v>
      </c>
      <c r="U30" s="165">
        <f>'Debt (Tb15)'!H21</f>
        <v>0.38</v>
      </c>
      <c r="V30" s="170">
        <f>'Debt (Tb15)'!I21</f>
        <v>0.39800000000000002</v>
      </c>
      <c r="W30" s="170">
        <f>'Debt (Tb15)'!J21</f>
        <v>0.48899999999999999</v>
      </c>
      <c r="X30" s="170">
        <f>'Debt (Tb15)'!K21</f>
        <v>0.51500000000000001</v>
      </c>
      <c r="Y30" s="170">
        <f>'Debt (Tb15)'!L21</f>
        <v>0.52100000000000002</v>
      </c>
      <c r="Z30" s="170">
        <f>'Debt (Tb15)'!M21</f>
        <v>0.52500000000000002</v>
      </c>
      <c r="AA30" s="170">
        <f>'Debt (Tb15)'!N21</f>
        <v>0.51700000000000002</v>
      </c>
      <c r="AB30" s="170">
        <f>'Debt (Tb15)'!O21</f>
        <v>0.505</v>
      </c>
    </row>
    <row r="31" spans="1:28">
      <c r="A31" s="377" t="s">
        <v>374</v>
      </c>
      <c r="B31" s="378">
        <v>0.66085557778688109</v>
      </c>
      <c r="C31" s="378">
        <v>0.57740941804969492</v>
      </c>
      <c r="D31" s="378">
        <v>0.68267625059032455</v>
      </c>
      <c r="E31" s="378">
        <v>0.69499999999999995</v>
      </c>
      <c r="F31" s="378">
        <v>0.59699999999999998</v>
      </c>
      <c r="G31" s="378">
        <v>0.6</v>
      </c>
      <c r="H31" s="378">
        <v>0.48099999999999998</v>
      </c>
      <c r="I31" s="378">
        <v>0.39800000000000002</v>
      </c>
      <c r="J31" s="378">
        <v>0.33600000000000002</v>
      </c>
      <c r="K31" s="378">
        <v>0.32100000000000001</v>
      </c>
      <c r="L31" s="378">
        <v>0.32800000000000001</v>
      </c>
      <c r="M31" s="378">
        <v>0.28699999999999998</v>
      </c>
      <c r="N31" s="378">
        <v>0.27</v>
      </c>
      <c r="O31" s="378">
        <v>0.26400000000000001</v>
      </c>
      <c r="P31" s="378">
        <v>0.34599999999999997</v>
      </c>
      <c r="Q31" s="378">
        <v>0.377</v>
      </c>
      <c r="R31" s="378">
        <v>0.35199999999999998</v>
      </c>
      <c r="S31" s="165"/>
      <c r="T31" s="165"/>
      <c r="U31" s="165"/>
      <c r="V31" s="170"/>
      <c r="W31" s="170"/>
      <c r="X31" s="170"/>
      <c r="Y31" s="170"/>
      <c r="Z31" s="170"/>
      <c r="AA31" s="170"/>
      <c r="AB31" s="170"/>
    </row>
    <row r="32" spans="1:28" s="157" customFormat="1">
      <c r="A32" s="100" t="s">
        <v>375</v>
      </c>
      <c r="B32" s="370"/>
      <c r="C32" s="370"/>
      <c r="D32" s="370"/>
      <c r="E32" s="370"/>
      <c r="F32" s="370"/>
      <c r="G32" s="370"/>
      <c r="H32" s="370"/>
      <c r="I32" s="370"/>
      <c r="J32" s="370"/>
      <c r="K32" s="370"/>
      <c r="L32" s="370"/>
      <c r="M32" s="370"/>
      <c r="N32" s="370"/>
      <c r="O32" s="125">
        <f>'Debt (Tb15)'!B22</f>
        <v>31593.1</v>
      </c>
      <c r="P32" s="125">
        <f>'Debt (Tb15)'!C22</f>
        <v>34275.9</v>
      </c>
      <c r="Q32" s="125">
        <f>'Debt (Tb15)'!D22</f>
        <v>43279.199999999997</v>
      </c>
      <c r="R32" s="125">
        <f>'Debt (Tb15)'!E22</f>
        <v>62157.8</v>
      </c>
      <c r="S32" s="125">
        <f>'Debt (Tb15)'!F22</f>
        <v>67762.2</v>
      </c>
      <c r="T32" s="125">
        <f>'Debt (Tb15)'!G22</f>
        <v>73860.7</v>
      </c>
      <c r="U32" s="125">
        <f>'Debt (Tb15)'!H22</f>
        <v>79734.473684210519</v>
      </c>
      <c r="V32" s="124">
        <f>'Debt (Tb15)'!I22</f>
        <v>84590.201005025127</v>
      </c>
      <c r="W32" s="124">
        <f>'Debt (Tb15)'!J22</f>
        <v>81627</v>
      </c>
      <c r="X32" s="124">
        <f>'Debt (Tb15)'!K22</f>
        <v>90265.5</v>
      </c>
      <c r="Y32" s="124">
        <f>'Debt (Tb15)'!L22</f>
        <v>99383.3</v>
      </c>
      <c r="Z32" s="124">
        <f>'Debt (Tb15)'!M22</f>
        <v>104916.7</v>
      </c>
      <c r="AA32" s="124">
        <f>'Debt (Tb15)'!N22</f>
        <v>110879.6</v>
      </c>
      <c r="AB32" s="124">
        <f>'Debt (Tb15)'!O22</f>
        <v>117150.8</v>
      </c>
    </row>
    <row r="33" spans="1:28" s="157" customFormat="1">
      <c r="A33" s="183" t="s">
        <v>375</v>
      </c>
      <c r="B33" s="309">
        <f t="shared" ref="B33:N33" si="0">B29/B31</f>
        <v>8828.2526411261788</v>
      </c>
      <c r="C33" s="309">
        <f t="shared" si="0"/>
        <v>9735.8993883195981</v>
      </c>
      <c r="D33" s="309">
        <f t="shared" si="0"/>
        <v>10396.289593878231</v>
      </c>
      <c r="E33" s="309">
        <f t="shared" si="0"/>
        <v>11773.956834532375</v>
      </c>
      <c r="F33" s="309">
        <f t="shared" si="0"/>
        <v>12951.423785594641</v>
      </c>
      <c r="G33" s="309">
        <f t="shared" si="0"/>
        <v>12651.166666666666</v>
      </c>
      <c r="H33" s="309">
        <f t="shared" si="0"/>
        <v>15093.139293139295</v>
      </c>
      <c r="I33" s="309">
        <f t="shared" si="0"/>
        <v>16914.824120603014</v>
      </c>
      <c r="J33" s="309">
        <f t="shared" si="0"/>
        <v>18806.547619047618</v>
      </c>
      <c r="K33" s="309">
        <f t="shared" si="0"/>
        <v>21653.582554517136</v>
      </c>
      <c r="L33" s="309">
        <f t="shared" si="0"/>
        <v>21797.560975609755</v>
      </c>
      <c r="M33" s="309">
        <f t="shared" si="0"/>
        <v>24911.498257839725</v>
      </c>
      <c r="N33" s="309">
        <f t="shared" si="0"/>
        <v>26680.370370370369</v>
      </c>
      <c r="O33" s="309">
        <f>O29/O31</f>
        <v>32142.424242424244</v>
      </c>
      <c r="P33" s="309">
        <f>P29/P31</f>
        <v>34328.612716763011</v>
      </c>
      <c r="Q33" s="309">
        <f>Q29/Q31</f>
        <v>40756.233421750665</v>
      </c>
      <c r="R33" s="309">
        <f>R29/R31</f>
        <v>51042.329545454551</v>
      </c>
      <c r="S33" s="773"/>
      <c r="T33" s="825"/>
      <c r="U33" s="825"/>
      <c r="V33" s="380"/>
      <c r="W33" s="380"/>
      <c r="X33" s="379"/>
      <c r="Y33" s="379"/>
      <c r="Z33" s="379"/>
      <c r="AA33" s="379"/>
      <c r="AB33" s="379"/>
    </row>
    <row r="34" spans="1:28">
      <c r="R34" s="146"/>
      <c r="S34" s="146"/>
      <c r="T34" s="146"/>
      <c r="U34" s="146"/>
      <c r="V34" s="146"/>
      <c r="W34" s="146"/>
    </row>
    <row r="35" spans="1:28">
      <c r="A35" s="173"/>
      <c r="B35" s="174"/>
      <c r="C35" s="174"/>
      <c r="D35" s="174"/>
      <c r="E35" s="174"/>
      <c r="F35" s="174"/>
      <c r="G35" s="174"/>
      <c r="H35" s="174"/>
      <c r="I35" s="174"/>
      <c r="J35" s="174"/>
      <c r="K35" s="174"/>
      <c r="L35" s="174"/>
      <c r="M35" s="174"/>
      <c r="N35" s="174"/>
    </row>
    <row r="36" spans="1:28">
      <c r="A36" s="173"/>
      <c r="B36" s="174"/>
      <c r="C36" s="174"/>
      <c r="D36" s="174"/>
      <c r="E36" s="174"/>
      <c r="F36" s="174"/>
      <c r="G36" s="174"/>
      <c r="H36" s="174"/>
      <c r="I36" s="174"/>
      <c r="J36" s="174"/>
      <c r="K36" s="174"/>
      <c r="L36" s="174"/>
      <c r="M36" s="174"/>
      <c r="N36" s="174"/>
      <c r="O36" s="98"/>
      <c r="P36" s="98"/>
      <c r="Q36" s="98"/>
      <c r="R36" s="98"/>
      <c r="S36" s="98"/>
    </row>
    <row r="37" spans="1:28">
      <c r="A37" s="173"/>
      <c r="B37" s="174"/>
      <c r="C37" s="174"/>
      <c r="D37" s="174"/>
      <c r="E37" s="174"/>
      <c r="F37" s="174"/>
      <c r="G37" s="174"/>
      <c r="H37" s="174"/>
      <c r="I37" s="174"/>
      <c r="J37" s="174"/>
      <c r="K37" s="174"/>
      <c r="L37" s="174"/>
      <c r="M37" s="174"/>
      <c r="N37" s="174"/>
      <c r="O37" s="98"/>
      <c r="P37" s="98"/>
      <c r="Q37" s="98"/>
      <c r="R37" s="98"/>
      <c r="S37" s="98"/>
    </row>
    <row r="38" spans="1:28">
      <c r="A38" s="173"/>
      <c r="B38" s="175"/>
      <c r="C38" s="175"/>
      <c r="D38" s="175"/>
      <c r="E38" s="175"/>
      <c r="F38" s="175"/>
      <c r="G38" s="175"/>
      <c r="H38" s="175"/>
      <c r="I38" s="175"/>
      <c r="J38" s="175"/>
      <c r="K38" s="175"/>
      <c r="L38" s="175"/>
      <c r="M38" s="175"/>
      <c r="N38" s="175"/>
      <c r="O38" s="98"/>
      <c r="P38" s="98"/>
      <c r="Q38" s="98"/>
      <c r="R38" s="98"/>
      <c r="S38" s="98"/>
    </row>
    <row r="39" spans="1:28">
      <c r="A39" s="173"/>
      <c r="B39" s="175"/>
      <c r="C39" s="175"/>
      <c r="D39" s="175"/>
      <c r="E39" s="175"/>
      <c r="F39" s="175"/>
      <c r="G39" s="175"/>
      <c r="H39" s="175"/>
      <c r="I39" s="175"/>
      <c r="J39" s="175"/>
      <c r="K39" s="175"/>
      <c r="L39" s="175"/>
      <c r="M39" s="175"/>
      <c r="N39" s="175"/>
      <c r="O39" s="98"/>
      <c r="P39" s="98"/>
      <c r="Q39" s="98"/>
      <c r="R39" s="98"/>
      <c r="S39" s="98"/>
    </row>
    <row r="40" spans="1:28">
      <c r="O40" s="98"/>
      <c r="P40" s="98"/>
      <c r="Q40" s="98"/>
      <c r="R40" s="98"/>
      <c r="S40" s="98"/>
    </row>
    <row r="41" spans="1:28">
      <c r="O41" s="98"/>
      <c r="P41" s="98"/>
      <c r="Q41" s="98"/>
      <c r="R41" s="98"/>
      <c r="S41" s="98"/>
    </row>
    <row r="42" spans="1:28">
      <c r="O42" s="98"/>
      <c r="P42" s="98"/>
      <c r="Q42" s="98"/>
      <c r="R42" s="98"/>
      <c r="S42" s="98"/>
    </row>
    <row r="43" spans="1:28">
      <c r="O43" s="98"/>
      <c r="P43" s="98"/>
      <c r="Q43" s="98"/>
      <c r="R43" s="98"/>
      <c r="S43" s="98"/>
    </row>
    <row r="44" spans="1:28">
      <c r="O44" s="98"/>
      <c r="P44" s="98"/>
      <c r="Q44" s="98"/>
      <c r="R44" s="98"/>
      <c r="S44" s="98"/>
    </row>
    <row r="45" spans="1:28">
      <c r="O45" s="98"/>
      <c r="P45" s="98"/>
      <c r="Q45" s="98"/>
      <c r="R45" s="98"/>
      <c r="S45" s="98"/>
    </row>
  </sheetData>
  <pageMargins left="0.75" right="0.75" top="1" bottom="1" header="0.5" footer="0.5"/>
  <pageSetup paperSize="9" orientation="portrait" horizontalDpi="4294967292" verticalDpi="4294967292"/>
  <legacy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G59"/>
  <sheetViews>
    <sheetView zoomScale="85" zoomScaleNormal="85" workbookViewId="0">
      <pane xSplit="1" ySplit="3" topLeftCell="M4" activePane="bottomRight" state="frozen"/>
      <selection activeCell="B2" sqref="B2"/>
      <selection pane="topRight" activeCell="B2" sqref="B2"/>
      <selection pane="bottomLeft" activeCell="B2" sqref="B2"/>
      <selection pane="bottomRight" activeCell="W28" sqref="W28"/>
    </sheetView>
  </sheetViews>
  <sheetFormatPr defaultColWidth="8.85546875" defaultRowHeight="12.75"/>
  <cols>
    <col min="1" max="1" width="60" style="24" customWidth="1"/>
    <col min="2" max="13" width="9.7109375" style="56" customWidth="1"/>
    <col min="14" max="15" width="10.7109375" style="56" customWidth="1"/>
    <col min="16" max="16" width="12.42578125" style="56" bestFit="1" customWidth="1"/>
    <col min="17" max="17" width="12.42578125" style="54" bestFit="1" customWidth="1"/>
    <col min="18" max="18" width="12.42578125" style="104" bestFit="1" customWidth="1"/>
    <col min="19" max="19" width="12.42578125" style="43" bestFit="1" customWidth="1"/>
    <col min="20" max="20" width="12.42578125" style="85" bestFit="1" customWidth="1"/>
    <col min="21" max="21" width="12.42578125" style="105" bestFit="1" customWidth="1"/>
    <col min="22" max="22" width="12.42578125" style="34" customWidth="1"/>
    <col min="23" max="23" width="12.42578125" style="60" bestFit="1" customWidth="1"/>
    <col min="24" max="24" width="12.7109375" style="29" customWidth="1"/>
    <col min="25" max="16384" width="8.85546875" style="3"/>
  </cols>
  <sheetData>
    <row r="1" spans="1:85" ht="15.75">
      <c r="A1" s="381" t="s">
        <v>698</v>
      </c>
      <c r="B1" s="176">
        <v>2002</v>
      </c>
      <c r="C1" s="176">
        <v>2003</v>
      </c>
      <c r="D1" s="176">
        <v>2004</v>
      </c>
      <c r="E1" s="176">
        <v>2005</v>
      </c>
      <c r="F1" s="176">
        <v>2006</v>
      </c>
      <c r="G1" s="176">
        <v>2007</v>
      </c>
      <c r="H1" s="176">
        <v>2008</v>
      </c>
      <c r="I1" s="176">
        <v>2009</v>
      </c>
      <c r="J1" s="176">
        <v>2010</v>
      </c>
      <c r="K1" s="176">
        <v>2011</v>
      </c>
      <c r="L1" s="176">
        <v>2012</v>
      </c>
      <c r="M1" s="176">
        <v>2013</v>
      </c>
      <c r="N1" s="176">
        <v>2014</v>
      </c>
      <c r="O1" s="176">
        <v>2015</v>
      </c>
      <c r="P1" s="176">
        <v>2016</v>
      </c>
      <c r="Q1" s="176">
        <v>2017</v>
      </c>
      <c r="R1" s="176">
        <v>2018</v>
      </c>
      <c r="S1" s="913">
        <v>2019</v>
      </c>
      <c r="T1" s="913">
        <v>2020</v>
      </c>
      <c r="U1" s="913">
        <v>2021</v>
      </c>
      <c r="V1" s="913">
        <v>2022</v>
      </c>
      <c r="W1" s="913">
        <v>2023</v>
      </c>
      <c r="X1" s="913">
        <v>2024</v>
      </c>
      <c r="Y1" s="913">
        <v>2025</v>
      </c>
    </row>
    <row r="2" spans="1:85" s="10" customFormat="1" ht="15.75">
      <c r="A2" s="382" t="s">
        <v>385</v>
      </c>
      <c r="B2" s="121" t="s">
        <v>81</v>
      </c>
      <c r="C2" s="121" t="s">
        <v>81</v>
      </c>
      <c r="D2" s="121" t="s">
        <v>81</v>
      </c>
      <c r="E2" s="121" t="s">
        <v>81</v>
      </c>
      <c r="F2" s="121" t="s">
        <v>81</v>
      </c>
      <c r="G2" s="121" t="s">
        <v>81</v>
      </c>
      <c r="H2" s="121" t="s">
        <v>81</v>
      </c>
      <c r="I2" s="121" t="s">
        <v>81</v>
      </c>
      <c r="J2" s="121" t="s">
        <v>81</v>
      </c>
      <c r="K2" s="121" t="s">
        <v>81</v>
      </c>
      <c r="L2" s="121" t="s">
        <v>81</v>
      </c>
      <c r="M2" s="121" t="s">
        <v>81</v>
      </c>
      <c r="N2" s="121" t="s">
        <v>81</v>
      </c>
      <c r="O2" s="121" t="s">
        <v>81</v>
      </c>
      <c r="P2" s="94" t="s">
        <v>81</v>
      </c>
      <c r="Q2" s="94" t="s">
        <v>81</v>
      </c>
      <c r="R2" s="94" t="s">
        <v>81</v>
      </c>
      <c r="S2" s="122" t="s">
        <v>82</v>
      </c>
      <c r="T2" s="122" t="s">
        <v>82</v>
      </c>
      <c r="U2" s="122" t="s">
        <v>82</v>
      </c>
      <c r="V2" s="122" t="s">
        <v>82</v>
      </c>
      <c r="W2" s="122" t="s">
        <v>82</v>
      </c>
      <c r="X2" s="122" t="s">
        <v>82</v>
      </c>
      <c r="Y2" s="122" t="s">
        <v>82</v>
      </c>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row>
    <row r="3" spans="1:85">
      <c r="A3" s="383"/>
      <c r="B3" s="66"/>
      <c r="C3" s="66"/>
      <c r="D3" s="66"/>
      <c r="E3" s="66"/>
      <c r="F3" s="66"/>
      <c r="G3" s="66"/>
      <c r="H3" s="66"/>
      <c r="I3" s="66"/>
      <c r="J3" s="66"/>
      <c r="K3" s="66"/>
      <c r="L3" s="66"/>
      <c r="M3" s="66"/>
      <c r="N3" s="66" t="s">
        <v>672</v>
      </c>
      <c r="O3" s="66" t="s">
        <v>672</v>
      </c>
      <c r="P3" s="84" t="s">
        <v>672</v>
      </c>
      <c r="Q3" s="84" t="s">
        <v>832</v>
      </c>
      <c r="R3" s="84" t="s">
        <v>850</v>
      </c>
      <c r="S3" s="71" t="s">
        <v>850</v>
      </c>
      <c r="T3" s="71" t="s">
        <v>850</v>
      </c>
      <c r="U3" s="71" t="s">
        <v>850</v>
      </c>
      <c r="V3" s="71" t="s">
        <v>850</v>
      </c>
      <c r="W3" s="71" t="s">
        <v>850</v>
      </c>
      <c r="X3" s="71" t="s">
        <v>850</v>
      </c>
      <c r="Y3" s="71" t="s">
        <v>850</v>
      </c>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row>
    <row r="4" spans="1:85" s="18" customFormat="1" ht="12.95" customHeight="1">
      <c r="A4" s="384"/>
      <c r="B4" s="66"/>
      <c r="C4" s="66"/>
      <c r="D4" s="66"/>
      <c r="E4" s="66"/>
      <c r="F4" s="66"/>
      <c r="G4" s="66"/>
      <c r="H4" s="66"/>
      <c r="I4" s="66"/>
      <c r="J4" s="66"/>
      <c r="K4" s="66"/>
      <c r="L4" s="66"/>
      <c r="M4" s="66"/>
      <c r="N4" s="66"/>
      <c r="O4" s="66"/>
      <c r="P4" s="84"/>
      <c r="Q4" s="84"/>
      <c r="R4" s="84"/>
      <c r="S4" s="71"/>
      <c r="T4" s="71"/>
      <c r="U4" s="71"/>
      <c r="V4" s="71"/>
      <c r="W4" s="71"/>
      <c r="X4" s="71"/>
      <c r="Y4" s="71"/>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row>
    <row r="5" spans="1:85" s="18" customFormat="1" ht="12.95" customHeight="1">
      <c r="A5" s="383" t="s">
        <v>386</v>
      </c>
      <c r="B5" s="130"/>
      <c r="C5" s="130"/>
      <c r="D5" s="130"/>
      <c r="E5" s="130"/>
      <c r="F5" s="130"/>
      <c r="G5" s="130"/>
      <c r="H5" s="130"/>
      <c r="I5" s="130"/>
      <c r="J5" s="130"/>
      <c r="K5" s="130"/>
      <c r="L5" s="130"/>
      <c r="M5" s="130"/>
      <c r="N5" s="130">
        <v>12.5</v>
      </c>
      <c r="O5" s="130">
        <v>10.5</v>
      </c>
      <c r="P5" s="130">
        <v>2</v>
      </c>
      <c r="Q5" s="130">
        <v>3.5</v>
      </c>
      <c r="R5" s="130">
        <v>-0.3</v>
      </c>
      <c r="S5" s="129">
        <v>5.9</v>
      </c>
      <c r="T5" s="129">
        <v>-3.8</v>
      </c>
      <c r="U5" s="129">
        <v>3.5</v>
      </c>
      <c r="V5" s="129">
        <v>4.2</v>
      </c>
      <c r="W5" s="129">
        <v>2.4</v>
      </c>
      <c r="X5" s="129">
        <v>2.6</v>
      </c>
      <c r="Y5" s="129">
        <v>2.9</v>
      </c>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row>
    <row r="6" spans="1:85" s="18" customFormat="1">
      <c r="A6" s="383" t="s">
        <v>387</v>
      </c>
      <c r="B6" s="130"/>
      <c r="C6" s="130"/>
      <c r="D6" s="130"/>
      <c r="E6" s="130"/>
      <c r="F6" s="130"/>
      <c r="G6" s="130"/>
      <c r="H6" s="130"/>
      <c r="I6" s="130"/>
      <c r="J6" s="130"/>
      <c r="K6" s="130"/>
      <c r="L6" s="130"/>
      <c r="M6" s="130"/>
      <c r="N6" s="130">
        <v>3.3</v>
      </c>
      <c r="O6" s="130">
        <v>0.7</v>
      </c>
      <c r="P6" s="130">
        <v>0.7</v>
      </c>
      <c r="Q6" s="130">
        <v>1.5</v>
      </c>
      <c r="R6" s="130">
        <v>4</v>
      </c>
      <c r="S6" s="129">
        <v>2.4</v>
      </c>
      <c r="T6" s="129">
        <v>-1.1000000000000001</v>
      </c>
      <c r="U6" s="129">
        <v>3.3</v>
      </c>
      <c r="V6" s="129">
        <v>3.7</v>
      </c>
      <c r="W6" s="129">
        <v>3.5</v>
      </c>
      <c r="X6" s="129">
        <v>3.7</v>
      </c>
      <c r="Y6" s="129">
        <v>4.2</v>
      </c>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row>
    <row r="7" spans="1:85" s="18" customFormat="1">
      <c r="A7" s="383"/>
      <c r="B7" s="130"/>
      <c r="C7" s="130"/>
      <c r="D7" s="130"/>
      <c r="E7" s="130"/>
      <c r="F7" s="130"/>
      <c r="G7" s="130"/>
      <c r="H7" s="130"/>
      <c r="I7" s="130"/>
      <c r="J7" s="130"/>
      <c r="K7" s="130"/>
      <c r="L7" s="130"/>
      <c r="M7" s="130"/>
      <c r="N7" s="130"/>
      <c r="O7" s="130"/>
      <c r="P7" s="130"/>
      <c r="Q7" s="130"/>
      <c r="R7" s="130"/>
      <c r="S7" s="129"/>
      <c r="T7" s="129"/>
      <c r="U7" s="129"/>
      <c r="V7" s="129"/>
      <c r="W7" s="129"/>
      <c r="X7" s="129"/>
      <c r="Y7" s="129"/>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2"/>
      <c r="CF7" s="132"/>
      <c r="CG7" s="132"/>
    </row>
    <row r="8" spans="1:85" s="18" customFormat="1">
      <c r="A8" s="383" t="s">
        <v>62</v>
      </c>
      <c r="B8" s="130"/>
      <c r="C8" s="130"/>
      <c r="D8" s="130"/>
      <c r="E8" s="130"/>
      <c r="F8" s="130"/>
      <c r="G8" s="130"/>
      <c r="H8" s="130"/>
      <c r="I8" s="130"/>
      <c r="J8" s="130"/>
      <c r="K8" s="130"/>
      <c r="L8" s="130"/>
      <c r="M8" s="130"/>
      <c r="N8" s="130"/>
      <c r="O8" s="130"/>
      <c r="P8" s="130"/>
      <c r="Q8" s="130"/>
      <c r="R8" s="130"/>
      <c r="S8" s="129"/>
      <c r="T8" s="129"/>
      <c r="U8" s="129"/>
      <c r="V8" s="129"/>
      <c r="W8" s="129"/>
      <c r="X8" s="129"/>
      <c r="Y8" s="129"/>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row>
    <row r="9" spans="1:85" s="18" customFormat="1">
      <c r="A9" s="383" t="s">
        <v>388</v>
      </c>
      <c r="B9" s="130">
        <v>11.8</v>
      </c>
      <c r="C9" s="130">
        <v>14.7</v>
      </c>
      <c r="D9" s="130">
        <v>2.1</v>
      </c>
      <c r="E9" s="130">
        <v>1.7</v>
      </c>
      <c r="F9" s="130">
        <v>2.4</v>
      </c>
      <c r="G9" s="130">
        <v>0.9</v>
      </c>
      <c r="H9" s="130">
        <v>10.8</v>
      </c>
      <c r="I9" s="130">
        <v>7</v>
      </c>
      <c r="J9" s="130">
        <v>6</v>
      </c>
      <c r="K9" s="130">
        <v>8.5</v>
      </c>
      <c r="L9" s="130">
        <v>2.2000000000000002</v>
      </c>
      <c r="M9" s="130">
        <v>5</v>
      </c>
      <c r="N9" s="130">
        <v>5.2</v>
      </c>
      <c r="O9" s="130">
        <v>6</v>
      </c>
      <c r="P9" s="130">
        <v>6.7</v>
      </c>
      <c r="Q9" s="130">
        <v>5.4</v>
      </c>
      <c r="R9" s="130">
        <v>4.7</v>
      </c>
      <c r="S9" s="129">
        <v>3.6</v>
      </c>
      <c r="T9" s="129">
        <v>4</v>
      </c>
      <c r="U9" s="129">
        <v>4.8</v>
      </c>
      <c r="V9" s="129">
        <v>4.2</v>
      </c>
      <c r="W9" s="129">
        <v>4.3</v>
      </c>
      <c r="X9" s="129">
        <v>4.5</v>
      </c>
      <c r="Y9" s="129">
        <v>4.5</v>
      </c>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row>
    <row r="10" spans="1:85" s="18" customFormat="1">
      <c r="A10" s="383" t="s">
        <v>389</v>
      </c>
      <c r="B10" s="130">
        <v>14.8</v>
      </c>
      <c r="C10" s="130">
        <v>8.5</v>
      </c>
      <c r="D10" s="130">
        <v>2.4</v>
      </c>
      <c r="E10" s="130">
        <v>4.5</v>
      </c>
      <c r="F10" s="130">
        <v>-0.9</v>
      </c>
      <c r="G10" s="130">
        <v>3.2</v>
      </c>
      <c r="H10" s="130">
        <v>11.2</v>
      </c>
      <c r="I10" s="130">
        <v>5.7</v>
      </c>
      <c r="J10" s="130">
        <v>7.2</v>
      </c>
      <c r="K10" s="130">
        <v>6.9</v>
      </c>
      <c r="L10" s="130">
        <v>1.6</v>
      </c>
      <c r="M10" s="130">
        <v>2.9</v>
      </c>
      <c r="N10" s="130">
        <v>6.6</v>
      </c>
      <c r="O10" s="130">
        <v>6.4</v>
      </c>
      <c r="P10" s="130">
        <v>6.6</v>
      </c>
      <c r="Q10" s="130">
        <v>4.7</v>
      </c>
      <c r="R10" s="130">
        <v>4.9000000000000004</v>
      </c>
      <c r="S10" s="129">
        <v>2.8</v>
      </c>
      <c r="T10" s="129">
        <v>3.5</v>
      </c>
      <c r="U10" s="129">
        <v>5.8</v>
      </c>
      <c r="V10" s="129">
        <v>3.8</v>
      </c>
      <c r="W10" s="129">
        <v>4.5999999999999996</v>
      </c>
      <c r="X10" s="129">
        <v>3.7</v>
      </c>
      <c r="Y10" s="129">
        <v>3.7</v>
      </c>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row>
    <row r="11" spans="1:85" s="18" customFormat="1">
      <c r="A11" s="383"/>
      <c r="B11" s="130"/>
      <c r="C11" s="130"/>
      <c r="D11" s="130"/>
      <c r="E11" s="130"/>
      <c r="F11" s="130"/>
      <c r="G11" s="130"/>
      <c r="H11" s="130"/>
      <c r="I11" s="130"/>
      <c r="J11" s="130"/>
      <c r="K11" s="130"/>
      <c r="L11" s="130"/>
      <c r="M11" s="130"/>
      <c r="N11" s="130"/>
      <c r="O11" s="130"/>
      <c r="P11" s="130"/>
      <c r="Q11" s="130"/>
      <c r="R11" s="130"/>
      <c r="S11" s="129"/>
      <c r="T11" s="129"/>
      <c r="U11" s="129"/>
      <c r="V11" s="129"/>
      <c r="W11" s="129"/>
      <c r="X11" s="129"/>
      <c r="Y11" s="129"/>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row>
    <row r="12" spans="1:85" s="18" customFormat="1">
      <c r="A12" s="383" t="s">
        <v>390</v>
      </c>
      <c r="B12" s="130"/>
      <c r="C12" s="130"/>
      <c r="D12" s="130"/>
      <c r="E12" s="130"/>
      <c r="F12" s="130"/>
      <c r="G12" s="130"/>
      <c r="H12" s="130"/>
      <c r="I12" s="130"/>
      <c r="J12" s="130"/>
      <c r="K12" s="130"/>
      <c r="L12" s="130"/>
      <c r="M12" s="130"/>
      <c r="N12" s="130"/>
      <c r="O12" s="130"/>
      <c r="P12" s="130"/>
      <c r="Q12" s="130"/>
      <c r="R12" s="130"/>
      <c r="S12" s="129"/>
      <c r="T12" s="129"/>
      <c r="U12" s="129"/>
      <c r="V12" s="129"/>
      <c r="W12" s="129"/>
      <c r="X12" s="129"/>
      <c r="Y12" s="129"/>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row>
    <row r="13" spans="1:85" s="18" customFormat="1">
      <c r="A13" s="383" t="s">
        <v>391</v>
      </c>
      <c r="B13" s="130">
        <v>70.8</v>
      </c>
      <c r="C13" s="130">
        <v>86.7</v>
      </c>
      <c r="D13" s="130">
        <v>95.7</v>
      </c>
      <c r="E13" s="130">
        <v>97.6</v>
      </c>
      <c r="F13" s="130">
        <v>98</v>
      </c>
      <c r="G13" s="130">
        <v>100</v>
      </c>
      <c r="H13" s="130">
        <v>119</v>
      </c>
      <c r="I13" s="130">
        <v>122</v>
      </c>
      <c r="J13" s="130">
        <v>127</v>
      </c>
      <c r="K13" s="130">
        <v>155</v>
      </c>
      <c r="L13" s="130">
        <v>175.2</v>
      </c>
      <c r="M13" s="130">
        <v>164.1</v>
      </c>
      <c r="N13" s="130">
        <v>153.19999999999999</v>
      </c>
      <c r="O13" s="130">
        <v>141</v>
      </c>
      <c r="P13" s="130">
        <v>129.4</v>
      </c>
      <c r="Q13" s="130">
        <v>132.9</v>
      </c>
      <c r="R13" s="130">
        <v>131.6</v>
      </c>
      <c r="S13" s="129">
        <v>130.69999999999999</v>
      </c>
      <c r="T13" s="129">
        <v>133.1</v>
      </c>
      <c r="U13" s="129">
        <v>136.1</v>
      </c>
      <c r="V13" s="129">
        <v>139.9</v>
      </c>
      <c r="W13" s="129">
        <v>143.6</v>
      </c>
      <c r="X13" s="129">
        <v>143.6</v>
      </c>
      <c r="Y13" s="129">
        <v>143.6</v>
      </c>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row>
    <row r="14" spans="1:85" s="18" customFormat="1">
      <c r="A14" s="383"/>
      <c r="B14" s="130"/>
      <c r="C14" s="130"/>
      <c r="D14" s="130"/>
      <c r="E14" s="130"/>
      <c r="F14" s="130"/>
      <c r="G14" s="130"/>
      <c r="H14" s="130"/>
      <c r="I14" s="130"/>
      <c r="J14" s="130"/>
      <c r="K14" s="130"/>
      <c r="L14" s="130"/>
      <c r="M14" s="130"/>
      <c r="N14" s="130"/>
      <c r="O14" s="130"/>
      <c r="P14" s="130"/>
      <c r="Q14" s="130"/>
      <c r="R14" s="130"/>
      <c r="S14" s="129"/>
      <c r="T14" s="129"/>
      <c r="U14" s="129"/>
      <c r="V14" s="129"/>
      <c r="W14" s="129"/>
      <c r="X14" s="129"/>
      <c r="Y14" s="129"/>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row>
    <row r="15" spans="1:85" s="18" customFormat="1">
      <c r="A15" s="383" t="s">
        <v>392</v>
      </c>
      <c r="B15" s="130"/>
      <c r="C15" s="130"/>
      <c r="D15" s="130"/>
      <c r="E15" s="130"/>
      <c r="F15" s="130"/>
      <c r="G15" s="130"/>
      <c r="H15" s="130"/>
      <c r="I15" s="130"/>
      <c r="J15" s="130"/>
      <c r="K15" s="130"/>
      <c r="L15" s="130"/>
      <c r="M15" s="130"/>
      <c r="N15" s="130"/>
      <c r="O15" s="130"/>
      <c r="P15" s="177"/>
      <c r="Q15" s="177"/>
      <c r="R15" s="177"/>
      <c r="S15" s="178"/>
      <c r="T15" s="178"/>
      <c r="U15" s="178"/>
      <c r="V15" s="178"/>
      <c r="W15" s="178"/>
      <c r="X15" s="178"/>
      <c r="Y15" s="178"/>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2"/>
      <c r="BU15" s="132"/>
      <c r="BV15" s="132"/>
      <c r="BW15" s="132"/>
      <c r="BX15" s="132"/>
      <c r="BY15" s="132"/>
      <c r="BZ15" s="132"/>
      <c r="CA15" s="132"/>
      <c r="CB15" s="132"/>
      <c r="CC15" s="132"/>
      <c r="CD15" s="132"/>
      <c r="CE15" s="132"/>
      <c r="CF15" s="132"/>
      <c r="CG15" s="132"/>
    </row>
    <row r="16" spans="1:85" s="18" customFormat="1">
      <c r="A16" s="383" t="s">
        <v>393</v>
      </c>
      <c r="B16" s="177">
        <v>13.3</v>
      </c>
      <c r="C16" s="177">
        <v>18.3</v>
      </c>
      <c r="D16" s="177">
        <v>9</v>
      </c>
      <c r="E16" s="177">
        <v>4.5</v>
      </c>
      <c r="F16" s="177">
        <v>5</v>
      </c>
      <c r="G16" s="177">
        <v>5</v>
      </c>
      <c r="H16" s="177">
        <v>5.9</v>
      </c>
      <c r="I16" s="177">
        <v>7.3</v>
      </c>
      <c r="J16" s="177">
        <v>5.5</v>
      </c>
      <c r="K16" s="177">
        <v>7.75</v>
      </c>
      <c r="L16" s="177">
        <v>6.75</v>
      </c>
      <c r="M16" s="177">
        <v>6.25</v>
      </c>
      <c r="N16" s="177">
        <v>6.25</v>
      </c>
      <c r="O16" s="177">
        <v>6.25</v>
      </c>
      <c r="P16" s="177">
        <v>6.25</v>
      </c>
      <c r="Q16" s="177">
        <v>6.25</v>
      </c>
      <c r="R16" s="177">
        <v>6.25</v>
      </c>
      <c r="S16" s="178">
        <v>5.5</v>
      </c>
      <c r="T16" s="178">
        <v>3</v>
      </c>
      <c r="U16" s="178">
        <v>3</v>
      </c>
      <c r="V16" s="178">
        <v>3</v>
      </c>
      <c r="W16" s="178">
        <v>3</v>
      </c>
      <c r="X16" s="178">
        <v>3</v>
      </c>
      <c r="Y16" s="178">
        <v>3</v>
      </c>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row>
    <row r="17" spans="1:85" s="18" customFormat="1">
      <c r="A17" s="383" t="s">
        <v>394</v>
      </c>
      <c r="B17" s="130"/>
      <c r="C17" s="130"/>
      <c r="D17" s="130"/>
      <c r="E17" s="130"/>
      <c r="F17" s="130">
        <v>6</v>
      </c>
      <c r="G17" s="130">
        <v>5.7</v>
      </c>
      <c r="H17" s="130">
        <v>7.6</v>
      </c>
      <c r="I17" s="130">
        <v>9.1999999999999993</v>
      </c>
      <c r="J17" s="130">
        <v>8.1</v>
      </c>
      <c r="K17" s="130">
        <v>9</v>
      </c>
      <c r="L17" s="130">
        <v>5</v>
      </c>
      <c r="M17" s="130">
        <v>8</v>
      </c>
      <c r="N17" s="130">
        <v>8</v>
      </c>
      <c r="O17" s="130">
        <v>9.6999999999999993</v>
      </c>
      <c r="P17" s="130">
        <v>9.6999999999999993</v>
      </c>
      <c r="Q17" s="130">
        <v>9.6999999999999993</v>
      </c>
      <c r="R17" s="130">
        <v>9</v>
      </c>
      <c r="S17" s="129">
        <v>10.5</v>
      </c>
      <c r="T17" s="129">
        <v>9</v>
      </c>
      <c r="U17" s="129">
        <v>9.8000000000000007</v>
      </c>
      <c r="V17" s="129">
        <v>9.8000000000000007</v>
      </c>
      <c r="W17" s="129">
        <v>9.8000000000000007</v>
      </c>
      <c r="X17" s="129">
        <v>9.8000000000000007</v>
      </c>
      <c r="Y17" s="129">
        <v>9.8000000000000007</v>
      </c>
      <c r="Z17" s="132"/>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32"/>
      <c r="AX17" s="132"/>
      <c r="AY17" s="132"/>
      <c r="AZ17" s="132"/>
      <c r="BA17" s="132"/>
      <c r="BB17" s="132"/>
      <c r="BC17" s="132"/>
      <c r="BD17" s="132"/>
      <c r="BE17" s="132"/>
      <c r="BF17" s="132"/>
      <c r="BG17" s="132"/>
      <c r="BH17" s="132"/>
      <c r="BI17" s="132"/>
      <c r="BJ17" s="132"/>
      <c r="BK17" s="132"/>
      <c r="BL17" s="132"/>
      <c r="BM17" s="132"/>
      <c r="BN17" s="132"/>
      <c r="BO17" s="132"/>
      <c r="BP17" s="132"/>
      <c r="BQ17" s="132"/>
      <c r="BR17" s="132"/>
      <c r="BS17" s="132"/>
      <c r="BT17" s="132"/>
      <c r="BU17" s="132"/>
      <c r="BV17" s="132"/>
      <c r="BW17" s="132"/>
      <c r="BX17" s="132"/>
      <c r="BY17" s="132"/>
      <c r="BZ17" s="132"/>
      <c r="CA17" s="132"/>
      <c r="CB17" s="132"/>
      <c r="CC17" s="132"/>
      <c r="CD17" s="132"/>
      <c r="CE17" s="132"/>
      <c r="CF17" s="132"/>
      <c r="CG17" s="132"/>
    </row>
    <row r="18" spans="1:85" s="18" customFormat="1">
      <c r="A18" s="383"/>
      <c r="B18" s="130"/>
      <c r="C18" s="130"/>
      <c r="D18" s="130"/>
      <c r="E18" s="130"/>
      <c r="F18" s="130"/>
      <c r="G18" s="130"/>
      <c r="H18" s="130"/>
      <c r="I18" s="130"/>
      <c r="J18" s="130"/>
      <c r="K18" s="130"/>
      <c r="L18" s="130"/>
      <c r="M18" s="130"/>
      <c r="N18" s="130"/>
      <c r="O18" s="130"/>
      <c r="P18" s="130"/>
      <c r="Q18" s="130"/>
      <c r="R18" s="130"/>
      <c r="S18" s="129"/>
      <c r="T18" s="129"/>
      <c r="U18" s="129"/>
      <c r="V18" s="129"/>
      <c r="W18" s="129"/>
      <c r="X18" s="129"/>
      <c r="Y18" s="129"/>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c r="BA18" s="132"/>
      <c r="BB18" s="132"/>
      <c r="BC18" s="132"/>
      <c r="BD18" s="132"/>
      <c r="BE18" s="132"/>
      <c r="BF18" s="132"/>
      <c r="BG18" s="132"/>
      <c r="BH18" s="132"/>
      <c r="BI18" s="132"/>
      <c r="BJ18" s="132"/>
      <c r="BK18" s="132"/>
      <c r="BL18" s="132"/>
      <c r="BM18" s="132"/>
      <c r="BN18" s="132"/>
      <c r="BO18" s="132"/>
      <c r="BP18" s="132"/>
      <c r="BQ18" s="132"/>
      <c r="BR18" s="132"/>
      <c r="BS18" s="132"/>
      <c r="BT18" s="132"/>
      <c r="BU18" s="132"/>
      <c r="BV18" s="132"/>
      <c r="BW18" s="132"/>
      <c r="BX18" s="132"/>
      <c r="BY18" s="132"/>
      <c r="BZ18" s="132"/>
      <c r="CA18" s="132"/>
      <c r="CB18" s="132"/>
      <c r="CC18" s="132"/>
      <c r="CD18" s="132"/>
      <c r="CE18" s="132"/>
      <c r="CF18" s="132"/>
      <c r="CG18" s="132"/>
    </row>
    <row r="19" spans="1:85" s="18" customFormat="1">
      <c r="A19" s="383" t="s">
        <v>395</v>
      </c>
      <c r="B19" s="130"/>
      <c r="C19" s="130"/>
      <c r="D19" s="130"/>
      <c r="E19" s="130"/>
      <c r="F19" s="130"/>
      <c r="G19" s="130"/>
      <c r="H19" s="130"/>
      <c r="I19" s="130"/>
      <c r="J19" s="130"/>
      <c r="K19" s="130"/>
      <c r="L19" s="130"/>
      <c r="M19" s="130"/>
      <c r="N19" s="130"/>
      <c r="O19" s="130"/>
      <c r="P19" s="130"/>
      <c r="Q19" s="130"/>
      <c r="R19" s="130"/>
      <c r="S19" s="129"/>
      <c r="T19" s="129"/>
      <c r="U19" s="129"/>
      <c r="V19" s="129"/>
      <c r="W19" s="129"/>
      <c r="X19" s="129"/>
      <c r="Y19" s="129"/>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2"/>
      <c r="BA19" s="132"/>
      <c r="BB19" s="132"/>
      <c r="BC19" s="132"/>
      <c r="BD19" s="132"/>
      <c r="BE19" s="132"/>
      <c r="BF19" s="132"/>
      <c r="BG19" s="132"/>
      <c r="BH19" s="132"/>
      <c r="BI19" s="132"/>
      <c r="BJ19" s="132"/>
      <c r="BK19" s="132"/>
      <c r="BL19" s="132"/>
      <c r="BM19" s="132"/>
      <c r="BN19" s="132"/>
      <c r="BO19" s="132"/>
      <c r="BP19" s="132"/>
      <c r="BQ19" s="132"/>
      <c r="BR19" s="132"/>
      <c r="BS19" s="132"/>
      <c r="BT19" s="132"/>
      <c r="BU19" s="132"/>
      <c r="BV19" s="132"/>
      <c r="BW19" s="132"/>
      <c r="BX19" s="132"/>
      <c r="BY19" s="132"/>
      <c r="BZ19" s="132"/>
      <c r="CA19" s="132"/>
      <c r="CB19" s="132"/>
      <c r="CC19" s="132"/>
      <c r="CD19" s="132"/>
      <c r="CE19" s="132"/>
      <c r="CF19" s="132"/>
      <c r="CG19" s="132"/>
    </row>
    <row r="20" spans="1:85" s="18" customFormat="1">
      <c r="A20" s="383" t="s">
        <v>396</v>
      </c>
      <c r="B20" s="130">
        <v>311</v>
      </c>
      <c r="C20" s="130">
        <v>363</v>
      </c>
      <c r="D20" s="130">
        <v>409</v>
      </c>
      <c r="E20" s="130">
        <v>445</v>
      </c>
      <c r="F20" s="130">
        <v>604</v>
      </c>
      <c r="G20" s="130">
        <v>697</v>
      </c>
      <c r="H20" s="130">
        <v>872</v>
      </c>
      <c r="I20" s="130">
        <v>973</v>
      </c>
      <c r="J20" s="130">
        <v>1225</v>
      </c>
      <c r="K20" s="130">
        <v>1569</v>
      </c>
      <c r="L20" s="130">
        <v>1668</v>
      </c>
      <c r="M20" s="130">
        <v>1411</v>
      </c>
      <c r="N20" s="130">
        <v>1266</v>
      </c>
      <c r="O20" s="130">
        <v>1160</v>
      </c>
      <c r="P20" s="130">
        <v>1248</v>
      </c>
      <c r="Q20" s="130">
        <v>1258</v>
      </c>
      <c r="R20" s="130">
        <v>1270</v>
      </c>
      <c r="S20" s="129">
        <v>1392</v>
      </c>
      <c r="T20" s="129">
        <v>1783</v>
      </c>
      <c r="U20" s="129">
        <v>1961</v>
      </c>
      <c r="V20" s="129">
        <v>1985</v>
      </c>
      <c r="W20" s="129">
        <v>2006</v>
      </c>
      <c r="X20" s="129">
        <v>2024</v>
      </c>
      <c r="Y20" s="129">
        <v>2045</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2"/>
      <c r="BA20" s="132"/>
      <c r="BB20" s="132"/>
      <c r="BC20" s="132"/>
      <c r="BD20" s="132"/>
      <c r="BE20" s="132"/>
      <c r="BF20" s="132"/>
      <c r="BG20" s="132"/>
      <c r="BH20" s="132"/>
      <c r="BI20" s="132"/>
      <c r="BJ20" s="132"/>
      <c r="BK20" s="132"/>
      <c r="BL20" s="132"/>
      <c r="BM20" s="132"/>
      <c r="BN20" s="132"/>
      <c r="BO20" s="132"/>
      <c r="BP20" s="132"/>
      <c r="BQ20" s="132"/>
      <c r="BR20" s="132"/>
      <c r="BS20" s="132"/>
      <c r="BT20" s="132"/>
      <c r="BU20" s="132"/>
      <c r="BV20" s="132"/>
      <c r="BW20" s="132"/>
      <c r="BX20" s="132"/>
      <c r="BY20" s="132"/>
      <c r="BZ20" s="132"/>
      <c r="CA20" s="132"/>
      <c r="CB20" s="132"/>
      <c r="CC20" s="132"/>
      <c r="CD20" s="132"/>
      <c r="CE20" s="132"/>
      <c r="CF20" s="132"/>
      <c r="CG20" s="132"/>
    </row>
    <row r="21" spans="1:85" s="18" customFormat="1">
      <c r="A21" s="383" t="s">
        <v>397</v>
      </c>
      <c r="B21" s="130">
        <v>15652.659999999998</v>
      </c>
      <c r="C21" s="130">
        <v>17857.259999999998</v>
      </c>
      <c r="D21" s="130">
        <v>2865.98</v>
      </c>
      <c r="E21" s="130">
        <v>3681.6819999999998</v>
      </c>
      <c r="F21" s="130">
        <v>6731</v>
      </c>
      <c r="G21" s="130">
        <v>7132</v>
      </c>
      <c r="H21" s="130">
        <v>6963</v>
      </c>
      <c r="I21" s="130">
        <v>5100</v>
      </c>
      <c r="J21" s="130">
        <v>7538</v>
      </c>
      <c r="K21" s="130">
        <v>8823</v>
      </c>
      <c r="L21" s="130">
        <v>7959</v>
      </c>
      <c r="M21" s="130">
        <v>7331</v>
      </c>
      <c r="N21" s="130">
        <v>6864</v>
      </c>
      <c r="O21" s="130">
        <v>5502</v>
      </c>
      <c r="P21" s="84">
        <v>4865</v>
      </c>
      <c r="Q21" s="84">
        <v>6166</v>
      </c>
      <c r="R21" s="84">
        <v>6517</v>
      </c>
      <c r="S21" s="71">
        <v>6006</v>
      </c>
      <c r="T21" s="71">
        <v>6004</v>
      </c>
      <c r="U21" s="71">
        <v>6584</v>
      </c>
      <c r="V21" s="71">
        <v>6584</v>
      </c>
      <c r="W21" s="71">
        <v>6598</v>
      </c>
      <c r="X21" s="71">
        <v>6629</v>
      </c>
      <c r="Y21" s="71">
        <v>6674</v>
      </c>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2"/>
      <c r="BA21" s="132"/>
      <c r="BB21" s="132"/>
      <c r="BC21" s="132"/>
      <c r="BD21" s="132"/>
      <c r="BE21" s="132"/>
      <c r="BF21" s="132"/>
      <c r="BG21" s="132"/>
      <c r="BH21" s="132"/>
      <c r="BI21" s="132"/>
      <c r="BJ21" s="132"/>
      <c r="BK21" s="132"/>
      <c r="BL21" s="132"/>
      <c r="BM21" s="132"/>
      <c r="BN21" s="132"/>
      <c r="BO21" s="132"/>
      <c r="BP21" s="132"/>
      <c r="BQ21" s="132"/>
      <c r="BR21" s="132"/>
      <c r="BS21" s="132"/>
      <c r="BT21" s="132"/>
      <c r="BU21" s="132"/>
      <c r="BV21" s="132"/>
      <c r="BW21" s="132"/>
      <c r="BX21" s="132"/>
      <c r="BY21" s="132"/>
      <c r="BZ21" s="132"/>
      <c r="CA21" s="132"/>
      <c r="CB21" s="132"/>
      <c r="CC21" s="132"/>
      <c r="CD21" s="132"/>
      <c r="CE21" s="132"/>
      <c r="CF21" s="132"/>
      <c r="CG21" s="132"/>
    </row>
    <row r="22" spans="1:85" s="18" customFormat="1">
      <c r="A22" s="383" t="s">
        <v>398</v>
      </c>
      <c r="B22" s="130"/>
      <c r="C22" s="130"/>
      <c r="D22" s="130"/>
      <c r="E22" s="130"/>
      <c r="F22" s="130">
        <v>64</v>
      </c>
      <c r="G22" s="130">
        <v>71</v>
      </c>
      <c r="H22" s="130">
        <v>97</v>
      </c>
      <c r="I22" s="130">
        <v>62</v>
      </c>
      <c r="J22" s="130">
        <v>79</v>
      </c>
      <c r="K22" s="130">
        <v>104</v>
      </c>
      <c r="L22" s="130">
        <v>105</v>
      </c>
      <c r="M22" s="130">
        <v>104</v>
      </c>
      <c r="N22" s="130">
        <v>93</v>
      </c>
      <c r="O22" s="130">
        <v>49</v>
      </c>
      <c r="P22" s="84">
        <v>44</v>
      </c>
      <c r="Q22" s="84">
        <v>51</v>
      </c>
      <c r="R22" s="84">
        <v>64.5</v>
      </c>
      <c r="S22" s="71">
        <v>57</v>
      </c>
      <c r="T22" s="71">
        <v>39.200000000000003</v>
      </c>
      <c r="U22" s="71">
        <v>43.9</v>
      </c>
      <c r="V22" s="71">
        <v>45.2</v>
      </c>
      <c r="W22" s="71">
        <v>46</v>
      </c>
      <c r="X22" s="71">
        <v>47.4</v>
      </c>
      <c r="Y22" s="71">
        <v>48.3</v>
      </c>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2"/>
      <c r="BA22" s="132"/>
      <c r="BB22" s="132"/>
      <c r="BC22" s="132"/>
      <c r="BD22" s="132"/>
      <c r="BE22" s="132"/>
      <c r="BF22" s="132"/>
      <c r="BG22" s="132"/>
      <c r="BH22" s="132"/>
      <c r="BI22" s="132"/>
      <c r="BJ22" s="132"/>
      <c r="BK22" s="132"/>
      <c r="BL22" s="132"/>
      <c r="BM22" s="132"/>
      <c r="BN22" s="132"/>
      <c r="BO22" s="132"/>
      <c r="BP22" s="132"/>
      <c r="BQ22" s="132"/>
      <c r="BR22" s="132"/>
      <c r="BS22" s="132"/>
      <c r="BT22" s="132"/>
      <c r="BU22" s="132"/>
      <c r="BV22" s="132"/>
      <c r="BW22" s="132"/>
      <c r="BX22" s="132"/>
      <c r="BY22" s="132"/>
      <c r="BZ22" s="132"/>
      <c r="CA22" s="132"/>
      <c r="CB22" s="132"/>
      <c r="CC22" s="132"/>
      <c r="CD22" s="132"/>
      <c r="CE22" s="132"/>
      <c r="CF22" s="132"/>
      <c r="CG22" s="132"/>
    </row>
    <row r="23" spans="1:85" s="18" customFormat="1">
      <c r="A23" s="383" t="s">
        <v>399</v>
      </c>
      <c r="B23" s="130"/>
      <c r="C23" s="130"/>
      <c r="D23" s="130"/>
      <c r="E23" s="130"/>
      <c r="F23" s="130"/>
      <c r="G23" s="130"/>
      <c r="H23" s="130"/>
      <c r="I23" s="130"/>
      <c r="J23" s="130"/>
      <c r="K23" s="130"/>
      <c r="L23" s="130">
        <v>12.2</v>
      </c>
      <c r="M23" s="130"/>
      <c r="N23" s="130">
        <v>12</v>
      </c>
      <c r="O23" s="130">
        <v>8</v>
      </c>
      <c r="P23" s="130">
        <v>8</v>
      </c>
      <c r="Q23" s="130">
        <v>9</v>
      </c>
      <c r="R23" s="130">
        <v>10.199999999999999</v>
      </c>
      <c r="S23" s="129">
        <v>10.6</v>
      </c>
      <c r="T23" s="129">
        <v>8</v>
      </c>
      <c r="U23" s="129">
        <v>8.6999999999999993</v>
      </c>
      <c r="V23" s="129">
        <v>8.8000000000000007</v>
      </c>
      <c r="W23" s="129">
        <v>9</v>
      </c>
      <c r="X23" s="129">
        <v>9.3000000000000007</v>
      </c>
      <c r="Y23" s="129">
        <v>9.3000000000000007</v>
      </c>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c r="CG23" s="132"/>
    </row>
    <row r="24" spans="1:85" s="18" customFormat="1">
      <c r="A24" s="383" t="s">
        <v>400</v>
      </c>
      <c r="B24" s="130"/>
      <c r="C24" s="130"/>
      <c r="D24" s="130"/>
      <c r="E24" s="130"/>
      <c r="F24" s="130"/>
      <c r="G24" s="130"/>
      <c r="H24" s="130"/>
      <c r="I24" s="130"/>
      <c r="J24" s="130"/>
      <c r="K24" s="130"/>
      <c r="L24" s="130">
        <v>105</v>
      </c>
      <c r="M24" s="130"/>
      <c r="N24" s="130">
        <v>93</v>
      </c>
      <c r="O24" s="130">
        <v>49</v>
      </c>
      <c r="P24" s="130">
        <v>44</v>
      </c>
      <c r="Q24" s="130">
        <v>51</v>
      </c>
      <c r="R24" s="130">
        <v>64.5</v>
      </c>
      <c r="S24" s="129">
        <v>57</v>
      </c>
      <c r="T24" s="129">
        <v>39.200000000000003</v>
      </c>
      <c r="U24" s="129">
        <v>43.9</v>
      </c>
      <c r="V24" s="129">
        <v>45.2</v>
      </c>
      <c r="W24" s="129">
        <v>46</v>
      </c>
      <c r="X24" s="129">
        <v>47.4</v>
      </c>
      <c r="Y24" s="129">
        <v>48.3</v>
      </c>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2"/>
      <c r="BT24" s="132"/>
      <c r="BU24" s="132"/>
      <c r="BV24" s="132"/>
      <c r="BW24" s="132"/>
      <c r="BX24" s="132"/>
      <c r="BY24" s="132"/>
      <c r="BZ24" s="132"/>
      <c r="CA24" s="132"/>
      <c r="CB24" s="132"/>
      <c r="CC24" s="132"/>
      <c r="CD24" s="132"/>
      <c r="CE24" s="132"/>
      <c r="CF24" s="132"/>
      <c r="CG24" s="132"/>
    </row>
    <row r="25" spans="1:85" s="18" customFormat="1">
      <c r="A25" s="383" t="s">
        <v>401</v>
      </c>
      <c r="B25" s="130"/>
      <c r="C25" s="130"/>
      <c r="D25" s="130"/>
      <c r="E25" s="130"/>
      <c r="F25" s="130"/>
      <c r="G25" s="130"/>
      <c r="H25" s="130"/>
      <c r="I25" s="130"/>
      <c r="J25" s="130"/>
      <c r="K25" s="130"/>
      <c r="L25" s="130">
        <v>17542</v>
      </c>
      <c r="M25" s="130">
        <v>15030</v>
      </c>
      <c r="N25" s="130">
        <v>16847</v>
      </c>
      <c r="O25" s="130">
        <v>11831</v>
      </c>
      <c r="P25" s="130">
        <v>9595</v>
      </c>
      <c r="Q25" s="130">
        <v>10415</v>
      </c>
      <c r="R25" s="130">
        <v>13109</v>
      </c>
      <c r="S25" s="129">
        <v>10960</v>
      </c>
      <c r="T25" s="129">
        <v>10639</v>
      </c>
      <c r="U25" s="129">
        <v>11145</v>
      </c>
      <c r="V25" s="129">
        <v>11817</v>
      </c>
      <c r="W25" s="129">
        <v>12324</v>
      </c>
      <c r="X25" s="129">
        <v>12592</v>
      </c>
      <c r="Y25" s="129">
        <v>12800</v>
      </c>
      <c r="Z25" s="132"/>
      <c r="AA25" s="132"/>
      <c r="AB25" s="132"/>
      <c r="AC25" s="132"/>
      <c r="AD25" s="132"/>
      <c r="AE25" s="132"/>
      <c r="AF25" s="132"/>
      <c r="AG25" s="132"/>
      <c r="AH25" s="132"/>
      <c r="AI25" s="132"/>
      <c r="AJ25" s="132"/>
      <c r="AK25" s="132"/>
      <c r="AL25" s="132"/>
      <c r="AM25" s="132"/>
      <c r="AN25" s="132"/>
      <c r="AO25" s="132"/>
      <c r="AP25" s="132"/>
      <c r="AQ25" s="132"/>
      <c r="AR25" s="132"/>
      <c r="AS25" s="132"/>
      <c r="AT25" s="132"/>
      <c r="AU25" s="132"/>
      <c r="AV25" s="132"/>
      <c r="AW25" s="132"/>
      <c r="AX25" s="132"/>
      <c r="AY25" s="132"/>
      <c r="AZ25" s="132"/>
      <c r="BA25" s="132"/>
      <c r="BB25" s="132"/>
      <c r="BC25" s="132"/>
      <c r="BD25" s="132"/>
      <c r="BE25" s="132"/>
      <c r="BF25" s="132"/>
      <c r="BG25" s="132"/>
      <c r="BH25" s="132"/>
      <c r="BI25" s="132"/>
      <c r="BJ25" s="132"/>
      <c r="BK25" s="132"/>
      <c r="BL25" s="132"/>
      <c r="BM25" s="132"/>
      <c r="BN25" s="132"/>
      <c r="BO25" s="132"/>
      <c r="BP25" s="132"/>
      <c r="BQ25" s="132"/>
      <c r="BR25" s="132"/>
      <c r="BS25" s="132"/>
      <c r="BT25" s="132"/>
      <c r="BU25" s="132"/>
      <c r="BV25" s="132"/>
      <c r="BW25" s="132"/>
      <c r="BX25" s="132"/>
      <c r="BY25" s="132"/>
      <c r="BZ25" s="132"/>
      <c r="CA25" s="132"/>
      <c r="CB25" s="132"/>
      <c r="CC25" s="132"/>
      <c r="CD25" s="132"/>
      <c r="CE25" s="132"/>
      <c r="CF25" s="132"/>
      <c r="CG25" s="132"/>
    </row>
    <row r="26" spans="1:85" s="27" customFormat="1">
      <c r="A26" s="383" t="s">
        <v>402</v>
      </c>
      <c r="B26" s="127"/>
      <c r="C26" s="127"/>
      <c r="D26" s="127"/>
      <c r="E26" s="127"/>
      <c r="F26" s="127"/>
      <c r="G26" s="127"/>
      <c r="H26" s="127"/>
      <c r="I26" s="127"/>
      <c r="J26" s="127"/>
      <c r="K26" s="127"/>
      <c r="L26" s="127">
        <v>28761</v>
      </c>
      <c r="M26" s="127">
        <v>24600</v>
      </c>
      <c r="N26" s="127">
        <v>30724</v>
      </c>
      <c r="O26" s="127">
        <v>29255</v>
      </c>
      <c r="P26" s="127">
        <v>25639</v>
      </c>
      <c r="Q26" s="127">
        <v>55988</v>
      </c>
      <c r="R26" s="127">
        <v>72820</v>
      </c>
      <c r="S26" s="126">
        <v>22836</v>
      </c>
      <c r="T26" s="126">
        <v>21483</v>
      </c>
      <c r="U26" s="126">
        <v>24598</v>
      </c>
      <c r="V26" s="126">
        <v>27250</v>
      </c>
      <c r="W26" s="126">
        <v>29375</v>
      </c>
      <c r="X26" s="126">
        <v>30584</v>
      </c>
      <c r="Y26" s="126">
        <v>31250</v>
      </c>
      <c r="Z26" s="132"/>
      <c r="AA26" s="132"/>
      <c r="AB26" s="132"/>
      <c r="AC26" s="132"/>
      <c r="AD26" s="132"/>
      <c r="AE26" s="132"/>
      <c r="AF26" s="132"/>
      <c r="AG26" s="132"/>
      <c r="AH26" s="132"/>
      <c r="AI26" s="132"/>
      <c r="AJ26" s="132"/>
      <c r="AK26" s="132"/>
      <c r="AL26" s="132"/>
      <c r="AM26" s="132"/>
      <c r="AN26" s="132"/>
      <c r="AO26" s="132"/>
      <c r="AP26" s="132"/>
      <c r="AQ26" s="132"/>
      <c r="AR26" s="132"/>
      <c r="AS26" s="132"/>
      <c r="AT26" s="132"/>
      <c r="AU26" s="132"/>
      <c r="AV26" s="132"/>
      <c r="AW26" s="132"/>
      <c r="AX26" s="132"/>
      <c r="AY26" s="132"/>
      <c r="AZ26" s="132"/>
      <c r="BA26" s="132"/>
      <c r="BB26" s="132"/>
      <c r="BC26" s="132"/>
      <c r="BD26" s="132"/>
      <c r="BE26" s="132"/>
      <c r="BF26" s="132"/>
      <c r="BG26" s="132"/>
      <c r="BH26" s="132"/>
      <c r="BI26" s="132"/>
      <c r="BJ26" s="132"/>
      <c r="BK26" s="132"/>
      <c r="BL26" s="132"/>
      <c r="BM26" s="132"/>
      <c r="BN26" s="132"/>
      <c r="BO26" s="132"/>
      <c r="BP26" s="132"/>
      <c r="BQ26" s="132"/>
      <c r="BR26" s="132"/>
      <c r="BS26" s="132"/>
      <c r="BT26" s="132"/>
      <c r="BU26" s="132"/>
      <c r="BV26" s="132"/>
      <c r="BW26" s="132"/>
      <c r="BX26" s="132"/>
      <c r="BY26" s="132"/>
      <c r="BZ26" s="132"/>
      <c r="CA26" s="132"/>
      <c r="CB26" s="132"/>
      <c r="CC26" s="132"/>
      <c r="CD26" s="132"/>
      <c r="CE26" s="132"/>
      <c r="CF26" s="132"/>
      <c r="CG26" s="132"/>
    </row>
    <row r="27" spans="1:85" s="27" customFormat="1">
      <c r="A27" s="385"/>
      <c r="B27" s="179"/>
      <c r="C27" s="179"/>
      <c r="D27" s="179"/>
      <c r="E27" s="179"/>
      <c r="F27" s="179"/>
      <c r="G27" s="179"/>
      <c r="H27" s="179"/>
      <c r="I27" s="179"/>
      <c r="J27" s="179"/>
      <c r="K27" s="179"/>
      <c r="L27" s="179"/>
      <c r="M27" s="179"/>
      <c r="N27" s="179"/>
      <c r="O27" s="179"/>
      <c r="P27" s="179"/>
      <c r="Q27" s="179"/>
      <c r="R27" s="179"/>
      <c r="S27" s="914"/>
      <c r="T27" s="914"/>
      <c r="U27" s="914"/>
      <c r="V27" s="914"/>
      <c r="W27" s="914"/>
      <c r="X27" s="914"/>
      <c r="Y27" s="914"/>
      <c r="Z27" s="132"/>
      <c r="AA27" s="132"/>
      <c r="AB27" s="132"/>
      <c r="AC27" s="132"/>
      <c r="AD27" s="132"/>
      <c r="AE27" s="132"/>
      <c r="AF27" s="132"/>
      <c r="AG27" s="132"/>
      <c r="AH27" s="132"/>
      <c r="AI27" s="132"/>
      <c r="AJ27" s="132"/>
      <c r="AK27" s="132"/>
      <c r="AL27" s="132"/>
      <c r="AM27" s="132"/>
      <c r="AN27" s="132"/>
      <c r="AO27" s="132"/>
      <c r="AP27" s="132"/>
      <c r="AQ27" s="132"/>
      <c r="AR27" s="132"/>
      <c r="AS27" s="132"/>
      <c r="AT27" s="132"/>
      <c r="AU27" s="132"/>
      <c r="AV27" s="132"/>
      <c r="AW27" s="132"/>
      <c r="AX27" s="132"/>
      <c r="AY27" s="132"/>
      <c r="AZ27" s="132"/>
      <c r="BA27" s="132"/>
      <c r="BB27" s="132"/>
      <c r="BC27" s="132"/>
      <c r="BD27" s="132"/>
      <c r="BE27" s="132"/>
      <c r="BF27" s="132"/>
      <c r="BG27" s="132"/>
      <c r="BH27" s="132"/>
      <c r="BI27" s="132"/>
      <c r="BJ27" s="132"/>
      <c r="BK27" s="132"/>
      <c r="BL27" s="132"/>
      <c r="BM27" s="132"/>
      <c r="BN27" s="132"/>
      <c r="BO27" s="132"/>
      <c r="BP27" s="132"/>
      <c r="BQ27" s="132"/>
      <c r="BR27" s="132"/>
      <c r="BS27" s="132"/>
      <c r="BT27" s="132"/>
      <c r="BU27" s="132"/>
      <c r="BV27" s="132"/>
      <c r="BW27" s="132"/>
      <c r="BX27" s="132"/>
      <c r="BY27" s="132"/>
      <c r="BZ27" s="132"/>
      <c r="CA27" s="132"/>
      <c r="CB27" s="132"/>
      <c r="CC27" s="132"/>
      <c r="CD27" s="132"/>
      <c r="CE27" s="132"/>
      <c r="CF27" s="132"/>
      <c r="CG27" s="132"/>
    </row>
    <row r="28" spans="1:85">
      <c r="A28" s="9"/>
      <c r="B28" s="191"/>
      <c r="C28" s="191"/>
      <c r="D28" s="191"/>
      <c r="E28" s="191"/>
      <c r="F28" s="191"/>
      <c r="G28" s="191"/>
      <c r="H28" s="191"/>
      <c r="I28" s="191"/>
      <c r="J28" s="191"/>
      <c r="K28" s="191"/>
      <c r="L28" s="191"/>
      <c r="M28" s="191"/>
      <c r="N28" s="191"/>
      <c r="O28" s="191"/>
      <c r="P28" s="191"/>
      <c r="Q28" s="68"/>
      <c r="R28" s="192"/>
      <c r="S28" s="144"/>
      <c r="T28" s="193"/>
      <c r="U28" s="181"/>
      <c r="V28" s="187"/>
      <c r="W28" s="188"/>
      <c r="X28" s="186"/>
      <c r="Y28" s="132"/>
      <c r="Z28" s="132"/>
      <c r="AA28" s="132"/>
      <c r="AB28" s="132"/>
      <c r="AC28" s="132"/>
      <c r="AD28" s="132"/>
      <c r="AE28" s="132"/>
      <c r="AF28" s="132"/>
      <c r="AG28" s="132"/>
      <c r="AH28" s="132"/>
      <c r="AI28" s="132"/>
      <c r="AJ28" s="132"/>
      <c r="AK28" s="132"/>
      <c r="AL28" s="132"/>
      <c r="AM28" s="132"/>
      <c r="AN28" s="132"/>
      <c r="AO28" s="132"/>
      <c r="AP28" s="132"/>
      <c r="AQ28" s="132"/>
      <c r="AR28" s="132"/>
      <c r="AS28" s="132"/>
      <c r="AT28" s="132"/>
      <c r="AU28" s="132"/>
      <c r="AV28" s="132"/>
      <c r="AW28" s="132"/>
      <c r="AX28" s="132"/>
      <c r="AY28" s="132"/>
      <c r="AZ28" s="132"/>
      <c r="BA28" s="132"/>
      <c r="BB28" s="132"/>
      <c r="BC28" s="132"/>
      <c r="BD28" s="132"/>
      <c r="BE28" s="132"/>
      <c r="BF28" s="132"/>
      <c r="BG28" s="132"/>
      <c r="BH28" s="132"/>
      <c r="BI28" s="132"/>
      <c r="BJ28" s="132"/>
      <c r="BK28" s="132"/>
      <c r="BL28" s="132"/>
      <c r="BM28" s="132"/>
      <c r="BN28" s="132"/>
      <c r="BO28" s="132"/>
      <c r="BP28" s="132"/>
      <c r="BQ28" s="132"/>
      <c r="BR28" s="132"/>
      <c r="BS28" s="132"/>
      <c r="BT28" s="132"/>
      <c r="BU28" s="132"/>
      <c r="BV28" s="132"/>
      <c r="BW28" s="132"/>
      <c r="BX28" s="132"/>
      <c r="BY28" s="132"/>
      <c r="BZ28" s="132"/>
      <c r="CA28" s="132"/>
      <c r="CB28" s="132"/>
      <c r="CC28" s="132"/>
      <c r="CD28" s="132"/>
      <c r="CE28" s="132"/>
      <c r="CF28" s="132"/>
      <c r="CG28" s="132"/>
    </row>
    <row r="29" spans="1:85">
      <c r="A29" s="404"/>
      <c r="B29" s="191"/>
      <c r="C29" s="191"/>
      <c r="D29" s="191"/>
      <c r="E29" s="191"/>
      <c r="F29" s="191"/>
      <c r="G29" s="191"/>
      <c r="H29" s="191"/>
      <c r="I29" s="191"/>
      <c r="J29" s="191"/>
      <c r="K29" s="191"/>
      <c r="L29" s="191"/>
      <c r="M29" s="191"/>
      <c r="N29" s="191"/>
      <c r="O29" s="191"/>
      <c r="P29" s="191"/>
      <c r="Q29" s="68"/>
      <c r="R29" s="192"/>
      <c r="S29" s="144"/>
      <c r="T29" s="193"/>
      <c r="U29" s="181"/>
      <c r="V29" s="187"/>
      <c r="W29" s="188"/>
      <c r="X29" s="186"/>
      <c r="Y29" s="132"/>
      <c r="Z29" s="132"/>
      <c r="AA29" s="132"/>
      <c r="AB29" s="132"/>
      <c r="AC29" s="132"/>
      <c r="AD29" s="132"/>
      <c r="AE29" s="132"/>
      <c r="AF29" s="132"/>
      <c r="AG29" s="132"/>
      <c r="AH29" s="132"/>
      <c r="AI29" s="132"/>
      <c r="AJ29" s="132"/>
      <c r="AK29" s="132"/>
      <c r="AL29" s="132"/>
      <c r="AM29" s="132"/>
      <c r="AN29" s="132"/>
      <c r="AO29" s="132"/>
      <c r="AP29" s="132"/>
      <c r="AQ29" s="132"/>
      <c r="AR29" s="132"/>
      <c r="AS29" s="132"/>
      <c r="AT29" s="132"/>
      <c r="AU29" s="132"/>
      <c r="AV29" s="132"/>
      <c r="AW29" s="132"/>
      <c r="AX29" s="132"/>
      <c r="AY29" s="132"/>
      <c r="AZ29" s="132"/>
      <c r="BA29" s="132"/>
      <c r="BB29" s="132"/>
      <c r="BC29" s="132"/>
      <c r="BD29" s="132"/>
      <c r="BE29" s="132"/>
      <c r="BF29" s="132"/>
      <c r="BG29" s="132"/>
      <c r="BH29" s="132"/>
      <c r="BI29" s="132"/>
      <c r="BJ29" s="132"/>
      <c r="BK29" s="132"/>
      <c r="BL29" s="132"/>
      <c r="BM29" s="132"/>
      <c r="BN29" s="132"/>
      <c r="BO29" s="132"/>
      <c r="BP29" s="132"/>
      <c r="BQ29" s="132"/>
      <c r="BR29" s="132"/>
      <c r="BS29" s="132"/>
      <c r="BT29" s="132"/>
      <c r="BU29" s="132"/>
      <c r="BV29" s="132"/>
      <c r="BW29" s="132"/>
      <c r="BX29" s="132"/>
      <c r="BY29" s="132"/>
      <c r="BZ29" s="132"/>
      <c r="CA29" s="132"/>
      <c r="CB29" s="132"/>
      <c r="CC29" s="132"/>
      <c r="CD29" s="132"/>
      <c r="CE29" s="132"/>
      <c r="CF29" s="132"/>
      <c r="CG29" s="132"/>
    </row>
    <row r="30" spans="1:85">
      <c r="A30" s="9"/>
      <c r="B30" s="191"/>
      <c r="C30" s="191"/>
      <c r="D30" s="191"/>
      <c r="E30" s="191"/>
      <c r="F30" s="191"/>
      <c r="G30" s="191"/>
      <c r="H30" s="191"/>
      <c r="I30" s="191"/>
      <c r="J30" s="191"/>
      <c r="K30" s="191"/>
      <c r="L30" s="191"/>
      <c r="M30" s="191"/>
      <c r="N30" s="191"/>
      <c r="O30" s="191"/>
      <c r="P30" s="191"/>
      <c r="Q30" s="68"/>
      <c r="R30" s="180"/>
      <c r="S30" s="107"/>
      <c r="T30" s="107"/>
      <c r="U30" s="107"/>
      <c r="V30" s="184"/>
      <c r="W30" s="185"/>
      <c r="X30" s="186"/>
      <c r="Y30" s="132"/>
      <c r="Z30" s="132"/>
      <c r="AA30" s="132"/>
      <c r="AB30" s="132"/>
      <c r="AC30" s="132"/>
      <c r="AD30" s="132"/>
      <c r="AE30" s="132"/>
      <c r="AF30" s="132"/>
      <c r="AG30" s="132"/>
      <c r="AH30" s="132"/>
      <c r="AI30" s="132"/>
      <c r="AJ30" s="132"/>
      <c r="AK30" s="132"/>
      <c r="AL30" s="132"/>
      <c r="AM30" s="132"/>
      <c r="AN30" s="132"/>
      <c r="AO30" s="132"/>
      <c r="AP30" s="132"/>
      <c r="AQ30" s="132"/>
      <c r="AR30" s="132"/>
      <c r="AS30" s="132"/>
      <c r="AT30" s="132"/>
      <c r="AU30" s="132"/>
      <c r="AV30" s="132"/>
      <c r="AW30" s="132"/>
      <c r="AX30" s="132"/>
      <c r="AY30" s="132"/>
      <c r="AZ30" s="132"/>
      <c r="BA30" s="132"/>
      <c r="BB30" s="132"/>
      <c r="BC30" s="132"/>
      <c r="BD30" s="132"/>
      <c r="BE30" s="132"/>
      <c r="BF30" s="132"/>
      <c r="BG30" s="132"/>
      <c r="BH30" s="132"/>
      <c r="BI30" s="132"/>
      <c r="BJ30" s="132"/>
      <c r="BK30" s="132"/>
      <c r="BL30" s="132"/>
      <c r="BM30" s="132"/>
      <c r="BN30" s="132"/>
      <c r="BO30" s="132"/>
      <c r="BP30" s="132"/>
      <c r="BQ30" s="132"/>
      <c r="BR30" s="132"/>
      <c r="BS30" s="132"/>
      <c r="BT30" s="132"/>
      <c r="BU30" s="132"/>
      <c r="BV30" s="132"/>
      <c r="BW30" s="132"/>
      <c r="BX30" s="132"/>
      <c r="BY30" s="132"/>
      <c r="BZ30" s="132"/>
      <c r="CA30" s="132"/>
      <c r="CB30" s="132"/>
      <c r="CC30" s="132"/>
      <c r="CD30" s="132"/>
      <c r="CE30" s="132"/>
      <c r="CF30" s="132"/>
      <c r="CG30" s="132"/>
    </row>
    <row r="31" spans="1:85">
      <c r="A31" s="10"/>
      <c r="B31" s="191"/>
      <c r="C31" s="191"/>
      <c r="D31" s="191"/>
      <c r="E31" s="191"/>
      <c r="F31" s="191"/>
      <c r="G31" s="191"/>
      <c r="H31" s="191"/>
      <c r="I31" s="191"/>
      <c r="J31" s="191"/>
      <c r="K31" s="191"/>
      <c r="L31" s="191"/>
      <c r="M31" s="191"/>
      <c r="N31" s="191"/>
      <c r="O31" s="191"/>
      <c r="P31" s="191"/>
      <c r="Q31" s="68"/>
      <c r="R31" s="93"/>
      <c r="S31" s="107"/>
      <c r="T31" s="107"/>
      <c r="U31" s="107"/>
      <c r="V31" s="184"/>
      <c r="W31" s="185"/>
      <c r="X31" s="186"/>
      <c r="Y31" s="132"/>
      <c r="Z31" s="132"/>
      <c r="AA31" s="132"/>
      <c r="AB31" s="132"/>
      <c r="AC31" s="132"/>
      <c r="AD31" s="132"/>
      <c r="AE31" s="132"/>
      <c r="AF31" s="132"/>
      <c r="AG31" s="132"/>
      <c r="AH31" s="132"/>
      <c r="AI31" s="132"/>
      <c r="AJ31" s="132"/>
      <c r="AK31" s="132"/>
      <c r="AL31" s="132"/>
      <c r="AM31" s="132"/>
      <c r="AN31" s="132"/>
      <c r="AO31" s="132"/>
      <c r="AP31" s="132"/>
      <c r="AQ31" s="132"/>
      <c r="AR31" s="132"/>
      <c r="AS31" s="132"/>
      <c r="AT31" s="132"/>
      <c r="AU31" s="132"/>
      <c r="AV31" s="132"/>
      <c r="AW31" s="132"/>
      <c r="AX31" s="132"/>
      <c r="AY31" s="132"/>
      <c r="AZ31" s="132"/>
      <c r="BA31" s="132"/>
      <c r="BB31" s="132"/>
      <c r="BC31" s="132"/>
      <c r="BD31" s="132"/>
      <c r="BE31" s="132"/>
      <c r="BF31" s="132"/>
      <c r="BG31" s="132"/>
      <c r="BH31" s="132"/>
      <c r="BI31" s="132"/>
      <c r="BJ31" s="132"/>
      <c r="BK31" s="132"/>
      <c r="BL31" s="132"/>
      <c r="BM31" s="132"/>
      <c r="BN31" s="132"/>
      <c r="BO31" s="132"/>
      <c r="BP31" s="132"/>
      <c r="BQ31" s="132"/>
      <c r="BR31" s="132"/>
      <c r="BS31" s="132"/>
      <c r="BT31" s="132"/>
      <c r="BU31" s="132"/>
      <c r="BV31" s="132"/>
      <c r="BW31" s="132"/>
      <c r="BX31" s="132"/>
      <c r="BY31" s="132"/>
      <c r="BZ31" s="132"/>
      <c r="CA31" s="132"/>
      <c r="CB31" s="132"/>
      <c r="CC31" s="132"/>
      <c r="CD31" s="132"/>
      <c r="CE31" s="132"/>
      <c r="CF31" s="132"/>
      <c r="CG31" s="132"/>
    </row>
    <row r="32" spans="1:85" s="11" customFormat="1">
      <c r="A32" s="10"/>
      <c r="B32" s="10"/>
      <c r="C32" s="10"/>
      <c r="D32" s="10"/>
      <c r="E32" s="10"/>
      <c r="F32" s="10"/>
      <c r="G32" s="10"/>
      <c r="H32" s="10"/>
      <c r="I32" s="10"/>
      <c r="J32" s="10"/>
      <c r="K32" s="10"/>
      <c r="L32" s="10"/>
      <c r="M32" s="10"/>
      <c r="N32" s="10"/>
      <c r="O32" s="10"/>
      <c r="P32" s="10"/>
      <c r="Q32" s="93"/>
      <c r="R32" s="180"/>
      <c r="S32" s="107"/>
      <c r="T32" s="107"/>
      <c r="U32" s="107"/>
      <c r="V32" s="184"/>
      <c r="W32" s="185"/>
      <c r="X32" s="186"/>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2"/>
      <c r="BC32" s="132"/>
      <c r="BD32" s="132"/>
      <c r="BE32" s="132"/>
      <c r="BF32" s="132"/>
      <c r="BG32" s="132"/>
      <c r="BH32" s="132"/>
      <c r="BI32" s="132"/>
      <c r="BJ32" s="132"/>
      <c r="BK32" s="132"/>
      <c r="BL32" s="132"/>
      <c r="BM32" s="132"/>
      <c r="BN32" s="132"/>
      <c r="BO32" s="132"/>
      <c r="BP32" s="132"/>
      <c r="BQ32" s="132"/>
      <c r="BR32" s="132"/>
      <c r="BS32" s="132"/>
      <c r="BT32" s="132"/>
      <c r="BU32" s="132"/>
      <c r="BV32" s="132"/>
      <c r="BW32" s="132"/>
      <c r="BX32" s="132"/>
      <c r="BY32" s="132"/>
      <c r="BZ32" s="132"/>
      <c r="CA32" s="132"/>
      <c r="CB32" s="132"/>
      <c r="CC32" s="132"/>
      <c r="CD32" s="132"/>
      <c r="CE32" s="132"/>
      <c r="CF32" s="132"/>
      <c r="CG32" s="132"/>
    </row>
    <row r="33" spans="1:85" s="10" customFormat="1">
      <c r="Q33" s="93"/>
      <c r="R33" s="180"/>
      <c r="S33" s="194"/>
      <c r="T33" s="194"/>
      <c r="U33" s="107"/>
      <c r="V33" s="184"/>
      <c r="W33" s="185"/>
      <c r="X33" s="186"/>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2"/>
      <c r="BC33" s="132"/>
      <c r="BD33" s="132"/>
      <c r="BE33" s="132"/>
      <c r="BF33" s="132"/>
      <c r="BG33" s="132"/>
      <c r="BH33" s="132"/>
      <c r="BI33" s="132"/>
      <c r="BJ33" s="132"/>
      <c r="BK33" s="132"/>
      <c r="BL33" s="132"/>
      <c r="BM33" s="132"/>
      <c r="BN33" s="132"/>
      <c r="BO33" s="132"/>
      <c r="BP33" s="132"/>
      <c r="BQ33" s="132"/>
      <c r="BR33" s="132"/>
      <c r="BS33" s="132"/>
      <c r="BT33" s="132"/>
      <c r="BU33" s="132"/>
      <c r="BV33" s="132"/>
      <c r="BW33" s="132"/>
      <c r="BX33" s="132"/>
      <c r="BY33" s="132"/>
      <c r="BZ33" s="132"/>
      <c r="CA33" s="132"/>
      <c r="CB33" s="132"/>
      <c r="CC33" s="132"/>
      <c r="CD33" s="132"/>
      <c r="CE33" s="132"/>
      <c r="CF33" s="132"/>
      <c r="CG33" s="132"/>
    </row>
    <row r="34" spans="1:85" s="10" customFormat="1">
      <c r="Q34" s="93"/>
      <c r="R34" s="180"/>
      <c r="S34" s="181"/>
      <c r="T34" s="181"/>
      <c r="U34" s="107"/>
      <c r="V34" s="184"/>
      <c r="W34" s="185"/>
      <c r="X34" s="186"/>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row>
    <row r="35" spans="1:85" s="10" customFormat="1">
      <c r="Q35" s="93"/>
      <c r="R35" s="180"/>
      <c r="S35" s="181"/>
      <c r="T35" s="181"/>
      <c r="U35" s="107"/>
      <c r="V35" s="184"/>
      <c r="W35" s="185"/>
      <c r="X35" s="186"/>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2"/>
      <c r="AY35" s="132"/>
      <c r="AZ35" s="132"/>
      <c r="BA35" s="132"/>
      <c r="BB35" s="132"/>
      <c r="BC35" s="132"/>
      <c r="BD35" s="132"/>
      <c r="BE35" s="132"/>
      <c r="BF35" s="132"/>
      <c r="BG35" s="132"/>
      <c r="BH35" s="132"/>
      <c r="BI35" s="132"/>
      <c r="BJ35" s="132"/>
      <c r="BK35" s="132"/>
      <c r="BL35" s="132"/>
      <c r="BM35" s="132"/>
      <c r="BN35" s="132"/>
      <c r="BO35" s="132"/>
      <c r="BP35" s="132"/>
      <c r="BQ35" s="132"/>
      <c r="BR35" s="132"/>
      <c r="BS35" s="132"/>
      <c r="BT35" s="132"/>
      <c r="BU35" s="132"/>
      <c r="BV35" s="132"/>
      <c r="BW35" s="132"/>
      <c r="BX35" s="132"/>
      <c r="BY35" s="132"/>
      <c r="BZ35" s="132"/>
      <c r="CA35" s="132"/>
      <c r="CB35" s="132"/>
      <c r="CC35" s="132"/>
      <c r="CD35" s="132"/>
      <c r="CE35" s="132"/>
      <c r="CF35" s="132"/>
      <c r="CG35" s="132"/>
    </row>
    <row r="36" spans="1:85" s="11" customFormat="1">
      <c r="A36" s="10"/>
      <c r="B36" s="10"/>
      <c r="C36" s="10"/>
      <c r="D36" s="10"/>
      <c r="E36" s="10"/>
      <c r="F36" s="10"/>
      <c r="G36" s="10"/>
      <c r="H36" s="10"/>
      <c r="I36" s="10"/>
      <c r="J36" s="10"/>
      <c r="K36" s="10"/>
      <c r="L36" s="10"/>
      <c r="M36" s="10"/>
      <c r="N36" s="10"/>
      <c r="O36" s="10"/>
      <c r="P36" s="10"/>
      <c r="Q36" s="93"/>
      <c r="R36" s="195"/>
      <c r="S36" s="181"/>
      <c r="T36" s="181"/>
      <c r="U36" s="107"/>
      <c r="V36" s="184"/>
      <c r="W36" s="185"/>
      <c r="X36" s="186"/>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c r="BH36" s="132"/>
      <c r="BI36" s="132"/>
      <c r="BJ36" s="132"/>
      <c r="BK36" s="132"/>
      <c r="BL36" s="132"/>
      <c r="BM36" s="132"/>
      <c r="BN36" s="132"/>
      <c r="BO36" s="132"/>
      <c r="BP36" s="132"/>
      <c r="BQ36" s="132"/>
      <c r="BR36" s="132"/>
      <c r="BS36" s="132"/>
      <c r="BT36" s="132"/>
      <c r="BU36" s="132"/>
      <c r="BV36" s="132"/>
      <c r="BW36" s="132"/>
      <c r="BX36" s="132"/>
      <c r="BY36" s="132"/>
      <c r="BZ36" s="132"/>
      <c r="CA36" s="132"/>
      <c r="CB36" s="132"/>
      <c r="CC36" s="132"/>
      <c r="CD36" s="132"/>
      <c r="CE36" s="132"/>
      <c r="CF36" s="132"/>
      <c r="CG36" s="132"/>
    </row>
    <row r="37" spans="1:85" s="10" customFormat="1">
      <c r="Q37" s="93"/>
      <c r="R37" s="194"/>
      <c r="S37" s="182"/>
      <c r="T37" s="182"/>
      <c r="U37" s="107"/>
      <c r="V37" s="184"/>
      <c r="W37" s="185"/>
      <c r="X37" s="186"/>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c r="AW37" s="132"/>
      <c r="AX37" s="132"/>
      <c r="AY37" s="132"/>
      <c r="AZ37" s="132"/>
      <c r="BA37" s="132"/>
      <c r="BB37" s="132"/>
      <c r="BC37" s="132"/>
      <c r="BD37" s="132"/>
      <c r="BE37" s="132"/>
      <c r="BF37" s="132"/>
      <c r="BG37" s="132"/>
      <c r="BH37" s="132"/>
      <c r="BI37" s="132"/>
      <c r="BJ37" s="132"/>
      <c r="BK37" s="132"/>
      <c r="BL37" s="132"/>
      <c r="BM37" s="132"/>
      <c r="BN37" s="132"/>
      <c r="BO37" s="132"/>
      <c r="BP37" s="132"/>
      <c r="BQ37" s="132"/>
      <c r="BR37" s="132"/>
      <c r="BS37" s="132"/>
      <c r="BT37" s="132"/>
      <c r="BU37" s="132"/>
      <c r="BV37" s="132"/>
      <c r="BW37" s="132"/>
      <c r="BX37" s="132"/>
      <c r="BY37" s="132"/>
      <c r="BZ37" s="132"/>
      <c r="CA37" s="132"/>
      <c r="CB37" s="132"/>
      <c r="CC37" s="132"/>
      <c r="CD37" s="132"/>
      <c r="CE37" s="132"/>
      <c r="CF37" s="132"/>
      <c r="CG37" s="132"/>
    </row>
    <row r="38" spans="1:85" s="10" customFormat="1">
      <c r="Q38" s="93"/>
      <c r="R38" s="181"/>
      <c r="S38" s="182"/>
      <c r="T38" s="182"/>
      <c r="U38" s="107"/>
      <c r="V38" s="184"/>
      <c r="W38" s="185"/>
      <c r="X38" s="186"/>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132"/>
      <c r="AW38" s="132"/>
      <c r="AX38" s="132"/>
      <c r="AY38" s="132"/>
      <c r="AZ38" s="132"/>
      <c r="BA38" s="132"/>
      <c r="BB38" s="132"/>
      <c r="BC38" s="132"/>
      <c r="BD38" s="132"/>
      <c r="BE38" s="132"/>
      <c r="BF38" s="132"/>
      <c r="BG38" s="132"/>
      <c r="BH38" s="132"/>
      <c r="BI38" s="132"/>
      <c r="BJ38" s="132"/>
      <c r="BK38" s="132"/>
      <c r="BL38" s="132"/>
      <c r="BM38" s="132"/>
      <c r="BN38" s="132"/>
      <c r="BO38" s="132"/>
      <c r="BP38" s="132"/>
      <c r="BQ38" s="132"/>
      <c r="BR38" s="132"/>
      <c r="BS38" s="132"/>
      <c r="BT38" s="132"/>
      <c r="BU38" s="132"/>
      <c r="BV38" s="132"/>
      <c r="BW38" s="132"/>
      <c r="BX38" s="132"/>
      <c r="BY38" s="132"/>
      <c r="BZ38" s="132"/>
      <c r="CA38" s="132"/>
      <c r="CB38" s="132"/>
      <c r="CC38" s="132"/>
      <c r="CD38" s="132"/>
      <c r="CE38" s="132"/>
      <c r="CF38" s="132"/>
      <c r="CG38" s="132"/>
    </row>
    <row r="39" spans="1:85" s="10" customFormat="1">
      <c r="Q39" s="93"/>
      <c r="R39" s="181"/>
      <c r="S39" s="182"/>
      <c r="T39" s="182"/>
      <c r="U39" s="107"/>
      <c r="V39" s="184"/>
      <c r="W39" s="185"/>
      <c r="X39" s="186"/>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2"/>
      <c r="AY39" s="132"/>
      <c r="AZ39" s="132"/>
      <c r="BA39" s="132"/>
      <c r="BB39" s="132"/>
      <c r="BC39" s="132"/>
      <c r="BD39" s="132"/>
      <c r="BE39" s="132"/>
      <c r="BF39" s="132"/>
      <c r="BG39" s="132"/>
      <c r="BH39" s="132"/>
      <c r="BI39" s="132"/>
      <c r="BJ39" s="132"/>
      <c r="BK39" s="132"/>
      <c r="BL39" s="132"/>
      <c r="BM39" s="132"/>
      <c r="BN39" s="132"/>
      <c r="BO39" s="132"/>
      <c r="BP39" s="132"/>
      <c r="BQ39" s="132"/>
      <c r="BR39" s="132"/>
      <c r="BS39" s="132"/>
      <c r="BT39" s="132"/>
      <c r="BU39" s="132"/>
      <c r="BV39" s="132"/>
      <c r="BW39" s="132"/>
      <c r="BX39" s="132"/>
      <c r="BY39" s="132"/>
      <c r="BZ39" s="132"/>
      <c r="CA39" s="132"/>
      <c r="CB39" s="132"/>
      <c r="CC39" s="132"/>
      <c r="CD39" s="132"/>
      <c r="CE39" s="132"/>
      <c r="CF39" s="132"/>
      <c r="CG39" s="132"/>
    </row>
    <row r="40" spans="1:85" s="11" customFormat="1" ht="14.25">
      <c r="A40" s="10"/>
      <c r="B40" s="10"/>
      <c r="C40" s="10"/>
      <c r="D40" s="10"/>
      <c r="E40" s="10"/>
      <c r="F40" s="10"/>
      <c r="G40" s="10"/>
      <c r="H40" s="10"/>
      <c r="I40" s="10"/>
      <c r="J40" s="10"/>
      <c r="K40" s="10"/>
      <c r="L40" s="10"/>
      <c r="M40" s="10"/>
      <c r="N40" s="10"/>
      <c r="O40" s="10"/>
      <c r="P40" s="10"/>
      <c r="Q40" s="93"/>
      <c r="R40" s="181"/>
      <c r="S40" s="93"/>
      <c r="T40" s="93"/>
      <c r="U40" s="107"/>
      <c r="V40" s="189"/>
      <c r="W40" s="190"/>
      <c r="X40" s="186"/>
      <c r="Y40" s="132"/>
      <c r="Z40" s="132"/>
      <c r="AA40" s="132"/>
      <c r="AB40" s="132"/>
      <c r="AC40" s="132"/>
      <c r="AD40" s="132"/>
      <c r="AE40" s="132"/>
      <c r="AF40" s="132"/>
      <c r="AG40" s="132"/>
      <c r="AH40" s="132"/>
      <c r="AI40" s="132"/>
      <c r="AJ40" s="132"/>
      <c r="AK40" s="132"/>
      <c r="AL40" s="132"/>
      <c r="AM40" s="132"/>
      <c r="AN40" s="132"/>
      <c r="AO40" s="132"/>
      <c r="AP40" s="132"/>
      <c r="AQ40" s="132"/>
      <c r="AR40" s="132"/>
      <c r="AS40" s="132"/>
      <c r="AT40" s="132"/>
      <c r="AU40" s="132"/>
      <c r="AV40" s="132"/>
      <c r="AW40" s="132"/>
      <c r="AX40" s="132"/>
      <c r="AY40" s="132"/>
      <c r="AZ40" s="132"/>
      <c r="BA40" s="132"/>
      <c r="BB40" s="132"/>
      <c r="BC40" s="132"/>
      <c r="BD40" s="132"/>
      <c r="BE40" s="132"/>
      <c r="BF40" s="132"/>
      <c r="BG40" s="132"/>
      <c r="BH40" s="132"/>
      <c r="BI40" s="132"/>
      <c r="BJ40" s="132"/>
      <c r="BK40" s="132"/>
      <c r="BL40" s="132"/>
      <c r="BM40" s="132"/>
      <c r="BN40" s="132"/>
      <c r="BO40" s="132"/>
      <c r="BP40" s="132"/>
      <c r="BQ40" s="132"/>
      <c r="BR40" s="132"/>
      <c r="BS40" s="132"/>
      <c r="BT40" s="132"/>
      <c r="BU40" s="132"/>
      <c r="BV40" s="132"/>
      <c r="BW40" s="132"/>
      <c r="BX40" s="132"/>
      <c r="BY40" s="132"/>
      <c r="BZ40" s="132"/>
      <c r="CA40" s="132"/>
      <c r="CB40" s="132"/>
      <c r="CC40" s="132"/>
      <c r="CD40" s="132"/>
      <c r="CE40" s="132"/>
      <c r="CF40" s="132"/>
      <c r="CG40" s="132"/>
    </row>
    <row r="41" spans="1:85">
      <c r="A41" s="9"/>
      <c r="B41" s="191"/>
      <c r="C41" s="191"/>
      <c r="D41" s="191"/>
      <c r="E41" s="191"/>
      <c r="F41" s="191"/>
      <c r="G41" s="191"/>
      <c r="H41" s="191"/>
      <c r="I41" s="191"/>
      <c r="J41" s="191"/>
      <c r="K41" s="191"/>
      <c r="L41" s="191"/>
      <c r="M41" s="191"/>
      <c r="N41" s="191"/>
      <c r="O41" s="191"/>
      <c r="P41" s="191"/>
      <c r="Q41" s="68"/>
      <c r="R41" s="180"/>
      <c r="S41" s="107"/>
      <c r="T41" s="107"/>
      <c r="U41" s="107"/>
      <c r="V41" s="184"/>
      <c r="W41" s="185"/>
      <c r="X41" s="186"/>
      <c r="Y41" s="132"/>
      <c r="Z41" s="132"/>
      <c r="AA41" s="132"/>
      <c r="AB41" s="132"/>
      <c r="AC41" s="132"/>
      <c r="AD41" s="132"/>
      <c r="AE41" s="132"/>
      <c r="AF41" s="132"/>
      <c r="AG41" s="132"/>
      <c r="AH41" s="132"/>
      <c r="AI41" s="132"/>
      <c r="AJ41" s="132"/>
      <c r="AK41" s="132"/>
      <c r="AL41" s="132"/>
      <c r="AM41" s="132"/>
      <c r="AN41" s="132"/>
      <c r="AO41" s="132"/>
      <c r="AP41" s="132"/>
      <c r="AQ41" s="132"/>
      <c r="AR41" s="132"/>
      <c r="AS41" s="132"/>
      <c r="AT41" s="132"/>
      <c r="AU41" s="132"/>
      <c r="AV41" s="132"/>
      <c r="AW41" s="132"/>
      <c r="AX41" s="132"/>
      <c r="AY41" s="132"/>
      <c r="AZ41" s="132"/>
      <c r="BA41" s="132"/>
      <c r="BB41" s="132"/>
      <c r="BC41" s="132"/>
      <c r="BD41" s="132"/>
      <c r="BE41" s="132"/>
      <c r="BF41" s="132"/>
      <c r="BG41" s="132"/>
      <c r="BH41" s="132"/>
      <c r="BI41" s="132"/>
      <c r="BJ41" s="132"/>
      <c r="BK41" s="132"/>
      <c r="BL41" s="132"/>
      <c r="BM41" s="132"/>
      <c r="BN41" s="132"/>
      <c r="BO41" s="132"/>
      <c r="BP41" s="132"/>
      <c r="BQ41" s="132"/>
      <c r="BR41" s="132"/>
      <c r="BS41" s="132"/>
      <c r="BT41" s="132"/>
      <c r="BU41" s="132"/>
      <c r="BV41" s="132"/>
      <c r="BW41" s="132"/>
      <c r="BX41" s="132"/>
      <c r="BY41" s="132"/>
      <c r="BZ41" s="132"/>
      <c r="CA41" s="132"/>
      <c r="CB41" s="132"/>
      <c r="CC41" s="132"/>
      <c r="CD41" s="132"/>
      <c r="CE41" s="132"/>
      <c r="CF41" s="132"/>
      <c r="CG41" s="132"/>
    </row>
    <row r="42" spans="1:85">
      <c r="A42" s="9"/>
      <c r="B42" s="191"/>
      <c r="C42" s="191"/>
      <c r="D42" s="191"/>
      <c r="E42" s="191"/>
      <c r="F42" s="191"/>
      <c r="G42" s="191"/>
      <c r="H42" s="191"/>
      <c r="I42" s="191"/>
      <c r="J42" s="191"/>
      <c r="K42" s="191"/>
      <c r="L42" s="191"/>
      <c r="M42" s="191"/>
      <c r="N42" s="191"/>
      <c r="O42" s="191"/>
      <c r="P42" s="191"/>
      <c r="Q42" s="68"/>
      <c r="R42" s="180"/>
      <c r="S42" s="107"/>
      <c r="T42" s="107"/>
      <c r="U42" s="107"/>
      <c r="V42" s="184"/>
      <c r="W42" s="185"/>
      <c r="X42" s="186"/>
      <c r="Y42" s="132"/>
      <c r="Z42" s="132"/>
      <c r="AA42" s="132"/>
      <c r="AB42" s="132"/>
      <c r="AC42" s="132"/>
      <c r="AD42" s="132"/>
      <c r="AE42" s="132"/>
      <c r="AF42" s="132"/>
      <c r="AG42" s="132"/>
      <c r="AH42" s="132"/>
      <c r="AI42" s="132"/>
      <c r="AJ42" s="132"/>
      <c r="AK42" s="132"/>
      <c r="AL42" s="132"/>
      <c r="AM42" s="132"/>
      <c r="AN42" s="132"/>
      <c r="AO42" s="132"/>
      <c r="AP42" s="132"/>
      <c r="AQ42" s="132"/>
      <c r="AR42" s="132"/>
      <c r="AS42" s="132"/>
      <c r="AT42" s="132"/>
      <c r="AU42" s="132"/>
      <c r="AV42" s="132"/>
      <c r="AW42" s="132"/>
      <c r="AX42" s="132"/>
      <c r="AY42" s="132"/>
      <c r="AZ42" s="132"/>
      <c r="BA42" s="132"/>
      <c r="BB42" s="132"/>
      <c r="BC42" s="132"/>
      <c r="BD42" s="132"/>
      <c r="BE42" s="132"/>
      <c r="BF42" s="132"/>
      <c r="BG42" s="132"/>
      <c r="BH42" s="132"/>
      <c r="BI42" s="132"/>
      <c r="BJ42" s="132"/>
      <c r="BK42" s="132"/>
      <c r="BL42" s="132"/>
      <c r="BM42" s="132"/>
      <c r="BN42" s="132"/>
      <c r="BO42" s="132"/>
      <c r="BP42" s="132"/>
      <c r="BQ42" s="132"/>
      <c r="BR42" s="132"/>
      <c r="BS42" s="132"/>
      <c r="BT42" s="132"/>
      <c r="BU42" s="132"/>
      <c r="BV42" s="132"/>
      <c r="BW42" s="132"/>
      <c r="BX42" s="132"/>
      <c r="BY42" s="132"/>
      <c r="BZ42" s="132"/>
      <c r="CA42" s="132"/>
      <c r="CB42" s="132"/>
      <c r="CC42" s="132"/>
      <c r="CD42" s="132"/>
      <c r="CE42" s="132"/>
      <c r="CF42" s="132"/>
      <c r="CG42" s="132"/>
    </row>
    <row r="43" spans="1:85">
      <c r="A43" s="9"/>
      <c r="B43" s="191"/>
      <c r="C43" s="191"/>
      <c r="D43" s="191"/>
      <c r="E43" s="191"/>
      <c r="F43" s="191"/>
      <c r="G43" s="191"/>
      <c r="H43" s="191"/>
      <c r="I43" s="191"/>
      <c r="J43" s="191"/>
      <c r="K43" s="191"/>
      <c r="L43" s="191"/>
      <c r="M43" s="191"/>
      <c r="N43" s="191"/>
      <c r="O43" s="191"/>
      <c r="P43" s="191"/>
      <c r="Q43" s="68"/>
      <c r="R43" s="180"/>
      <c r="S43" s="107"/>
      <c r="T43" s="107"/>
      <c r="U43" s="107"/>
      <c r="V43" s="184"/>
      <c r="W43" s="185"/>
      <c r="X43" s="186"/>
      <c r="Y43" s="132"/>
      <c r="Z43" s="132"/>
      <c r="AA43" s="132"/>
      <c r="AB43" s="132"/>
      <c r="AC43" s="132"/>
      <c r="AD43" s="132"/>
      <c r="AE43" s="132"/>
      <c r="AF43" s="132"/>
      <c r="AG43" s="132"/>
      <c r="AH43" s="132"/>
      <c r="AI43" s="132"/>
      <c r="AJ43" s="132"/>
      <c r="AK43" s="132"/>
      <c r="AL43" s="132"/>
      <c r="AM43" s="132"/>
      <c r="AN43" s="132"/>
      <c r="AO43" s="132"/>
      <c r="AP43" s="132"/>
      <c r="AQ43" s="132"/>
      <c r="AR43" s="132"/>
      <c r="AS43" s="132"/>
      <c r="AT43" s="132"/>
      <c r="AU43" s="132"/>
      <c r="AV43" s="132"/>
      <c r="AW43" s="132"/>
      <c r="AX43" s="132"/>
      <c r="AY43" s="132"/>
      <c r="AZ43" s="132"/>
      <c r="BA43" s="132"/>
      <c r="BB43" s="132"/>
      <c r="BC43" s="132"/>
      <c r="BD43" s="132"/>
      <c r="BE43" s="132"/>
      <c r="BF43" s="132"/>
      <c r="BG43" s="132"/>
      <c r="BH43" s="132"/>
      <c r="BI43" s="132"/>
      <c r="BJ43" s="132"/>
      <c r="BK43" s="132"/>
      <c r="BL43" s="132"/>
      <c r="BM43" s="132"/>
      <c r="BN43" s="132"/>
      <c r="BO43" s="132"/>
      <c r="BP43" s="132"/>
      <c r="BQ43" s="132"/>
      <c r="BR43" s="132"/>
      <c r="BS43" s="132"/>
      <c r="BT43" s="132"/>
      <c r="BU43" s="132"/>
      <c r="BV43" s="132"/>
      <c r="BW43" s="132"/>
      <c r="BX43" s="132"/>
      <c r="BY43" s="132"/>
      <c r="BZ43" s="132"/>
      <c r="CA43" s="132"/>
      <c r="CB43" s="132"/>
      <c r="CC43" s="132"/>
      <c r="CD43" s="132"/>
      <c r="CE43" s="132"/>
      <c r="CF43" s="132"/>
      <c r="CG43" s="132"/>
    </row>
    <row r="44" spans="1:85" s="11" customFormat="1">
      <c r="A44" s="10"/>
      <c r="B44" s="10"/>
      <c r="C44" s="10"/>
      <c r="D44" s="10"/>
      <c r="E44" s="10"/>
      <c r="F44" s="10"/>
      <c r="G44" s="10"/>
      <c r="H44" s="10"/>
      <c r="I44" s="10"/>
      <c r="J44" s="10"/>
      <c r="K44" s="10"/>
      <c r="L44" s="10"/>
      <c r="M44" s="10"/>
      <c r="N44" s="10"/>
      <c r="O44" s="10"/>
      <c r="P44" s="10"/>
      <c r="Q44" s="93"/>
      <c r="R44" s="180"/>
      <c r="S44" s="107"/>
      <c r="T44" s="107"/>
      <c r="U44" s="107"/>
      <c r="V44" s="184"/>
      <c r="W44" s="185"/>
      <c r="X44" s="186"/>
      <c r="Y44" s="132"/>
      <c r="Z44" s="132"/>
      <c r="AA44" s="132"/>
      <c r="AB44" s="132"/>
      <c r="AC44" s="132"/>
      <c r="AD44" s="132"/>
      <c r="AE44" s="132"/>
      <c r="AF44" s="132"/>
      <c r="AG44" s="132"/>
      <c r="AH44" s="132"/>
      <c r="AI44" s="132"/>
      <c r="AJ44" s="132"/>
      <c r="AK44" s="132"/>
      <c r="AL44" s="132"/>
      <c r="AM44" s="132"/>
      <c r="AN44" s="132"/>
      <c r="AO44" s="132"/>
      <c r="AP44" s="132"/>
      <c r="AQ44" s="132"/>
      <c r="AR44" s="132"/>
      <c r="AS44" s="132"/>
      <c r="AT44" s="132"/>
      <c r="AU44" s="132"/>
      <c r="AV44" s="132"/>
      <c r="AW44" s="132"/>
      <c r="AX44" s="132"/>
      <c r="AY44" s="132"/>
      <c r="AZ44" s="132"/>
      <c r="BA44" s="132"/>
      <c r="BB44" s="132"/>
      <c r="BC44" s="132"/>
      <c r="BD44" s="132"/>
      <c r="BE44" s="132"/>
      <c r="BF44" s="132"/>
      <c r="BG44" s="132"/>
      <c r="BH44" s="132"/>
      <c r="BI44" s="132"/>
      <c r="BJ44" s="132"/>
      <c r="BK44" s="132"/>
      <c r="BL44" s="132"/>
      <c r="BM44" s="132"/>
      <c r="BN44" s="132"/>
      <c r="BO44" s="132"/>
      <c r="BP44" s="132"/>
      <c r="BQ44" s="132"/>
      <c r="BR44" s="132"/>
      <c r="BS44" s="132"/>
      <c r="BT44" s="132"/>
      <c r="BU44" s="132"/>
      <c r="BV44" s="132"/>
      <c r="BW44" s="132"/>
      <c r="BX44" s="132"/>
      <c r="BY44" s="132"/>
      <c r="BZ44" s="132"/>
      <c r="CA44" s="132"/>
      <c r="CB44" s="132"/>
      <c r="CC44" s="132"/>
      <c r="CD44" s="132"/>
      <c r="CE44" s="132"/>
      <c r="CF44" s="132"/>
      <c r="CG44" s="132"/>
    </row>
    <row r="45" spans="1:85">
      <c r="A45" s="9"/>
      <c r="B45" s="191"/>
      <c r="C45" s="191"/>
      <c r="D45" s="191"/>
      <c r="E45" s="191"/>
      <c r="F45" s="191"/>
      <c r="G45" s="191"/>
      <c r="H45" s="191"/>
      <c r="I45" s="191"/>
      <c r="J45" s="191"/>
      <c r="K45" s="191"/>
      <c r="L45" s="191"/>
      <c r="M45" s="191"/>
      <c r="N45" s="191"/>
      <c r="O45" s="191"/>
      <c r="P45" s="191"/>
      <c r="Q45" s="86"/>
      <c r="R45" s="180"/>
      <c r="S45" s="107"/>
      <c r="T45" s="107"/>
      <c r="U45" s="107"/>
      <c r="V45" s="184"/>
      <c r="W45" s="185"/>
      <c r="X45" s="186"/>
      <c r="Y45" s="132"/>
      <c r="Z45" s="132"/>
      <c r="AA45" s="132"/>
      <c r="AB45" s="132"/>
      <c r="AC45" s="132"/>
      <c r="AD45" s="132"/>
      <c r="AE45" s="132"/>
      <c r="AF45" s="132"/>
      <c r="AG45" s="132"/>
      <c r="AH45" s="132"/>
      <c r="AI45" s="132"/>
      <c r="AJ45" s="132"/>
      <c r="AK45" s="132"/>
      <c r="AL45" s="132"/>
      <c r="AM45" s="132"/>
      <c r="AN45" s="132"/>
      <c r="AO45" s="132"/>
      <c r="AP45" s="132"/>
      <c r="AQ45" s="132"/>
      <c r="AR45" s="132"/>
      <c r="AS45" s="132"/>
      <c r="AT45" s="132"/>
      <c r="AU45" s="132"/>
      <c r="AV45" s="132"/>
      <c r="AW45" s="132"/>
      <c r="AX45" s="132"/>
      <c r="AY45" s="132"/>
      <c r="AZ45" s="132"/>
      <c r="BA45" s="132"/>
      <c r="BB45" s="132"/>
      <c r="BC45" s="132"/>
      <c r="BD45" s="132"/>
      <c r="BE45" s="132"/>
      <c r="BF45" s="132"/>
      <c r="BG45" s="132"/>
      <c r="BH45" s="132"/>
      <c r="BI45" s="132"/>
      <c r="BJ45" s="132"/>
      <c r="BK45" s="132"/>
      <c r="BL45" s="132"/>
      <c r="BM45" s="132"/>
      <c r="BN45" s="132"/>
      <c r="BO45" s="132"/>
      <c r="BP45" s="132"/>
      <c r="BQ45" s="132"/>
      <c r="BR45" s="132"/>
      <c r="BS45" s="132"/>
      <c r="BT45" s="132"/>
      <c r="BU45" s="132"/>
      <c r="BV45" s="132"/>
      <c r="BW45" s="132"/>
      <c r="BX45" s="132"/>
      <c r="BY45" s="132"/>
      <c r="BZ45" s="132"/>
      <c r="CA45" s="132"/>
      <c r="CB45" s="132"/>
      <c r="CC45" s="132"/>
      <c r="CD45" s="132"/>
      <c r="CE45" s="132"/>
      <c r="CF45" s="132"/>
      <c r="CG45" s="132"/>
    </row>
    <row r="46" spans="1:85">
      <c r="A46" s="9"/>
      <c r="B46" s="191"/>
      <c r="C46" s="191"/>
      <c r="D46" s="191"/>
      <c r="E46" s="191"/>
      <c r="F46" s="191"/>
      <c r="G46" s="191"/>
      <c r="H46" s="191"/>
      <c r="I46" s="191"/>
      <c r="J46" s="191"/>
      <c r="K46" s="191"/>
      <c r="L46" s="191"/>
      <c r="M46" s="191"/>
      <c r="N46" s="191"/>
      <c r="O46" s="191"/>
      <c r="P46" s="191"/>
      <c r="Q46" s="196"/>
      <c r="R46" s="195"/>
      <c r="S46" s="182"/>
      <c r="T46" s="182"/>
      <c r="U46" s="107"/>
      <c r="V46" s="184"/>
      <c r="W46" s="185"/>
      <c r="X46" s="186"/>
      <c r="Y46" s="132"/>
      <c r="Z46" s="132"/>
      <c r="AA46" s="132"/>
      <c r="AB46" s="132"/>
      <c r="AC46" s="132"/>
      <c r="AD46" s="132"/>
      <c r="AE46" s="132"/>
      <c r="AF46" s="132"/>
      <c r="AG46" s="132"/>
      <c r="AH46" s="132"/>
      <c r="AI46" s="132"/>
      <c r="AJ46" s="132"/>
      <c r="AK46" s="132"/>
      <c r="AL46" s="132"/>
      <c r="AM46" s="132"/>
      <c r="AN46" s="132"/>
      <c r="AO46" s="132"/>
      <c r="AP46" s="132"/>
      <c r="AQ46" s="132"/>
      <c r="AR46" s="132"/>
      <c r="AS46" s="132"/>
      <c r="AT46" s="132"/>
      <c r="AU46" s="132"/>
      <c r="AV46" s="132"/>
      <c r="AW46" s="132"/>
      <c r="AX46" s="132"/>
      <c r="AY46" s="132"/>
      <c r="AZ46" s="132"/>
      <c r="BA46" s="132"/>
      <c r="BB46" s="132"/>
      <c r="BC46" s="132"/>
      <c r="BD46" s="132"/>
      <c r="BE46" s="132"/>
      <c r="BF46" s="132"/>
      <c r="BG46" s="132"/>
      <c r="BH46" s="132"/>
      <c r="BI46" s="132"/>
      <c r="BJ46" s="132"/>
      <c r="BK46" s="132"/>
      <c r="BL46" s="132"/>
      <c r="BM46" s="132"/>
      <c r="BN46" s="132"/>
      <c r="BO46" s="132"/>
      <c r="BP46" s="132"/>
      <c r="BQ46" s="132"/>
      <c r="BR46" s="132"/>
      <c r="BS46" s="132"/>
      <c r="BT46" s="132"/>
      <c r="BU46" s="132"/>
      <c r="BV46" s="132"/>
      <c r="BW46" s="132"/>
      <c r="BX46" s="132"/>
      <c r="BY46" s="132"/>
      <c r="BZ46" s="132"/>
      <c r="CA46" s="132"/>
      <c r="CB46" s="132"/>
      <c r="CC46" s="132"/>
      <c r="CD46" s="132"/>
      <c r="CE46" s="132"/>
      <c r="CF46" s="132"/>
      <c r="CG46" s="132"/>
    </row>
    <row r="47" spans="1:85">
      <c r="A47" s="9"/>
      <c r="B47" s="191"/>
      <c r="C47" s="191"/>
      <c r="D47" s="191"/>
      <c r="E47" s="191"/>
      <c r="F47" s="191"/>
      <c r="G47" s="191"/>
      <c r="H47" s="191"/>
      <c r="I47" s="191"/>
      <c r="J47" s="191"/>
      <c r="K47" s="191"/>
      <c r="L47" s="191"/>
      <c r="M47" s="191"/>
      <c r="N47" s="191"/>
      <c r="O47" s="191"/>
      <c r="P47" s="191"/>
      <c r="Q47" s="197"/>
      <c r="R47" s="195"/>
      <c r="S47" s="182"/>
      <c r="T47" s="182"/>
      <c r="U47" s="107"/>
      <c r="V47" s="184"/>
      <c r="W47" s="185"/>
      <c r="X47" s="186"/>
      <c r="Y47" s="132"/>
      <c r="Z47" s="132"/>
      <c r="AA47" s="132"/>
      <c r="AB47" s="132"/>
      <c r="AC47" s="132"/>
      <c r="AD47" s="132"/>
      <c r="AE47" s="132"/>
      <c r="AF47" s="132"/>
      <c r="AG47" s="132"/>
      <c r="AH47" s="132"/>
      <c r="AI47" s="132"/>
      <c r="AJ47" s="132"/>
      <c r="AK47" s="132"/>
      <c r="AL47" s="132"/>
      <c r="AM47" s="132"/>
      <c r="AN47" s="132"/>
      <c r="AO47" s="132"/>
      <c r="AP47" s="132"/>
      <c r="AQ47" s="132"/>
      <c r="AR47" s="132"/>
      <c r="AS47" s="132"/>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2"/>
      <c r="BR47" s="132"/>
      <c r="BS47" s="132"/>
      <c r="BT47" s="132"/>
      <c r="BU47" s="132"/>
      <c r="BV47" s="132"/>
      <c r="BW47" s="132"/>
      <c r="BX47" s="132"/>
      <c r="BY47" s="132"/>
      <c r="BZ47" s="132"/>
      <c r="CA47" s="132"/>
      <c r="CB47" s="132"/>
      <c r="CC47" s="132"/>
      <c r="CD47" s="132"/>
      <c r="CE47" s="132"/>
      <c r="CF47" s="132"/>
      <c r="CG47" s="132"/>
    </row>
    <row r="48" spans="1:85">
      <c r="A48" s="9"/>
      <c r="B48" s="191"/>
      <c r="C48" s="191"/>
      <c r="D48" s="191"/>
      <c r="E48" s="191"/>
      <c r="F48" s="191"/>
      <c r="G48" s="191"/>
      <c r="H48" s="191"/>
      <c r="I48" s="191"/>
      <c r="J48" s="191"/>
      <c r="K48" s="191"/>
      <c r="L48" s="191"/>
      <c r="M48" s="191"/>
      <c r="N48" s="191"/>
      <c r="O48" s="191"/>
      <c r="P48" s="191"/>
      <c r="Q48" s="198"/>
      <c r="R48" s="180"/>
      <c r="S48" s="107"/>
      <c r="T48" s="107"/>
      <c r="U48" s="107"/>
      <c r="V48" s="184"/>
      <c r="W48" s="185"/>
      <c r="X48" s="186"/>
      <c r="Y48" s="132"/>
      <c r="Z48" s="132"/>
      <c r="AA48" s="132"/>
      <c r="AB48" s="132"/>
      <c r="AC48" s="132"/>
      <c r="AD48" s="132"/>
      <c r="AE48" s="132"/>
      <c r="AF48" s="132"/>
      <c r="AG48" s="132"/>
      <c r="AH48" s="132"/>
      <c r="AI48" s="132"/>
      <c r="AJ48" s="132"/>
      <c r="AK48" s="132"/>
      <c r="AL48" s="132"/>
      <c r="AM48" s="132"/>
      <c r="AN48" s="132"/>
      <c r="AO48" s="132"/>
      <c r="AP48" s="132"/>
      <c r="AQ48" s="132"/>
      <c r="AR48" s="132"/>
      <c r="AS48" s="132"/>
      <c r="AT48" s="132"/>
      <c r="AU48" s="132"/>
      <c r="AV48" s="132"/>
      <c r="AW48" s="132"/>
      <c r="AX48" s="132"/>
      <c r="AY48" s="132"/>
      <c r="AZ48" s="132"/>
      <c r="BA48" s="132"/>
      <c r="BB48" s="132"/>
      <c r="BC48" s="132"/>
      <c r="BD48" s="132"/>
      <c r="BE48" s="132"/>
      <c r="BF48" s="132"/>
      <c r="BG48" s="132"/>
      <c r="BH48" s="132"/>
      <c r="BI48" s="132"/>
      <c r="BJ48" s="132"/>
      <c r="BK48" s="132"/>
      <c r="BL48" s="132"/>
      <c r="BM48" s="132"/>
      <c r="BN48" s="132"/>
      <c r="BO48" s="132"/>
      <c r="BP48" s="132"/>
      <c r="BQ48" s="132"/>
      <c r="BR48" s="132"/>
      <c r="BS48" s="132"/>
      <c r="BT48" s="132"/>
      <c r="BU48" s="132"/>
      <c r="BV48" s="132"/>
      <c r="BW48" s="132"/>
      <c r="BX48" s="132"/>
      <c r="BY48" s="132"/>
      <c r="BZ48" s="132"/>
      <c r="CA48" s="132"/>
      <c r="CB48" s="132"/>
      <c r="CC48" s="132"/>
      <c r="CD48" s="132"/>
      <c r="CE48" s="132"/>
      <c r="CF48" s="132"/>
      <c r="CG48" s="132"/>
    </row>
    <row r="49" spans="1:85">
      <c r="A49" s="9"/>
      <c r="B49" s="191"/>
      <c r="C49" s="191"/>
      <c r="D49" s="191"/>
      <c r="E49" s="191"/>
      <c r="F49" s="191"/>
      <c r="G49" s="191"/>
      <c r="H49" s="191"/>
      <c r="I49" s="191"/>
      <c r="J49" s="191"/>
      <c r="K49" s="191"/>
      <c r="L49" s="191"/>
      <c r="M49" s="191"/>
      <c r="N49" s="191"/>
      <c r="O49" s="191"/>
      <c r="P49" s="191"/>
      <c r="Q49" s="199"/>
      <c r="R49" s="180"/>
      <c r="S49" s="107"/>
      <c r="T49" s="107"/>
      <c r="U49" s="107"/>
      <c r="V49" s="184"/>
      <c r="W49" s="185"/>
      <c r="X49" s="186"/>
      <c r="Y49" s="132"/>
      <c r="Z49" s="132"/>
      <c r="AA49" s="132"/>
      <c r="AB49" s="132"/>
      <c r="AC49" s="132"/>
      <c r="AD49" s="132"/>
      <c r="AE49" s="132"/>
      <c r="AF49" s="132"/>
      <c r="AG49" s="132"/>
      <c r="AH49" s="132"/>
      <c r="AI49" s="132"/>
      <c r="AJ49" s="132"/>
      <c r="AK49" s="132"/>
      <c r="AL49" s="132"/>
      <c r="AM49" s="132"/>
      <c r="AN49" s="132"/>
      <c r="AO49" s="132"/>
      <c r="AP49" s="132"/>
      <c r="AQ49" s="132"/>
      <c r="AR49" s="132"/>
      <c r="AS49" s="132"/>
      <c r="AT49" s="132"/>
      <c r="AU49" s="132"/>
      <c r="AV49" s="132"/>
      <c r="AW49" s="132"/>
      <c r="AX49" s="132"/>
      <c r="AY49" s="132"/>
      <c r="AZ49" s="132"/>
      <c r="BA49" s="132"/>
      <c r="BB49" s="132"/>
      <c r="BC49" s="132"/>
      <c r="BD49" s="132"/>
      <c r="BE49" s="132"/>
      <c r="BF49" s="132"/>
      <c r="BG49" s="132"/>
      <c r="BH49" s="132"/>
      <c r="BI49" s="132"/>
      <c r="BJ49" s="132"/>
      <c r="BK49" s="132"/>
      <c r="BL49" s="132"/>
      <c r="BM49" s="132"/>
      <c r="BN49" s="132"/>
      <c r="BO49" s="132"/>
      <c r="BP49" s="132"/>
      <c r="BQ49" s="132"/>
      <c r="BR49" s="132"/>
      <c r="BS49" s="132"/>
      <c r="BT49" s="132"/>
      <c r="BU49" s="132"/>
      <c r="BV49" s="132"/>
      <c r="BW49" s="132"/>
      <c r="BX49" s="132"/>
      <c r="BY49" s="132"/>
      <c r="BZ49" s="132"/>
      <c r="CA49" s="132"/>
      <c r="CB49" s="132"/>
      <c r="CC49" s="132"/>
      <c r="CD49" s="132"/>
      <c r="CE49" s="132"/>
      <c r="CF49" s="132"/>
      <c r="CG49" s="132"/>
    </row>
    <row r="50" spans="1:85">
      <c r="A50" s="9"/>
      <c r="B50" s="86"/>
      <c r="C50" s="86"/>
      <c r="D50" s="86"/>
      <c r="E50" s="86"/>
      <c r="F50" s="86"/>
      <c r="G50" s="86"/>
      <c r="H50" s="86"/>
      <c r="I50" s="86"/>
      <c r="J50" s="86"/>
      <c r="K50" s="86"/>
      <c r="L50" s="86"/>
      <c r="M50" s="86"/>
      <c r="N50" s="86"/>
      <c r="O50" s="86"/>
      <c r="P50" s="86"/>
      <c r="Q50" s="199"/>
      <c r="R50" s="195"/>
      <c r="S50" s="182"/>
      <c r="T50" s="182"/>
      <c r="U50" s="107"/>
      <c r="V50" s="184"/>
      <c r="W50" s="185"/>
      <c r="X50" s="186"/>
      <c r="Y50" s="132"/>
      <c r="Z50" s="132"/>
      <c r="AA50" s="132"/>
      <c r="AB50" s="132"/>
      <c r="AC50" s="132"/>
      <c r="AD50" s="132"/>
      <c r="AE50" s="132"/>
      <c r="AF50" s="132"/>
      <c r="AG50" s="132"/>
      <c r="AH50" s="132"/>
      <c r="AI50" s="132"/>
      <c r="AJ50" s="132"/>
      <c r="AK50" s="132"/>
      <c r="AL50" s="132"/>
      <c r="AM50" s="132"/>
      <c r="AN50" s="132"/>
      <c r="AO50" s="132"/>
      <c r="AP50" s="132"/>
      <c r="AQ50" s="132"/>
      <c r="AR50" s="132"/>
      <c r="AS50" s="132"/>
      <c r="AT50" s="132"/>
      <c r="AU50" s="132"/>
      <c r="AV50" s="132"/>
      <c r="AW50" s="132"/>
      <c r="AX50" s="132"/>
      <c r="AY50" s="132"/>
      <c r="AZ50" s="132"/>
      <c r="BA50" s="132"/>
      <c r="BB50" s="132"/>
      <c r="BC50" s="132"/>
      <c r="BD50" s="132"/>
      <c r="BE50" s="132"/>
      <c r="BF50" s="132"/>
      <c r="BG50" s="132"/>
      <c r="BH50" s="132"/>
      <c r="BI50" s="132"/>
      <c r="BJ50" s="132"/>
      <c r="BK50" s="132"/>
      <c r="BL50" s="132"/>
      <c r="BM50" s="132"/>
      <c r="BN50" s="132"/>
      <c r="BO50" s="132"/>
      <c r="BP50" s="132"/>
      <c r="BQ50" s="132"/>
      <c r="BR50" s="132"/>
      <c r="BS50" s="132"/>
      <c r="BT50" s="132"/>
      <c r="BU50" s="132"/>
      <c r="BV50" s="132"/>
      <c r="BW50" s="132"/>
      <c r="BX50" s="132"/>
      <c r="BY50" s="132"/>
      <c r="BZ50" s="132"/>
      <c r="CA50" s="132"/>
      <c r="CB50" s="132"/>
      <c r="CC50" s="132"/>
      <c r="CD50" s="132"/>
      <c r="CE50" s="132"/>
      <c r="CF50" s="132"/>
      <c r="CG50" s="132"/>
    </row>
    <row r="51" spans="1:85">
      <c r="A51" s="9"/>
      <c r="B51" s="86"/>
      <c r="C51" s="86"/>
      <c r="D51" s="86"/>
      <c r="E51" s="86"/>
      <c r="F51" s="86"/>
      <c r="G51" s="86"/>
      <c r="H51" s="86"/>
      <c r="I51" s="86"/>
      <c r="J51" s="86"/>
      <c r="K51" s="86"/>
      <c r="L51" s="86"/>
      <c r="M51" s="86"/>
      <c r="N51" s="86"/>
      <c r="O51" s="86"/>
      <c r="P51" s="86"/>
      <c r="Q51" s="199"/>
      <c r="R51" s="200"/>
      <c r="S51" s="201"/>
      <c r="T51" s="201"/>
      <c r="U51" s="107"/>
      <c r="V51" s="184"/>
      <c r="W51" s="185"/>
      <c r="X51" s="186"/>
      <c r="Y51" s="132"/>
      <c r="Z51" s="132"/>
      <c r="AA51" s="132"/>
      <c r="AB51" s="132"/>
      <c r="AC51" s="132"/>
      <c r="AD51" s="132"/>
      <c r="AE51" s="132"/>
      <c r="AF51" s="132"/>
      <c r="AG51" s="132"/>
      <c r="AH51" s="132"/>
      <c r="AI51" s="132"/>
      <c r="AJ51" s="132"/>
      <c r="AK51" s="132"/>
      <c r="AL51" s="132"/>
      <c r="AM51" s="132"/>
      <c r="AN51" s="132"/>
      <c r="AO51" s="132"/>
      <c r="AP51" s="132"/>
      <c r="AQ51" s="132"/>
      <c r="AR51" s="132"/>
      <c r="AS51" s="132"/>
      <c r="AT51" s="132"/>
      <c r="AU51" s="132"/>
      <c r="AV51" s="132"/>
      <c r="AW51" s="132"/>
      <c r="AX51" s="132"/>
      <c r="AY51" s="132"/>
      <c r="AZ51" s="132"/>
      <c r="BA51" s="132"/>
      <c r="BB51" s="132"/>
      <c r="BC51" s="132"/>
      <c r="BD51" s="132"/>
      <c r="BE51" s="132"/>
      <c r="BF51" s="132"/>
      <c r="BG51" s="132"/>
      <c r="BH51" s="132"/>
      <c r="BI51" s="132"/>
      <c r="BJ51" s="132"/>
      <c r="BK51" s="132"/>
      <c r="BL51" s="132"/>
      <c r="BM51" s="132"/>
      <c r="BN51" s="132"/>
      <c r="BO51" s="132"/>
      <c r="BP51" s="132"/>
      <c r="BQ51" s="132"/>
      <c r="BR51" s="132"/>
      <c r="BS51" s="132"/>
      <c r="BT51" s="132"/>
      <c r="BU51" s="132"/>
      <c r="BV51" s="132"/>
      <c r="BW51" s="132"/>
      <c r="BX51" s="132"/>
      <c r="BY51" s="132"/>
      <c r="BZ51" s="132"/>
      <c r="CA51" s="132"/>
      <c r="CB51" s="132"/>
      <c r="CC51" s="132"/>
      <c r="CD51" s="132"/>
      <c r="CE51" s="132"/>
      <c r="CF51" s="132"/>
      <c r="CG51" s="132"/>
    </row>
    <row r="52" spans="1:85">
      <c r="A52" s="9"/>
      <c r="B52" s="86"/>
      <c r="C52" s="86"/>
      <c r="D52" s="86"/>
      <c r="E52" s="86"/>
      <c r="F52" s="86"/>
      <c r="G52" s="86"/>
      <c r="H52" s="86"/>
      <c r="I52" s="86"/>
      <c r="J52" s="86"/>
      <c r="K52" s="86"/>
      <c r="L52" s="86"/>
      <c r="M52" s="86"/>
      <c r="N52" s="86"/>
      <c r="O52" s="86"/>
      <c r="P52" s="86"/>
      <c r="Q52" s="86"/>
      <c r="R52" s="200"/>
      <c r="S52" s="201"/>
      <c r="T52" s="201"/>
      <c r="U52" s="107"/>
      <c r="V52" s="184"/>
      <c r="W52" s="185"/>
      <c r="X52" s="186"/>
      <c r="Y52" s="132"/>
      <c r="Z52" s="132"/>
      <c r="AA52" s="132"/>
      <c r="AB52" s="132"/>
      <c r="AC52" s="132"/>
      <c r="AD52" s="132"/>
      <c r="AE52" s="132"/>
      <c r="AF52" s="132"/>
      <c r="AG52" s="132"/>
      <c r="AH52" s="132"/>
      <c r="AI52" s="132"/>
      <c r="AJ52" s="132"/>
      <c r="AK52" s="132"/>
      <c r="AL52" s="132"/>
      <c r="AM52" s="132"/>
      <c r="AN52" s="132"/>
      <c r="AO52" s="132"/>
      <c r="AP52" s="132"/>
      <c r="AQ52" s="132"/>
      <c r="AR52" s="132"/>
      <c r="AS52" s="132"/>
      <c r="AT52" s="132"/>
      <c r="AU52" s="132"/>
      <c r="AV52" s="132"/>
      <c r="AW52" s="132"/>
      <c r="AX52" s="132"/>
      <c r="AY52" s="132"/>
      <c r="AZ52" s="132"/>
      <c r="BA52" s="132"/>
      <c r="BB52" s="132"/>
      <c r="BC52" s="132"/>
      <c r="BD52" s="132"/>
      <c r="BE52" s="132"/>
      <c r="BF52" s="132"/>
      <c r="BG52" s="132"/>
      <c r="BH52" s="132"/>
      <c r="BI52" s="132"/>
      <c r="BJ52" s="132"/>
      <c r="BK52" s="132"/>
      <c r="BL52" s="132"/>
      <c r="BM52" s="132"/>
      <c r="BN52" s="132"/>
      <c r="BO52" s="132"/>
      <c r="BP52" s="132"/>
      <c r="BQ52" s="132"/>
      <c r="BR52" s="132"/>
      <c r="BS52" s="132"/>
      <c r="BT52" s="132"/>
      <c r="BU52" s="132"/>
      <c r="BV52" s="132"/>
      <c r="BW52" s="132"/>
      <c r="BX52" s="132"/>
      <c r="BY52" s="132"/>
      <c r="BZ52" s="132"/>
      <c r="CA52" s="132"/>
      <c r="CB52" s="132"/>
      <c r="CC52" s="132"/>
      <c r="CD52" s="132"/>
      <c r="CE52" s="132"/>
      <c r="CF52" s="132"/>
      <c r="CG52" s="132"/>
    </row>
    <row r="53" spans="1:85">
      <c r="B53" s="40"/>
      <c r="C53" s="40"/>
      <c r="D53" s="40"/>
      <c r="E53" s="40"/>
      <c r="F53" s="40"/>
      <c r="G53" s="40"/>
      <c r="H53" s="40"/>
      <c r="I53" s="40"/>
      <c r="J53" s="40"/>
      <c r="K53" s="40"/>
      <c r="L53" s="40"/>
      <c r="M53" s="40"/>
      <c r="N53" s="40"/>
      <c r="O53" s="40"/>
      <c r="P53" s="40"/>
      <c r="Q53" s="103"/>
      <c r="R53" s="101"/>
      <c r="S53" s="102"/>
      <c r="T53" s="102"/>
      <c r="U53" s="106"/>
      <c r="V53" s="184"/>
      <c r="W53" s="185"/>
      <c r="X53" s="186"/>
      <c r="Y53" s="132"/>
      <c r="Z53" s="132"/>
      <c r="AA53" s="132"/>
      <c r="AB53" s="132"/>
      <c r="AC53" s="132"/>
      <c r="AD53" s="132"/>
      <c r="AE53" s="132"/>
      <c r="AF53" s="132"/>
      <c r="AG53" s="132"/>
      <c r="AH53" s="132"/>
      <c r="AI53" s="132"/>
      <c r="AJ53" s="132"/>
      <c r="AK53" s="132"/>
      <c r="AL53" s="132"/>
      <c r="AM53" s="132"/>
      <c r="AN53" s="132"/>
      <c r="AO53" s="132"/>
      <c r="AP53" s="132"/>
      <c r="AQ53" s="132"/>
      <c r="AR53" s="132"/>
      <c r="AS53" s="132"/>
      <c r="AT53" s="132"/>
      <c r="AU53" s="132"/>
      <c r="AV53" s="132"/>
      <c r="AW53" s="132"/>
      <c r="AX53" s="132"/>
      <c r="AY53" s="132"/>
      <c r="AZ53" s="132"/>
      <c r="BA53" s="132"/>
      <c r="BB53" s="132"/>
      <c r="BC53" s="132"/>
      <c r="BD53" s="132"/>
      <c r="BE53" s="132"/>
      <c r="BF53" s="132"/>
      <c r="BG53" s="132"/>
      <c r="BH53" s="132"/>
      <c r="BI53" s="132"/>
      <c r="BJ53" s="132"/>
      <c r="BK53" s="132"/>
      <c r="BL53" s="132"/>
      <c r="BM53" s="132"/>
      <c r="BN53" s="132"/>
      <c r="BO53" s="132"/>
      <c r="BP53" s="132"/>
      <c r="BQ53" s="132"/>
      <c r="BR53" s="132"/>
      <c r="BS53" s="132"/>
      <c r="BT53" s="132"/>
      <c r="BU53" s="132"/>
      <c r="BV53" s="132"/>
      <c r="BW53" s="132"/>
      <c r="BX53" s="132"/>
      <c r="BY53" s="132"/>
      <c r="BZ53" s="132"/>
      <c r="CA53" s="132"/>
      <c r="CB53" s="132"/>
      <c r="CC53" s="132"/>
      <c r="CD53" s="132"/>
      <c r="CE53" s="132"/>
      <c r="CF53" s="132"/>
      <c r="CG53" s="132"/>
    </row>
    <row r="54" spans="1:85">
      <c r="B54" s="40"/>
      <c r="C54" s="40"/>
      <c r="D54" s="40"/>
      <c r="E54" s="40"/>
      <c r="F54" s="40"/>
      <c r="G54" s="40"/>
      <c r="H54" s="40"/>
      <c r="I54" s="40"/>
      <c r="J54" s="40"/>
      <c r="K54" s="40"/>
      <c r="L54" s="40"/>
      <c r="M54" s="40"/>
      <c r="N54" s="40"/>
      <c r="O54" s="40"/>
      <c r="P54" s="40"/>
      <c r="Q54" s="103"/>
      <c r="R54" s="101"/>
      <c r="S54" s="102"/>
      <c r="T54" s="102"/>
      <c r="U54" s="106"/>
      <c r="V54" s="184"/>
      <c r="W54" s="185"/>
      <c r="X54" s="186"/>
      <c r="Y54" s="132"/>
      <c r="Z54" s="132"/>
      <c r="AA54" s="132"/>
      <c r="AB54" s="132"/>
      <c r="AC54" s="132"/>
      <c r="AD54" s="132"/>
      <c r="AE54" s="132"/>
      <c r="AF54" s="132"/>
      <c r="AG54" s="132"/>
      <c r="AH54" s="132"/>
      <c r="AI54" s="132"/>
      <c r="AJ54" s="132"/>
      <c r="AK54" s="132"/>
      <c r="AL54" s="132"/>
      <c r="AM54" s="132"/>
      <c r="AN54" s="132"/>
      <c r="AO54" s="132"/>
      <c r="AP54" s="132"/>
      <c r="AQ54" s="132"/>
      <c r="AR54" s="132"/>
      <c r="AS54" s="132"/>
      <c r="AT54" s="132"/>
      <c r="AU54" s="132"/>
      <c r="AV54" s="132"/>
      <c r="AW54" s="132"/>
      <c r="AX54" s="132"/>
      <c r="AY54" s="132"/>
      <c r="AZ54" s="132"/>
      <c r="BA54" s="132"/>
      <c r="BB54" s="132"/>
      <c r="BC54" s="132"/>
      <c r="BD54" s="132"/>
      <c r="BE54" s="132"/>
      <c r="BF54" s="132"/>
      <c r="BG54" s="132"/>
      <c r="BH54" s="132"/>
      <c r="BI54" s="132"/>
      <c r="BJ54" s="132"/>
      <c r="BK54" s="132"/>
      <c r="BL54" s="132"/>
      <c r="BM54" s="132"/>
      <c r="BN54" s="132"/>
      <c r="BO54" s="132"/>
      <c r="BP54" s="132"/>
      <c r="BQ54" s="132"/>
      <c r="BR54" s="132"/>
      <c r="BS54" s="132"/>
      <c r="BT54" s="132"/>
      <c r="BU54" s="132"/>
      <c r="BV54" s="132"/>
      <c r="BW54" s="132"/>
      <c r="BX54" s="132"/>
      <c r="BY54" s="132"/>
      <c r="BZ54" s="132"/>
      <c r="CA54" s="132"/>
      <c r="CB54" s="132"/>
      <c r="CC54" s="132"/>
      <c r="CD54" s="132"/>
      <c r="CE54" s="132"/>
      <c r="CF54" s="132"/>
      <c r="CG54" s="132"/>
    </row>
    <row r="55" spans="1:85">
      <c r="B55" s="40"/>
      <c r="C55" s="40"/>
      <c r="D55" s="40"/>
      <c r="E55" s="40"/>
      <c r="F55" s="40"/>
      <c r="G55" s="40"/>
      <c r="H55" s="40"/>
      <c r="I55" s="40"/>
      <c r="J55" s="40"/>
      <c r="K55" s="40"/>
      <c r="L55" s="40"/>
      <c r="M55" s="40"/>
      <c r="N55" s="40"/>
      <c r="O55" s="40"/>
      <c r="P55" s="40"/>
      <c r="Q55" s="103"/>
      <c r="R55" s="101"/>
      <c r="S55" s="102"/>
      <c r="T55" s="102"/>
      <c r="U55" s="106"/>
      <c r="V55" s="184"/>
      <c r="W55" s="185"/>
      <c r="X55" s="186"/>
      <c r="Y55" s="132"/>
      <c r="Z55" s="132"/>
      <c r="AA55" s="132"/>
      <c r="AB55" s="132"/>
      <c r="AC55" s="132"/>
      <c r="AD55" s="132"/>
      <c r="AE55" s="132"/>
      <c r="AF55" s="132"/>
      <c r="AG55" s="132"/>
      <c r="AH55" s="132"/>
      <c r="AI55" s="132"/>
      <c r="AJ55" s="132"/>
      <c r="AK55" s="132"/>
      <c r="AL55" s="132"/>
      <c r="AM55" s="132"/>
      <c r="AN55" s="132"/>
      <c r="AO55" s="132"/>
      <c r="AP55" s="132"/>
      <c r="AQ55" s="132"/>
      <c r="AR55" s="132"/>
      <c r="AS55" s="132"/>
      <c r="AT55" s="132"/>
      <c r="AU55" s="132"/>
      <c r="AV55" s="132"/>
      <c r="AW55" s="132"/>
      <c r="AX55" s="132"/>
      <c r="AY55" s="132"/>
      <c r="AZ55" s="132"/>
      <c r="BA55" s="132"/>
      <c r="BB55" s="132"/>
      <c r="BC55" s="132"/>
      <c r="BD55" s="132"/>
      <c r="BE55" s="132"/>
      <c r="BF55" s="132"/>
      <c r="BG55" s="132"/>
      <c r="BH55" s="132"/>
      <c r="BI55" s="132"/>
      <c r="BJ55" s="132"/>
      <c r="BK55" s="132"/>
      <c r="BL55" s="132"/>
      <c r="BM55" s="132"/>
      <c r="BN55" s="132"/>
      <c r="BO55" s="132"/>
      <c r="BP55" s="132"/>
      <c r="BQ55" s="132"/>
      <c r="BR55" s="132"/>
      <c r="BS55" s="132"/>
      <c r="BT55" s="132"/>
      <c r="BU55" s="132"/>
      <c r="BV55" s="132"/>
      <c r="BW55" s="132"/>
      <c r="BX55" s="132"/>
      <c r="BY55" s="132"/>
      <c r="BZ55" s="132"/>
      <c r="CA55" s="132"/>
      <c r="CB55" s="132"/>
      <c r="CC55" s="132"/>
      <c r="CD55" s="132"/>
      <c r="CE55" s="132"/>
      <c r="CF55" s="132"/>
      <c r="CG55" s="132"/>
    </row>
    <row r="56" spans="1:85">
      <c r="B56" s="40"/>
      <c r="C56" s="40"/>
      <c r="D56" s="40"/>
      <c r="E56" s="40"/>
      <c r="F56" s="40"/>
      <c r="G56" s="40"/>
      <c r="H56" s="40"/>
      <c r="I56" s="40"/>
      <c r="J56" s="40"/>
      <c r="K56" s="40"/>
      <c r="L56" s="40"/>
      <c r="M56" s="40"/>
      <c r="N56" s="40"/>
      <c r="O56" s="40"/>
      <c r="P56" s="40"/>
      <c r="Q56" s="103"/>
      <c r="R56" s="101"/>
      <c r="S56" s="102"/>
      <c r="T56" s="102"/>
      <c r="U56" s="106"/>
      <c r="V56" s="184"/>
      <c r="W56" s="185"/>
      <c r="X56" s="186"/>
      <c r="Y56" s="132"/>
      <c r="Z56" s="132"/>
      <c r="AA56" s="132"/>
      <c r="AB56" s="132"/>
      <c r="AC56" s="132"/>
      <c r="AD56" s="132"/>
      <c r="AE56" s="132"/>
      <c r="AF56" s="132"/>
      <c r="AG56" s="132"/>
      <c r="AH56" s="132"/>
      <c r="AI56" s="132"/>
      <c r="AJ56" s="132"/>
      <c r="AK56" s="132"/>
      <c r="AL56" s="132"/>
      <c r="AM56" s="132"/>
      <c r="AN56" s="132"/>
      <c r="AO56" s="132"/>
      <c r="AP56" s="132"/>
      <c r="AQ56" s="132"/>
      <c r="AR56" s="132"/>
      <c r="AS56" s="132"/>
      <c r="AT56" s="132"/>
      <c r="AU56" s="132"/>
      <c r="AV56" s="132"/>
      <c r="AW56" s="132"/>
      <c r="AX56" s="132"/>
      <c r="AY56" s="132"/>
      <c r="AZ56" s="132"/>
      <c r="BA56" s="132"/>
      <c r="BB56" s="132"/>
      <c r="BC56" s="132"/>
      <c r="BD56" s="132"/>
      <c r="BE56" s="132"/>
      <c r="BF56" s="132"/>
      <c r="BG56" s="132"/>
      <c r="BH56" s="132"/>
      <c r="BI56" s="132"/>
      <c r="BJ56" s="132"/>
      <c r="BK56" s="132"/>
      <c r="BL56" s="132"/>
      <c r="BM56" s="132"/>
      <c r="BN56" s="132"/>
      <c r="BO56" s="132"/>
      <c r="BP56" s="132"/>
      <c r="BQ56" s="132"/>
      <c r="BR56" s="132"/>
      <c r="BS56" s="132"/>
      <c r="BT56" s="132"/>
      <c r="BU56" s="132"/>
      <c r="BV56" s="132"/>
      <c r="BW56" s="132"/>
      <c r="BX56" s="132"/>
      <c r="BY56" s="132"/>
      <c r="BZ56" s="132"/>
      <c r="CA56" s="132"/>
      <c r="CB56" s="132"/>
      <c r="CC56" s="132"/>
      <c r="CD56" s="132"/>
      <c r="CE56" s="132"/>
      <c r="CF56" s="132"/>
      <c r="CG56" s="132"/>
    </row>
    <row r="57" spans="1:85">
      <c r="B57" s="40"/>
      <c r="C57" s="40"/>
      <c r="D57" s="40"/>
      <c r="E57" s="40"/>
      <c r="F57" s="40"/>
      <c r="G57" s="40"/>
      <c r="H57" s="40"/>
      <c r="I57" s="40"/>
      <c r="J57" s="40"/>
      <c r="K57" s="40"/>
      <c r="L57" s="40"/>
      <c r="M57" s="40"/>
      <c r="N57" s="40"/>
      <c r="O57" s="40"/>
      <c r="P57" s="40"/>
      <c r="Q57" s="103"/>
      <c r="R57" s="101"/>
      <c r="S57" s="102"/>
      <c r="T57" s="102"/>
      <c r="U57" s="106"/>
      <c r="V57" s="35"/>
      <c r="W57" s="59"/>
    </row>
    <row r="58" spans="1:85">
      <c r="B58" s="40"/>
      <c r="C58" s="40"/>
      <c r="D58" s="40"/>
      <c r="E58" s="40"/>
      <c r="F58" s="40"/>
      <c r="G58" s="40"/>
      <c r="H58" s="40"/>
      <c r="I58" s="40"/>
      <c r="J58" s="40"/>
      <c r="K58" s="40"/>
      <c r="L58" s="40"/>
      <c r="M58" s="40"/>
      <c r="N58" s="40"/>
      <c r="O58" s="40"/>
      <c r="P58" s="40"/>
      <c r="Q58" s="103"/>
    </row>
    <row r="59" spans="1:85">
      <c r="B59" s="40"/>
      <c r="C59" s="40"/>
      <c r="D59" s="40"/>
      <c r="E59" s="40"/>
      <c r="F59" s="40"/>
      <c r="G59" s="40"/>
      <c r="H59" s="40"/>
      <c r="I59" s="40"/>
      <c r="J59" s="40"/>
      <c r="K59" s="40"/>
      <c r="L59" s="40"/>
      <c r="M59" s="40"/>
      <c r="N59" s="40"/>
      <c r="O59" s="40"/>
      <c r="P59" s="40"/>
      <c r="Q59" s="103"/>
    </row>
  </sheetData>
  <pageMargins left="0.7" right="0.7" top="0.75" bottom="0.75" header="0.3" footer="0.3"/>
  <pageSetup paperSize="9"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2"/>
  <sheetViews>
    <sheetView zoomScale="70" zoomScaleNormal="70" workbookViewId="0">
      <pane xSplit="2" ySplit="2" topLeftCell="V26" activePane="bottomRight" state="frozen"/>
      <selection pane="topRight" activeCell="C1" sqref="C1"/>
      <selection pane="bottomLeft" activeCell="A3" sqref="A3"/>
      <selection pane="bottomRight" activeCell="C31" sqref="C31"/>
    </sheetView>
  </sheetViews>
  <sheetFormatPr defaultColWidth="11.42578125" defaultRowHeight="15"/>
  <cols>
    <col min="1" max="1" width="12.85546875" customWidth="1"/>
    <col min="2" max="2" width="68.28515625" customWidth="1"/>
    <col min="4" max="9" width="11.7109375" bestFit="1" customWidth="1"/>
    <col min="10" max="11" width="12.28515625" bestFit="1" customWidth="1"/>
    <col min="12" max="16" width="11.7109375" bestFit="1" customWidth="1"/>
    <col min="17" max="17" width="11.85546875" bestFit="1" customWidth="1"/>
    <col min="18" max="22" width="11.7109375" bestFit="1" customWidth="1"/>
    <col min="23" max="23" width="12.28515625" bestFit="1" customWidth="1"/>
    <col min="24" max="24" width="11.85546875" bestFit="1" customWidth="1"/>
    <col min="25" max="29" width="11.7109375" bestFit="1" customWidth="1"/>
  </cols>
  <sheetData>
    <row r="1" spans="1:35" ht="21">
      <c r="A1" s="707" t="s">
        <v>567</v>
      </c>
      <c r="B1" s="706" t="s">
        <v>577</v>
      </c>
      <c r="W1" s="779" t="s">
        <v>656</v>
      </c>
      <c r="X1" s="780"/>
      <c r="Y1" s="781"/>
      <c r="Z1" s="779" t="s">
        <v>657</v>
      </c>
    </row>
    <row r="2" spans="1:35">
      <c r="C2">
        <v>1989</v>
      </c>
      <c r="D2">
        <f t="shared" ref="D2:AI2" si="0">C2+1</f>
        <v>1990</v>
      </c>
      <c r="E2">
        <f t="shared" si="0"/>
        <v>1991</v>
      </c>
      <c r="F2">
        <f t="shared" si="0"/>
        <v>1992</v>
      </c>
      <c r="G2">
        <f t="shared" si="0"/>
        <v>1993</v>
      </c>
      <c r="H2">
        <f t="shared" si="0"/>
        <v>1994</v>
      </c>
      <c r="I2">
        <f>H2+1</f>
        <v>1995</v>
      </c>
      <c r="J2">
        <f t="shared" si="0"/>
        <v>1996</v>
      </c>
      <c r="K2">
        <f t="shared" si="0"/>
        <v>1997</v>
      </c>
      <c r="L2">
        <f t="shared" si="0"/>
        <v>1998</v>
      </c>
      <c r="M2">
        <f t="shared" si="0"/>
        <v>1999</v>
      </c>
      <c r="N2">
        <f t="shared" si="0"/>
        <v>2000</v>
      </c>
      <c r="O2">
        <f>N2+1</f>
        <v>2001</v>
      </c>
      <c r="P2">
        <f t="shared" si="0"/>
        <v>2002</v>
      </c>
      <c r="Q2">
        <f t="shared" si="0"/>
        <v>2003</v>
      </c>
      <c r="R2">
        <f t="shared" si="0"/>
        <v>2004</v>
      </c>
      <c r="S2">
        <f t="shared" si="0"/>
        <v>2005</v>
      </c>
      <c r="T2">
        <f t="shared" si="0"/>
        <v>2006</v>
      </c>
      <c r="U2">
        <f t="shared" si="0"/>
        <v>2007</v>
      </c>
      <c r="V2">
        <f t="shared" si="0"/>
        <v>2008</v>
      </c>
      <c r="W2">
        <f t="shared" si="0"/>
        <v>2009</v>
      </c>
      <c r="X2">
        <f>W2+1</f>
        <v>2010</v>
      </c>
      <c r="Y2" s="774">
        <f t="shared" si="0"/>
        <v>2011</v>
      </c>
      <c r="Z2">
        <f t="shared" si="0"/>
        <v>2012</v>
      </c>
      <c r="AA2">
        <f t="shared" si="0"/>
        <v>2013</v>
      </c>
      <c r="AB2">
        <f t="shared" si="0"/>
        <v>2014</v>
      </c>
      <c r="AC2">
        <f t="shared" si="0"/>
        <v>2015</v>
      </c>
      <c r="AD2">
        <f>AC2+1</f>
        <v>2016</v>
      </c>
      <c r="AE2">
        <f t="shared" si="0"/>
        <v>2017</v>
      </c>
      <c r="AF2">
        <f>AE2+1</f>
        <v>2018</v>
      </c>
      <c r="AG2">
        <f t="shared" si="0"/>
        <v>2019</v>
      </c>
      <c r="AH2">
        <f t="shared" si="0"/>
        <v>2020</v>
      </c>
      <c r="AI2">
        <f t="shared" si="0"/>
        <v>2021</v>
      </c>
    </row>
    <row r="3" spans="1:35">
      <c r="B3" t="s">
        <v>60</v>
      </c>
      <c r="C3" s="651">
        <f>'Popn, Inflation, GDP, Trade'!L3</f>
        <v>4506991</v>
      </c>
      <c r="D3" s="651">
        <f>'Popn, Inflation, GDP, Trade'!M3</f>
        <v>4615839</v>
      </c>
      <c r="E3" s="651">
        <f>'Popn, Inflation, GDP, Trade'!N3</f>
        <v>4725547</v>
      </c>
      <c r="F3" s="651">
        <f>'Popn, Inflation, GDP, Trade'!O3</f>
        <v>4836217</v>
      </c>
      <c r="G3" s="651">
        <f>'Popn, Inflation, GDP, Trade'!P3</f>
        <v>4949051</v>
      </c>
      <c r="H3" s="651">
        <f>'Popn, Inflation, GDP, Trade'!Q3</f>
        <v>5065661</v>
      </c>
      <c r="I3" s="651">
        <f>'Popn, Inflation, GDP, Trade'!R3</f>
        <v>5187060</v>
      </c>
      <c r="J3" s="651">
        <f>'Popn, Inflation, GDP, Trade'!S3</f>
        <v>5314248</v>
      </c>
      <c r="K3" s="651">
        <f>'Popn, Inflation, GDP, Trade'!T3</f>
        <v>5446641</v>
      </c>
      <c r="L3" s="651">
        <f>'Popn, Inflation, GDP, Trade'!U3</f>
        <v>5581762</v>
      </c>
      <c r="M3" s="651">
        <f>'Popn, Inflation, GDP, Trade'!V3</f>
        <v>5716161</v>
      </c>
      <c r="N3" s="651">
        <f>'Popn, Inflation, GDP, Trade'!W3</f>
        <v>5847586</v>
      </c>
      <c r="O3" s="651">
        <f>'Popn, Inflation, GDP, Trade'!X3</f>
        <v>5974629</v>
      </c>
      <c r="P3" s="651">
        <f>'Popn, Inflation, GDP, Trade'!Y3</f>
        <v>6098621</v>
      </c>
      <c r="Q3" s="651">
        <f>'Popn, Inflation, GDP, Trade'!Z3</f>
        <v>6223377</v>
      </c>
      <c r="R3" s="651">
        <f>'Popn, Inflation, GDP, Trade'!AA3</f>
        <v>6354245</v>
      </c>
      <c r="S3" s="651">
        <f>'Popn, Inflation, GDP, Trade'!AB3</f>
        <v>6494903</v>
      </c>
      <c r="T3" s="651">
        <f>'Popn, Inflation, GDP, Trade'!AC3</f>
        <v>6646895</v>
      </c>
      <c r="U3" s="651">
        <f>'Popn, Inflation, GDP, Trade'!AD3</f>
        <v>6808514</v>
      </c>
      <c r="V3" s="651">
        <f>'Popn, Inflation, GDP, Trade'!AE3</f>
        <v>6976201</v>
      </c>
      <c r="W3" s="651">
        <f>'Popn, Inflation, GDP, Trade'!AF3</f>
        <v>7144776</v>
      </c>
      <c r="X3" s="651">
        <f>'Popn, Inflation, GDP, Trade'!AG3</f>
        <v>7310507</v>
      </c>
      <c r="Y3" s="651">
        <f>'Popn, Inflation, GDP, Trade'!AH3</f>
        <v>7472200</v>
      </c>
      <c r="Z3" s="651">
        <f>'Popn, Inflation, GDP, Trade'!AI3</f>
        <v>7631002</v>
      </c>
      <c r="AA3" s="651">
        <f>'Popn, Inflation, GDP, Trade'!AJ3</f>
        <v>7788379</v>
      </c>
      <c r="AB3" s="651">
        <f>'Popn, Inflation, GDP, Trade'!AK3</f>
        <v>7946731</v>
      </c>
      <c r="AC3" s="651">
        <f>'Popn, Inflation, GDP, Trade'!AL3</f>
        <v>8107775</v>
      </c>
      <c r="AD3" s="651">
        <f>'Popn, Inflation, GDP, Trade'!AM3</f>
        <v>8271760</v>
      </c>
      <c r="AE3" s="651">
        <f>'Popn, Inflation, GDP, Trade'!AN3</f>
        <v>8438029</v>
      </c>
      <c r="AF3" s="651">
        <f>'Popn, Inflation, GDP, Trade'!AO3</f>
        <v>8606316</v>
      </c>
      <c r="AG3" s="651">
        <f>'Popn, Inflation, GDP, Trade'!AP3</f>
        <v>8776109</v>
      </c>
      <c r="AH3" s="990">
        <f>AG3*(1+AH4/100)</f>
        <v>8951631.1799999997</v>
      </c>
      <c r="AI3" s="990">
        <f>AH3*(1+AI4/100)</f>
        <v>9130663.8036000002</v>
      </c>
    </row>
    <row r="4" spans="1:35">
      <c r="B4" t="s">
        <v>549</v>
      </c>
      <c r="C4" s="652"/>
      <c r="D4" s="652">
        <f t="shared" ref="D4:AB4" si="1">D3/C3-1</f>
        <v>2.415092464129609E-2</v>
      </c>
      <c r="E4" s="652">
        <f t="shared" si="1"/>
        <v>2.3767726733969763E-2</v>
      </c>
      <c r="F4" s="652">
        <f t="shared" si="1"/>
        <v>2.3419511011106176E-2</v>
      </c>
      <c r="G4" s="652">
        <f t="shared" si="1"/>
        <v>2.3331045732645883E-2</v>
      </c>
      <c r="H4" s="652">
        <f t="shared" si="1"/>
        <v>2.3562093015408347E-2</v>
      </c>
      <c r="I4" s="652">
        <f t="shared" si="1"/>
        <v>2.3965085701550093E-2</v>
      </c>
      <c r="J4" s="652">
        <f t="shared" si="1"/>
        <v>2.4520248464448002E-2</v>
      </c>
      <c r="K4" s="652">
        <f t="shared" si="1"/>
        <v>2.4912838091109002E-2</v>
      </c>
      <c r="L4" s="652">
        <f t="shared" si="1"/>
        <v>2.4808134040778418E-2</v>
      </c>
      <c r="M4" s="652">
        <f t="shared" si="1"/>
        <v>2.4078239093676901E-2</v>
      </c>
      <c r="N4" s="652">
        <f t="shared" si="1"/>
        <v>2.2991829656302532E-2</v>
      </c>
      <c r="O4" s="652">
        <f t="shared" si="1"/>
        <v>2.1725717244688747E-2</v>
      </c>
      <c r="P4" s="652">
        <f t="shared" si="1"/>
        <v>2.0753087764947331E-2</v>
      </c>
      <c r="Q4" s="652">
        <f t="shared" si="1"/>
        <v>2.0456427772770347E-2</v>
      </c>
      <c r="R4" s="652">
        <f t="shared" si="1"/>
        <v>2.1028454487009185E-2</v>
      </c>
      <c r="S4" s="652">
        <f t="shared" si="1"/>
        <v>2.2136068093062233E-2</v>
      </c>
      <c r="T4" s="652">
        <f t="shared" si="1"/>
        <v>2.3401735176029614E-2</v>
      </c>
      <c r="U4" s="652">
        <f t="shared" si="1"/>
        <v>2.4314962098844539E-2</v>
      </c>
      <c r="V4" s="652">
        <f t="shared" si="1"/>
        <v>2.4629015964423351E-2</v>
      </c>
      <c r="W4" s="652">
        <f t="shared" si="1"/>
        <v>2.4164298018362729E-2</v>
      </c>
      <c r="X4" s="652">
        <f t="shared" si="1"/>
        <v>2.3196108597386411E-2</v>
      </c>
      <c r="Y4" s="775">
        <f t="shared" si="1"/>
        <v>2.2117891413003132E-2</v>
      </c>
      <c r="Z4" s="652">
        <f t="shared" si="1"/>
        <v>2.125237547174863E-2</v>
      </c>
      <c r="AA4" s="652">
        <f t="shared" si="1"/>
        <v>2.0623372920096195E-2</v>
      </c>
      <c r="AB4" s="652">
        <f t="shared" si="1"/>
        <v>2.0331830282013685E-2</v>
      </c>
      <c r="AC4" s="652">
        <f>AC3/AB3-1</f>
        <v>2.0265439965188259E-2</v>
      </c>
      <c r="AD4" s="652">
        <f t="shared" ref="AD4:AG4" si="2">AD3/AC3-1</f>
        <v>2.0225647603689056E-2</v>
      </c>
      <c r="AE4" s="652">
        <f t="shared" si="2"/>
        <v>2.0100800796928331E-2</v>
      </c>
      <c r="AF4" s="652">
        <f t="shared" si="2"/>
        <v>1.9943875518797061E-2</v>
      </c>
      <c r="AG4" s="652">
        <f t="shared" si="2"/>
        <v>1.9728882834420647E-2</v>
      </c>
      <c r="AH4" s="991">
        <v>2</v>
      </c>
      <c r="AI4" s="991">
        <v>2</v>
      </c>
    </row>
    <row r="5" spans="1:35">
      <c r="C5" s="652"/>
      <c r="D5" s="652"/>
      <c r="E5" s="652"/>
      <c r="F5" s="652"/>
      <c r="G5" s="652"/>
      <c r="H5" s="652"/>
      <c r="I5" s="652"/>
      <c r="J5" s="652"/>
      <c r="K5" s="652"/>
      <c r="L5" s="652"/>
      <c r="M5" s="652"/>
      <c r="N5" s="652"/>
      <c r="O5" s="652"/>
      <c r="P5" s="652"/>
      <c r="Q5" s="652"/>
      <c r="R5" s="652"/>
      <c r="S5" s="652"/>
      <c r="T5" s="652"/>
      <c r="U5" s="652"/>
      <c r="V5" s="652"/>
      <c r="W5" s="652"/>
      <c r="X5" s="652"/>
      <c r="Y5" s="775"/>
      <c r="Z5" s="652"/>
      <c r="AA5" s="652"/>
      <c r="AB5" s="652"/>
      <c r="AC5" s="652"/>
      <c r="AD5" s="651"/>
      <c r="AE5" s="651"/>
      <c r="AF5" s="651"/>
      <c r="AG5" s="651"/>
    </row>
    <row r="6" spans="1:35">
      <c r="C6">
        <v>1989</v>
      </c>
      <c r="D6">
        <f t="shared" ref="D6:AI6" si="3">C6+1</f>
        <v>1990</v>
      </c>
      <c r="E6">
        <f t="shared" si="3"/>
        <v>1991</v>
      </c>
      <c r="F6">
        <f t="shared" si="3"/>
        <v>1992</v>
      </c>
      <c r="G6">
        <f t="shared" si="3"/>
        <v>1993</v>
      </c>
      <c r="H6">
        <f t="shared" si="3"/>
        <v>1994</v>
      </c>
      <c r="I6">
        <f>H6+1</f>
        <v>1995</v>
      </c>
      <c r="J6">
        <f t="shared" si="3"/>
        <v>1996</v>
      </c>
      <c r="K6">
        <f t="shared" si="3"/>
        <v>1997</v>
      </c>
      <c r="L6">
        <f t="shared" si="3"/>
        <v>1998</v>
      </c>
      <c r="M6">
        <f t="shared" si="3"/>
        <v>1999</v>
      </c>
      <c r="N6">
        <f t="shared" si="3"/>
        <v>2000</v>
      </c>
      <c r="O6">
        <f>N6+1</f>
        <v>2001</v>
      </c>
      <c r="P6">
        <f t="shared" si="3"/>
        <v>2002</v>
      </c>
      <c r="Q6">
        <f t="shared" si="3"/>
        <v>2003</v>
      </c>
      <c r="R6">
        <f t="shared" si="3"/>
        <v>2004</v>
      </c>
      <c r="S6">
        <f t="shared" si="3"/>
        <v>2005</v>
      </c>
      <c r="T6">
        <f t="shared" si="3"/>
        <v>2006</v>
      </c>
      <c r="U6">
        <f t="shared" si="3"/>
        <v>2007</v>
      </c>
      <c r="V6">
        <f t="shared" si="3"/>
        <v>2008</v>
      </c>
      <c r="W6">
        <f t="shared" si="3"/>
        <v>2009</v>
      </c>
      <c r="X6">
        <f>W6+1</f>
        <v>2010</v>
      </c>
      <c r="Y6" s="774">
        <f t="shared" si="3"/>
        <v>2011</v>
      </c>
      <c r="Z6">
        <f t="shared" si="3"/>
        <v>2012</v>
      </c>
      <c r="AA6">
        <f t="shared" si="3"/>
        <v>2013</v>
      </c>
      <c r="AB6">
        <f t="shared" si="3"/>
        <v>2014</v>
      </c>
      <c r="AC6">
        <f t="shared" si="3"/>
        <v>2015</v>
      </c>
      <c r="AD6">
        <f>AC6+1</f>
        <v>2016</v>
      </c>
      <c r="AE6">
        <f t="shared" si="3"/>
        <v>2017</v>
      </c>
      <c r="AF6">
        <f>AE6+1</f>
        <v>2018</v>
      </c>
      <c r="AG6">
        <f t="shared" si="3"/>
        <v>2019</v>
      </c>
      <c r="AH6">
        <f t="shared" si="3"/>
        <v>2020</v>
      </c>
      <c r="AI6">
        <f t="shared" si="3"/>
        <v>2021</v>
      </c>
    </row>
    <row r="7" spans="1:35">
      <c r="B7" t="s">
        <v>62</v>
      </c>
      <c r="C7" s="654">
        <f>'Popn, Inflation, GDP, Trade'!L10/100</f>
        <v>4.4800000000000006E-2</v>
      </c>
      <c r="D7" s="654">
        <f>'Popn, Inflation, GDP, Trade'!M10/100</f>
        <v>6.9530000000000008E-2</v>
      </c>
      <c r="E7" s="654">
        <f>'Popn, Inflation, GDP, Trade'!N10/100</f>
        <v>6.966E-2</v>
      </c>
      <c r="F7" s="654">
        <f>'Popn, Inflation, GDP, Trade'!O10/100</f>
        <v>4.3099999999999999E-2</v>
      </c>
      <c r="G7" s="654">
        <f>'Popn, Inflation, GDP, Trade'!P10/100</f>
        <v>4.9739999999999999E-2</v>
      </c>
      <c r="H7" s="654">
        <f>'Popn, Inflation, GDP, Trade'!Q10/100</f>
        <v>2.8530000000000003E-2</v>
      </c>
      <c r="I7" s="654">
        <f>'Popn, Inflation, GDP, Trade'!R10/100</f>
        <v>0.17280999999999999</v>
      </c>
      <c r="J7" s="654">
        <f>'Popn, Inflation, GDP, Trade'!S10/100</f>
        <v>0.11631999999999999</v>
      </c>
      <c r="K7" s="654">
        <f>'Popn, Inflation, GDP, Trade'!T10/100</f>
        <v>3.943E-2</v>
      </c>
      <c r="L7" s="654">
        <f>'Popn, Inflation, GDP, Trade'!U10/100</f>
        <v>0.13589999999999999</v>
      </c>
      <c r="M7" s="654">
        <f>'Popn, Inflation, GDP, Trade'!V10/100</f>
        <v>0.14932000000000001</v>
      </c>
      <c r="N7" s="654">
        <f>'Popn, Inflation, GDP, Trade'!W10/100</f>
        <v>0.15595999999999999</v>
      </c>
      <c r="O7" s="654">
        <f>'Popn, Inflation, GDP, Trade'!X10/100</f>
        <v>9.289E-2</v>
      </c>
      <c r="P7" s="654">
        <f>'Popn, Inflation, GDP, Trade'!Y10/100</f>
        <v>0.11796</v>
      </c>
      <c r="Q7" s="654">
        <f>'Popn, Inflation, GDP, Trade'!Z10/100</f>
        <v>0.14718000000000001</v>
      </c>
      <c r="R7" s="654">
        <f>'Popn, Inflation, GDP, Trade'!AA10/100</f>
        <v>2.1190000000000001E-2</v>
      </c>
      <c r="S7" s="654">
        <f>'Popn, Inflation, GDP, Trade'!AB10/100</f>
        <v>1.823E-2</v>
      </c>
      <c r="T7" s="654">
        <f>'Popn, Inflation, GDP, Trade'!AC10/100</f>
        <v>2.3700000000000002E-2</v>
      </c>
      <c r="U7" s="654">
        <f>'Popn, Inflation, GDP, Trade'!AD10/100</f>
        <v>9.11E-3</v>
      </c>
      <c r="V7" s="654">
        <f>'Popn, Inflation, GDP, Trade'!AE10/100</f>
        <v>0.10800000000000001</v>
      </c>
      <c r="W7" s="654">
        <f>'Popn, Inflation, GDP, Trade'!AF10/100</f>
        <v>6.9129999999999997E-2</v>
      </c>
      <c r="X7" s="654">
        <f>'Popn, Inflation, GDP, Trade'!AG10/100</f>
        <v>5.1020000000000003E-2</v>
      </c>
      <c r="Y7" s="776">
        <f>'Popn, Inflation, GDP, Trade'!AH10/100</f>
        <v>4.4409999999999998E-2</v>
      </c>
      <c r="Z7" s="654">
        <f>'Popn, Inflation, GDP, Trade'!AI10/100</f>
        <v>4.5370000000000001E-2</v>
      </c>
      <c r="AA7" s="654">
        <f>'Popn, Inflation, GDP, Trade'!AJ12/100</f>
        <v>4.3392504930966469E-2</v>
      </c>
      <c r="AB7" s="654">
        <f>'Popn, Inflation, GDP, Trade'!AK12/100</f>
        <v>5.2221172022684392E-2</v>
      </c>
      <c r="AC7" s="654">
        <f>'Popn, Inflation, GDP, Trade'!AL12/100</f>
        <v>0.06</v>
      </c>
      <c r="AD7" s="654">
        <f>'Popn, Inflation, GDP, Trade'!AM12/100</f>
        <v>6.7000000000000004E-2</v>
      </c>
      <c r="AE7" s="654">
        <f>'Popn, Inflation, GDP, Trade'!AN12/100</f>
        <v>5.4000000000000006E-2</v>
      </c>
      <c r="AF7" s="654">
        <f>'Popn, Inflation, GDP, Trade'!AO12/100</f>
        <v>4.7E-2</v>
      </c>
      <c r="AG7" s="654">
        <f>'Popn, Inflation, GDP, Trade'!AP12/100</f>
        <v>4.4000000000000004E-2</v>
      </c>
      <c r="AH7" s="654">
        <f>'Popn, Inflation, GDP, Trade'!AQ12/100</f>
        <v>5.7000000000000002E-2</v>
      </c>
      <c r="AI7" s="654">
        <f>'Popn, Inflation, GDP, Trade'!AR12/100</f>
        <v>6.7000000000000004E-2</v>
      </c>
    </row>
    <row r="8" spans="1:35">
      <c r="B8" t="s">
        <v>525</v>
      </c>
      <c r="C8">
        <f t="shared" ref="C8:J8" si="4">D8/(1+D7)</f>
        <v>50.209385415079907</v>
      </c>
      <c r="D8">
        <f t="shared" si="4"/>
        <v>53.700443982990421</v>
      </c>
      <c r="E8">
        <f t="shared" si="4"/>
        <v>57.44121691084554</v>
      </c>
      <c r="F8">
        <f t="shared" si="4"/>
        <v>59.916933359702981</v>
      </c>
      <c r="G8">
        <f t="shared" si="4"/>
        <v>62.897201625014603</v>
      </c>
      <c r="H8">
        <f t="shared" si="4"/>
        <v>64.691658787376269</v>
      </c>
      <c r="I8">
        <f t="shared" si="4"/>
        <v>75.871024342422757</v>
      </c>
      <c r="J8">
        <f t="shared" si="4"/>
        <v>84.696341893933365</v>
      </c>
      <c r="K8">
        <f>L8/(1+L7)</f>
        <v>88.035918654811169</v>
      </c>
      <c r="L8">
        <v>100</v>
      </c>
      <c r="M8">
        <f>L8*(1+M7)</f>
        <v>114.93199999999999</v>
      </c>
      <c r="N8">
        <f t="shared" ref="N8:AC8" si="5">M8*(1+N7)</f>
        <v>132.85679471999998</v>
      </c>
      <c r="O8">
        <f t="shared" si="5"/>
        <v>145.19786238154077</v>
      </c>
      <c r="P8">
        <f t="shared" si="5"/>
        <v>162.32540222806733</v>
      </c>
      <c r="Q8">
        <f t="shared" si="5"/>
        <v>186.21645492799431</v>
      </c>
      <c r="R8">
        <f t="shared" si="5"/>
        <v>190.16238160791852</v>
      </c>
      <c r="S8">
        <f t="shared" si="5"/>
        <v>193.62904182463086</v>
      </c>
      <c r="T8">
        <f t="shared" si="5"/>
        <v>198.21805011587463</v>
      </c>
      <c r="U8">
        <f t="shared" si="5"/>
        <v>200.02381655243025</v>
      </c>
      <c r="V8">
        <f t="shared" si="5"/>
        <v>221.62638874009272</v>
      </c>
      <c r="W8">
        <f t="shared" si="5"/>
        <v>236.94742099369532</v>
      </c>
      <c r="X8">
        <f t="shared" si="5"/>
        <v>249.03647841279366</v>
      </c>
      <c r="Y8" s="774">
        <f t="shared" si="5"/>
        <v>260.09618841910583</v>
      </c>
      <c r="Z8">
        <f t="shared" si="5"/>
        <v>271.89675248768066</v>
      </c>
      <c r="AA8">
        <f t="shared" si="5"/>
        <v>283.69503366071609</v>
      </c>
      <c r="AB8">
        <f t="shared" si="5"/>
        <v>298.50992081549356</v>
      </c>
      <c r="AC8">
        <f t="shared" si="5"/>
        <v>316.42051606442317</v>
      </c>
    </row>
    <row r="9" spans="1:35">
      <c r="B9" t="s">
        <v>526</v>
      </c>
      <c r="C9">
        <f t="shared" ref="C9:AA9" si="6">D9/(1+D7)</f>
        <v>15.867929816806599</v>
      </c>
      <c r="D9">
        <f t="shared" si="6"/>
        <v>16.971226976969163</v>
      </c>
      <c r="E9">
        <f t="shared" si="6"/>
        <v>18.153442648184836</v>
      </c>
      <c r="F9">
        <f t="shared" si="6"/>
        <v>18.935856026321602</v>
      </c>
      <c r="G9">
        <f t="shared" si="6"/>
        <v>19.877725505070835</v>
      </c>
      <c r="H9">
        <f t="shared" si="6"/>
        <v>20.444837013730506</v>
      </c>
      <c r="I9">
        <f t="shared" si="6"/>
        <v>23.977909298073275</v>
      </c>
      <c r="J9">
        <f t="shared" si="6"/>
        <v>26.767019707625156</v>
      </c>
      <c r="K9">
        <f t="shared" si="6"/>
        <v>27.822443294696818</v>
      </c>
      <c r="L9">
        <f t="shared" si="6"/>
        <v>31.603513338446113</v>
      </c>
      <c r="M9">
        <f t="shared" si="6"/>
        <v>36.322549950142886</v>
      </c>
      <c r="N9">
        <f t="shared" si="6"/>
        <v>41.987414840367165</v>
      </c>
      <c r="O9">
        <f t="shared" si="6"/>
        <v>45.88762580488887</v>
      </c>
      <c r="P9">
        <f t="shared" si="6"/>
        <v>51.300530144833566</v>
      </c>
      <c r="Q9">
        <f t="shared" si="6"/>
        <v>58.850942171550173</v>
      </c>
      <c r="R9">
        <f t="shared" si="6"/>
        <v>60.09799363616532</v>
      </c>
      <c r="S9">
        <f t="shared" si="6"/>
        <v>61.193580060152613</v>
      </c>
      <c r="T9">
        <f t="shared" si="6"/>
        <v>62.643867907578233</v>
      </c>
      <c r="U9">
        <f t="shared" si="6"/>
        <v>63.214553544216265</v>
      </c>
      <c r="V9">
        <f t="shared" si="6"/>
        <v>70.041725326991624</v>
      </c>
      <c r="W9">
        <f t="shared" si="6"/>
        <v>74.883709798846553</v>
      </c>
      <c r="X9">
        <f t="shared" si="6"/>
        <v>78.704276672783706</v>
      </c>
      <c r="Y9" s="774">
        <f t="shared" si="6"/>
        <v>82.199533599822033</v>
      </c>
      <c r="Z9">
        <f t="shared" si="6"/>
        <v>85.928926439245956</v>
      </c>
      <c r="AA9">
        <f t="shared" si="6"/>
        <v>89.657597803473593</v>
      </c>
      <c r="AB9">
        <f>AC9/(1+AC7)</f>
        <v>94.339622641509436</v>
      </c>
      <c r="AC9">
        <v>100</v>
      </c>
      <c r="AD9">
        <f t="shared" ref="AD9:AI9" si="7">AC9*(1+AD7)</f>
        <v>106.69999999999999</v>
      </c>
      <c r="AE9">
        <f t="shared" si="7"/>
        <v>112.4618</v>
      </c>
      <c r="AF9">
        <f t="shared" si="7"/>
        <v>117.74750459999998</v>
      </c>
      <c r="AG9">
        <f t="shared" si="7"/>
        <v>122.92839480239999</v>
      </c>
      <c r="AH9">
        <f t="shared" si="7"/>
        <v>129.93531330613678</v>
      </c>
      <c r="AI9">
        <f t="shared" si="7"/>
        <v>138.64097929764793</v>
      </c>
    </row>
    <row r="10" spans="1:35">
      <c r="B10" t="s">
        <v>759</v>
      </c>
      <c r="C10">
        <f t="shared" ref="C10:AC10" si="8">D10/(1+D7)</f>
        <v>14.10961750283794</v>
      </c>
      <c r="D10">
        <f t="shared" si="8"/>
        <v>15.090659207810264</v>
      </c>
      <c r="E10">
        <f t="shared" si="8"/>
        <v>16.141874528226328</v>
      </c>
      <c r="F10">
        <f t="shared" si="8"/>
        <v>16.837589320392883</v>
      </c>
      <c r="G10">
        <f t="shared" si="8"/>
        <v>17.675091013189224</v>
      </c>
      <c r="H10">
        <f t="shared" si="8"/>
        <v>18.179361359795511</v>
      </c>
      <c r="I10">
        <f t="shared" si="8"/>
        <v>21.320936796381773</v>
      </c>
      <c r="J10">
        <f t="shared" si="8"/>
        <v>23.8009881645369</v>
      </c>
      <c r="K10">
        <f t="shared" si="8"/>
        <v>24.73946112786459</v>
      </c>
      <c r="L10">
        <f t="shared" si="8"/>
        <v>28.101553895141386</v>
      </c>
      <c r="M10">
        <f t="shared" si="8"/>
        <v>32.297677922763896</v>
      </c>
      <c r="N10">
        <f t="shared" si="8"/>
        <v>37.334823771598153</v>
      </c>
      <c r="O10">
        <f t="shared" si="8"/>
        <v>40.802855551741899</v>
      </c>
      <c r="P10">
        <f t="shared" si="8"/>
        <v>45.615960392625375</v>
      </c>
      <c r="Q10">
        <f t="shared" si="8"/>
        <v>52.329717443211983</v>
      </c>
      <c r="R10">
        <f t="shared" si="8"/>
        <v>53.438584155833645</v>
      </c>
      <c r="S10">
        <f t="shared" si="8"/>
        <v>54.412769544994489</v>
      </c>
      <c r="T10">
        <f t="shared" si="8"/>
        <v>55.702352183210863</v>
      </c>
      <c r="U10">
        <f t="shared" si="8"/>
        <v>56.20980061159991</v>
      </c>
      <c r="V10">
        <f t="shared" si="8"/>
        <v>62.280459077652708</v>
      </c>
      <c r="W10">
        <f t="shared" si="8"/>
        <v>66.585907213690831</v>
      </c>
      <c r="X10">
        <f t="shared" si="8"/>
        <v>69.983120199733335</v>
      </c>
      <c r="Y10">
        <f t="shared" si="8"/>
        <v>73.091070567803499</v>
      </c>
      <c r="Z10">
        <f t="shared" si="8"/>
        <v>76.407212439464743</v>
      </c>
      <c r="AA10">
        <f t="shared" si="8"/>
        <v>79.722712782005615</v>
      </c>
      <c r="AB10">
        <f t="shared" si="8"/>
        <v>83.885926280309789</v>
      </c>
      <c r="AC10">
        <f t="shared" si="8"/>
        <v>88.919081857128376</v>
      </c>
      <c r="AD10">
        <f>AE10/(1+AE7)</f>
        <v>94.876660341555976</v>
      </c>
      <c r="AE10">
        <v>100</v>
      </c>
    </row>
    <row r="11" spans="1:35">
      <c r="B11" t="s">
        <v>886</v>
      </c>
      <c r="C11">
        <f t="shared" ref="C11:AF11" si="9">D11/(1+D7)</f>
        <v>12.212176515417818</v>
      </c>
      <c r="D11">
        <f t="shared" si="9"/>
        <v>13.06128914853482</v>
      </c>
      <c r="E11">
        <f t="shared" si="9"/>
        <v>13.971138550621756</v>
      </c>
      <c r="F11">
        <f t="shared" si="9"/>
        <v>14.573294622153552</v>
      </c>
      <c r="G11">
        <f t="shared" si="9"/>
        <v>15.298170296659469</v>
      </c>
      <c r="H11">
        <f t="shared" si="9"/>
        <v>15.734627095223162</v>
      </c>
      <c r="I11">
        <f t="shared" si="9"/>
        <v>18.453728003548676</v>
      </c>
      <c r="J11">
        <f t="shared" si="9"/>
        <v>20.600265644921457</v>
      </c>
      <c r="K11">
        <f t="shared" si="9"/>
        <v>21.412534119300712</v>
      </c>
      <c r="L11">
        <f t="shared" si="9"/>
        <v>24.322497506113677</v>
      </c>
      <c r="M11">
        <f t="shared" si="9"/>
        <v>27.954332833726571</v>
      </c>
      <c r="N11">
        <f t="shared" si="9"/>
        <v>32.314090582474563</v>
      </c>
      <c r="O11">
        <f t="shared" si="9"/>
        <v>35.315746456680621</v>
      </c>
      <c r="P11">
        <f t="shared" si="9"/>
        <v>39.481591908710669</v>
      </c>
      <c r="Q11">
        <f t="shared" si="9"/>
        <v>45.29249260583471</v>
      </c>
      <c r="R11">
        <f t="shared" si="9"/>
        <v>46.252240524152349</v>
      </c>
      <c r="S11">
        <f t="shared" si="9"/>
        <v>47.095418868907643</v>
      </c>
      <c r="T11">
        <f t="shared" si="9"/>
        <v>48.211580296100756</v>
      </c>
      <c r="U11">
        <f t="shared" si="9"/>
        <v>48.65078779259823</v>
      </c>
      <c r="V11">
        <f t="shared" si="9"/>
        <v>53.905072874198844</v>
      </c>
      <c r="W11">
        <f t="shared" si="9"/>
        <v>57.631530561992207</v>
      </c>
      <c r="X11">
        <f t="shared" si="9"/>
        <v>60.57189125126505</v>
      </c>
      <c r="Y11">
        <f t="shared" si="9"/>
        <v>63.261888941733737</v>
      </c>
      <c r="Z11">
        <f t="shared" si="9"/>
        <v>66.132080843020191</v>
      </c>
      <c r="AA11">
        <f t="shared" si="9"/>
        <v>69.001717487096016</v>
      </c>
      <c r="AB11">
        <f t="shared" si="9"/>
        <v>72.605068045850331</v>
      </c>
      <c r="AC11">
        <f t="shared" si="9"/>
        <v>76.961372128601354</v>
      </c>
      <c r="AD11">
        <f t="shared" si="9"/>
        <v>82.117784061217634</v>
      </c>
      <c r="AE11">
        <f t="shared" si="9"/>
        <v>86.552144400523389</v>
      </c>
      <c r="AF11">
        <f t="shared" si="9"/>
        <v>90.620095187347985</v>
      </c>
      <c r="AG11">
        <f>AH11/(1+AH7)</f>
        <v>94.607379375591307</v>
      </c>
      <c r="AH11">
        <v>100</v>
      </c>
      <c r="AI11">
        <f>AH11*(1+AI7)</f>
        <v>106.69999999999999</v>
      </c>
    </row>
    <row r="12" spans="1:35">
      <c r="B12" t="s">
        <v>524</v>
      </c>
      <c r="C12">
        <f>'GDP (Tb1)'!B131</f>
        <v>3045.7</v>
      </c>
      <c r="D12">
        <f>'GDP (Tb1)'!C131</f>
        <v>3076.1</v>
      </c>
      <c r="E12">
        <f>'GDP (Tb1)'!D131</f>
        <v>3605.5</v>
      </c>
      <c r="F12">
        <f>'GDP (Tb1)'!E131</f>
        <v>4223</v>
      </c>
      <c r="G12">
        <f>'GDP (Tb1)'!F131</f>
        <v>4867.1000000000004</v>
      </c>
      <c r="H12">
        <f>'GDP (Tb1)'!G131</f>
        <v>5530.2103703592356</v>
      </c>
      <c r="I12">
        <f>'GDP (Tb1)'!H131</f>
        <v>6194.7652283638399</v>
      </c>
      <c r="J12">
        <f>'GDP (Tb1)'!I131</f>
        <v>6794.7336339524136</v>
      </c>
      <c r="K12">
        <f>'GDP (Tb1)'!J131</f>
        <v>7079.6110145337952</v>
      </c>
      <c r="L12">
        <f>'GDP (Tb1)'!K131</f>
        <v>7803.5855116358662</v>
      </c>
      <c r="M12">
        <f>'GDP (Tb1)'!L131</f>
        <v>8828.2526411261788</v>
      </c>
      <c r="N12">
        <f>'GDP (Tb1)'!M131</f>
        <v>9735.8993883195981</v>
      </c>
      <c r="O12">
        <f>'GDP (Tb1)'!N131</f>
        <v>10396.289593878231</v>
      </c>
      <c r="P12">
        <f>'GDP (Tb1)'!O131</f>
        <v>11871.9</v>
      </c>
      <c r="Q12">
        <f>'GDP (Tb1)'!P131</f>
        <v>13241.4</v>
      </c>
      <c r="R12">
        <f>'GDP (Tb1)'!Q131</f>
        <v>13459.3</v>
      </c>
      <c r="S12">
        <f>'GDP (Tb1)'!R131</f>
        <v>15094.7</v>
      </c>
      <c r="T12">
        <f>'GDP (Tb1)'!S131</f>
        <v>16896.5</v>
      </c>
      <c r="U12">
        <f>'GDP (Tb1)'!T131</f>
        <v>28305</v>
      </c>
      <c r="V12">
        <f>'GDP (Tb1)'!U131</f>
        <v>31515</v>
      </c>
      <c r="W12">
        <f>'GDP (Tb1)'!V131</f>
        <v>32014</v>
      </c>
      <c r="X12">
        <f>'GDP (Tb1)'!W131</f>
        <v>38753</v>
      </c>
      <c r="Y12" s="774">
        <f>'GDP (Tb1)'!X131</f>
        <v>42642</v>
      </c>
      <c r="Z12">
        <f>'GDP (Tb1)'!Y131</f>
        <v>44373</v>
      </c>
      <c r="AA12">
        <f>'GDP (Tb1)'!Z131</f>
        <v>47721</v>
      </c>
      <c r="AB12">
        <f>'GDP (Tb1)'!AA131</f>
        <v>56621</v>
      </c>
      <c r="AC12">
        <f>'GDP (Tb1)'!AB131</f>
        <v>62157.5</v>
      </c>
      <c r="AD12">
        <f>'GDP (Tb1)'!AC131</f>
        <v>65038.2</v>
      </c>
    </row>
    <row r="13" spans="1:35">
      <c r="B13" t="s">
        <v>550</v>
      </c>
      <c r="C13">
        <f t="shared" ref="C13:AC13" si="10">C12/C9*100</f>
        <v>19194.060190347773</v>
      </c>
      <c r="D13">
        <f t="shared" si="10"/>
        <v>18125.383651838652</v>
      </c>
      <c r="E13">
        <f t="shared" si="10"/>
        <v>19861.246540807035</v>
      </c>
      <c r="F13">
        <f t="shared" si="10"/>
        <v>22301.605980367931</v>
      </c>
      <c r="G13">
        <f t="shared" si="10"/>
        <v>24485.195747161295</v>
      </c>
      <c r="H13">
        <f t="shared" si="10"/>
        <v>27049.422632448539</v>
      </c>
      <c r="I13">
        <f t="shared" si="10"/>
        <v>25835.301782802286</v>
      </c>
      <c r="J13">
        <f t="shared" si="10"/>
        <v>25384.722349260232</v>
      </c>
      <c r="K13">
        <f t="shared" si="10"/>
        <v>25445.684045596478</v>
      </c>
      <c r="L13">
        <f t="shared" si="10"/>
        <v>24692.145547446766</v>
      </c>
      <c r="M13">
        <f t="shared" si="10"/>
        <v>24305.156585217803</v>
      </c>
      <c r="N13">
        <f t="shared" si="10"/>
        <v>23187.66093443647</v>
      </c>
      <c r="O13">
        <f t="shared" si="10"/>
        <v>22655.976227845305</v>
      </c>
      <c r="P13">
        <f t="shared" si="10"/>
        <v>23141.86611031662</v>
      </c>
      <c r="Q13">
        <f t="shared" si="10"/>
        <v>22499.894668468336</v>
      </c>
      <c r="R13">
        <f t="shared" si="10"/>
        <v>22395.589579051375</v>
      </c>
      <c r="S13">
        <f t="shared" si="10"/>
        <v>24667.130089728493</v>
      </c>
      <c r="T13">
        <f t="shared" si="10"/>
        <v>26972.31279672623</v>
      </c>
      <c r="U13">
        <f t="shared" si="10"/>
        <v>44776.081476556959</v>
      </c>
      <c r="V13">
        <f t="shared" si="10"/>
        <v>44994.608360761245</v>
      </c>
      <c r="W13">
        <f t="shared" si="10"/>
        <v>42751.621261815635</v>
      </c>
      <c r="X13">
        <f t="shared" si="10"/>
        <v>49238.747420444772</v>
      </c>
      <c r="Y13" s="774">
        <f t="shared" si="10"/>
        <v>51876.206752701481</v>
      </c>
      <c r="Z13">
        <f t="shared" si="10"/>
        <v>51639.188150887581</v>
      </c>
      <c r="AA13">
        <f t="shared" si="10"/>
        <v>53225.829343100188</v>
      </c>
      <c r="AB13">
        <f t="shared" si="10"/>
        <v>60018.259999999995</v>
      </c>
      <c r="AC13">
        <f t="shared" si="10"/>
        <v>62157.500000000007</v>
      </c>
    </row>
    <row r="14" spans="1:35">
      <c r="B14" t="s">
        <v>551</v>
      </c>
      <c r="C14" s="653">
        <f>'Popn, Inflation, GDP, Trade'!L25</f>
        <v>5105</v>
      </c>
      <c r="D14" s="653">
        <f>'Popn, Inflation, GDP, Trade'!M25</f>
        <v>4952</v>
      </c>
      <c r="E14" s="653">
        <f>'Popn, Inflation, GDP, Trade'!N25</f>
        <v>5425</v>
      </c>
      <c r="F14" s="653">
        <f>'Popn, Inflation, GDP, Trade'!O25</f>
        <v>6175</v>
      </c>
      <c r="G14" s="653">
        <f>'Popn, Inflation, GDP, Trade'!P25</f>
        <v>7299</v>
      </c>
      <c r="H14" s="653">
        <f>'Popn, Inflation, GDP, Trade'!Q25</f>
        <v>7733</v>
      </c>
      <c r="I14" s="653">
        <f>'Popn, Inflation, GDP, Trade'!R25</f>
        <v>7467</v>
      </c>
      <c r="J14" s="653">
        <f>'Popn, Inflation, GDP, Trade'!S25</f>
        <v>7960</v>
      </c>
      <c r="K14" s="653">
        <f>'Popn, Inflation, GDP, Trade'!T25</f>
        <v>7455</v>
      </c>
      <c r="L14" s="653">
        <f>'Popn, Inflation, GDP, Trade'!U25</f>
        <v>7804</v>
      </c>
      <c r="M14" s="653">
        <f>'Popn, Inflation, GDP, Trade'!V25</f>
        <v>7948</v>
      </c>
      <c r="N14" s="653">
        <f>'Popn, Inflation, GDP, Trade'!W25</f>
        <v>7753</v>
      </c>
      <c r="O14" s="653">
        <f>'Popn, Inflation, GDP, Trade'!X25</f>
        <v>7750</v>
      </c>
      <c r="P14" s="653">
        <f>'Popn, Inflation, GDP, Trade'!Y25</f>
        <v>7905</v>
      </c>
      <c r="Q14" s="653">
        <f>'Popn, Inflation, GDP, Trade'!Z25</f>
        <v>8252</v>
      </c>
      <c r="R14" s="653">
        <f>'Popn, Inflation, GDP, Trade'!AA25</f>
        <v>8299</v>
      </c>
      <c r="S14" s="653">
        <f>'Popn, Inflation, GDP, Trade'!AB25</f>
        <v>8625</v>
      </c>
      <c r="T14" s="653">
        <f>'Popn, Inflation, GDP, Trade'!AC25</f>
        <v>8823</v>
      </c>
      <c r="U14" s="653">
        <f>'Popn, Inflation, GDP, Trade'!AD25</f>
        <v>9454</v>
      </c>
      <c r="V14" s="653">
        <f>'Popn, Inflation, GDP, Trade'!AE25</f>
        <v>10079</v>
      </c>
      <c r="W14" s="653">
        <f>'Popn, Inflation, GDP, Trade'!AF25</f>
        <v>10698</v>
      </c>
      <c r="X14" s="653">
        <f>'Popn, Inflation, GDP, Trade'!AG25</f>
        <v>11519</v>
      </c>
      <c r="Y14" s="777">
        <f>'Popn, Inflation, GDP, Trade'!AH25</f>
        <v>12748</v>
      </c>
      <c r="Z14" s="653">
        <f>'Popn, Inflation, GDP, Trade'!AI25</f>
        <v>13779</v>
      </c>
      <c r="AA14" s="653">
        <f>'Popn, Inflation, GDP, Trade'!AJ25</f>
        <v>14542</v>
      </c>
      <c r="AB14" s="653">
        <f>'Popn, Inflation, GDP, Trade'!AK25</f>
        <v>15783</v>
      </c>
      <c r="AC14" s="653">
        <f>'Popn, Inflation, GDP, Trade'!AL25</f>
        <v>17199</v>
      </c>
      <c r="AD14" s="653">
        <f>'Popn, Inflation, GDP, Trade'!AM25</f>
        <v>17737</v>
      </c>
      <c r="AE14" s="653">
        <f>'Popn, Inflation, GDP, Trade'!AN25</f>
        <v>18517</v>
      </c>
      <c r="AF14" s="653">
        <f>'Popn, Inflation, GDP, Trade'!AO25</f>
        <v>18785</v>
      </c>
      <c r="AG14" s="653">
        <f>'Popn, Inflation, GDP, Trade'!AP25</f>
        <v>19384</v>
      </c>
      <c r="AH14" s="653">
        <f>'Popn, Inflation, GDP, Trade'!AQ25</f>
        <v>20008</v>
      </c>
      <c r="AI14" s="653">
        <f>'Popn, Inflation, GDP, Trade'!AR25</f>
        <v>20658</v>
      </c>
    </row>
    <row r="15" spans="1:35">
      <c r="C15" s="653"/>
      <c r="D15" s="653"/>
      <c r="E15" s="653"/>
      <c r="F15" s="653"/>
      <c r="G15" s="653"/>
      <c r="H15" s="653"/>
      <c r="I15" s="653"/>
      <c r="J15" s="653"/>
      <c r="K15" s="653"/>
      <c r="L15" s="653"/>
      <c r="M15" s="653"/>
      <c r="N15" s="653"/>
      <c r="O15" s="653"/>
      <c r="P15" s="653"/>
      <c r="Q15" s="653"/>
      <c r="R15" s="653"/>
      <c r="S15" s="653"/>
      <c r="T15" s="653"/>
      <c r="U15" s="653"/>
      <c r="V15" s="653"/>
      <c r="W15" s="653"/>
      <c r="X15" s="653"/>
      <c r="Y15" s="777"/>
      <c r="Z15" s="653"/>
      <c r="AA15" s="653"/>
      <c r="AB15" s="653"/>
      <c r="AC15" s="653">
        <v>2015</v>
      </c>
      <c r="AD15" s="653"/>
      <c r="AE15" s="653"/>
      <c r="AF15" s="653"/>
      <c r="AG15" s="653"/>
      <c r="AH15" s="653"/>
      <c r="AI15" s="653"/>
    </row>
    <row r="16" spans="1:35">
      <c r="C16">
        <v>1989</v>
      </c>
      <c r="D16">
        <f t="shared" ref="D16:AI16" si="11">C16+1</f>
        <v>1990</v>
      </c>
      <c r="E16">
        <f t="shared" si="11"/>
        <v>1991</v>
      </c>
      <c r="F16">
        <f t="shared" si="11"/>
        <v>1992</v>
      </c>
      <c r="G16">
        <f t="shared" si="11"/>
        <v>1993</v>
      </c>
      <c r="H16">
        <f t="shared" si="11"/>
        <v>1994</v>
      </c>
      <c r="I16">
        <f t="shared" si="11"/>
        <v>1995</v>
      </c>
      <c r="J16">
        <f t="shared" si="11"/>
        <v>1996</v>
      </c>
      <c r="K16">
        <f t="shared" si="11"/>
        <v>1997</v>
      </c>
      <c r="L16">
        <f t="shared" si="11"/>
        <v>1998</v>
      </c>
      <c r="M16">
        <f t="shared" si="11"/>
        <v>1999</v>
      </c>
      <c r="N16">
        <f t="shared" si="11"/>
        <v>2000</v>
      </c>
      <c r="O16">
        <f t="shared" si="11"/>
        <v>2001</v>
      </c>
      <c r="P16">
        <f t="shared" si="11"/>
        <v>2002</v>
      </c>
      <c r="Q16">
        <f t="shared" si="11"/>
        <v>2003</v>
      </c>
      <c r="R16">
        <f t="shared" si="11"/>
        <v>2004</v>
      </c>
      <c r="S16">
        <f t="shared" si="11"/>
        <v>2005</v>
      </c>
      <c r="T16">
        <f t="shared" si="11"/>
        <v>2006</v>
      </c>
      <c r="U16">
        <f t="shared" si="11"/>
        <v>2007</v>
      </c>
      <c r="V16">
        <f t="shared" si="11"/>
        <v>2008</v>
      </c>
      <c r="W16">
        <f t="shared" si="11"/>
        <v>2009</v>
      </c>
      <c r="X16">
        <f t="shared" si="11"/>
        <v>2010</v>
      </c>
      <c r="Y16" s="774">
        <f t="shared" si="11"/>
        <v>2011</v>
      </c>
      <c r="Z16">
        <f t="shared" si="11"/>
        <v>2012</v>
      </c>
      <c r="AA16">
        <f t="shared" si="11"/>
        <v>2013</v>
      </c>
      <c r="AB16">
        <f t="shared" si="11"/>
        <v>2014</v>
      </c>
      <c r="AC16">
        <f t="shared" si="11"/>
        <v>2015</v>
      </c>
      <c r="AD16">
        <f t="shared" si="11"/>
        <v>2016</v>
      </c>
      <c r="AE16">
        <f t="shared" si="11"/>
        <v>2017</v>
      </c>
      <c r="AF16">
        <f t="shared" si="11"/>
        <v>2018</v>
      </c>
      <c r="AG16">
        <f t="shared" si="11"/>
        <v>2019</v>
      </c>
      <c r="AH16">
        <f t="shared" si="11"/>
        <v>2020</v>
      </c>
      <c r="AI16">
        <f t="shared" si="11"/>
        <v>2021</v>
      </c>
    </row>
    <row r="17" spans="2:35">
      <c r="B17" t="s">
        <v>617</v>
      </c>
      <c r="C17">
        <f>'Rev compare'!B6</f>
        <v>1013.9</v>
      </c>
      <c r="D17">
        <f>'Rev compare'!C6</f>
        <v>988.9</v>
      </c>
      <c r="E17">
        <f>'Rev compare'!D6</f>
        <v>1026.2</v>
      </c>
      <c r="F17">
        <f>'Rev compare'!E6</f>
        <v>1125.5</v>
      </c>
      <c r="G17">
        <f>'Rev compare'!F6</f>
        <v>1308.7</v>
      </c>
      <c r="H17">
        <f>'Rev compare'!G6</f>
        <v>1451.7</v>
      </c>
      <c r="I17">
        <f>'Rev compare'!H6</f>
        <v>1721.6</v>
      </c>
      <c r="J17">
        <f>'Rev compare'!I6</f>
        <v>1897.7</v>
      </c>
      <c r="K17">
        <f>'Rev compare'!J6</f>
        <v>2201.8000000000002</v>
      </c>
      <c r="L17">
        <f>'Rev compare'!K6</f>
        <v>2352.9</v>
      </c>
      <c r="M17">
        <f>'Rev compare'!L6</f>
        <v>2569</v>
      </c>
      <c r="N17">
        <f>'Rev compare'!M6</f>
        <v>2975.8</v>
      </c>
      <c r="O17">
        <f>'Rev compare'!N6</f>
        <v>3184.8</v>
      </c>
      <c r="P17">
        <f>'Rev compare'!O6</f>
        <v>3286.4</v>
      </c>
      <c r="Q17">
        <f>'Rev compare'!P6</f>
        <v>3650.1</v>
      </c>
      <c r="R17">
        <f>'Rev compare'!Q6</f>
        <v>4349.6000000000004</v>
      </c>
      <c r="S17">
        <f>'Rev compare'!R6</f>
        <v>5326.8</v>
      </c>
      <c r="T17">
        <f>'Rev compare'!S6</f>
        <v>6311.6</v>
      </c>
      <c r="U17">
        <f>'Rev compare'!T6</f>
        <v>7028.6</v>
      </c>
      <c r="V17">
        <f>'Rev compare'!U6</f>
        <v>7073.3</v>
      </c>
      <c r="W17">
        <f>'Rev compare'!V6</f>
        <v>6651.3</v>
      </c>
      <c r="X17">
        <f>'Rev compare'!W6</f>
        <v>8278.9</v>
      </c>
      <c r="Y17" s="774">
        <f>'Rev compare'!X6</f>
        <v>9304.9</v>
      </c>
      <c r="Z17">
        <f>'Rev compare'!Y5</f>
        <v>9418.9</v>
      </c>
      <c r="AA17">
        <f>'Rev compare'!Z5</f>
        <v>9897.5</v>
      </c>
      <c r="AB17">
        <f>'Rev compare'!AA5</f>
        <v>11874.9</v>
      </c>
      <c r="AC17">
        <f>'Rev compare'!AB5</f>
        <v>11003.1</v>
      </c>
      <c r="AD17">
        <f>'Rev compare'!AC5</f>
        <v>10485.5</v>
      </c>
      <c r="AE17">
        <f>'Rev compare'!AD5</f>
        <v>11525.1</v>
      </c>
      <c r="AF17">
        <f>'Rev compare'!AE5</f>
        <v>14085.1</v>
      </c>
      <c r="AG17">
        <f>'Rev compare'!AF5</f>
        <v>13680.5</v>
      </c>
      <c r="AH17">
        <f>'Rev compare'!AG5</f>
        <v>11359.1</v>
      </c>
      <c r="AI17">
        <f>'Rev compare'!AH5</f>
        <v>12995</v>
      </c>
    </row>
    <row r="18" spans="2:35">
      <c r="Y18" s="774"/>
    </row>
    <row r="19" spans="2:35">
      <c r="C19">
        <v>1989</v>
      </c>
      <c r="D19">
        <f t="shared" ref="D19:AI19" si="12">C19+1</f>
        <v>1990</v>
      </c>
      <c r="E19">
        <f t="shared" si="12"/>
        <v>1991</v>
      </c>
      <c r="F19">
        <f t="shared" si="12"/>
        <v>1992</v>
      </c>
      <c r="G19">
        <f t="shared" si="12"/>
        <v>1993</v>
      </c>
      <c r="H19">
        <f t="shared" si="12"/>
        <v>1994</v>
      </c>
      <c r="I19">
        <f t="shared" si="12"/>
        <v>1995</v>
      </c>
      <c r="J19">
        <f t="shared" si="12"/>
        <v>1996</v>
      </c>
      <c r="K19">
        <f t="shared" si="12"/>
        <v>1997</v>
      </c>
      <c r="L19">
        <f t="shared" si="12"/>
        <v>1998</v>
      </c>
      <c r="M19">
        <f t="shared" si="12"/>
        <v>1999</v>
      </c>
      <c r="N19">
        <f t="shared" si="12"/>
        <v>2000</v>
      </c>
      <c r="O19">
        <f t="shared" si="12"/>
        <v>2001</v>
      </c>
      <c r="P19">
        <f t="shared" si="12"/>
        <v>2002</v>
      </c>
      <c r="Q19">
        <f t="shared" si="12"/>
        <v>2003</v>
      </c>
      <c r="R19">
        <f t="shared" si="12"/>
        <v>2004</v>
      </c>
      <c r="S19">
        <f t="shared" si="12"/>
        <v>2005</v>
      </c>
      <c r="T19">
        <f t="shared" si="12"/>
        <v>2006</v>
      </c>
      <c r="U19">
        <f t="shared" si="12"/>
        <v>2007</v>
      </c>
      <c r="V19">
        <f t="shared" si="12"/>
        <v>2008</v>
      </c>
      <c r="W19">
        <f t="shared" si="12"/>
        <v>2009</v>
      </c>
      <c r="X19">
        <f t="shared" si="12"/>
        <v>2010</v>
      </c>
      <c r="Y19" s="774">
        <f t="shared" si="12"/>
        <v>2011</v>
      </c>
      <c r="Z19">
        <f t="shared" si="12"/>
        <v>2012</v>
      </c>
      <c r="AA19">
        <f t="shared" si="12"/>
        <v>2013</v>
      </c>
      <c r="AB19">
        <f t="shared" si="12"/>
        <v>2014</v>
      </c>
      <c r="AC19">
        <f t="shared" si="12"/>
        <v>2015</v>
      </c>
      <c r="AD19">
        <f t="shared" si="12"/>
        <v>2016</v>
      </c>
      <c r="AE19">
        <f t="shared" si="12"/>
        <v>2017</v>
      </c>
      <c r="AF19">
        <f t="shared" si="12"/>
        <v>2018</v>
      </c>
      <c r="AG19">
        <f t="shared" si="12"/>
        <v>2019</v>
      </c>
      <c r="AH19">
        <f t="shared" si="12"/>
        <v>2020</v>
      </c>
      <c r="AI19">
        <f t="shared" si="12"/>
        <v>2021</v>
      </c>
    </row>
    <row r="20" spans="2:35">
      <c r="B20" t="s">
        <v>887</v>
      </c>
      <c r="C20">
        <f t="shared" ref="C20:AD20" si="13">C17/C11*100</f>
        <v>8302.3693501314519</v>
      </c>
      <c r="D20">
        <f t="shared" si="13"/>
        <v>7571.2281441294945</v>
      </c>
      <c r="E20">
        <f t="shared" si="13"/>
        <v>7345.1422465088299</v>
      </c>
      <c r="F20">
        <f t="shared" si="13"/>
        <v>7723.0305787482976</v>
      </c>
      <c r="G20">
        <f t="shared" si="13"/>
        <v>8554.6178047564918</v>
      </c>
      <c r="H20">
        <f t="shared" si="13"/>
        <v>9226.1481077026492</v>
      </c>
      <c r="I20">
        <f t="shared" si="13"/>
        <v>9329.2802390331854</v>
      </c>
      <c r="J20">
        <f t="shared" si="13"/>
        <v>9212.0171298268488</v>
      </c>
      <c r="K20">
        <f t="shared" si="13"/>
        <v>10282.762365876881</v>
      </c>
      <c r="L20">
        <f t="shared" si="13"/>
        <v>9673.7598571387571</v>
      </c>
      <c r="M20">
        <f t="shared" si="13"/>
        <v>9189.988597762318</v>
      </c>
      <c r="N20">
        <f t="shared" si="13"/>
        <v>9208.9857593390389</v>
      </c>
      <c r="O20">
        <f t="shared" si="13"/>
        <v>9018.0735777638838</v>
      </c>
      <c r="P20">
        <f t="shared" si="13"/>
        <v>8323.8791576560889</v>
      </c>
      <c r="Q20">
        <f t="shared" si="13"/>
        <v>8058.9514729639404</v>
      </c>
      <c r="R20">
        <f t="shared" si="13"/>
        <v>9404.0849712538638</v>
      </c>
      <c r="S20">
        <f t="shared" si="13"/>
        <v>11310.654258808916</v>
      </c>
      <c r="T20">
        <f t="shared" si="13"/>
        <v>13091.460518896263</v>
      </c>
      <c r="U20">
        <f t="shared" si="13"/>
        <v>14447.042522648189</v>
      </c>
      <c r="V20">
        <f t="shared" si="13"/>
        <v>13121.77059199482</v>
      </c>
      <c r="W20">
        <f t="shared" si="13"/>
        <v>11541.078182619896</v>
      </c>
      <c r="X20">
        <f t="shared" si="13"/>
        <v>13667.8908797108</v>
      </c>
      <c r="Y20">
        <f t="shared" si="13"/>
        <v>14708.539621019088</v>
      </c>
      <c r="Z20">
        <f t="shared" si="13"/>
        <v>14242.558044344529</v>
      </c>
      <c r="AA20">
        <f t="shared" si="13"/>
        <v>14343.845864200304</v>
      </c>
      <c r="AB20">
        <f t="shared" si="13"/>
        <v>16355.469830977865</v>
      </c>
      <c r="AC20">
        <f t="shared" si="13"/>
        <v>14296.912458387536</v>
      </c>
      <c r="AD20">
        <f t="shared" si="13"/>
        <v>12768.854055028092</v>
      </c>
      <c r="AE20">
        <f>AE17/AE11*100</f>
        <v>13315.787933187599</v>
      </c>
      <c r="AF20">
        <f t="shared" ref="AF20:AI20" si="14">AF17/AF11*100</f>
        <v>15543.0205308</v>
      </c>
      <c r="AG20">
        <f t="shared" si="14"/>
        <v>14460.288499999999</v>
      </c>
      <c r="AH20">
        <f t="shared" si="14"/>
        <v>11359.1</v>
      </c>
      <c r="AI20">
        <f t="shared" si="14"/>
        <v>12179.006560449861</v>
      </c>
    </row>
    <row r="21" spans="2:35">
      <c r="Y21" s="774"/>
    </row>
    <row r="22" spans="2:35">
      <c r="C22">
        <v>1989</v>
      </c>
      <c r="D22">
        <f t="shared" ref="D22:AI22" si="15">C22+1</f>
        <v>1990</v>
      </c>
      <c r="E22">
        <f t="shared" si="15"/>
        <v>1991</v>
      </c>
      <c r="F22">
        <f t="shared" si="15"/>
        <v>1992</v>
      </c>
      <c r="G22">
        <f t="shared" si="15"/>
        <v>1993</v>
      </c>
      <c r="H22">
        <f t="shared" si="15"/>
        <v>1994</v>
      </c>
      <c r="I22">
        <f t="shared" si="15"/>
        <v>1995</v>
      </c>
      <c r="J22">
        <f t="shared" si="15"/>
        <v>1996</v>
      </c>
      <c r="K22">
        <f t="shared" si="15"/>
        <v>1997</v>
      </c>
      <c r="L22">
        <f t="shared" si="15"/>
        <v>1998</v>
      </c>
      <c r="M22">
        <f t="shared" si="15"/>
        <v>1999</v>
      </c>
      <c r="N22">
        <f t="shared" si="15"/>
        <v>2000</v>
      </c>
      <c r="O22">
        <f t="shared" si="15"/>
        <v>2001</v>
      </c>
      <c r="P22">
        <f t="shared" si="15"/>
        <v>2002</v>
      </c>
      <c r="Q22">
        <f t="shared" si="15"/>
        <v>2003</v>
      </c>
      <c r="R22">
        <f t="shared" si="15"/>
        <v>2004</v>
      </c>
      <c r="S22">
        <f t="shared" si="15"/>
        <v>2005</v>
      </c>
      <c r="T22">
        <f t="shared" si="15"/>
        <v>2006</v>
      </c>
      <c r="U22">
        <f t="shared" si="15"/>
        <v>2007</v>
      </c>
      <c r="V22">
        <f t="shared" si="15"/>
        <v>2008</v>
      </c>
      <c r="W22">
        <f t="shared" si="15"/>
        <v>2009</v>
      </c>
      <c r="X22">
        <f t="shared" si="15"/>
        <v>2010</v>
      </c>
      <c r="Y22" s="774">
        <f t="shared" si="15"/>
        <v>2011</v>
      </c>
      <c r="Z22">
        <f t="shared" si="15"/>
        <v>2012</v>
      </c>
      <c r="AA22">
        <f t="shared" si="15"/>
        <v>2013</v>
      </c>
      <c r="AB22">
        <f t="shared" si="15"/>
        <v>2014</v>
      </c>
      <c r="AC22">
        <f t="shared" si="15"/>
        <v>2015</v>
      </c>
      <c r="AD22">
        <f t="shared" si="15"/>
        <v>2016</v>
      </c>
      <c r="AE22">
        <f t="shared" si="15"/>
        <v>2017</v>
      </c>
      <c r="AF22">
        <f t="shared" si="15"/>
        <v>2018</v>
      </c>
      <c r="AG22">
        <f t="shared" si="15"/>
        <v>2019</v>
      </c>
      <c r="AH22">
        <f t="shared" si="15"/>
        <v>2020</v>
      </c>
      <c r="AI22">
        <f t="shared" si="15"/>
        <v>2021</v>
      </c>
    </row>
    <row r="23" spans="2:35">
      <c r="B23" t="s">
        <v>552</v>
      </c>
      <c r="C23" s="655">
        <f t="shared" ref="C23:AC23" si="16">C14/C3*1000000</f>
        <v>1132.6847557494568</v>
      </c>
      <c r="D23" s="655">
        <f t="shared" si="16"/>
        <v>1072.8277134449447</v>
      </c>
      <c r="E23" s="655">
        <f t="shared" si="16"/>
        <v>1148.0152456424621</v>
      </c>
      <c r="F23" s="655">
        <f t="shared" si="16"/>
        <v>1276.8244270263308</v>
      </c>
      <c r="G23" s="655">
        <f t="shared" si="16"/>
        <v>1474.8282044375781</v>
      </c>
      <c r="H23" s="655">
        <f t="shared" si="16"/>
        <v>1526.5530006844122</v>
      </c>
      <c r="I23" s="655">
        <f t="shared" si="16"/>
        <v>1439.543787810436</v>
      </c>
      <c r="J23" s="655">
        <f t="shared" si="16"/>
        <v>1497.8600923404404</v>
      </c>
      <c r="K23" s="655">
        <f t="shared" si="16"/>
        <v>1368.7335001517449</v>
      </c>
      <c r="L23" s="655">
        <f t="shared" si="16"/>
        <v>1398.1248215169333</v>
      </c>
      <c r="M23" s="655">
        <f t="shared" si="16"/>
        <v>1390.4436911416597</v>
      </c>
      <c r="N23" s="655">
        <f t="shared" si="16"/>
        <v>1325.8462551897483</v>
      </c>
      <c r="O23" s="655">
        <f t="shared" si="16"/>
        <v>1297.1516725138918</v>
      </c>
      <c r="P23" s="655">
        <f t="shared" si="16"/>
        <v>1296.1946643347735</v>
      </c>
      <c r="Q23" s="655">
        <f t="shared" si="16"/>
        <v>1325.9682002231264</v>
      </c>
      <c r="R23" s="655">
        <f t="shared" si="16"/>
        <v>1306.0560302600859</v>
      </c>
      <c r="S23" s="655">
        <f t="shared" si="16"/>
        <v>1327.9644053190634</v>
      </c>
      <c r="T23" s="655">
        <f t="shared" si="16"/>
        <v>1327.3866970969152</v>
      </c>
      <c r="U23" s="655">
        <f t="shared" si="16"/>
        <v>1388.5555644006902</v>
      </c>
      <c r="V23" s="655">
        <f t="shared" si="16"/>
        <v>1444.7691515769113</v>
      </c>
      <c r="W23" s="655">
        <f t="shared" si="16"/>
        <v>1497.3177605568039</v>
      </c>
      <c r="X23" s="655">
        <f t="shared" si="16"/>
        <v>1575.6773093849715</v>
      </c>
      <c r="Y23" s="778">
        <f t="shared" si="16"/>
        <v>1706.0571183854822</v>
      </c>
      <c r="Z23" s="655">
        <f t="shared" si="16"/>
        <v>1805.6606458758627</v>
      </c>
      <c r="AA23" s="655">
        <f t="shared" si="16"/>
        <v>1867.1407747363089</v>
      </c>
      <c r="AB23" s="655">
        <f t="shared" si="16"/>
        <v>1986.0996930687597</v>
      </c>
      <c r="AC23" s="655">
        <f t="shared" si="16"/>
        <v>2121.2971499579107</v>
      </c>
      <c r="AD23" s="654"/>
      <c r="AE23" s="654"/>
      <c r="AF23" s="654"/>
      <c r="AG23" s="654"/>
      <c r="AH23" s="654"/>
      <c r="AI23" s="654"/>
    </row>
    <row r="24" spans="2:35">
      <c r="B24" s="655"/>
      <c r="C24" s="655"/>
      <c r="D24" s="655"/>
      <c r="E24" s="655"/>
      <c r="F24" s="655"/>
      <c r="G24" s="655"/>
      <c r="H24" s="655"/>
      <c r="I24" s="655"/>
      <c r="J24" s="655"/>
      <c r="K24" s="655"/>
      <c r="L24" s="655"/>
      <c r="M24" s="655"/>
      <c r="N24" s="655"/>
      <c r="O24" s="655"/>
      <c r="P24" s="655"/>
      <c r="Q24" s="655"/>
      <c r="R24" s="655"/>
      <c r="S24" s="655"/>
      <c r="T24" s="655"/>
      <c r="U24" s="655"/>
      <c r="V24" s="655"/>
      <c r="W24" s="655"/>
      <c r="X24" s="655"/>
      <c r="Y24" s="778"/>
      <c r="Z24" s="655"/>
      <c r="AA24" s="655"/>
      <c r="AB24" s="655"/>
      <c r="AC24" s="655"/>
      <c r="AD24" s="654"/>
      <c r="AE24" s="654"/>
      <c r="AF24" s="654"/>
      <c r="AG24" s="654"/>
      <c r="AH24" s="654"/>
      <c r="AI24" s="654"/>
    </row>
    <row r="25" spans="2:35">
      <c r="C25">
        <v>1989</v>
      </c>
      <c r="D25">
        <f t="shared" ref="D25:AI25" si="17">C25+1</f>
        <v>1990</v>
      </c>
      <c r="E25">
        <f t="shared" si="17"/>
        <v>1991</v>
      </c>
      <c r="F25">
        <f t="shared" si="17"/>
        <v>1992</v>
      </c>
      <c r="G25">
        <f t="shared" si="17"/>
        <v>1993</v>
      </c>
      <c r="H25">
        <f t="shared" si="17"/>
        <v>1994</v>
      </c>
      <c r="I25">
        <f t="shared" si="17"/>
        <v>1995</v>
      </c>
      <c r="J25">
        <f t="shared" si="17"/>
        <v>1996</v>
      </c>
      <c r="K25">
        <f t="shared" si="17"/>
        <v>1997</v>
      </c>
      <c r="L25">
        <f t="shared" si="17"/>
        <v>1998</v>
      </c>
      <c r="M25">
        <f t="shared" si="17"/>
        <v>1999</v>
      </c>
      <c r="N25">
        <f t="shared" si="17"/>
        <v>2000</v>
      </c>
      <c r="O25">
        <f t="shared" si="17"/>
        <v>2001</v>
      </c>
      <c r="P25">
        <f t="shared" si="17"/>
        <v>2002</v>
      </c>
      <c r="Q25">
        <f t="shared" si="17"/>
        <v>2003</v>
      </c>
      <c r="R25">
        <f t="shared" si="17"/>
        <v>2004</v>
      </c>
      <c r="S25">
        <f t="shared" si="17"/>
        <v>2005</v>
      </c>
      <c r="T25">
        <f t="shared" si="17"/>
        <v>2006</v>
      </c>
      <c r="U25">
        <f t="shared" si="17"/>
        <v>2007</v>
      </c>
      <c r="V25">
        <f t="shared" si="17"/>
        <v>2008</v>
      </c>
      <c r="W25">
        <f t="shared" si="17"/>
        <v>2009</v>
      </c>
      <c r="X25">
        <f t="shared" si="17"/>
        <v>2010</v>
      </c>
      <c r="Y25" s="774">
        <f t="shared" si="17"/>
        <v>2011</v>
      </c>
      <c r="Z25">
        <f t="shared" si="17"/>
        <v>2012</v>
      </c>
      <c r="AA25">
        <f t="shared" si="17"/>
        <v>2013</v>
      </c>
      <c r="AB25">
        <f t="shared" si="17"/>
        <v>2014</v>
      </c>
      <c r="AC25">
        <f t="shared" si="17"/>
        <v>2015</v>
      </c>
      <c r="AD25">
        <f t="shared" si="17"/>
        <v>2016</v>
      </c>
      <c r="AE25">
        <f t="shared" si="17"/>
        <v>2017</v>
      </c>
      <c r="AF25">
        <f t="shared" si="17"/>
        <v>2018</v>
      </c>
      <c r="AG25">
        <f t="shared" si="17"/>
        <v>2019</v>
      </c>
      <c r="AH25">
        <f t="shared" si="17"/>
        <v>2020</v>
      </c>
      <c r="AI25">
        <f t="shared" si="17"/>
        <v>2021</v>
      </c>
    </row>
    <row r="26" spans="2:35">
      <c r="B26" t="s">
        <v>523</v>
      </c>
      <c r="C26">
        <f t="shared" ref="C26:AD26" si="18">C20/C3*1000000</f>
        <v>1842.109147795381</v>
      </c>
      <c r="D26">
        <f t="shared" si="18"/>
        <v>1640.2712798538887</v>
      </c>
      <c r="E26">
        <f t="shared" si="18"/>
        <v>1554.347517125283</v>
      </c>
      <c r="F26">
        <f t="shared" si="18"/>
        <v>1596.9156426910324</v>
      </c>
      <c r="G26">
        <f t="shared" si="18"/>
        <v>1728.5370073487809</v>
      </c>
      <c r="H26">
        <f t="shared" si="18"/>
        <v>1821.3117908408497</v>
      </c>
      <c r="I26">
        <f t="shared" si="18"/>
        <v>1798.5680210048054</v>
      </c>
      <c r="J26">
        <f t="shared" si="18"/>
        <v>1733.4563855181107</v>
      </c>
      <c r="K26">
        <f t="shared" si="18"/>
        <v>1887.9089636854862</v>
      </c>
      <c r="L26">
        <f t="shared" si="18"/>
        <v>1733.1014574141207</v>
      </c>
      <c r="M26">
        <f t="shared" si="18"/>
        <v>1607.7203909690993</v>
      </c>
      <c r="N26">
        <f t="shared" si="18"/>
        <v>1574.8354550645408</v>
      </c>
      <c r="O26">
        <f t="shared" si="18"/>
        <v>1509.3947386128718</v>
      </c>
      <c r="P26">
        <f t="shared" si="18"/>
        <v>1364.8789058470904</v>
      </c>
      <c r="Q26">
        <f t="shared" si="18"/>
        <v>1294.948301053261</v>
      </c>
      <c r="R26">
        <f t="shared" si="18"/>
        <v>1479.9688981545194</v>
      </c>
      <c r="S26">
        <f t="shared" si="18"/>
        <v>1741.4662326456478</v>
      </c>
      <c r="T26">
        <f t="shared" si="18"/>
        <v>1969.5603012980139</v>
      </c>
      <c r="U26">
        <f t="shared" si="18"/>
        <v>2121.9083228217187</v>
      </c>
      <c r="V26">
        <f t="shared" si="18"/>
        <v>1880.9335614032366</v>
      </c>
      <c r="W26">
        <f t="shared" si="18"/>
        <v>1615.3170068060772</v>
      </c>
      <c r="X26">
        <f t="shared" si="18"/>
        <v>1869.6228428084125</v>
      </c>
      <c r="Y26" s="774">
        <f t="shared" si="18"/>
        <v>1968.4349483444084</v>
      </c>
      <c r="Z26">
        <f t="shared" si="18"/>
        <v>1866.4073268942307</v>
      </c>
      <c r="AA26">
        <f t="shared" si="18"/>
        <v>1841.6984926132004</v>
      </c>
      <c r="AB26">
        <f t="shared" si="18"/>
        <v>2058.1380986694862</v>
      </c>
      <c r="AC26">
        <f t="shared" si="18"/>
        <v>1763.3583145052171</v>
      </c>
      <c r="AD26">
        <f t="shared" si="18"/>
        <v>1543.6683432580362</v>
      </c>
      <c r="AE26" s="986">
        <f t="shared" ref="AE26:AI26" si="19">AE20/AE3*1000000</f>
        <v>1578.0685196966733</v>
      </c>
      <c r="AF26" s="986">
        <f t="shared" si="19"/>
        <v>1806.001607517084</v>
      </c>
      <c r="AG26" s="986">
        <f t="shared" si="19"/>
        <v>1647.6878876504381</v>
      </c>
      <c r="AH26" s="991">
        <f t="shared" si="19"/>
        <v>1268.9419136680742</v>
      </c>
      <c r="AI26" s="991">
        <f t="shared" si="19"/>
        <v>1333.8577372269444</v>
      </c>
    </row>
    <row r="27" spans="2:35">
      <c r="Y27" s="774"/>
    </row>
    <row r="28" spans="2:35">
      <c r="C28">
        <v>1989</v>
      </c>
      <c r="D28">
        <f t="shared" ref="D28:AI28" si="20">C28+1</f>
        <v>1990</v>
      </c>
      <c r="E28">
        <f t="shared" si="20"/>
        <v>1991</v>
      </c>
      <c r="F28">
        <f t="shared" si="20"/>
        <v>1992</v>
      </c>
      <c r="G28">
        <f t="shared" si="20"/>
        <v>1993</v>
      </c>
      <c r="H28">
        <f t="shared" si="20"/>
        <v>1994</v>
      </c>
      <c r="I28">
        <f t="shared" si="20"/>
        <v>1995</v>
      </c>
      <c r="J28">
        <f t="shared" si="20"/>
        <v>1996</v>
      </c>
      <c r="K28">
        <f t="shared" si="20"/>
        <v>1997</v>
      </c>
      <c r="L28">
        <f t="shared" si="20"/>
        <v>1998</v>
      </c>
      <c r="M28">
        <f t="shared" si="20"/>
        <v>1999</v>
      </c>
      <c r="N28">
        <f t="shared" si="20"/>
        <v>2000</v>
      </c>
      <c r="O28">
        <f t="shared" si="20"/>
        <v>2001</v>
      </c>
      <c r="P28">
        <f t="shared" si="20"/>
        <v>2002</v>
      </c>
      <c r="Q28">
        <f t="shared" si="20"/>
        <v>2003</v>
      </c>
      <c r="R28">
        <f t="shared" si="20"/>
        <v>2004</v>
      </c>
      <c r="S28">
        <f t="shared" si="20"/>
        <v>2005</v>
      </c>
      <c r="T28">
        <f t="shared" si="20"/>
        <v>2006</v>
      </c>
      <c r="U28">
        <f t="shared" si="20"/>
        <v>2007</v>
      </c>
      <c r="V28">
        <f t="shared" si="20"/>
        <v>2008</v>
      </c>
      <c r="W28">
        <f t="shared" si="20"/>
        <v>2009</v>
      </c>
      <c r="X28">
        <f t="shared" si="20"/>
        <v>2010</v>
      </c>
      <c r="Y28" s="774">
        <f t="shared" si="20"/>
        <v>2011</v>
      </c>
      <c r="Z28">
        <f t="shared" si="20"/>
        <v>2012</v>
      </c>
      <c r="AA28">
        <f t="shared" si="20"/>
        <v>2013</v>
      </c>
      <c r="AB28">
        <f t="shared" si="20"/>
        <v>2014</v>
      </c>
      <c r="AC28">
        <f t="shared" si="20"/>
        <v>2015</v>
      </c>
      <c r="AD28">
        <f t="shared" si="20"/>
        <v>2016</v>
      </c>
      <c r="AE28">
        <f t="shared" si="20"/>
        <v>2017</v>
      </c>
      <c r="AF28">
        <f t="shared" si="20"/>
        <v>2018</v>
      </c>
      <c r="AG28">
        <f t="shared" si="20"/>
        <v>2019</v>
      </c>
      <c r="AH28">
        <f t="shared" si="20"/>
        <v>2020</v>
      </c>
      <c r="AI28">
        <f t="shared" si="20"/>
        <v>2021</v>
      </c>
    </row>
    <row r="29" spans="2:35">
      <c r="B29" t="s">
        <v>553</v>
      </c>
      <c r="C29">
        <f t="shared" ref="C29:AC29" si="21">C13/C3*1000000</f>
        <v>4258.7305344847091</v>
      </c>
      <c r="D29">
        <f t="shared" si="21"/>
        <v>3926.7798664205257</v>
      </c>
      <c r="E29">
        <f t="shared" si="21"/>
        <v>4202.9518573843479</v>
      </c>
      <c r="F29">
        <f t="shared" si="21"/>
        <v>4611.3741340324332</v>
      </c>
      <c r="G29">
        <f t="shared" si="21"/>
        <v>4947.452702985137</v>
      </c>
      <c r="H29">
        <f t="shared" si="21"/>
        <v>5339.7617077906598</v>
      </c>
      <c r="I29">
        <f t="shared" si="21"/>
        <v>4980.7216000590479</v>
      </c>
      <c r="J29">
        <f t="shared" si="21"/>
        <v>4776.7289650878602</v>
      </c>
      <c r="K29">
        <f t="shared" si="21"/>
        <v>4671.8122317216203</v>
      </c>
      <c r="L29">
        <f t="shared" si="21"/>
        <v>4423.7188091227754</v>
      </c>
      <c r="M29">
        <f t="shared" si="21"/>
        <v>4252.0070000158848</v>
      </c>
      <c r="N29">
        <f t="shared" si="21"/>
        <v>3965.3390192870138</v>
      </c>
      <c r="O29">
        <f t="shared" si="21"/>
        <v>3792.0306395334846</v>
      </c>
      <c r="P29">
        <f t="shared" si="21"/>
        <v>3794.6063725416975</v>
      </c>
      <c r="Q29">
        <f t="shared" si="21"/>
        <v>3615.3835238437805</v>
      </c>
      <c r="R29">
        <f t="shared" si="21"/>
        <v>3524.5083529280623</v>
      </c>
      <c r="S29">
        <f t="shared" si="21"/>
        <v>3797.9212452793354</v>
      </c>
      <c r="T29">
        <f t="shared" si="21"/>
        <v>4057.881581810188</v>
      </c>
      <c r="U29">
        <f t="shared" si="21"/>
        <v>6576.4837197304669</v>
      </c>
      <c r="V29">
        <f t="shared" si="21"/>
        <v>6449.72935280409</v>
      </c>
      <c r="W29">
        <f t="shared" si="21"/>
        <v>5983.6195371017411</v>
      </c>
      <c r="X29">
        <f t="shared" si="21"/>
        <v>6735.3396174088575</v>
      </c>
      <c r="Y29" s="774">
        <f t="shared" si="21"/>
        <v>6942.5613276814702</v>
      </c>
      <c r="Z29">
        <f t="shared" si="21"/>
        <v>6767.0258965844305</v>
      </c>
      <c r="AA29">
        <f t="shared" si="21"/>
        <v>6834.0060676425974</v>
      </c>
      <c r="AB29">
        <f t="shared" si="21"/>
        <v>7552.5722463740121</v>
      </c>
      <c r="AC29">
        <f t="shared" si="21"/>
        <v>7666.4066282056428</v>
      </c>
    </row>
    <row r="30" spans="2:35">
      <c r="Y30" s="774"/>
    </row>
    <row r="31" spans="2:35">
      <c r="B31" t="s">
        <v>545</v>
      </c>
      <c r="C31">
        <f>'Exp compare'!C6</f>
        <v>1049.0999999999999</v>
      </c>
      <c r="D31">
        <f>'Exp compare'!D6</f>
        <v>1089.0999999999999</v>
      </c>
      <c r="E31">
        <f>'Exp compare'!E6</f>
        <v>1187.8</v>
      </c>
      <c r="F31">
        <f>'Exp compare'!F6</f>
        <v>1358.3</v>
      </c>
      <c r="G31">
        <f>'Exp compare'!G6</f>
        <v>1605.1</v>
      </c>
      <c r="H31">
        <f>'Exp compare'!H6</f>
        <v>1605.5</v>
      </c>
      <c r="I31">
        <f>'Exp compare'!I6</f>
        <v>1755</v>
      </c>
      <c r="J31">
        <f>'Exp compare'!J6</f>
        <v>1860.8</v>
      </c>
      <c r="K31">
        <f>'Exp compare'!K6</f>
        <v>2192.1999999999998</v>
      </c>
      <c r="L31">
        <f>'Exp compare'!L6</f>
        <v>2475.1999999999998</v>
      </c>
      <c r="M31">
        <f>'Exp compare'!M6</f>
        <v>2801.3</v>
      </c>
      <c r="N31">
        <f>'Exp compare'!N6</f>
        <v>3206.2</v>
      </c>
      <c r="O31">
        <f>'Exp compare'!O6</f>
        <v>3544.2</v>
      </c>
      <c r="P31">
        <f>'Exp compare'!P6</f>
        <v>3774.4</v>
      </c>
      <c r="Q31">
        <f>'Exp compare'!Q6</f>
        <v>3774.4</v>
      </c>
      <c r="R31">
        <f>'Exp compare'!R6</f>
        <v>4147.8</v>
      </c>
      <c r="S31">
        <f>'Exp compare'!S6</f>
        <v>5319.1</v>
      </c>
      <c r="T31">
        <f>'Exp compare'!T6</f>
        <v>5775.8</v>
      </c>
      <c r="U31">
        <f>'Exp compare'!U6</f>
        <v>6552.4</v>
      </c>
      <c r="V31">
        <f>'Exp compare'!V6</f>
        <v>7551.8</v>
      </c>
      <c r="W31">
        <f>'Exp compare'!W6</f>
        <v>6687.2</v>
      </c>
      <c r="X31">
        <f>'Exp compare'!X6</f>
        <v>8092.6</v>
      </c>
      <c r="Y31" s="774">
        <f>'Exp compare'!Y6</f>
        <v>8588.7999999999993</v>
      </c>
      <c r="Z31">
        <f>'Exp compare'!Z5</f>
        <v>9943.2999999999993</v>
      </c>
      <c r="AA31">
        <f>'Exp compare'!AA5</f>
        <v>13175.8</v>
      </c>
      <c r="AB31">
        <f>'Exp compare'!AB5</f>
        <v>15454.1</v>
      </c>
      <c r="AC31">
        <f>'Exp compare'!AC5</f>
        <v>13788.900000000001</v>
      </c>
      <c r="AD31">
        <f>'Exp compare'!AD5</f>
        <v>13572.5</v>
      </c>
      <c r="AE31">
        <f>'Exp compare'!AE5</f>
        <v>13319.8</v>
      </c>
      <c r="AF31">
        <f>'Exp compare'!AF5</f>
        <v>16134.2</v>
      </c>
      <c r="AG31">
        <f>'Exp compare'!AG5</f>
        <v>17852.5</v>
      </c>
      <c r="AH31">
        <f>'Exp compare'!AH5</f>
        <v>17989.3</v>
      </c>
      <c r="AI31">
        <f>'Exp compare'!AI5</f>
        <v>19607.8</v>
      </c>
    </row>
    <row r="32" spans="2:35">
      <c r="B32" t="s">
        <v>157</v>
      </c>
      <c r="C32">
        <f>'Exp compare'!C103</f>
        <v>90.9</v>
      </c>
      <c r="D32">
        <f>'Exp compare'!D103</f>
        <v>108.6</v>
      </c>
      <c r="E32">
        <f>'Exp compare'!E103</f>
        <v>116.5</v>
      </c>
      <c r="F32">
        <f>'Exp compare'!F103</f>
        <v>145</v>
      </c>
      <c r="G32">
        <f>'Exp compare'!G103</f>
        <v>158.4</v>
      </c>
      <c r="H32">
        <f>'Exp compare'!H103</f>
        <v>195.6</v>
      </c>
      <c r="I32">
        <f>'Exp compare'!I103</f>
        <v>273.10000000000002</v>
      </c>
      <c r="J32">
        <f>'Exp compare'!J103</f>
        <v>257.10000000000002</v>
      </c>
      <c r="K32">
        <f>'Exp compare'!K103</f>
        <v>297.60000000000002</v>
      </c>
      <c r="L32">
        <f>'Exp compare'!L103</f>
        <v>337.2</v>
      </c>
      <c r="M32">
        <f>'Exp compare'!M103</f>
        <v>392.7</v>
      </c>
      <c r="N32">
        <f>'Exp compare'!N103</f>
        <v>428.6</v>
      </c>
      <c r="O32">
        <f>'Exp compare'!O103</f>
        <v>433</v>
      </c>
      <c r="P32">
        <f>'Exp compare'!P103</f>
        <v>436.4</v>
      </c>
      <c r="Q32">
        <f>'Exp compare'!Q103</f>
        <v>739.6</v>
      </c>
      <c r="R32">
        <f>'Exp compare'!R103</f>
        <v>377</v>
      </c>
      <c r="S32">
        <f>'Exp compare'!S103</f>
        <v>332.8</v>
      </c>
      <c r="T32">
        <f>'Exp compare'!T103</f>
        <v>307</v>
      </c>
      <c r="U32">
        <f>'Exp compare'!U103</f>
        <v>370.1</v>
      </c>
      <c r="V32">
        <f>'Exp compare'!V103</f>
        <v>381.1</v>
      </c>
      <c r="W32">
        <f>'Exp compare'!W103</f>
        <v>449.2</v>
      </c>
      <c r="X32">
        <f>'Exp compare'!X103</f>
        <v>353.1</v>
      </c>
      <c r="Y32" s="774">
        <f>'Exp compare'!Y103</f>
        <v>416.3</v>
      </c>
      <c r="Z32">
        <f>'Exp compare'!Z102</f>
        <v>452.3</v>
      </c>
      <c r="AA32">
        <f>'Exp compare'!AA102</f>
        <v>521.1</v>
      </c>
      <c r="AB32">
        <f>'Exp compare'!AB102</f>
        <v>933.1</v>
      </c>
      <c r="AC32">
        <f>'Exp compare'!AC102</f>
        <v>1074.7</v>
      </c>
      <c r="AD32">
        <f>'Exp compare'!AD102</f>
        <v>1264.3</v>
      </c>
      <c r="AE32">
        <f>'Exp compare'!AE102</f>
        <v>1633.9</v>
      </c>
      <c r="AF32">
        <f>'Exp compare'!AF102</f>
        <v>1934.7</v>
      </c>
      <c r="AG32">
        <f>'Exp compare'!AG102</f>
        <v>2147.1999999999998</v>
      </c>
      <c r="AH32">
        <f>'Exp compare'!AH102</f>
        <v>2064.4</v>
      </c>
      <c r="AI32">
        <f>'Exp compare'!AI102</f>
        <v>2270.8000000000002</v>
      </c>
    </row>
    <row r="33" spans="2:35">
      <c r="B33" t="s">
        <v>548</v>
      </c>
      <c r="C33">
        <f>C31-C32</f>
        <v>958.19999999999993</v>
      </c>
      <c r="D33">
        <f t="shared" ref="D33:AI33" si="22">D31-D32</f>
        <v>980.49999999999989</v>
      </c>
      <c r="E33">
        <f t="shared" si="22"/>
        <v>1071.3</v>
      </c>
      <c r="F33">
        <f t="shared" si="22"/>
        <v>1213.3</v>
      </c>
      <c r="G33">
        <f t="shared" si="22"/>
        <v>1446.6999999999998</v>
      </c>
      <c r="H33">
        <f t="shared" si="22"/>
        <v>1409.9</v>
      </c>
      <c r="I33">
        <f t="shared" si="22"/>
        <v>1481.9</v>
      </c>
      <c r="J33">
        <f t="shared" si="22"/>
        <v>1603.6999999999998</v>
      </c>
      <c r="K33">
        <f t="shared" si="22"/>
        <v>1894.6</v>
      </c>
      <c r="L33">
        <f t="shared" si="22"/>
        <v>2138</v>
      </c>
      <c r="M33">
        <f t="shared" si="22"/>
        <v>2408.6000000000004</v>
      </c>
      <c r="N33">
        <f t="shared" si="22"/>
        <v>2777.6</v>
      </c>
      <c r="O33">
        <f t="shared" si="22"/>
        <v>3111.2</v>
      </c>
      <c r="P33">
        <f t="shared" si="22"/>
        <v>3338</v>
      </c>
      <c r="Q33">
        <f t="shared" si="22"/>
        <v>3034.8</v>
      </c>
      <c r="R33">
        <f t="shared" si="22"/>
        <v>3770.8</v>
      </c>
      <c r="S33">
        <f t="shared" si="22"/>
        <v>4986.3</v>
      </c>
      <c r="T33">
        <f t="shared" si="22"/>
        <v>5468.8</v>
      </c>
      <c r="U33">
        <f t="shared" si="22"/>
        <v>6182.2999999999993</v>
      </c>
      <c r="V33">
        <f t="shared" si="22"/>
        <v>7170.7</v>
      </c>
      <c r="W33">
        <f t="shared" si="22"/>
        <v>6238</v>
      </c>
      <c r="X33">
        <f t="shared" si="22"/>
        <v>7739.5</v>
      </c>
      <c r="Y33" s="774">
        <f t="shared" si="22"/>
        <v>8172.4999999999991</v>
      </c>
      <c r="Z33">
        <f t="shared" si="22"/>
        <v>9491</v>
      </c>
      <c r="AA33">
        <f t="shared" si="22"/>
        <v>12654.699999999999</v>
      </c>
      <c r="AB33">
        <f t="shared" si="22"/>
        <v>14521</v>
      </c>
      <c r="AC33">
        <f t="shared" si="22"/>
        <v>12714.2</v>
      </c>
      <c r="AD33">
        <f t="shared" si="22"/>
        <v>12308.2</v>
      </c>
      <c r="AE33">
        <f t="shared" si="22"/>
        <v>11685.9</v>
      </c>
      <c r="AF33">
        <f t="shared" si="22"/>
        <v>14199.5</v>
      </c>
      <c r="AG33">
        <f t="shared" ref="AG33" si="23">AG31-AG32</f>
        <v>15705.3</v>
      </c>
      <c r="AH33">
        <f t="shared" si="22"/>
        <v>15924.9</v>
      </c>
      <c r="AI33">
        <f t="shared" si="22"/>
        <v>17337</v>
      </c>
    </row>
    <row r="34" spans="2:35">
      <c r="Y34" s="774"/>
    </row>
    <row r="35" spans="2:35">
      <c r="C35">
        <v>1989</v>
      </c>
      <c r="D35">
        <f t="shared" ref="D35:AI35" si="24">C35+1</f>
        <v>1990</v>
      </c>
      <c r="E35">
        <f t="shared" si="24"/>
        <v>1991</v>
      </c>
      <c r="F35">
        <f t="shared" si="24"/>
        <v>1992</v>
      </c>
      <c r="G35">
        <f t="shared" si="24"/>
        <v>1993</v>
      </c>
      <c r="H35">
        <f t="shared" si="24"/>
        <v>1994</v>
      </c>
      <c r="I35">
        <f t="shared" si="24"/>
        <v>1995</v>
      </c>
      <c r="J35">
        <f t="shared" si="24"/>
        <v>1996</v>
      </c>
      <c r="K35">
        <f t="shared" si="24"/>
        <v>1997</v>
      </c>
      <c r="L35">
        <f t="shared" si="24"/>
        <v>1998</v>
      </c>
      <c r="M35">
        <f t="shared" si="24"/>
        <v>1999</v>
      </c>
      <c r="N35">
        <f t="shared" si="24"/>
        <v>2000</v>
      </c>
      <c r="O35">
        <f t="shared" si="24"/>
        <v>2001</v>
      </c>
      <c r="P35">
        <f t="shared" si="24"/>
        <v>2002</v>
      </c>
      <c r="Q35">
        <f t="shared" si="24"/>
        <v>2003</v>
      </c>
      <c r="R35">
        <f t="shared" si="24"/>
        <v>2004</v>
      </c>
      <c r="S35">
        <f t="shared" si="24"/>
        <v>2005</v>
      </c>
      <c r="T35">
        <f t="shared" si="24"/>
        <v>2006</v>
      </c>
      <c r="U35">
        <f t="shared" si="24"/>
        <v>2007</v>
      </c>
      <c r="V35">
        <f t="shared" si="24"/>
        <v>2008</v>
      </c>
      <c r="W35">
        <f t="shared" si="24"/>
        <v>2009</v>
      </c>
      <c r="X35">
        <f t="shared" si="24"/>
        <v>2010</v>
      </c>
      <c r="Y35" s="774">
        <f t="shared" si="24"/>
        <v>2011</v>
      </c>
      <c r="Z35">
        <f t="shared" si="24"/>
        <v>2012</v>
      </c>
      <c r="AA35">
        <f t="shared" si="24"/>
        <v>2013</v>
      </c>
      <c r="AB35">
        <f t="shared" si="24"/>
        <v>2014</v>
      </c>
      <c r="AC35">
        <f t="shared" si="24"/>
        <v>2015</v>
      </c>
      <c r="AD35">
        <f t="shared" si="24"/>
        <v>2016</v>
      </c>
      <c r="AE35">
        <f t="shared" si="24"/>
        <v>2017</v>
      </c>
      <c r="AF35">
        <f t="shared" si="24"/>
        <v>2018</v>
      </c>
      <c r="AG35">
        <f t="shared" si="24"/>
        <v>2019</v>
      </c>
      <c r="AH35">
        <f t="shared" si="24"/>
        <v>2020</v>
      </c>
      <c r="AI35">
        <f t="shared" si="24"/>
        <v>2021</v>
      </c>
    </row>
    <row r="36" spans="2:35">
      <c r="B36" t="s">
        <v>888</v>
      </c>
      <c r="C36">
        <f>C31/(C11/100)</f>
        <v>8590.6062582334598</v>
      </c>
      <c r="D36">
        <f t="shared" ref="D36:AI36" si="25">D31/(D11/100)</f>
        <v>8338.3805963913765</v>
      </c>
      <c r="E36">
        <f t="shared" si="25"/>
        <v>8501.8124735949987</v>
      </c>
      <c r="F36">
        <f t="shared" si="25"/>
        <v>9320.473065405431</v>
      </c>
      <c r="G36">
        <f t="shared" si="25"/>
        <v>10492.104407744055</v>
      </c>
      <c r="H36">
        <f t="shared" si="25"/>
        <v>10203.610103269684</v>
      </c>
      <c r="I36">
        <f t="shared" si="25"/>
        <v>9510.2734778713075</v>
      </c>
      <c r="J36">
        <f t="shared" si="25"/>
        <v>9032.8932261062346</v>
      </c>
      <c r="K36">
        <f t="shared" si="25"/>
        <v>10237.928812097054</v>
      </c>
      <c r="L36">
        <f t="shared" si="25"/>
        <v>10176.586509579603</v>
      </c>
      <c r="M36">
        <f t="shared" si="25"/>
        <v>10020.986788210037</v>
      </c>
      <c r="N36">
        <f t="shared" si="25"/>
        <v>9921.9874123236859</v>
      </c>
      <c r="O36">
        <f t="shared" si="25"/>
        <v>10035.749929135505</v>
      </c>
      <c r="P36">
        <f t="shared" si="25"/>
        <v>9559.8982146595499</v>
      </c>
      <c r="Q36">
        <f t="shared" si="25"/>
        <v>8333.3898905660371</v>
      </c>
      <c r="R36">
        <f t="shared" si="25"/>
        <v>8967.7817830988533</v>
      </c>
      <c r="S36">
        <f t="shared" si="25"/>
        <v>11294.304473235434</v>
      </c>
      <c r="T36">
        <f t="shared" si="25"/>
        <v>11980.109269446897</v>
      </c>
      <c r="U36">
        <f t="shared" si="25"/>
        <v>13468.230006743872</v>
      </c>
      <c r="V36">
        <f t="shared" si="25"/>
        <v>14009.44214958032</v>
      </c>
      <c r="W36">
        <f t="shared" si="25"/>
        <v>11603.370472361157</v>
      </c>
      <c r="X36">
        <f t="shared" si="25"/>
        <v>13360.322474380368</v>
      </c>
      <c r="Y36">
        <f t="shared" si="25"/>
        <v>13576.578479834145</v>
      </c>
      <c r="Z36">
        <f t="shared" si="25"/>
        <v>15035.516610467354</v>
      </c>
      <c r="AA36">
        <f t="shared" si="25"/>
        <v>19094.887025767148</v>
      </c>
      <c r="AB36">
        <f t="shared" si="25"/>
        <v>21285.153248862309</v>
      </c>
      <c r="AC36">
        <f t="shared" si="25"/>
        <v>17916.650416469896</v>
      </c>
      <c r="AD36">
        <f t="shared" si="25"/>
        <v>16528.08847092354</v>
      </c>
      <c r="AE36">
        <f t="shared" si="25"/>
        <v>15389.335633744799</v>
      </c>
      <c r="AF36">
        <f t="shared" si="25"/>
        <v>17804.218773600001</v>
      </c>
      <c r="AG36">
        <f t="shared" si="25"/>
        <v>18870.092499999999</v>
      </c>
      <c r="AH36">
        <f t="shared" si="25"/>
        <v>17989.3</v>
      </c>
      <c r="AI36">
        <f t="shared" si="25"/>
        <v>18376.569821930647</v>
      </c>
    </row>
    <row r="37" spans="2:35">
      <c r="B37" t="s">
        <v>554</v>
      </c>
      <c r="C37">
        <f>C33/(C11/100)</f>
        <v>7846.2671972541239</v>
      </c>
      <c r="D37">
        <f t="shared" ref="D37:AI37" si="26">D33/(D11/100)</f>
        <v>7506.9159625027487</v>
      </c>
      <c r="E37">
        <f t="shared" si="26"/>
        <v>7667.9505833998328</v>
      </c>
      <c r="F37">
        <f t="shared" si="26"/>
        <v>8325.5024444205319</v>
      </c>
      <c r="G37">
        <f t="shared" si="26"/>
        <v>9456.6864660664905</v>
      </c>
      <c r="H37">
        <f t="shared" si="26"/>
        <v>8960.4919866707751</v>
      </c>
      <c r="I37">
        <f t="shared" si="26"/>
        <v>8030.3557076111065</v>
      </c>
      <c r="J37">
        <f t="shared" si="26"/>
        <v>7784.8510676626001</v>
      </c>
      <c r="K37">
        <f t="shared" si="26"/>
        <v>8848.0886449224872</v>
      </c>
      <c r="L37">
        <f t="shared" si="26"/>
        <v>8790.2157229642835</v>
      </c>
      <c r="M37">
        <f t="shared" si="26"/>
        <v>8616.1956156365613</v>
      </c>
      <c r="N37">
        <f t="shared" si="26"/>
        <v>8595.6310387593639</v>
      </c>
      <c r="O37">
        <f t="shared" si="26"/>
        <v>8809.667958785165</v>
      </c>
      <c r="P37">
        <f t="shared" si="26"/>
        <v>8454.5729759785863</v>
      </c>
      <c r="Q37">
        <f t="shared" si="26"/>
        <v>6700.4481877622438</v>
      </c>
      <c r="R37">
        <f t="shared" si="26"/>
        <v>8152.686134266155</v>
      </c>
      <c r="S37">
        <f t="shared" si="26"/>
        <v>10587.654000656847</v>
      </c>
      <c r="T37">
        <f t="shared" si="26"/>
        <v>11343.3327976646</v>
      </c>
      <c r="U37">
        <f t="shared" si="26"/>
        <v>12707.502345811097</v>
      </c>
      <c r="V37">
        <f t="shared" si="26"/>
        <v>13302.458595566035</v>
      </c>
      <c r="W37">
        <f t="shared" si="26"/>
        <v>10823.936028022028</v>
      </c>
      <c r="X37">
        <f t="shared" si="26"/>
        <v>12777.37881403589</v>
      </c>
      <c r="Y37">
        <f t="shared" si="26"/>
        <v>12918.520355165396</v>
      </c>
      <c r="Z37">
        <f t="shared" si="26"/>
        <v>14351.582286559358</v>
      </c>
      <c r="AA37">
        <f t="shared" si="26"/>
        <v>18339.688432199604</v>
      </c>
      <c r="AB37">
        <f t="shared" si="26"/>
        <v>19999.981255895171</v>
      </c>
      <c r="AC37">
        <f t="shared" si="26"/>
        <v>16520.235604368841</v>
      </c>
      <c r="AD37">
        <f t="shared" si="26"/>
        <v>14988.470695731894</v>
      </c>
      <c r="AE37">
        <f t="shared" si="26"/>
        <v>13501.571891648398</v>
      </c>
      <c r="AF37">
        <f t="shared" si="26"/>
        <v>15669.261846000001</v>
      </c>
      <c r="AG37">
        <f t="shared" si="26"/>
        <v>16600.502099999998</v>
      </c>
      <c r="AH37">
        <f t="shared" si="26"/>
        <v>15924.9</v>
      </c>
      <c r="AI37">
        <f t="shared" si="26"/>
        <v>16248.359887535145</v>
      </c>
    </row>
    <row r="38" spans="2:35">
      <c r="B38" t="s">
        <v>546</v>
      </c>
      <c r="C38">
        <f>'Rev compare'!B6-'Rev compare'!B83</f>
        <v>824.2</v>
      </c>
      <c r="D38">
        <f>'Rev compare'!C6-'Rev compare'!C83</f>
        <v>749.7</v>
      </c>
      <c r="E38">
        <f>'Rev compare'!D6-'Rev compare'!D83</f>
        <v>811.40000000000009</v>
      </c>
      <c r="F38">
        <f>'Rev compare'!E6-'Rev compare'!E83</f>
        <v>929.2</v>
      </c>
      <c r="G38">
        <f>'Rev compare'!F6-'Rev compare'!F83</f>
        <v>1127.1000000000001</v>
      </c>
      <c r="H38">
        <f>'Rev compare'!G6-'Rev compare'!G83</f>
        <v>1286.9000000000001</v>
      </c>
      <c r="I38">
        <f>'Rev compare'!H6-'Rev compare'!H83</f>
        <v>1484.8999999999999</v>
      </c>
      <c r="J38">
        <f>'Rev compare'!I6-'Rev compare'!I83</f>
        <v>1727.6000000000001</v>
      </c>
      <c r="K38">
        <f>'Rev compare'!J6-'Rev compare'!J83</f>
        <v>1889.8000000000002</v>
      </c>
      <c r="L38">
        <f>'Rev compare'!K6-'Rev compare'!K83</f>
        <v>1882.6000000000001</v>
      </c>
      <c r="M38">
        <f>'Rev compare'!L6-'Rev compare'!L83</f>
        <v>2091.9</v>
      </c>
      <c r="N38">
        <f>'Rev compare'!M6-'Rev compare'!M83</f>
        <v>2459.4</v>
      </c>
      <c r="O38">
        <f>'Rev compare'!N6-'Rev compare'!N83</f>
        <v>2465.8000000000002</v>
      </c>
      <c r="P38">
        <f>'Rev compare'!O6-'Rev compare'!O83</f>
        <v>2595</v>
      </c>
      <c r="Q38">
        <f>'Rev compare'!P6-'Rev compare'!P83</f>
        <v>2957.1</v>
      </c>
      <c r="R38">
        <f>'Rev compare'!Q6-'Rev compare'!Q83</f>
        <v>3499.9000000000005</v>
      </c>
      <c r="S38">
        <f>'Rev compare'!R6-'Rev compare'!R83</f>
        <v>4043.7000000000003</v>
      </c>
      <c r="T38">
        <f>'Rev compare'!S6-'Rev compare'!S83</f>
        <v>5397</v>
      </c>
      <c r="U38">
        <f>'Rev compare'!T6-'Rev compare'!T83</f>
        <v>6307.6</v>
      </c>
      <c r="V38">
        <f>'Rev compare'!U6-'Rev compare'!U83</f>
        <v>6071.3</v>
      </c>
      <c r="W38">
        <f>'Rev compare'!V6-'Rev compare'!V83</f>
        <v>5773.8</v>
      </c>
      <c r="X38">
        <f>'Rev compare'!W6-'Rev compare'!W83</f>
        <v>6887.7999999999993</v>
      </c>
      <c r="Y38" s="774">
        <f>'Rev compare'!X6-'Rev compare'!X83</f>
        <v>8279.9</v>
      </c>
      <c r="Z38">
        <f>'Rev compare'!Y6-'Rev compare'!Y83</f>
        <v>8635.2000000000007</v>
      </c>
      <c r="AA38">
        <f>'Rev compare'!Z6-'Rev compare'!Z83</f>
        <v>8955.2000000000007</v>
      </c>
      <c r="AB38">
        <f>'Rev compare'!AA6-'Rev compare'!AA83</f>
        <v>10630.1</v>
      </c>
      <c r="AC38">
        <f>'Rev compare'!AB6-'Rev compare'!AB83</f>
        <v>10144</v>
      </c>
      <c r="AD38">
        <f>'Rev compare'!AC5-'Rev compare'!AC82</f>
        <v>9055.4</v>
      </c>
      <c r="AE38">
        <f>'Rev compare'!AD5-'Rev compare'!AD82</f>
        <v>10085.200000000001</v>
      </c>
      <c r="AF38">
        <f>'Rev compare'!AE5-'Rev compare'!AE82</f>
        <v>12249.4</v>
      </c>
      <c r="AG38">
        <f>'Rev compare'!AF5-'Rev compare'!AF82</f>
        <v>11904.9</v>
      </c>
      <c r="AH38">
        <f>'Rev compare'!AG5-'Rev compare'!AG82</f>
        <v>10427</v>
      </c>
      <c r="AI38">
        <f>'Rev compare'!AH5-'Rev compare'!AH82</f>
        <v>11986.7</v>
      </c>
    </row>
    <row r="39" spans="2:35">
      <c r="Y39" s="774"/>
    </row>
    <row r="40" spans="2:35">
      <c r="C40">
        <v>1989</v>
      </c>
      <c r="D40">
        <f t="shared" ref="D40:AI40" si="27">C40+1</f>
        <v>1990</v>
      </c>
      <c r="E40">
        <f t="shared" si="27"/>
        <v>1991</v>
      </c>
      <c r="F40">
        <f t="shared" si="27"/>
        <v>1992</v>
      </c>
      <c r="G40">
        <f t="shared" si="27"/>
        <v>1993</v>
      </c>
      <c r="H40">
        <f t="shared" si="27"/>
        <v>1994</v>
      </c>
      <c r="I40">
        <f t="shared" si="27"/>
        <v>1995</v>
      </c>
      <c r="J40">
        <f t="shared" si="27"/>
        <v>1996</v>
      </c>
      <c r="K40">
        <f t="shared" si="27"/>
        <v>1997</v>
      </c>
      <c r="L40">
        <f t="shared" si="27"/>
        <v>1998</v>
      </c>
      <c r="M40">
        <f t="shared" si="27"/>
        <v>1999</v>
      </c>
      <c r="N40">
        <f t="shared" si="27"/>
        <v>2000</v>
      </c>
      <c r="O40">
        <f t="shared" si="27"/>
        <v>2001</v>
      </c>
      <c r="P40">
        <f t="shared" si="27"/>
        <v>2002</v>
      </c>
      <c r="Q40">
        <f t="shared" si="27"/>
        <v>2003</v>
      </c>
      <c r="R40">
        <f t="shared" si="27"/>
        <v>2004</v>
      </c>
      <c r="S40">
        <f t="shared" si="27"/>
        <v>2005</v>
      </c>
      <c r="T40">
        <f t="shared" si="27"/>
        <v>2006</v>
      </c>
      <c r="U40">
        <f t="shared" si="27"/>
        <v>2007</v>
      </c>
      <c r="V40">
        <f t="shared" si="27"/>
        <v>2008</v>
      </c>
      <c r="W40">
        <f t="shared" si="27"/>
        <v>2009</v>
      </c>
      <c r="X40">
        <f t="shared" si="27"/>
        <v>2010</v>
      </c>
      <c r="Y40" s="774">
        <f t="shared" si="27"/>
        <v>2011</v>
      </c>
      <c r="Z40">
        <f t="shared" si="27"/>
        <v>2012</v>
      </c>
      <c r="AA40">
        <f t="shared" si="27"/>
        <v>2013</v>
      </c>
      <c r="AB40">
        <f t="shared" si="27"/>
        <v>2014</v>
      </c>
      <c r="AC40">
        <f t="shared" si="27"/>
        <v>2015</v>
      </c>
      <c r="AD40">
        <f t="shared" si="27"/>
        <v>2016</v>
      </c>
      <c r="AE40">
        <f t="shared" si="27"/>
        <v>2017</v>
      </c>
      <c r="AF40">
        <f t="shared" si="27"/>
        <v>2018</v>
      </c>
      <c r="AG40">
        <f t="shared" si="27"/>
        <v>2019</v>
      </c>
      <c r="AH40">
        <f t="shared" si="27"/>
        <v>2020</v>
      </c>
      <c r="AI40">
        <f t="shared" si="27"/>
        <v>2021</v>
      </c>
    </row>
    <row r="41" spans="2:35">
      <c r="B41" t="s">
        <v>889</v>
      </c>
      <c r="C41">
        <f>C38/(C11/100)</f>
        <v>6749.0016948203402</v>
      </c>
      <c r="D41">
        <f t="shared" ref="D41:AI41" si="28">D38/(D11/100)</f>
        <v>5739.8622101869578</v>
      </c>
      <c r="E41">
        <f t="shared" si="28"/>
        <v>5807.6870189215215</v>
      </c>
      <c r="F41">
        <f t="shared" si="28"/>
        <v>6376.0462139252941</v>
      </c>
      <c r="G41">
        <f t="shared" si="28"/>
        <v>7367.5477403079722</v>
      </c>
      <c r="H41">
        <f t="shared" si="28"/>
        <v>8178.7766066009081</v>
      </c>
      <c r="I41">
        <f t="shared" si="28"/>
        <v>8046.6125853510557</v>
      </c>
      <c r="J41">
        <f t="shared" si="28"/>
        <v>8386.2996224318213</v>
      </c>
      <c r="K41">
        <f t="shared" si="28"/>
        <v>8825.6718680325775</v>
      </c>
      <c r="L41">
        <f t="shared" si="28"/>
        <v>7740.159083279962</v>
      </c>
      <c r="M41">
        <f t="shared" si="28"/>
        <v>7483.2764296064606</v>
      </c>
      <c r="N41">
        <f t="shared" si="28"/>
        <v>7610.9212905835175</v>
      </c>
      <c r="O41">
        <f t="shared" si="28"/>
        <v>6982.1545554038521</v>
      </c>
      <c r="P41">
        <f t="shared" si="28"/>
        <v>6572.6833051720878</v>
      </c>
      <c r="Q41">
        <f t="shared" si="28"/>
        <v>6528.8965783681724</v>
      </c>
      <c r="R41">
        <f t="shared" si="28"/>
        <v>7566.9847781155513</v>
      </c>
      <c r="S41">
        <f t="shared" si="28"/>
        <v>8586.1854446094494</v>
      </c>
      <c r="T41">
        <f t="shared" si="28"/>
        <v>11194.405922505091</v>
      </c>
      <c r="U41">
        <f t="shared" si="28"/>
        <v>12965.052132125276</v>
      </c>
      <c r="V41">
        <f t="shared" si="28"/>
        <v>11262.947393038348</v>
      </c>
      <c r="W41">
        <f t="shared" si="28"/>
        <v>10018.474164570949</v>
      </c>
      <c r="X41">
        <f t="shared" si="28"/>
        <v>11371.281064063105</v>
      </c>
      <c r="Y41">
        <f t="shared" si="28"/>
        <v>13088.290815385008</v>
      </c>
      <c r="Z41">
        <f t="shared" si="28"/>
        <v>13057.505358855482</v>
      </c>
      <c r="AA41">
        <f t="shared" si="28"/>
        <v>12978.227682049666</v>
      </c>
      <c r="AB41">
        <f t="shared" si="28"/>
        <v>14640.988964140986</v>
      </c>
      <c r="AC41">
        <f t="shared" si="28"/>
        <v>13180.638181774515</v>
      </c>
      <c r="AD41">
        <f t="shared" si="28"/>
        <v>11027.331172562241</v>
      </c>
      <c r="AE41">
        <f t="shared" si="28"/>
        <v>11652.166529035201</v>
      </c>
      <c r="AF41">
        <f t="shared" si="28"/>
        <v>13517.3108952</v>
      </c>
      <c r="AG41">
        <f t="shared" si="28"/>
        <v>12583.479299999999</v>
      </c>
      <c r="AH41">
        <f t="shared" si="28"/>
        <v>10427</v>
      </c>
      <c r="AI41">
        <f t="shared" si="28"/>
        <v>11234.020618556702</v>
      </c>
    </row>
    <row r="42" spans="2:35">
      <c r="B42" t="s">
        <v>887</v>
      </c>
      <c r="C42">
        <f>C20</f>
        <v>8302.3693501314519</v>
      </c>
      <c r="D42">
        <f t="shared" ref="D42:AI42" si="29">D20</f>
        <v>7571.2281441294945</v>
      </c>
      <c r="E42">
        <f t="shared" si="29"/>
        <v>7345.1422465088299</v>
      </c>
      <c r="F42">
        <f t="shared" si="29"/>
        <v>7723.0305787482976</v>
      </c>
      <c r="G42">
        <f t="shared" si="29"/>
        <v>8554.6178047564918</v>
      </c>
      <c r="H42">
        <f t="shared" si="29"/>
        <v>9226.1481077026492</v>
      </c>
      <c r="I42">
        <f t="shared" si="29"/>
        <v>9329.2802390331854</v>
      </c>
      <c r="J42">
        <f t="shared" si="29"/>
        <v>9212.0171298268488</v>
      </c>
      <c r="K42">
        <f t="shared" si="29"/>
        <v>10282.762365876881</v>
      </c>
      <c r="L42">
        <f t="shared" si="29"/>
        <v>9673.7598571387571</v>
      </c>
      <c r="M42">
        <f t="shared" si="29"/>
        <v>9189.988597762318</v>
      </c>
      <c r="N42">
        <f t="shared" si="29"/>
        <v>9208.9857593390389</v>
      </c>
      <c r="O42">
        <f t="shared" si="29"/>
        <v>9018.0735777638838</v>
      </c>
      <c r="P42">
        <f t="shared" si="29"/>
        <v>8323.8791576560889</v>
      </c>
      <c r="Q42">
        <f t="shared" si="29"/>
        <v>8058.9514729639404</v>
      </c>
      <c r="R42">
        <f t="shared" si="29"/>
        <v>9404.0849712538638</v>
      </c>
      <c r="S42">
        <f t="shared" si="29"/>
        <v>11310.654258808916</v>
      </c>
      <c r="T42">
        <f t="shared" si="29"/>
        <v>13091.460518896263</v>
      </c>
      <c r="U42">
        <f t="shared" si="29"/>
        <v>14447.042522648189</v>
      </c>
      <c r="V42">
        <f t="shared" si="29"/>
        <v>13121.77059199482</v>
      </c>
      <c r="W42">
        <f t="shared" si="29"/>
        <v>11541.078182619896</v>
      </c>
      <c r="X42">
        <f t="shared" si="29"/>
        <v>13667.8908797108</v>
      </c>
      <c r="Y42" s="774">
        <f t="shared" si="29"/>
        <v>14708.539621019088</v>
      </c>
      <c r="Z42">
        <f t="shared" si="29"/>
        <v>14242.558044344529</v>
      </c>
      <c r="AA42">
        <f t="shared" si="29"/>
        <v>14343.845864200304</v>
      </c>
      <c r="AB42">
        <f t="shared" si="29"/>
        <v>16355.469830977865</v>
      </c>
      <c r="AC42">
        <f t="shared" si="29"/>
        <v>14296.912458387536</v>
      </c>
      <c r="AD42">
        <f t="shared" si="29"/>
        <v>12768.854055028092</v>
      </c>
      <c r="AE42">
        <f t="shared" si="29"/>
        <v>13315.787933187599</v>
      </c>
      <c r="AF42">
        <f t="shared" si="29"/>
        <v>15543.0205308</v>
      </c>
      <c r="AG42">
        <f t="shared" si="29"/>
        <v>14460.288499999999</v>
      </c>
      <c r="AH42">
        <f t="shared" si="29"/>
        <v>11359.1</v>
      </c>
      <c r="AI42">
        <f t="shared" si="29"/>
        <v>12179.006560449861</v>
      </c>
    </row>
    <row r="43" spans="2:35">
      <c r="Y43" s="774"/>
    </row>
    <row r="44" spans="2:35">
      <c r="C44">
        <v>1989</v>
      </c>
      <c r="D44">
        <f t="shared" ref="D44:AI44" si="30">C44+1</f>
        <v>1990</v>
      </c>
      <c r="E44">
        <f t="shared" si="30"/>
        <v>1991</v>
      </c>
      <c r="F44">
        <f t="shared" si="30"/>
        <v>1992</v>
      </c>
      <c r="G44">
        <f t="shared" si="30"/>
        <v>1993</v>
      </c>
      <c r="H44">
        <f t="shared" si="30"/>
        <v>1994</v>
      </c>
      <c r="I44">
        <f t="shared" si="30"/>
        <v>1995</v>
      </c>
      <c r="J44">
        <f t="shared" si="30"/>
        <v>1996</v>
      </c>
      <c r="K44">
        <f t="shared" si="30"/>
        <v>1997</v>
      </c>
      <c r="L44">
        <f t="shared" si="30"/>
        <v>1998</v>
      </c>
      <c r="M44">
        <f t="shared" si="30"/>
        <v>1999</v>
      </c>
      <c r="N44">
        <f t="shared" si="30"/>
        <v>2000</v>
      </c>
      <c r="O44">
        <f t="shared" si="30"/>
        <v>2001</v>
      </c>
      <c r="P44">
        <f t="shared" si="30"/>
        <v>2002</v>
      </c>
      <c r="Q44">
        <f t="shared" si="30"/>
        <v>2003</v>
      </c>
      <c r="R44">
        <f t="shared" si="30"/>
        <v>2004</v>
      </c>
      <c r="S44">
        <f t="shared" si="30"/>
        <v>2005</v>
      </c>
      <c r="T44">
        <f t="shared" si="30"/>
        <v>2006</v>
      </c>
      <c r="U44">
        <f t="shared" si="30"/>
        <v>2007</v>
      </c>
      <c r="V44">
        <f t="shared" si="30"/>
        <v>2008</v>
      </c>
      <c r="W44">
        <f t="shared" si="30"/>
        <v>2009</v>
      </c>
      <c r="X44">
        <f t="shared" si="30"/>
        <v>2010</v>
      </c>
      <c r="Y44" s="774">
        <f t="shared" si="30"/>
        <v>2011</v>
      </c>
      <c r="Z44">
        <f t="shared" si="30"/>
        <v>2012</v>
      </c>
      <c r="AA44">
        <f t="shared" si="30"/>
        <v>2013</v>
      </c>
      <c r="AB44">
        <f t="shared" si="30"/>
        <v>2014</v>
      </c>
      <c r="AC44">
        <f t="shared" si="30"/>
        <v>2015</v>
      </c>
      <c r="AD44">
        <f t="shared" si="30"/>
        <v>2016</v>
      </c>
      <c r="AE44">
        <f t="shared" si="30"/>
        <v>2017</v>
      </c>
      <c r="AF44">
        <f t="shared" si="30"/>
        <v>2018</v>
      </c>
      <c r="AG44">
        <f t="shared" si="30"/>
        <v>2019</v>
      </c>
      <c r="AH44">
        <f t="shared" si="30"/>
        <v>2020</v>
      </c>
      <c r="AI44">
        <f t="shared" si="30"/>
        <v>2021</v>
      </c>
    </row>
    <row r="45" spans="2:35">
      <c r="B45" t="s">
        <v>890</v>
      </c>
      <c r="C45">
        <f>C47/(C11/100)/C3*1000000</f>
        <v>344.65736792265875</v>
      </c>
      <c r="D45">
        <f t="shared" ref="D45:AG45" si="31">D47/(D11/100)/D3*1000000</f>
        <v>396.75689163823461</v>
      </c>
      <c r="E45">
        <f t="shared" si="31"/>
        <v>325.34968493325937</v>
      </c>
      <c r="F45">
        <f t="shared" si="31"/>
        <v>278.52024936494865</v>
      </c>
      <c r="G45">
        <f t="shared" si="31"/>
        <v>239.85811915224161</v>
      </c>
      <c r="H45">
        <f t="shared" si="31"/>
        <v>206.75909838849071</v>
      </c>
      <c r="I45">
        <f t="shared" si="31"/>
        <v>247.2822087429353</v>
      </c>
      <c r="J45">
        <f t="shared" si="31"/>
        <v>155.3780529992257</v>
      </c>
      <c r="K45">
        <f t="shared" si="31"/>
        <v>267.52093590238513</v>
      </c>
      <c r="L45">
        <f t="shared" si="31"/>
        <v>346.41404880014488</v>
      </c>
      <c r="M45">
        <f t="shared" si="31"/>
        <v>298.57664403711851</v>
      </c>
      <c r="N45">
        <f t="shared" si="31"/>
        <v>273.28618488988803</v>
      </c>
      <c r="O45">
        <f t="shared" si="31"/>
        <v>340.76074386544047</v>
      </c>
      <c r="P45">
        <f t="shared" si="31"/>
        <v>287.1462011631811</v>
      </c>
      <c r="Q45">
        <f t="shared" si="31"/>
        <v>245.85605123966738</v>
      </c>
      <c r="R45">
        <f t="shared" si="31"/>
        <v>289.11384328717469</v>
      </c>
      <c r="S45">
        <f t="shared" si="31"/>
        <v>419.47798361260618</v>
      </c>
      <c r="T45">
        <f t="shared" si="31"/>
        <v>285.40462823486337</v>
      </c>
      <c r="U45">
        <f t="shared" si="31"/>
        <v>217.66723113485742</v>
      </c>
      <c r="V45">
        <f t="shared" si="31"/>
        <v>266.45207025377726</v>
      </c>
      <c r="W45">
        <f t="shared" si="31"/>
        <v>213.10731337818663</v>
      </c>
      <c r="X45">
        <f t="shared" si="31"/>
        <v>314.15192074198052</v>
      </c>
      <c r="Y45">
        <f t="shared" si="31"/>
        <v>216.83691625412618</v>
      </c>
      <c r="Z45">
        <f t="shared" si="31"/>
        <v>184.44318761990786</v>
      </c>
      <c r="AA45">
        <f t="shared" si="31"/>
        <v>163.28269030240801</v>
      </c>
      <c r="AB45">
        <f t="shared" si="31"/>
        <v>150.35367039686898</v>
      </c>
      <c r="AC45">
        <f t="shared" si="31"/>
        <v>131.33318235197586</v>
      </c>
      <c r="AD45">
        <f t="shared" si="31"/>
        <v>210.5383718175878</v>
      </c>
      <c r="AE45">
        <f t="shared" si="31"/>
        <v>197.15758314559002</v>
      </c>
      <c r="AF45">
        <f>AF47/(AF11/100)/AF3*1000000</f>
        <v>235.37476843750568</v>
      </c>
      <c r="AG45">
        <f t="shared" si="31"/>
        <v>213.85436302124319</v>
      </c>
      <c r="AH45" s="991">
        <f t="shared" ref="AH45:AI45" si="32">AH47/(AH11/100)/AH3*1000000</f>
        <v>104.12627388877745</v>
      </c>
      <c r="AI45" s="991">
        <f t="shared" si="32"/>
        <v>103.49586428979822</v>
      </c>
    </row>
    <row r="46" spans="2:35">
      <c r="B46" t="s">
        <v>563</v>
      </c>
      <c r="C46">
        <f t="shared" ref="C46:AE46" si="33">C41/C3*1000000</f>
        <v>1497.4517798727222</v>
      </c>
      <c r="D46">
        <f t="shared" si="33"/>
        <v>1243.5143882156542</v>
      </c>
      <c r="E46">
        <f t="shared" si="33"/>
        <v>1228.9978321920237</v>
      </c>
      <c r="F46">
        <f t="shared" si="33"/>
        <v>1318.3953933260839</v>
      </c>
      <c r="G46">
        <f t="shared" si="33"/>
        <v>1488.6788881965394</v>
      </c>
      <c r="H46">
        <f t="shared" si="33"/>
        <v>1614.5526924523588</v>
      </c>
      <c r="I46">
        <f t="shared" si="33"/>
        <v>1551.28581226187</v>
      </c>
      <c r="J46">
        <f t="shared" si="33"/>
        <v>1578.0783325188854</v>
      </c>
      <c r="K46">
        <f t="shared" si="33"/>
        <v>1620.3880277831011</v>
      </c>
      <c r="L46">
        <f t="shared" si="33"/>
        <v>1386.6874086139758</v>
      </c>
      <c r="M46">
        <f t="shared" si="33"/>
        <v>1309.1437469319812</v>
      </c>
      <c r="N46">
        <f t="shared" si="33"/>
        <v>1301.5492701746527</v>
      </c>
      <c r="O46">
        <f t="shared" si="33"/>
        <v>1168.6339947474314</v>
      </c>
      <c r="P46">
        <f t="shared" si="33"/>
        <v>1077.7327046839093</v>
      </c>
      <c r="Q46">
        <f t="shared" si="33"/>
        <v>1049.0922498135935</v>
      </c>
      <c r="R46">
        <f t="shared" si="33"/>
        <v>1190.8550548673447</v>
      </c>
      <c r="S46">
        <f t="shared" si="33"/>
        <v>1321.9882490330417</v>
      </c>
      <c r="T46">
        <f t="shared" si="33"/>
        <v>1684.1556730631507</v>
      </c>
      <c r="U46">
        <f t="shared" si="33"/>
        <v>1904.241091686861</v>
      </c>
      <c r="V46">
        <f t="shared" si="33"/>
        <v>1614.4814911494593</v>
      </c>
      <c r="W46">
        <f t="shared" si="33"/>
        <v>1402.2096934278904</v>
      </c>
      <c r="X46">
        <f t="shared" si="33"/>
        <v>1555.470922066432</v>
      </c>
      <c r="Y46" s="774">
        <f t="shared" si="33"/>
        <v>1751.5980320902822</v>
      </c>
      <c r="Z46">
        <f t="shared" si="33"/>
        <v>1711.1128209448093</v>
      </c>
      <c r="AA46">
        <f t="shared" si="33"/>
        <v>1666.3580036423068</v>
      </c>
      <c r="AB46">
        <f t="shared" si="33"/>
        <v>1842.3914140469819</v>
      </c>
      <c r="AC46">
        <f t="shared" si="33"/>
        <v>1625.6788307241525</v>
      </c>
      <c r="AD46">
        <f t="shared" si="33"/>
        <v>1333.1299714404481</v>
      </c>
      <c r="AE46">
        <f t="shared" si="33"/>
        <v>1380.9109365510833</v>
      </c>
      <c r="AF46">
        <f t="shared" ref="AF46:AG46" si="34">AF41/AF3*1000000</f>
        <v>1570.6268390795783</v>
      </c>
      <c r="AG46">
        <f t="shared" si="34"/>
        <v>1433.8335246291949</v>
      </c>
      <c r="AH46" s="991">
        <f t="shared" ref="AH46:AI46" si="35">AH41/AH3*1000000</f>
        <v>1164.8156397792966</v>
      </c>
      <c r="AI46" s="991">
        <f t="shared" si="35"/>
        <v>1230.361872937146</v>
      </c>
    </row>
    <row r="47" spans="2:35">
      <c r="B47" t="s">
        <v>223</v>
      </c>
      <c r="C47">
        <f>'Rev compare'!B83</f>
        <v>189.7</v>
      </c>
      <c r="D47">
        <f>'Rev compare'!C83</f>
        <v>239.2</v>
      </c>
      <c r="E47">
        <f>'Rev compare'!D83</f>
        <v>214.8</v>
      </c>
      <c r="F47">
        <f>'Rev compare'!E83</f>
        <v>196.3</v>
      </c>
      <c r="G47">
        <f>'Rev compare'!F83</f>
        <v>181.6</v>
      </c>
      <c r="H47">
        <f>'Rev compare'!G83</f>
        <v>164.8</v>
      </c>
      <c r="I47">
        <f>'Rev compare'!H83</f>
        <v>236.7</v>
      </c>
      <c r="J47">
        <f>'Rev compare'!I83</f>
        <v>170.1</v>
      </c>
      <c r="K47">
        <f>'Rev compare'!J83</f>
        <v>312</v>
      </c>
      <c r="L47">
        <f>'Rev compare'!K83</f>
        <v>470.3</v>
      </c>
      <c r="M47">
        <f>'Rev compare'!L83</f>
        <v>477.1</v>
      </c>
      <c r="N47">
        <f>'Rev compare'!M83</f>
        <v>516.4</v>
      </c>
      <c r="O47">
        <f>'Rev compare'!N83</f>
        <v>719</v>
      </c>
      <c r="P47">
        <f>'Rev compare'!O83</f>
        <v>691.4</v>
      </c>
      <c r="Q47">
        <f>'Rev compare'!P83</f>
        <v>693</v>
      </c>
      <c r="R47">
        <f>'Rev compare'!Q83</f>
        <v>849.7</v>
      </c>
      <c r="S47">
        <f>'Rev compare'!R83</f>
        <v>1283.0999999999999</v>
      </c>
      <c r="T47">
        <f>'Rev compare'!S83</f>
        <v>914.6</v>
      </c>
      <c r="U47">
        <f>'Rev compare'!T83</f>
        <v>721</v>
      </c>
      <c r="V47">
        <f>'Rev compare'!U83</f>
        <v>1002</v>
      </c>
      <c r="W47">
        <f>'Rev compare'!V83</f>
        <v>877.5</v>
      </c>
      <c r="X47">
        <f>'Rev compare'!W83</f>
        <v>1391.1</v>
      </c>
      <c r="Y47" s="774">
        <f>'Rev compare'!X83</f>
        <v>1025</v>
      </c>
      <c r="Z47">
        <f>'Rev compare'!Y82</f>
        <v>930.8</v>
      </c>
      <c r="AA47">
        <f>'Rev compare'!Z82</f>
        <v>877.5</v>
      </c>
      <c r="AB47">
        <f>'Rev compare'!AA82</f>
        <v>867.5</v>
      </c>
      <c r="AC47">
        <f>'Rev compare'!AB82</f>
        <v>819.5</v>
      </c>
      <c r="AD47">
        <f>'Rev compare'!AC82</f>
        <v>1430.1</v>
      </c>
      <c r="AE47">
        <f>'Rev compare'!AD82</f>
        <v>1439.9</v>
      </c>
      <c r="AF47">
        <f>'Rev compare'!AE82</f>
        <v>1835.7</v>
      </c>
      <c r="AG47">
        <f>'Rev compare'!AF82</f>
        <v>1775.6</v>
      </c>
      <c r="AH47">
        <f>'Rev compare'!AG82</f>
        <v>932.1</v>
      </c>
      <c r="AI47">
        <f>'Rev compare'!AH82</f>
        <v>1008.3</v>
      </c>
    </row>
    <row r="48" spans="2:35">
      <c r="Y48" s="774"/>
    </row>
    <row r="49" spans="1:35">
      <c r="C49">
        <v>1989</v>
      </c>
      <c r="D49">
        <f t="shared" ref="D49:AI49" si="36">C49+1</f>
        <v>1990</v>
      </c>
      <c r="E49">
        <f t="shared" si="36"/>
        <v>1991</v>
      </c>
      <c r="F49">
        <f t="shared" si="36"/>
        <v>1992</v>
      </c>
      <c r="G49">
        <f t="shared" si="36"/>
        <v>1993</v>
      </c>
      <c r="H49">
        <f t="shared" si="36"/>
        <v>1994</v>
      </c>
      <c r="I49">
        <f t="shared" si="36"/>
        <v>1995</v>
      </c>
      <c r="J49">
        <f t="shared" si="36"/>
        <v>1996</v>
      </c>
      <c r="K49">
        <f t="shared" si="36"/>
        <v>1997</v>
      </c>
      <c r="L49">
        <f t="shared" si="36"/>
        <v>1998</v>
      </c>
      <c r="M49">
        <f t="shared" si="36"/>
        <v>1999</v>
      </c>
      <c r="N49">
        <f t="shared" si="36"/>
        <v>2000</v>
      </c>
      <c r="O49">
        <f t="shared" si="36"/>
        <v>2001</v>
      </c>
      <c r="P49">
        <f t="shared" si="36"/>
        <v>2002</v>
      </c>
      <c r="Q49">
        <f t="shared" si="36"/>
        <v>2003</v>
      </c>
      <c r="R49">
        <f t="shared" si="36"/>
        <v>2004</v>
      </c>
      <c r="S49">
        <f t="shared" si="36"/>
        <v>2005</v>
      </c>
      <c r="T49">
        <f t="shared" si="36"/>
        <v>2006</v>
      </c>
      <c r="U49">
        <f t="shared" si="36"/>
        <v>2007</v>
      </c>
      <c r="V49">
        <f t="shared" si="36"/>
        <v>2008</v>
      </c>
      <c r="W49">
        <f t="shared" si="36"/>
        <v>2009</v>
      </c>
      <c r="X49">
        <f t="shared" si="36"/>
        <v>2010</v>
      </c>
      <c r="Y49" s="774">
        <f t="shared" si="36"/>
        <v>2011</v>
      </c>
      <c r="Z49">
        <f t="shared" si="36"/>
        <v>2012</v>
      </c>
      <c r="AA49">
        <f t="shared" si="36"/>
        <v>2013</v>
      </c>
      <c r="AB49">
        <f t="shared" si="36"/>
        <v>2014</v>
      </c>
      <c r="AC49">
        <f t="shared" si="36"/>
        <v>2015</v>
      </c>
      <c r="AD49">
        <f t="shared" si="36"/>
        <v>2016</v>
      </c>
      <c r="AE49">
        <f t="shared" si="36"/>
        <v>2017</v>
      </c>
      <c r="AF49">
        <f t="shared" si="36"/>
        <v>2018</v>
      </c>
      <c r="AG49">
        <f t="shared" si="36"/>
        <v>2019</v>
      </c>
      <c r="AH49">
        <f t="shared" si="36"/>
        <v>2020</v>
      </c>
      <c r="AI49">
        <f t="shared" si="36"/>
        <v>2021</v>
      </c>
    </row>
    <row r="50" spans="1:35">
      <c r="B50" t="s">
        <v>523</v>
      </c>
      <c r="C50">
        <f t="shared" ref="C50:AD50" si="37">C26</f>
        <v>1842.109147795381</v>
      </c>
      <c r="D50">
        <f t="shared" si="37"/>
        <v>1640.2712798538887</v>
      </c>
      <c r="E50">
        <f t="shared" si="37"/>
        <v>1554.347517125283</v>
      </c>
      <c r="F50">
        <f t="shared" si="37"/>
        <v>1596.9156426910324</v>
      </c>
      <c r="G50">
        <f t="shared" si="37"/>
        <v>1728.5370073487809</v>
      </c>
      <c r="H50">
        <f t="shared" si="37"/>
        <v>1821.3117908408497</v>
      </c>
      <c r="I50">
        <f t="shared" si="37"/>
        <v>1798.5680210048054</v>
      </c>
      <c r="J50">
        <f t="shared" si="37"/>
        <v>1733.4563855181107</v>
      </c>
      <c r="K50">
        <f t="shared" si="37"/>
        <v>1887.9089636854862</v>
      </c>
      <c r="L50">
        <f t="shared" si="37"/>
        <v>1733.1014574141207</v>
      </c>
      <c r="M50">
        <f t="shared" si="37"/>
        <v>1607.7203909690993</v>
      </c>
      <c r="N50">
        <f t="shared" si="37"/>
        <v>1574.8354550645408</v>
      </c>
      <c r="O50">
        <f t="shared" si="37"/>
        <v>1509.3947386128718</v>
      </c>
      <c r="P50">
        <f t="shared" si="37"/>
        <v>1364.8789058470904</v>
      </c>
      <c r="Q50">
        <f t="shared" si="37"/>
        <v>1294.948301053261</v>
      </c>
      <c r="R50">
        <f t="shared" si="37"/>
        <v>1479.9688981545194</v>
      </c>
      <c r="S50">
        <f t="shared" si="37"/>
        <v>1741.4662326456478</v>
      </c>
      <c r="T50">
        <f t="shared" si="37"/>
        <v>1969.5603012980139</v>
      </c>
      <c r="U50">
        <f t="shared" si="37"/>
        <v>2121.9083228217187</v>
      </c>
      <c r="V50">
        <f t="shared" si="37"/>
        <v>1880.9335614032366</v>
      </c>
      <c r="W50">
        <f t="shared" si="37"/>
        <v>1615.3170068060772</v>
      </c>
      <c r="X50">
        <f t="shared" si="37"/>
        <v>1869.6228428084125</v>
      </c>
      <c r="Y50" s="774">
        <f t="shared" si="37"/>
        <v>1968.4349483444084</v>
      </c>
      <c r="Z50">
        <f t="shared" si="37"/>
        <v>1866.4073268942307</v>
      </c>
      <c r="AA50">
        <f t="shared" si="37"/>
        <v>1841.6984926132004</v>
      </c>
      <c r="AB50">
        <f t="shared" si="37"/>
        <v>2058.1380986694862</v>
      </c>
      <c r="AC50">
        <f t="shared" si="37"/>
        <v>1763.3583145052171</v>
      </c>
      <c r="AD50">
        <f t="shared" si="37"/>
        <v>1543.6683432580362</v>
      </c>
      <c r="AE50">
        <f>AE26</f>
        <v>1578.0685196966733</v>
      </c>
      <c r="AF50">
        <f t="shared" ref="AF50:AG50" si="38">AF26</f>
        <v>1806.001607517084</v>
      </c>
      <c r="AG50">
        <f t="shared" si="38"/>
        <v>1647.6878876504381</v>
      </c>
      <c r="AH50" s="991">
        <f t="shared" ref="AH50:AI50" si="39">AH26</f>
        <v>1268.9419136680742</v>
      </c>
      <c r="AI50" s="991">
        <f t="shared" si="39"/>
        <v>1333.8577372269444</v>
      </c>
    </row>
    <row r="51" spans="1:35">
      <c r="B51" t="s">
        <v>760</v>
      </c>
      <c r="C51">
        <f t="shared" ref="C51:AI51" si="40">C36/C3*1000000</f>
        <v>1906.0624390493479</v>
      </c>
      <c r="D51">
        <f t="shared" si="40"/>
        <v>1806.4712821204066</v>
      </c>
      <c r="E51">
        <f t="shared" si="40"/>
        <v>1799.1171124940665</v>
      </c>
      <c r="F51">
        <f t="shared" si="40"/>
        <v>1927.2239160082004</v>
      </c>
      <c r="G51">
        <f t="shared" si="40"/>
        <v>2120.0234969783205</v>
      </c>
      <c r="H51">
        <f t="shared" si="40"/>
        <v>2014.2702212543802</v>
      </c>
      <c r="I51">
        <f t="shared" si="40"/>
        <v>1833.4612435312695</v>
      </c>
      <c r="J51">
        <f t="shared" si="40"/>
        <v>1699.7500353965856</v>
      </c>
      <c r="K51">
        <f t="shared" si="40"/>
        <v>1879.6775502731048</v>
      </c>
      <c r="L51">
        <f t="shared" si="40"/>
        <v>1823.1853148843688</v>
      </c>
      <c r="M51">
        <f t="shared" si="40"/>
        <v>1753.097365208929</v>
      </c>
      <c r="N51">
        <f t="shared" si="40"/>
        <v>1696.7663942563111</v>
      </c>
      <c r="O51">
        <f t="shared" si="40"/>
        <v>1679.7277168399085</v>
      </c>
      <c r="P51">
        <f t="shared" si="40"/>
        <v>1567.5507979032554</v>
      </c>
      <c r="Q51">
        <f t="shared" si="40"/>
        <v>1339.0462911962488</v>
      </c>
      <c r="R51">
        <f t="shared" si="40"/>
        <v>1411.3056363264011</v>
      </c>
      <c r="S51">
        <f t="shared" si="40"/>
        <v>1738.9489070484092</v>
      </c>
      <c r="T51">
        <f t="shared" si="40"/>
        <v>1802.3617447615611</v>
      </c>
      <c r="U51">
        <f t="shared" si="40"/>
        <v>1978.1453055312616</v>
      </c>
      <c r="V51">
        <f t="shared" si="40"/>
        <v>2008.1763913597558</v>
      </c>
      <c r="W51">
        <f t="shared" si="40"/>
        <v>1624.0355852109508</v>
      </c>
      <c r="X51">
        <f t="shared" si="40"/>
        <v>1827.550739556144</v>
      </c>
      <c r="Y51">
        <f t="shared" si="40"/>
        <v>1816.9452744618914</v>
      </c>
      <c r="Z51">
        <f t="shared" si="40"/>
        <v>1970.3200982606681</v>
      </c>
      <c r="AA51">
        <f t="shared" si="40"/>
        <v>2451.7151804973983</v>
      </c>
      <c r="AB51">
        <f t="shared" si="40"/>
        <v>2678.4791443000031</v>
      </c>
      <c r="AC51">
        <f t="shared" si="40"/>
        <v>2209.8110044333857</v>
      </c>
      <c r="AD51">
        <f t="shared" si="40"/>
        <v>1998.13443220349</v>
      </c>
      <c r="AE51">
        <f t="shared" si="40"/>
        <v>1823.8069143569901</v>
      </c>
      <c r="AF51">
        <f t="shared" si="40"/>
        <v>2068.7386767578605</v>
      </c>
      <c r="AG51">
        <f t="shared" si="40"/>
        <v>2150.1661499418478</v>
      </c>
      <c r="AH51" s="991">
        <f t="shared" si="40"/>
        <v>2009.6113924121705</v>
      </c>
      <c r="AI51" s="991">
        <f t="shared" si="40"/>
        <v>2012.6214497882627</v>
      </c>
    </row>
    <row r="53" spans="1:35" s="674" customFormat="1"/>
    <row r="54" spans="1:35" s="674" customFormat="1"/>
    <row r="55" spans="1:35" s="674" customFormat="1"/>
    <row r="56" spans="1:35" s="674" customFormat="1"/>
    <row r="57" spans="1:35" s="674" customFormat="1"/>
    <row r="58" spans="1:35" s="674" customFormat="1"/>
    <row r="59" spans="1:35" s="674" customFormat="1" ht="18.75">
      <c r="A59" s="675"/>
      <c r="B59" s="708" t="s">
        <v>562</v>
      </c>
    </row>
    <row r="60" spans="1:35" s="674" customFormat="1"/>
    <row r="61" spans="1:35" s="674" customFormat="1"/>
    <row r="62" spans="1:35" s="674" customFormat="1"/>
    <row r="63" spans="1:35" s="674" customFormat="1"/>
    <row r="64" spans="1:35" s="674" customFormat="1"/>
    <row r="65" spans="2:35" s="674" customFormat="1"/>
    <row r="66" spans="2:35" s="674" customFormat="1"/>
    <row r="67" spans="2:35" s="674" customFormat="1"/>
    <row r="68" spans="2:35" s="674" customFormat="1"/>
    <row r="70" spans="2:35">
      <c r="C70">
        <f>C2</f>
        <v>1989</v>
      </c>
      <c r="D70" s="986">
        <f t="shared" ref="D70:AI70" si="41">D2</f>
        <v>1990</v>
      </c>
      <c r="E70" s="986">
        <f t="shared" si="41"/>
        <v>1991</v>
      </c>
      <c r="F70" s="986">
        <f t="shared" si="41"/>
        <v>1992</v>
      </c>
      <c r="G70" s="986">
        <f t="shared" si="41"/>
        <v>1993</v>
      </c>
      <c r="H70" s="986">
        <f t="shared" si="41"/>
        <v>1994</v>
      </c>
      <c r="I70" s="986">
        <f t="shared" si="41"/>
        <v>1995</v>
      </c>
      <c r="J70" s="986">
        <f t="shared" si="41"/>
        <v>1996</v>
      </c>
      <c r="K70" s="986">
        <f t="shared" si="41"/>
        <v>1997</v>
      </c>
      <c r="L70" s="986">
        <f t="shared" si="41"/>
        <v>1998</v>
      </c>
      <c r="M70" s="986">
        <f t="shared" si="41"/>
        <v>1999</v>
      </c>
      <c r="N70" s="986">
        <f t="shared" si="41"/>
        <v>2000</v>
      </c>
      <c r="O70" s="986">
        <f t="shared" si="41"/>
        <v>2001</v>
      </c>
      <c r="P70" s="986">
        <f t="shared" si="41"/>
        <v>2002</v>
      </c>
      <c r="Q70" s="986">
        <f t="shared" si="41"/>
        <v>2003</v>
      </c>
      <c r="R70" s="986">
        <f t="shared" si="41"/>
        <v>2004</v>
      </c>
      <c r="S70" s="986">
        <f t="shared" si="41"/>
        <v>2005</v>
      </c>
      <c r="T70" s="986">
        <f t="shared" si="41"/>
        <v>2006</v>
      </c>
      <c r="U70" s="986">
        <f t="shared" si="41"/>
        <v>2007</v>
      </c>
      <c r="V70" s="986">
        <f t="shared" si="41"/>
        <v>2008</v>
      </c>
      <c r="W70" s="986">
        <f t="shared" si="41"/>
        <v>2009</v>
      </c>
      <c r="X70" s="986">
        <f t="shared" si="41"/>
        <v>2010</v>
      </c>
      <c r="Y70" s="986">
        <f t="shared" si="41"/>
        <v>2011</v>
      </c>
      <c r="Z70" s="986">
        <f t="shared" si="41"/>
        <v>2012</v>
      </c>
      <c r="AA70" s="986">
        <f t="shared" si="41"/>
        <v>2013</v>
      </c>
      <c r="AB70" s="986">
        <f t="shared" si="41"/>
        <v>2014</v>
      </c>
      <c r="AC70" s="986">
        <f t="shared" si="41"/>
        <v>2015</v>
      </c>
      <c r="AD70" s="986">
        <f t="shared" si="41"/>
        <v>2016</v>
      </c>
      <c r="AE70" s="986">
        <f t="shared" si="41"/>
        <v>2017</v>
      </c>
      <c r="AF70" s="986">
        <f t="shared" si="41"/>
        <v>2018</v>
      </c>
      <c r="AG70" s="986">
        <f t="shared" si="41"/>
        <v>2019</v>
      </c>
      <c r="AH70" s="986">
        <f t="shared" si="41"/>
        <v>2020</v>
      </c>
      <c r="AI70" s="986">
        <f t="shared" si="41"/>
        <v>2021</v>
      </c>
    </row>
    <row r="71" spans="2:35">
      <c r="B71" t="s">
        <v>895</v>
      </c>
      <c r="C71">
        <f>C20</f>
        <v>8302.3693501314519</v>
      </c>
      <c r="D71" s="986">
        <f t="shared" ref="D71:AI71" si="42">D20</f>
        <v>7571.2281441294945</v>
      </c>
      <c r="E71" s="986">
        <f t="shared" si="42"/>
        <v>7345.1422465088299</v>
      </c>
      <c r="F71" s="986">
        <f t="shared" si="42"/>
        <v>7723.0305787482976</v>
      </c>
      <c r="G71" s="986">
        <f t="shared" si="42"/>
        <v>8554.6178047564918</v>
      </c>
      <c r="H71" s="986">
        <f t="shared" si="42"/>
        <v>9226.1481077026492</v>
      </c>
      <c r="I71" s="986">
        <f t="shared" si="42"/>
        <v>9329.2802390331854</v>
      </c>
      <c r="J71" s="986">
        <f t="shared" si="42"/>
        <v>9212.0171298268488</v>
      </c>
      <c r="K71" s="986">
        <f t="shared" si="42"/>
        <v>10282.762365876881</v>
      </c>
      <c r="L71" s="986">
        <f t="shared" si="42"/>
        <v>9673.7598571387571</v>
      </c>
      <c r="M71" s="986">
        <f t="shared" si="42"/>
        <v>9189.988597762318</v>
      </c>
      <c r="N71" s="986">
        <f t="shared" si="42"/>
        <v>9208.9857593390389</v>
      </c>
      <c r="O71" s="986">
        <f t="shared" si="42"/>
        <v>9018.0735777638838</v>
      </c>
      <c r="P71" s="986">
        <f t="shared" si="42"/>
        <v>8323.8791576560889</v>
      </c>
      <c r="Q71" s="986">
        <f t="shared" si="42"/>
        <v>8058.9514729639404</v>
      </c>
      <c r="R71" s="986">
        <f t="shared" si="42"/>
        <v>9404.0849712538638</v>
      </c>
      <c r="S71" s="986">
        <f t="shared" si="42"/>
        <v>11310.654258808916</v>
      </c>
      <c r="T71" s="986">
        <f t="shared" si="42"/>
        <v>13091.460518896263</v>
      </c>
      <c r="U71" s="986">
        <f t="shared" si="42"/>
        <v>14447.042522648189</v>
      </c>
      <c r="V71" s="986">
        <f t="shared" si="42"/>
        <v>13121.77059199482</v>
      </c>
      <c r="W71" s="986">
        <f t="shared" si="42"/>
        <v>11541.078182619896</v>
      </c>
      <c r="X71" s="986">
        <f t="shared" si="42"/>
        <v>13667.8908797108</v>
      </c>
      <c r="Y71" s="986">
        <f t="shared" si="42"/>
        <v>14708.539621019088</v>
      </c>
      <c r="Z71" s="986">
        <f t="shared" si="42"/>
        <v>14242.558044344529</v>
      </c>
      <c r="AA71" s="986">
        <f t="shared" si="42"/>
        <v>14343.845864200304</v>
      </c>
      <c r="AB71" s="986">
        <f t="shared" si="42"/>
        <v>16355.469830977865</v>
      </c>
      <c r="AC71" s="986">
        <f t="shared" si="42"/>
        <v>14296.912458387536</v>
      </c>
      <c r="AD71" s="986">
        <f t="shared" si="42"/>
        <v>12768.854055028092</v>
      </c>
      <c r="AE71" s="986">
        <f t="shared" si="42"/>
        <v>13315.787933187599</v>
      </c>
      <c r="AF71" s="986">
        <f t="shared" si="42"/>
        <v>15543.0205308</v>
      </c>
      <c r="AG71" s="986">
        <f t="shared" si="42"/>
        <v>14460.288499999999</v>
      </c>
      <c r="AH71" s="986">
        <f t="shared" si="42"/>
        <v>11359.1</v>
      </c>
      <c r="AI71" s="986">
        <f t="shared" si="42"/>
        <v>12179.006560449861</v>
      </c>
    </row>
    <row r="72" spans="2:35">
      <c r="B72" t="s">
        <v>564</v>
      </c>
      <c r="C72">
        <f>C36</f>
        <v>8590.6062582334598</v>
      </c>
      <c r="D72" s="986">
        <f t="shared" ref="D72:AI72" si="43">D36</f>
        <v>8338.3805963913765</v>
      </c>
      <c r="E72" s="986">
        <f t="shared" si="43"/>
        <v>8501.8124735949987</v>
      </c>
      <c r="F72" s="986">
        <f t="shared" si="43"/>
        <v>9320.473065405431</v>
      </c>
      <c r="G72" s="986">
        <f t="shared" si="43"/>
        <v>10492.104407744055</v>
      </c>
      <c r="H72" s="986">
        <f t="shared" si="43"/>
        <v>10203.610103269684</v>
      </c>
      <c r="I72" s="986">
        <f t="shared" si="43"/>
        <v>9510.2734778713075</v>
      </c>
      <c r="J72" s="986">
        <f t="shared" si="43"/>
        <v>9032.8932261062346</v>
      </c>
      <c r="K72" s="986">
        <f t="shared" si="43"/>
        <v>10237.928812097054</v>
      </c>
      <c r="L72" s="986">
        <f t="shared" si="43"/>
        <v>10176.586509579603</v>
      </c>
      <c r="M72" s="986">
        <f t="shared" si="43"/>
        <v>10020.986788210037</v>
      </c>
      <c r="N72" s="986">
        <f t="shared" si="43"/>
        <v>9921.9874123236859</v>
      </c>
      <c r="O72" s="986">
        <f t="shared" si="43"/>
        <v>10035.749929135505</v>
      </c>
      <c r="P72" s="986">
        <f t="shared" si="43"/>
        <v>9559.8982146595499</v>
      </c>
      <c r="Q72" s="986">
        <f t="shared" si="43"/>
        <v>8333.3898905660371</v>
      </c>
      <c r="R72" s="986">
        <f t="shared" si="43"/>
        <v>8967.7817830988533</v>
      </c>
      <c r="S72" s="986">
        <f t="shared" si="43"/>
        <v>11294.304473235434</v>
      </c>
      <c r="T72" s="986">
        <f t="shared" si="43"/>
        <v>11980.109269446897</v>
      </c>
      <c r="U72" s="986">
        <f t="shared" si="43"/>
        <v>13468.230006743872</v>
      </c>
      <c r="V72" s="986">
        <f t="shared" si="43"/>
        <v>14009.44214958032</v>
      </c>
      <c r="W72" s="986">
        <f t="shared" si="43"/>
        <v>11603.370472361157</v>
      </c>
      <c r="X72" s="986">
        <f t="shared" si="43"/>
        <v>13360.322474380368</v>
      </c>
      <c r="Y72" s="986">
        <f t="shared" si="43"/>
        <v>13576.578479834145</v>
      </c>
      <c r="Z72" s="986">
        <f t="shared" si="43"/>
        <v>15035.516610467354</v>
      </c>
      <c r="AA72" s="986">
        <f t="shared" si="43"/>
        <v>19094.887025767148</v>
      </c>
      <c r="AB72" s="986">
        <f t="shared" si="43"/>
        <v>21285.153248862309</v>
      </c>
      <c r="AC72" s="986">
        <f t="shared" si="43"/>
        <v>17916.650416469896</v>
      </c>
      <c r="AD72" s="986">
        <f t="shared" si="43"/>
        <v>16528.08847092354</v>
      </c>
      <c r="AE72" s="986">
        <f t="shared" si="43"/>
        <v>15389.335633744799</v>
      </c>
      <c r="AF72" s="986">
        <f t="shared" si="43"/>
        <v>17804.218773600001</v>
      </c>
      <c r="AG72" s="986">
        <f t="shared" si="43"/>
        <v>18870.092499999999</v>
      </c>
      <c r="AH72" s="986">
        <f t="shared" si="43"/>
        <v>17989.3</v>
      </c>
      <c r="AI72" s="986">
        <f t="shared" si="43"/>
        <v>18376.569821930647</v>
      </c>
    </row>
  </sheetData>
  <pageMargins left="0.7" right="0.7" top="0.75" bottom="0.75" header="0.3" footer="0.3"/>
  <pageSetup paperSize="9"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4"/>
  <sheetViews>
    <sheetView workbookViewId="0">
      <selection activeCell="A7" sqref="A7"/>
    </sheetView>
  </sheetViews>
  <sheetFormatPr defaultColWidth="11.42578125" defaultRowHeight="15"/>
  <cols>
    <col min="1" max="1" width="14.28515625" customWidth="1"/>
  </cols>
  <sheetData>
    <row r="1" spans="1:2" ht="21">
      <c r="A1" s="707" t="s">
        <v>660</v>
      </c>
      <c r="B1" t="s">
        <v>664</v>
      </c>
    </row>
    <row r="3" spans="1:2">
      <c r="A3" s="661" t="s">
        <v>850</v>
      </c>
    </row>
    <row r="4" spans="1:2">
      <c r="A4" t="s">
        <v>858</v>
      </c>
    </row>
    <row r="5" spans="1:2">
      <c r="A5" t="s">
        <v>885</v>
      </c>
    </row>
    <row r="6" spans="1:2" s="986" customFormat="1">
      <c r="A6" s="986" t="s">
        <v>894</v>
      </c>
    </row>
    <row r="8" spans="1:2">
      <c r="A8" s="661" t="s">
        <v>847</v>
      </c>
    </row>
    <row r="9" spans="1:2">
      <c r="A9" t="s">
        <v>848</v>
      </c>
    </row>
    <row r="10" spans="1:2">
      <c r="A10" t="s">
        <v>849</v>
      </c>
    </row>
    <row r="12" spans="1:2">
      <c r="A12" s="661" t="s">
        <v>832</v>
      </c>
    </row>
    <row r="13" spans="1:2">
      <c r="A13" t="s">
        <v>844</v>
      </c>
    </row>
    <row r="14" spans="1:2">
      <c r="A14" t="s">
        <v>845</v>
      </c>
    </row>
    <row r="16" spans="1:2">
      <c r="A16" s="661" t="s">
        <v>770</v>
      </c>
    </row>
    <row r="17" spans="1:1">
      <c r="A17" t="s">
        <v>773</v>
      </c>
    </row>
    <row r="18" spans="1:1">
      <c r="A18" t="s">
        <v>781</v>
      </c>
    </row>
    <row r="19" spans="1:1">
      <c r="A19" t="s">
        <v>774</v>
      </c>
    </row>
    <row r="20" spans="1:1">
      <c r="A20" t="s">
        <v>775</v>
      </c>
    </row>
    <row r="22" spans="1:1">
      <c r="A22" s="661" t="s">
        <v>762</v>
      </c>
    </row>
    <row r="23" spans="1:1">
      <c r="A23" t="s">
        <v>767</v>
      </c>
    </row>
    <row r="24" spans="1:1">
      <c r="A24" t="s">
        <v>765</v>
      </c>
    </row>
    <row r="25" spans="1:1">
      <c r="A25" t="s">
        <v>768</v>
      </c>
    </row>
    <row r="27" spans="1:1">
      <c r="A27" s="661" t="s">
        <v>749</v>
      </c>
    </row>
    <row r="28" spans="1:1">
      <c r="A28" t="s">
        <v>754</v>
      </c>
    </row>
    <row r="29" spans="1:1">
      <c r="A29" t="s">
        <v>755</v>
      </c>
    </row>
    <row r="30" spans="1:1">
      <c r="A30" t="s">
        <v>756</v>
      </c>
    </row>
    <row r="31" spans="1:1">
      <c r="A31" t="s">
        <v>757</v>
      </c>
    </row>
    <row r="32" spans="1:1">
      <c r="A32" t="s">
        <v>758</v>
      </c>
    </row>
    <row r="34" spans="1:1">
      <c r="A34" s="661" t="s">
        <v>672</v>
      </c>
    </row>
    <row r="35" spans="1:1">
      <c r="A35" t="s">
        <v>668</v>
      </c>
    </row>
    <row r="36" spans="1:1">
      <c r="A36" t="s">
        <v>735</v>
      </c>
    </row>
    <row r="37" spans="1:1">
      <c r="A37" t="s">
        <v>719</v>
      </c>
    </row>
    <row r="38" spans="1:1">
      <c r="A38" t="s">
        <v>685</v>
      </c>
    </row>
    <row r="39" spans="1:1">
      <c r="A39" t="s">
        <v>686</v>
      </c>
    </row>
    <row r="40" spans="1:1">
      <c r="A40" t="s">
        <v>695</v>
      </c>
    </row>
    <row r="41" spans="1:1">
      <c r="A41" t="s">
        <v>697</v>
      </c>
    </row>
    <row r="42" spans="1:1">
      <c r="A42" t="s">
        <v>701</v>
      </c>
    </row>
    <row r="43" spans="1:1">
      <c r="A43" t="s">
        <v>702</v>
      </c>
    </row>
    <row r="44" spans="1:1">
      <c r="A44" t="s">
        <v>717</v>
      </c>
    </row>
    <row r="45" spans="1:1">
      <c r="A45" t="s">
        <v>718</v>
      </c>
    </row>
    <row r="46" spans="1:1">
      <c r="A46" t="s">
        <v>726</v>
      </c>
    </row>
    <row r="47" spans="1:1">
      <c r="A47" t="s">
        <v>725</v>
      </c>
    </row>
    <row r="48" spans="1:1">
      <c r="A48" t="s">
        <v>727</v>
      </c>
    </row>
    <row r="49" spans="1:1">
      <c r="A49" t="s">
        <v>692</v>
      </c>
    </row>
    <row r="50" spans="1:1">
      <c r="A50" t="s">
        <v>728</v>
      </c>
    </row>
    <row r="51" spans="1:1">
      <c r="A51" t="s">
        <v>687</v>
      </c>
    </row>
    <row r="52" spans="1:1">
      <c r="A52" t="s">
        <v>688</v>
      </c>
    </row>
    <row r="53" spans="1:1">
      <c r="A53" t="s">
        <v>674</v>
      </c>
    </row>
    <row r="54" spans="1:1">
      <c r="A54" t="s">
        <v>676</v>
      </c>
    </row>
    <row r="55" spans="1:1">
      <c r="A55" t="s">
        <v>677</v>
      </c>
    </row>
    <row r="56" spans="1:1">
      <c r="A56" t="s">
        <v>710</v>
      </c>
    </row>
    <row r="57" spans="1:1">
      <c r="A57" t="s">
        <v>684</v>
      </c>
    </row>
    <row r="58" spans="1:1">
      <c r="A58" t="s">
        <v>711</v>
      </c>
    </row>
    <row r="60" spans="1:1">
      <c r="A60" s="661" t="s">
        <v>651</v>
      </c>
    </row>
    <row r="61" spans="1:1">
      <c r="A61" s="785" t="s">
        <v>661</v>
      </c>
    </row>
    <row r="62" spans="1:1">
      <c r="A62" s="785" t="s">
        <v>662</v>
      </c>
    </row>
    <row r="63" spans="1:1">
      <c r="A63" s="785" t="s">
        <v>663</v>
      </c>
    </row>
    <row r="64" spans="1:1">
      <c r="A64" s="785" t="s">
        <v>665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2"/>
  <sheetViews>
    <sheetView zoomScale="70" zoomScaleNormal="70" workbookViewId="0">
      <pane xSplit="2" ySplit="2" topLeftCell="O21" activePane="bottomRight" state="frozen"/>
      <selection pane="topRight" activeCell="C1" sqref="C1"/>
      <selection pane="bottomLeft" activeCell="A4" sqref="A4"/>
      <selection pane="bottomRight" activeCell="B46" sqref="B46"/>
    </sheetView>
  </sheetViews>
  <sheetFormatPr defaultColWidth="11.42578125" defaultRowHeight="15"/>
  <cols>
    <col min="2" max="2" width="99" customWidth="1"/>
  </cols>
  <sheetData>
    <row r="1" spans="2:39" ht="18.75">
      <c r="B1" s="719" t="s">
        <v>625</v>
      </c>
    </row>
    <row r="2" spans="2:39">
      <c r="B2" t="s">
        <v>645</v>
      </c>
      <c r="C2">
        <v>1989</v>
      </c>
      <c r="D2">
        <f>C2+1</f>
        <v>1990</v>
      </c>
      <c r="E2">
        <f t="shared" ref="E2:AF2" si="0">D2+1</f>
        <v>1991</v>
      </c>
      <c r="F2">
        <f t="shared" si="0"/>
        <v>1992</v>
      </c>
      <c r="G2">
        <f t="shared" si="0"/>
        <v>1993</v>
      </c>
      <c r="H2">
        <f t="shared" si="0"/>
        <v>1994</v>
      </c>
      <c r="I2">
        <f t="shared" si="0"/>
        <v>1995</v>
      </c>
      <c r="J2">
        <f t="shared" si="0"/>
        <v>1996</v>
      </c>
      <c r="K2">
        <f t="shared" si="0"/>
        <v>1997</v>
      </c>
      <c r="L2">
        <f t="shared" si="0"/>
        <v>1998</v>
      </c>
      <c r="M2">
        <f t="shared" si="0"/>
        <v>1999</v>
      </c>
      <c r="N2">
        <f t="shared" si="0"/>
        <v>2000</v>
      </c>
      <c r="O2">
        <f t="shared" si="0"/>
        <v>2001</v>
      </c>
      <c r="P2">
        <f t="shared" si="0"/>
        <v>2002</v>
      </c>
      <c r="Q2">
        <f t="shared" si="0"/>
        <v>2003</v>
      </c>
      <c r="R2">
        <f t="shared" si="0"/>
        <v>2004</v>
      </c>
      <c r="S2">
        <f t="shared" si="0"/>
        <v>2005</v>
      </c>
      <c r="T2">
        <f t="shared" si="0"/>
        <v>2006</v>
      </c>
      <c r="U2">
        <f t="shared" si="0"/>
        <v>2007</v>
      </c>
      <c r="V2">
        <f t="shared" si="0"/>
        <v>2008</v>
      </c>
      <c r="W2">
        <f t="shared" si="0"/>
        <v>2009</v>
      </c>
      <c r="X2">
        <f t="shared" si="0"/>
        <v>2010</v>
      </c>
      <c r="Y2">
        <f t="shared" si="0"/>
        <v>2011</v>
      </c>
      <c r="Z2">
        <f t="shared" si="0"/>
        <v>2012</v>
      </c>
      <c r="AA2">
        <f t="shared" si="0"/>
        <v>2013</v>
      </c>
      <c r="AB2">
        <f t="shared" si="0"/>
        <v>2014</v>
      </c>
      <c r="AC2">
        <f t="shared" si="0"/>
        <v>2015</v>
      </c>
      <c r="AD2">
        <f t="shared" si="0"/>
        <v>2016</v>
      </c>
      <c r="AE2">
        <f t="shared" si="0"/>
        <v>2017</v>
      </c>
      <c r="AF2">
        <f t="shared" si="0"/>
        <v>2018</v>
      </c>
      <c r="AG2">
        <v>2019</v>
      </c>
      <c r="AH2">
        <v>2020</v>
      </c>
      <c r="AI2">
        <v>2021</v>
      </c>
      <c r="AJ2">
        <v>2022</v>
      </c>
      <c r="AK2">
        <v>2023</v>
      </c>
      <c r="AL2">
        <v>2024</v>
      </c>
      <c r="AM2">
        <v>2025</v>
      </c>
    </row>
    <row r="3" spans="2:39">
      <c r="B3" s="661"/>
    </row>
    <row r="4" spans="2:39">
      <c r="B4" s="715" t="s">
        <v>620</v>
      </c>
      <c r="Z4">
        <f>'Rev compare'!Y6</f>
        <v>9566</v>
      </c>
      <c r="AA4">
        <f>'Rev compare'!Z6</f>
        <v>9832.7000000000007</v>
      </c>
      <c r="AB4">
        <f>'Rev compare'!AA6</f>
        <v>11497.6</v>
      </c>
      <c r="AC4">
        <f>'Rev compare'!AB6</f>
        <v>10963.5</v>
      </c>
    </row>
    <row r="5" spans="2:39">
      <c r="B5" s="715" t="s">
        <v>621</v>
      </c>
      <c r="Z5">
        <f>'Rev compare'!Y5</f>
        <v>9418.9</v>
      </c>
      <c r="AA5">
        <f>'Rev compare'!Z5</f>
        <v>9897.5</v>
      </c>
      <c r="AB5">
        <f>'Rev compare'!AA5</f>
        <v>11874.9</v>
      </c>
      <c r="AC5">
        <f>'Rev compare'!AB5</f>
        <v>11003.1</v>
      </c>
    </row>
    <row r="6" spans="2:39">
      <c r="B6" s="715" t="s">
        <v>624</v>
      </c>
      <c r="Z6">
        <f>Z5-Z4</f>
        <v>-147.10000000000036</v>
      </c>
      <c r="AA6">
        <f>AA5-AA4</f>
        <v>64.799999999999272</v>
      </c>
      <c r="AB6">
        <f>AB5-AB4</f>
        <v>377.29999999999927</v>
      </c>
      <c r="AC6">
        <f>AC5-AC4</f>
        <v>39.600000000000364</v>
      </c>
    </row>
    <row r="7" spans="2:39">
      <c r="B7" s="715" t="s">
        <v>636</v>
      </c>
      <c r="Z7" s="654">
        <f>Z6/Z4</f>
        <v>-1.5377378214509759E-2</v>
      </c>
      <c r="AA7" s="654">
        <f>AA6/AA4</f>
        <v>6.5902549655739795E-3</v>
      </c>
      <c r="AB7" s="654">
        <f>AB6/AB4</f>
        <v>3.2815544113554071E-2</v>
      </c>
      <c r="AC7" s="654">
        <f>AC6/AC4</f>
        <v>3.6119852236968452E-3</v>
      </c>
    </row>
    <row r="8" spans="2:39">
      <c r="B8" s="715"/>
    </row>
    <row r="9" spans="2:39">
      <c r="B9" s="715" t="s">
        <v>622</v>
      </c>
      <c r="Z9">
        <f>'Exp compare'!Z6</f>
        <v>10943.9</v>
      </c>
      <c r="AA9">
        <f>'Exp compare'!AA6</f>
        <v>12505.1</v>
      </c>
      <c r="AB9">
        <f>'Exp compare'!AB6</f>
        <v>14489.8</v>
      </c>
      <c r="AC9">
        <f>'Exp compare'!AC6</f>
        <v>13496.1</v>
      </c>
    </row>
    <row r="10" spans="2:39">
      <c r="B10" s="715" t="s">
        <v>623</v>
      </c>
      <c r="Z10">
        <f>'Exp compare'!Z5</f>
        <v>9943.2999999999993</v>
      </c>
      <c r="AA10">
        <f>'Exp compare'!AA5</f>
        <v>13175.8</v>
      </c>
      <c r="AB10">
        <f>'Exp compare'!AB5</f>
        <v>15454.1</v>
      </c>
      <c r="AC10">
        <f>'Exp compare'!AC5</f>
        <v>13788.900000000001</v>
      </c>
    </row>
    <row r="11" spans="2:39">
      <c r="B11" s="715" t="s">
        <v>624</v>
      </c>
      <c r="Z11">
        <f>Z10-Z9</f>
        <v>-1000.6000000000004</v>
      </c>
      <c r="AA11">
        <f>AA10-AA9</f>
        <v>670.69999999999891</v>
      </c>
      <c r="AB11">
        <f>AB10-AB9</f>
        <v>964.30000000000109</v>
      </c>
      <c r="AC11">
        <f>AC10-AC9</f>
        <v>292.80000000000109</v>
      </c>
    </row>
    <row r="12" spans="2:39">
      <c r="B12" s="715" t="s">
        <v>636</v>
      </c>
      <c r="Z12" s="654">
        <f>Z11/Z9</f>
        <v>-9.1429929001544272E-2</v>
      </c>
      <c r="AA12" s="654">
        <f>AA11/AA9</f>
        <v>5.3634117280149607E-2</v>
      </c>
      <c r="AB12" s="654">
        <f>AB11/AB9</f>
        <v>6.6550262943587984E-2</v>
      </c>
      <c r="AC12" s="654">
        <f>AC11/AC9</f>
        <v>2.1695156378509429E-2</v>
      </c>
    </row>
    <row r="13" spans="2:39">
      <c r="B13" s="715"/>
    </row>
    <row r="14" spans="2:39">
      <c r="B14" t="s">
        <v>603</v>
      </c>
      <c r="C14">
        <f>'Rev compare'!B6</f>
        <v>1013.9</v>
      </c>
      <c r="D14">
        <f>'Rev compare'!C6</f>
        <v>988.9</v>
      </c>
      <c r="E14">
        <f>'Rev compare'!D6</f>
        <v>1026.2</v>
      </c>
      <c r="F14">
        <f>'Rev compare'!E6</f>
        <v>1125.5</v>
      </c>
      <c r="G14">
        <f>'Rev compare'!F6</f>
        <v>1308.7</v>
      </c>
      <c r="H14">
        <f>'Rev compare'!G6</f>
        <v>1451.7</v>
      </c>
      <c r="I14">
        <f>'Rev compare'!H6</f>
        <v>1721.6</v>
      </c>
      <c r="J14">
        <f>'Rev compare'!I6</f>
        <v>1897.7</v>
      </c>
      <c r="K14">
        <f>'Rev compare'!J6</f>
        <v>2201.8000000000002</v>
      </c>
      <c r="L14">
        <f>'Rev compare'!K6</f>
        <v>2352.9</v>
      </c>
      <c r="M14">
        <f>'Rev compare'!L6</f>
        <v>2569</v>
      </c>
      <c r="N14">
        <f>'Rev compare'!M6</f>
        <v>2975.8</v>
      </c>
      <c r="O14">
        <f>'Rev compare'!N6</f>
        <v>3184.8</v>
      </c>
      <c r="P14">
        <f>'Rev compare'!O6</f>
        <v>3286.4</v>
      </c>
      <c r="Q14">
        <f>'Rev compare'!P6</f>
        <v>3650.1</v>
      </c>
      <c r="R14">
        <f>'Rev compare'!Q6</f>
        <v>4349.6000000000004</v>
      </c>
      <c r="S14">
        <f>'Rev compare'!R6</f>
        <v>5326.8</v>
      </c>
      <c r="T14">
        <f>'Rev compare'!S6</f>
        <v>6311.6</v>
      </c>
      <c r="U14">
        <f>'Rev compare'!T6</f>
        <v>7028.6</v>
      </c>
      <c r="V14">
        <f>'Rev compare'!U6</f>
        <v>7073.3</v>
      </c>
      <c r="W14">
        <f>'Rev compare'!V6</f>
        <v>6651.3</v>
      </c>
      <c r="X14">
        <f>'Rev compare'!W6</f>
        <v>8278.9</v>
      </c>
      <c r="Y14">
        <f>'Rev compare'!X6</f>
        <v>9304.9</v>
      </c>
      <c r="Z14">
        <f>'Rev compare'!Y6</f>
        <v>9566</v>
      </c>
      <c r="AA14">
        <f>'Rev compare'!Z6</f>
        <v>9832.7000000000007</v>
      </c>
      <c r="AB14">
        <f>'Rev compare'!AA6</f>
        <v>11497.6</v>
      </c>
      <c r="AC14">
        <f>'Rev compare'!AB6</f>
        <v>10963.5</v>
      </c>
    </row>
    <row r="15" spans="2:39">
      <c r="B15" t="s">
        <v>604</v>
      </c>
      <c r="C15">
        <f>'Rev compare'!B9+'Rev compare'!B53+'Rev compare'!B83+'Rev compare'!B101</f>
        <v>1013.9000000000001</v>
      </c>
      <c r="D15">
        <f>'Rev compare'!C9+'Rev compare'!C53+'Rev compare'!C83+'Rev compare'!C101</f>
        <v>988.8</v>
      </c>
      <c r="E15">
        <f>'Rev compare'!D9+'Rev compare'!D53+'Rev compare'!D83+'Rev compare'!D101</f>
        <v>1026.2</v>
      </c>
      <c r="F15">
        <f>'Rev compare'!E9+'Rev compare'!E53+'Rev compare'!E83+'Rev compare'!E101</f>
        <v>1125.5</v>
      </c>
      <c r="G15">
        <f>'Rev compare'!F9+'Rev compare'!F53+'Rev compare'!F83+'Rev compare'!F101</f>
        <v>1308.5999999999999</v>
      </c>
      <c r="H15">
        <f>'Rev compare'!G9+'Rev compare'!G53+'Rev compare'!G83+'Rev compare'!G101</f>
        <v>1451.7</v>
      </c>
      <c r="I15">
        <f>'Rev compare'!H9+'Rev compare'!H53+'Rev compare'!H83+'Rev compare'!H101</f>
        <v>1721.5000000000002</v>
      </c>
      <c r="J15">
        <f>'Rev compare'!I9+'Rev compare'!I53+'Rev compare'!I83+'Rev compare'!I101</f>
        <v>1897.6999999999998</v>
      </c>
      <c r="K15">
        <f>'Rev compare'!J9+'Rev compare'!J53+'Rev compare'!J83+'Rev compare'!J101</f>
        <v>2201.6999999999998</v>
      </c>
      <c r="L15">
        <f>'Rev compare'!K9+'Rev compare'!K53+'Rev compare'!K83+'Rev compare'!K101</f>
        <v>2352.9</v>
      </c>
      <c r="M15">
        <f>'Rev compare'!L9+'Rev compare'!L53+'Rev compare'!L83+'Rev compare'!L101</f>
        <v>2569</v>
      </c>
      <c r="N15">
        <f>'Rev compare'!M9+'Rev compare'!M53+'Rev compare'!M83+'Rev compare'!M101</f>
        <v>2975.8</v>
      </c>
      <c r="O15">
        <f>'Rev compare'!N9+'Rev compare'!N53+'Rev compare'!N83+'Rev compare'!N101</f>
        <v>3184.8</v>
      </c>
      <c r="P15">
        <f>'Rev compare'!O9+'Rev compare'!O53+'Rev compare'!O83+'Rev compare'!O101</f>
        <v>3286.4</v>
      </c>
      <c r="Q15">
        <f>'Rev compare'!P9+'Rev compare'!P53+'Rev compare'!P83+'Rev compare'!P101</f>
        <v>3650.1</v>
      </c>
      <c r="R15">
        <f>'Rev compare'!Q9+'Rev compare'!Q53+'Rev compare'!Q83+'Rev compare'!Q101</f>
        <v>4349.5999999999995</v>
      </c>
      <c r="S15">
        <f>'Rev compare'!R9+'Rev compare'!R53+'Rev compare'!R83+'Rev compare'!R101</f>
        <v>5326.8</v>
      </c>
      <c r="T15">
        <f>'Rev compare'!S9+'Rev compare'!S53+'Rev compare'!S83+'Rev compare'!S101</f>
        <v>6311.5000000000009</v>
      </c>
      <c r="U15">
        <f>'Rev compare'!T9+'Rev compare'!T53+'Rev compare'!T83+'Rev compare'!T101</f>
        <v>7028.6</v>
      </c>
      <c r="V15">
        <f>'Rev compare'!U9+'Rev compare'!U53+'Rev compare'!U83+'Rev compare'!U101</f>
        <v>7073.3000000000011</v>
      </c>
      <c r="W15">
        <f>'Rev compare'!V9+'Rev compare'!V53+'Rev compare'!V83+'Rev compare'!V101</f>
        <v>6651.3</v>
      </c>
      <c r="X15">
        <f>'Rev compare'!W9+'Rev compare'!W53+'Rev compare'!W83+'Rev compare'!W101</f>
        <v>8278.9</v>
      </c>
      <c r="Y15">
        <f>'Rev compare'!X9+'Rev compare'!X53+'Rev compare'!X83+'Rev compare'!X101</f>
        <v>9304.9</v>
      </c>
      <c r="Z15">
        <f>'Rev compare'!Y9+'Rev compare'!Y53+'Rev compare'!Y83+'Rev compare'!Y101</f>
        <v>9566.0999999999985</v>
      </c>
      <c r="AA15">
        <f>'Rev compare'!Z9+'Rev compare'!Z53+'Rev compare'!Z83+'Rev compare'!Z101</f>
        <v>9832.6999999999989</v>
      </c>
      <c r="AB15">
        <f>'Rev compare'!AA9+'Rev compare'!AA53+'Rev compare'!AA83+'Rev compare'!AA101</f>
        <v>11497.6</v>
      </c>
      <c r="AC15">
        <f>'Rev compare'!AB9+'Rev compare'!AB53+'Rev compare'!AB83+'Rev compare'!AB101</f>
        <v>10963.5</v>
      </c>
    </row>
    <row r="16" spans="2:39">
      <c r="B16" t="s">
        <v>571</v>
      </c>
      <c r="C16">
        <f t="shared" ref="C16:AB16" si="1">C14-C15</f>
        <v>0</v>
      </c>
      <c r="D16">
        <f t="shared" si="1"/>
        <v>0.10000000000002274</v>
      </c>
      <c r="E16">
        <f t="shared" si="1"/>
        <v>0</v>
      </c>
      <c r="F16">
        <f t="shared" si="1"/>
        <v>0</v>
      </c>
      <c r="G16">
        <f t="shared" si="1"/>
        <v>0.10000000000013642</v>
      </c>
      <c r="H16">
        <f t="shared" si="1"/>
        <v>0</v>
      </c>
      <c r="I16">
        <f t="shared" si="1"/>
        <v>9.9999999999681677E-2</v>
      </c>
      <c r="J16">
        <f t="shared" si="1"/>
        <v>0</v>
      </c>
      <c r="K16">
        <f t="shared" si="1"/>
        <v>0.1000000000003638</v>
      </c>
      <c r="L16">
        <f t="shared" si="1"/>
        <v>0</v>
      </c>
      <c r="M16">
        <f t="shared" si="1"/>
        <v>0</v>
      </c>
      <c r="N16">
        <f t="shared" si="1"/>
        <v>0</v>
      </c>
      <c r="O16">
        <f t="shared" si="1"/>
        <v>0</v>
      </c>
      <c r="P16">
        <f t="shared" si="1"/>
        <v>0</v>
      </c>
      <c r="Q16">
        <f t="shared" si="1"/>
        <v>0</v>
      </c>
      <c r="R16">
        <f t="shared" si="1"/>
        <v>0</v>
      </c>
      <c r="S16">
        <f t="shared" si="1"/>
        <v>0</v>
      </c>
      <c r="T16">
        <f t="shared" si="1"/>
        <v>9.9999999999454303E-2</v>
      </c>
      <c r="U16">
        <f t="shared" si="1"/>
        <v>0</v>
      </c>
      <c r="V16">
        <f t="shared" si="1"/>
        <v>0</v>
      </c>
      <c r="W16">
        <f t="shared" si="1"/>
        <v>0</v>
      </c>
      <c r="X16">
        <f t="shared" si="1"/>
        <v>0</v>
      </c>
      <c r="Y16">
        <f t="shared" si="1"/>
        <v>0</v>
      </c>
      <c r="Z16">
        <f t="shared" si="1"/>
        <v>-9.9999999998544808E-2</v>
      </c>
      <c r="AA16">
        <f t="shared" si="1"/>
        <v>0</v>
      </c>
      <c r="AB16">
        <f t="shared" si="1"/>
        <v>0</v>
      </c>
      <c r="AC16">
        <f>AC14-AC15</f>
        <v>0</v>
      </c>
    </row>
    <row r="18" spans="2:39">
      <c r="B18" t="s">
        <v>605</v>
      </c>
      <c r="Z18">
        <f>'Rev compare'!Y5</f>
        <v>9418.9</v>
      </c>
      <c r="AA18">
        <f>'Rev compare'!Z5</f>
        <v>9897.5</v>
      </c>
      <c r="AB18">
        <f>'Rev compare'!AA5</f>
        <v>11874.9</v>
      </c>
      <c r="AC18">
        <f>'Rev compare'!AB5</f>
        <v>11003.1</v>
      </c>
      <c r="AD18">
        <f>'Rev compare'!AC5</f>
        <v>10485.5</v>
      </c>
      <c r="AE18">
        <f>'Rev compare'!AD5</f>
        <v>11525.1</v>
      </c>
      <c r="AF18">
        <f>'Rev compare'!AE5</f>
        <v>14085.1</v>
      </c>
      <c r="AG18">
        <f>'Rev compare'!AF5</f>
        <v>13680.5</v>
      </c>
      <c r="AH18">
        <f>'Rev compare'!AG5</f>
        <v>11359.1</v>
      </c>
      <c r="AI18">
        <f>'Rev compare'!AH5</f>
        <v>12995</v>
      </c>
      <c r="AJ18">
        <f>'Rev compare'!AI5</f>
        <v>15095.1</v>
      </c>
      <c r="AK18">
        <f>'Rev compare'!AJ5</f>
        <v>17041.599999999999</v>
      </c>
      <c r="AL18">
        <f>'Rev compare'!AK5</f>
        <v>18833.900000000001</v>
      </c>
      <c r="AM18" s="986">
        <f>'Rev compare'!AL5</f>
        <v>20626.099999999999</v>
      </c>
    </row>
    <row r="19" spans="2:39">
      <c r="B19" t="s">
        <v>604</v>
      </c>
      <c r="Z19">
        <f>'Rev compare'!Y8+'Rev compare'!Y52+'Rev compare'!Y82</f>
        <v>9418.9</v>
      </c>
      <c r="AA19">
        <f>'Rev compare'!Z8+'Rev compare'!Z52+'Rev compare'!Z82</f>
        <v>9897.4</v>
      </c>
      <c r="AB19">
        <f>'Rev compare'!AA8+'Rev compare'!AA52+'Rev compare'!AA82</f>
        <v>11874.9</v>
      </c>
      <c r="AC19">
        <f>'Rev compare'!AB8+'Rev compare'!AB52+'Rev compare'!AB82</f>
        <v>11003.1</v>
      </c>
      <c r="AD19">
        <f>'Rev compare'!AC8+'Rev compare'!AC52+'Rev compare'!AC82</f>
        <v>10485.6</v>
      </c>
      <c r="AE19">
        <f>'Rev compare'!AD8+'Rev compare'!AD52+'Rev compare'!AD82</f>
        <v>11525.099999999999</v>
      </c>
      <c r="AF19">
        <f>'Rev compare'!AE8+'Rev compare'!AE52+'Rev compare'!AE82</f>
        <v>14085.2</v>
      </c>
      <c r="AG19">
        <f>'Rev compare'!AF8+'Rev compare'!AF52+'Rev compare'!AF82</f>
        <v>13680.5</v>
      </c>
      <c r="AH19">
        <f>'Rev compare'!AG8+'Rev compare'!AG52+'Rev compare'!AG82</f>
        <v>11359.1</v>
      </c>
      <c r="AI19">
        <f>'Rev compare'!AH8+'Rev compare'!AH52+'Rev compare'!AH82</f>
        <v>12995</v>
      </c>
      <c r="AJ19">
        <f>'Rev compare'!AI8+'Rev compare'!AI52+'Rev compare'!AI82</f>
        <v>15095.100000000002</v>
      </c>
      <c r="AK19">
        <f>'Rev compare'!AJ8+'Rev compare'!AJ52+'Rev compare'!AJ82</f>
        <v>17041.5</v>
      </c>
      <c r="AL19">
        <f>'Rev compare'!AK8+'Rev compare'!AK52+'Rev compare'!AK82</f>
        <v>18833.899999999998</v>
      </c>
      <c r="AM19" s="986">
        <f>'Rev compare'!AL8+'Rev compare'!AL52+'Rev compare'!AL82</f>
        <v>20626.100000000002</v>
      </c>
    </row>
    <row r="20" spans="2:39">
      <c r="B20" t="s">
        <v>571</v>
      </c>
      <c r="Z20">
        <f>Z18-Z19</f>
        <v>0</v>
      </c>
      <c r="AA20">
        <f t="shared" ref="AA20:AC20" si="2">AA18-AA19</f>
        <v>0.1000000000003638</v>
      </c>
      <c r="AB20">
        <f t="shared" si="2"/>
        <v>0</v>
      </c>
      <c r="AC20">
        <f t="shared" si="2"/>
        <v>0</v>
      </c>
      <c r="AD20">
        <f t="shared" ref="AD20:AF20" si="3">AD18-AD19</f>
        <v>-0.1000000000003638</v>
      </c>
      <c r="AE20">
        <f t="shared" si="3"/>
        <v>0</v>
      </c>
      <c r="AF20">
        <f t="shared" si="3"/>
        <v>-0.1000000000003638</v>
      </c>
      <c r="AG20">
        <f t="shared" ref="AG20:AL20" si="4">AG18-AG19</f>
        <v>0</v>
      </c>
      <c r="AH20">
        <f t="shared" si="4"/>
        <v>0</v>
      </c>
      <c r="AI20">
        <f t="shared" si="4"/>
        <v>0</v>
      </c>
      <c r="AJ20">
        <f t="shared" si="4"/>
        <v>0</v>
      </c>
      <c r="AK20">
        <f t="shared" si="4"/>
        <v>9.9999999998544808E-2</v>
      </c>
      <c r="AL20">
        <f t="shared" si="4"/>
        <v>0</v>
      </c>
      <c r="AM20" s="986">
        <f t="shared" ref="AM20" si="5">AM18-AM19</f>
        <v>0</v>
      </c>
    </row>
    <row r="21" spans="2:39">
      <c r="AM21" s="986"/>
    </row>
    <row r="22" spans="2:39">
      <c r="B22" t="s">
        <v>607</v>
      </c>
      <c r="C22">
        <f>'Exp compare'!C6</f>
        <v>1049.0999999999999</v>
      </c>
      <c r="D22">
        <f>'Exp compare'!D6</f>
        <v>1089.0999999999999</v>
      </c>
      <c r="E22">
        <f>'Exp compare'!E6</f>
        <v>1187.8</v>
      </c>
      <c r="F22">
        <f>'Exp compare'!F6</f>
        <v>1358.3</v>
      </c>
      <c r="G22">
        <f>'Exp compare'!G6</f>
        <v>1605.1</v>
      </c>
      <c r="H22">
        <f>'Exp compare'!H6</f>
        <v>1605.5</v>
      </c>
      <c r="I22">
        <f>'Exp compare'!I6</f>
        <v>1755</v>
      </c>
      <c r="J22">
        <f>'Exp compare'!J6</f>
        <v>1860.8</v>
      </c>
      <c r="K22">
        <f>'Exp compare'!K6</f>
        <v>2192.1999999999998</v>
      </c>
      <c r="L22">
        <f>'Exp compare'!L6</f>
        <v>2475.1999999999998</v>
      </c>
      <c r="M22">
        <f>'Exp compare'!M6</f>
        <v>2801.3</v>
      </c>
      <c r="N22">
        <f>'Exp compare'!N6</f>
        <v>3206.2</v>
      </c>
      <c r="O22">
        <f>'Exp compare'!O6</f>
        <v>3544.2</v>
      </c>
      <c r="P22">
        <f>'Exp compare'!P6</f>
        <v>3774.4</v>
      </c>
      <c r="Q22">
        <f>'Exp compare'!Q6</f>
        <v>3774.4</v>
      </c>
      <c r="R22">
        <f>'Exp compare'!R6</f>
        <v>4147.8</v>
      </c>
      <c r="S22">
        <f>'Exp compare'!S6</f>
        <v>5319.1</v>
      </c>
      <c r="T22">
        <f>'Exp compare'!T6</f>
        <v>5775.8</v>
      </c>
      <c r="U22">
        <f>'Exp compare'!U6</f>
        <v>6552.4</v>
      </c>
      <c r="V22">
        <f>'Exp compare'!V6</f>
        <v>7551.8</v>
      </c>
      <c r="W22">
        <f>'Exp compare'!W6</f>
        <v>6687.2</v>
      </c>
      <c r="X22">
        <f>'Exp compare'!X6</f>
        <v>8092.6</v>
      </c>
      <c r="Y22">
        <f>'Exp compare'!Y6</f>
        <v>8588.7999999999993</v>
      </c>
      <c r="Z22">
        <f>'Exp compare'!Z6</f>
        <v>10943.9</v>
      </c>
      <c r="AA22">
        <f>'Exp compare'!AA6</f>
        <v>12505.1</v>
      </c>
      <c r="AB22">
        <f>'Exp compare'!AB6</f>
        <v>14489.8</v>
      </c>
      <c r="AC22">
        <f>'Exp compare'!AC6</f>
        <v>13496.1</v>
      </c>
      <c r="AM22" s="986"/>
    </row>
    <row r="23" spans="2:39">
      <c r="B23" t="s">
        <v>648</v>
      </c>
      <c r="C23">
        <f>'Exp compare'!C9+'Exp compare'!C33+'Exp compare'!C66+'Exp compare'!C87+'Exp compare'!C103+'Exp compare'!C107+'Exp compare'!C114+'Exp compare'!C139+'Exp compare'!C141+'Exp compare'!C145</f>
        <v>1049.2</v>
      </c>
      <c r="D23">
        <f>'Exp compare'!D9+'Exp compare'!D33+'Exp compare'!D66+'Exp compare'!D87+'Exp compare'!D103+'Exp compare'!D107+'Exp compare'!D114+'Exp compare'!D139+'Exp compare'!D141+'Exp compare'!D145</f>
        <v>1089.0999999999999</v>
      </c>
      <c r="E23">
        <f>'Exp compare'!E9+'Exp compare'!E33+'Exp compare'!E66+'Exp compare'!E87+'Exp compare'!E103+'Exp compare'!E107+'Exp compare'!E114+'Exp compare'!E139+'Exp compare'!E141+'Exp compare'!E145</f>
        <v>1187.9000000000001</v>
      </c>
      <c r="F23">
        <f>'Exp compare'!F9+'Exp compare'!F33+'Exp compare'!F66+'Exp compare'!F87+'Exp compare'!F103+'Exp compare'!F107+'Exp compare'!F114+'Exp compare'!F139+'Exp compare'!F141+'Exp compare'!F145</f>
        <v>1358.4</v>
      </c>
      <c r="G23">
        <f>'Exp compare'!G9+'Exp compare'!G33+'Exp compare'!G66+'Exp compare'!G87+'Exp compare'!G103+'Exp compare'!G107+'Exp compare'!G114+'Exp compare'!G139+'Exp compare'!G141+'Exp compare'!G145</f>
        <v>1605.1000000000001</v>
      </c>
      <c r="H23">
        <f>'Exp compare'!H9+'Exp compare'!H33+'Exp compare'!H66+'Exp compare'!H87+'Exp compare'!H103+'Exp compare'!H107+'Exp compare'!H114+'Exp compare'!H139+'Exp compare'!H141+'Exp compare'!H145</f>
        <v>1605.5</v>
      </c>
      <c r="I23">
        <f>'Exp compare'!I9+'Exp compare'!I33+'Exp compare'!I66+'Exp compare'!I87+'Exp compare'!I103+'Exp compare'!I107+'Exp compare'!I114+'Exp compare'!I139+'Exp compare'!I141+'Exp compare'!I145</f>
        <v>1755.0000000000002</v>
      </c>
      <c r="J23">
        <f>'Exp compare'!J9+'Exp compare'!J33+'Exp compare'!J66+'Exp compare'!J87+'Exp compare'!J103+'Exp compare'!J107+'Exp compare'!J114+'Exp compare'!J139+'Exp compare'!J141+'Exp compare'!J145</f>
        <v>1860.8</v>
      </c>
      <c r="K23">
        <f>'Exp compare'!K9+'Exp compare'!K33+'Exp compare'!K66+'Exp compare'!K87+'Exp compare'!K103+'Exp compare'!K107+'Exp compare'!K114+'Exp compare'!K139+'Exp compare'!K141+'Exp compare'!K145</f>
        <v>2192.3000000000002</v>
      </c>
      <c r="L23">
        <f>'Exp compare'!L9+'Exp compare'!L33+'Exp compare'!L66+'Exp compare'!L87+'Exp compare'!L103+'Exp compare'!L107+'Exp compare'!L114+'Exp compare'!L139+'Exp compare'!L141+'Exp compare'!L145</f>
        <v>2493.9</v>
      </c>
      <c r="M23">
        <f>'Exp compare'!M9+'Exp compare'!M33+'Exp compare'!M66+'Exp compare'!M87+'Exp compare'!M103+'Exp compare'!M107+'Exp compare'!M114+'Exp compare'!M139+'Exp compare'!M141+'Exp compare'!M145</f>
        <v>2811.2000000000003</v>
      </c>
      <c r="N23">
        <f>'Exp compare'!N9+'Exp compare'!N33+'Exp compare'!N66+'Exp compare'!N87+'Exp compare'!N103+'Exp compare'!N107+'Exp compare'!N114+'Exp compare'!N139+'Exp compare'!N141+'Exp compare'!N145</f>
        <v>3205.2</v>
      </c>
      <c r="O23">
        <f>'Exp compare'!O9+'Exp compare'!O33+'Exp compare'!O66+'Exp compare'!O87+'Exp compare'!O103+'Exp compare'!O107+'Exp compare'!O114+'Exp compare'!O139+'Exp compare'!O141+'Exp compare'!O145</f>
        <v>3544.2000000000003</v>
      </c>
      <c r="P23">
        <f>'Exp compare'!P9+'Exp compare'!P33+'Exp compare'!P66+'Exp compare'!P87+'Exp compare'!P103+'Exp compare'!P107+'Exp compare'!P114+'Exp compare'!P139+'Exp compare'!P141+'Exp compare'!P145</f>
        <v>3736.5</v>
      </c>
      <c r="Q23">
        <f>'Exp compare'!Q9+'Exp compare'!Q33+'Exp compare'!Q66+'Exp compare'!Q87+'Exp compare'!Q103+'Exp compare'!Q107+'Exp compare'!Q114+'Exp compare'!Q139+'Exp compare'!Q141+'Exp compare'!Q145</f>
        <v>3774.4</v>
      </c>
      <c r="R23">
        <f>'Exp compare'!R9+'Exp compare'!R33+'Exp compare'!R66+'Exp compare'!R87+'Exp compare'!R103+'Exp compare'!R107+'Exp compare'!R114+'Exp compare'!R139+'Exp compare'!R141+'Exp compare'!R145</f>
        <v>4148</v>
      </c>
      <c r="S23">
        <f>'Exp compare'!S9+'Exp compare'!S33+'Exp compare'!S66+'Exp compare'!S87+'Exp compare'!S103+'Exp compare'!S107+'Exp compare'!S114+'Exp compare'!S139+'Exp compare'!S141+'Exp compare'!S145</f>
        <v>5294.6</v>
      </c>
      <c r="T23">
        <f>'Exp compare'!T9+'Exp compare'!T33+'Exp compare'!T66+'Exp compare'!T87+'Exp compare'!T103+'Exp compare'!T107+'Exp compare'!T114+'Exp compare'!T139+'Exp compare'!T141+'Exp compare'!T145</f>
        <v>5775.7000000000007</v>
      </c>
      <c r="U23">
        <f>'Exp compare'!U9+'Exp compare'!U33+'Exp compare'!U66+'Exp compare'!U87+'Exp compare'!U103+'Exp compare'!U107+'Exp compare'!U114+'Exp compare'!U139+'Exp compare'!U141+'Exp compare'!U145</f>
        <v>6552.4000000000005</v>
      </c>
      <c r="V23">
        <f>'Exp compare'!V9+'Exp compare'!V33+'Exp compare'!V66+'Exp compare'!V87+'Exp compare'!V103+'Exp compare'!V107+'Exp compare'!V114+'Exp compare'!V139+'Exp compare'!V141+'Exp compare'!V145</f>
        <v>7551.8</v>
      </c>
      <c r="W23">
        <f>'Exp compare'!W9+'Exp compare'!W33+'Exp compare'!W66+'Exp compare'!W87+'Exp compare'!W103+'Exp compare'!W107+'Exp compare'!W114+'Exp compare'!W139+'Exp compare'!W141+'Exp compare'!W145</f>
        <v>6687.2</v>
      </c>
      <c r="X23">
        <f>'Exp compare'!X9+'Exp compare'!X33+'Exp compare'!X66+'Exp compare'!X87+'Exp compare'!X103+'Exp compare'!X107+'Exp compare'!X114+'Exp compare'!X139+'Exp compare'!X141+'Exp compare'!X145</f>
        <v>8092.6000000000013</v>
      </c>
      <c r="Y23">
        <f>'Exp compare'!Y9+'Exp compare'!Y33+'Exp compare'!Y66+'Exp compare'!Y87+'Exp compare'!Y103+'Exp compare'!Y107+'Exp compare'!Y114+'Exp compare'!Y139+'Exp compare'!Y141+'Exp compare'!Y145</f>
        <v>8595.9</v>
      </c>
      <c r="Z23">
        <f>'Exp compare'!Z9+'Exp compare'!Z33+'Exp compare'!Z66+'Exp compare'!Z87+'Exp compare'!Z103+'Exp compare'!Z107+'Exp compare'!Z147+'Exp compare'!Z114+'Exp compare'!Z139+'Exp compare'!Z141+'Exp compare'!Z145</f>
        <v>10943.900000000001</v>
      </c>
      <c r="AA23">
        <f>'Exp compare'!AA9+'Exp compare'!AA33+'Exp compare'!AA66+'Exp compare'!AA87+'Exp compare'!AA103+'Exp compare'!AA107+'Exp compare'!AA114+'Exp compare'!AA139+'Exp compare'!AA141+'Exp compare'!AA145</f>
        <v>12505.2</v>
      </c>
      <c r="AB23">
        <f>'Exp compare'!AB9+'Exp compare'!AB33+'Exp compare'!AB66+'Exp compare'!AB87+'Exp compare'!AB103+SUM('Exp compare'!AB128:AB131)+'Exp compare'!AB145</f>
        <v>14489.9</v>
      </c>
      <c r="AC23">
        <f>'Exp compare'!AC9+'Exp compare'!AC33+'Exp compare'!AC66+'Exp compare'!AC87+'Exp compare'!AC103+SUM('Exp compare'!AC128:AC131)+'Exp compare'!AC145</f>
        <v>13495.849999999999</v>
      </c>
      <c r="AM23" s="986"/>
    </row>
    <row r="24" spans="2:39">
      <c r="B24" t="s">
        <v>571</v>
      </c>
      <c r="C24">
        <f t="shared" ref="C24:AB24" si="6">C23-C22</f>
        <v>0.10000000000013642</v>
      </c>
      <c r="D24">
        <f t="shared" si="6"/>
        <v>0</v>
      </c>
      <c r="E24">
        <f t="shared" si="6"/>
        <v>0.10000000000013642</v>
      </c>
      <c r="F24">
        <f t="shared" si="6"/>
        <v>0.10000000000013642</v>
      </c>
      <c r="G24">
        <f t="shared" si="6"/>
        <v>0</v>
      </c>
      <c r="H24">
        <f t="shared" si="6"/>
        <v>0</v>
      </c>
      <c r="I24">
        <f t="shared" si="6"/>
        <v>0</v>
      </c>
      <c r="J24">
        <f t="shared" si="6"/>
        <v>0</v>
      </c>
      <c r="K24">
        <f t="shared" si="6"/>
        <v>0.1000000000003638</v>
      </c>
      <c r="L24">
        <f t="shared" si="6"/>
        <v>18.700000000000273</v>
      </c>
      <c r="M24">
        <f t="shared" si="6"/>
        <v>9.9000000000000909</v>
      </c>
      <c r="N24">
        <f t="shared" si="6"/>
        <v>-1</v>
      </c>
      <c r="O24">
        <f t="shared" si="6"/>
        <v>0</v>
      </c>
      <c r="P24">
        <f t="shared" si="6"/>
        <v>-37.900000000000091</v>
      </c>
      <c r="Q24">
        <f t="shared" si="6"/>
        <v>0</v>
      </c>
      <c r="R24">
        <f t="shared" si="6"/>
        <v>0.1999999999998181</v>
      </c>
      <c r="S24">
        <f t="shared" si="6"/>
        <v>-24.5</v>
      </c>
      <c r="T24">
        <f t="shared" si="6"/>
        <v>-9.9999999999454303E-2</v>
      </c>
      <c r="U24">
        <f t="shared" si="6"/>
        <v>0</v>
      </c>
      <c r="V24">
        <f t="shared" si="6"/>
        <v>0</v>
      </c>
      <c r="W24">
        <f t="shared" si="6"/>
        <v>0</v>
      </c>
      <c r="X24">
        <f t="shared" si="6"/>
        <v>0</v>
      </c>
      <c r="Y24">
        <f t="shared" si="6"/>
        <v>7.1000000000003638</v>
      </c>
      <c r="Z24">
        <f t="shared" si="6"/>
        <v>0</v>
      </c>
      <c r="AA24">
        <f t="shared" si="6"/>
        <v>0.1000000000003638</v>
      </c>
      <c r="AB24">
        <f t="shared" si="6"/>
        <v>0.1000000000003638</v>
      </c>
      <c r="AC24">
        <f>AC23-AC22</f>
        <v>-0.25000000000181899</v>
      </c>
      <c r="AM24" s="986"/>
    </row>
    <row r="25" spans="2:39">
      <c r="AM25" s="986"/>
    </row>
    <row r="26" spans="2:39">
      <c r="B26" t="s">
        <v>740</v>
      </c>
      <c r="Z26" s="698">
        <f>'Exp compare'!Z5</f>
        <v>9943.2999999999993</v>
      </c>
      <c r="AA26" s="698">
        <f>'Exp compare'!AA5</f>
        <v>13175.8</v>
      </c>
      <c r="AB26" s="698">
        <f>'Exp compare'!AB5</f>
        <v>15454.1</v>
      </c>
      <c r="AC26" s="698">
        <f>'Exp compare'!AC5</f>
        <v>13788.900000000001</v>
      </c>
      <c r="AD26" s="698">
        <f>'Exp compare'!AD5</f>
        <v>13572.5</v>
      </c>
      <c r="AE26" s="698">
        <f>'Exp compare'!AE5</f>
        <v>13319.8</v>
      </c>
      <c r="AF26" s="698">
        <f>'Exp compare'!AF5</f>
        <v>16134.2</v>
      </c>
      <c r="AG26" s="698">
        <f>'Exp compare'!AG5</f>
        <v>17852.5</v>
      </c>
      <c r="AH26" s="698">
        <f>'Exp compare'!AH5</f>
        <v>17989.3</v>
      </c>
      <c r="AI26" s="698">
        <f>'Exp compare'!AI5</f>
        <v>19607.8</v>
      </c>
      <c r="AJ26" s="698">
        <f>'Exp compare'!AJ5</f>
        <v>20390.2</v>
      </c>
      <c r="AK26" s="698">
        <f>'Exp compare'!AK5</f>
        <v>20367.099999999999</v>
      </c>
      <c r="AL26" s="698">
        <f>'Exp compare'!AL5</f>
        <v>21126.6</v>
      </c>
      <c r="AM26" s="698">
        <f>'Exp compare'!AM5</f>
        <v>22386.1</v>
      </c>
    </row>
    <row r="27" spans="2:39">
      <c r="B27" t="s">
        <v>739</v>
      </c>
      <c r="Z27" s="698">
        <f>'Exp compare'!Z8+'Exp compare'!Z32+'Exp compare'!Z65+'Exp compare'!Z86+'Exp compare'!Z109+'Exp compare'!Z111</f>
        <v>9943.4000000000015</v>
      </c>
      <c r="AA27" s="698">
        <f>'Exp compare'!AA8+'Exp compare'!AA32+'Exp compare'!AA65+'Exp compare'!AA86+'Exp compare'!AA109+'Exp compare'!AA111</f>
        <v>13175.8</v>
      </c>
      <c r="AB27" s="698">
        <f>'Exp compare'!AB8+'Exp compare'!AB32+'Exp compare'!AB65+'Exp compare'!AB86+'Exp compare'!AB109+'Exp compare'!AB111</f>
        <v>15454.2</v>
      </c>
      <c r="AC27" s="698">
        <f>'Exp compare'!AC8+'Exp compare'!AC32+'Exp compare'!AC65+'Exp compare'!AC86+'Exp compare'!AC102+'Exp compare'!AC109+'Exp compare'!AC111</f>
        <v>13788.900000000001</v>
      </c>
      <c r="AD27" s="698">
        <f>'Exp compare'!AD8+'Exp compare'!AD32+'Exp compare'!AD65+'Exp compare'!AD86+'Exp compare'!AD102+'Exp compare'!AD109+'Exp compare'!AD111</f>
        <v>13572.5</v>
      </c>
      <c r="AE27" s="698">
        <f>'Exp compare'!AE8+'Exp compare'!AE32+'Exp compare'!AE65+'Exp compare'!AE86+'Exp compare'!AE102+'Exp compare'!AE109+'Exp compare'!AE111</f>
        <v>13319.8</v>
      </c>
      <c r="AF27" s="698">
        <f>'Exp compare'!AF8+'Exp compare'!AF32+'Exp compare'!AF65+'Exp compare'!AF86+'Exp compare'!AF102+'Exp compare'!AF109+'Exp compare'!AF111</f>
        <v>16134.200000000003</v>
      </c>
      <c r="AG27" s="698">
        <f>'Exp compare'!AG8+'Exp compare'!AG32+'Exp compare'!AG65+'Exp compare'!AG86+'Exp compare'!AG102+'Exp compare'!AG109+'Exp compare'!AG111</f>
        <v>17852.499999999996</v>
      </c>
      <c r="AH27" s="698">
        <f>'Exp compare'!AH8+'Exp compare'!AH32+'Exp compare'!AH65+'Exp compare'!AH86+'Exp compare'!AH102+'Exp compare'!AH109+'Exp compare'!AH111</f>
        <v>17989.399999999998</v>
      </c>
      <c r="AI27" s="698">
        <f>'Exp compare'!AI8+'Exp compare'!AI32+'Exp compare'!AI65+'Exp compare'!AI86+'Exp compare'!AI102+'Exp compare'!AI109+'Exp compare'!AI111</f>
        <v>19607.7</v>
      </c>
      <c r="AJ27" s="698">
        <f>'Exp compare'!AJ8+'Exp compare'!AJ32+'Exp compare'!AJ65+'Exp compare'!AJ86+'Exp compare'!AJ102+'Exp compare'!AJ109+'Exp compare'!AJ111</f>
        <v>20390.2</v>
      </c>
      <c r="AK27" s="698">
        <f>'Exp compare'!AK8+'Exp compare'!AK32+'Exp compare'!AK65+'Exp compare'!AK86+'Exp compare'!AK102+'Exp compare'!AK109+'Exp compare'!AK111</f>
        <v>20367.099999999999</v>
      </c>
      <c r="AL27" s="698">
        <f>'Exp compare'!AL8+'Exp compare'!AL32+'Exp compare'!AL65+'Exp compare'!AL86+'Exp compare'!AL102+'Exp compare'!AL109+'Exp compare'!AL111</f>
        <v>21126.6</v>
      </c>
      <c r="AM27" s="698">
        <f>'Exp compare'!AM8+'Exp compare'!AM32+'Exp compare'!AM65+'Exp compare'!AM86+'Exp compare'!AM102+'Exp compare'!AM109+'Exp compare'!AM111</f>
        <v>22386.1</v>
      </c>
    </row>
    <row r="28" spans="2:39">
      <c r="B28" t="s">
        <v>571</v>
      </c>
      <c r="Z28">
        <f t="shared" ref="Z28:AC28" si="7">Z27-Z26</f>
        <v>0.10000000000218279</v>
      </c>
      <c r="AA28">
        <f t="shared" si="7"/>
        <v>0</v>
      </c>
      <c r="AB28">
        <f t="shared" si="7"/>
        <v>0.1000000000003638</v>
      </c>
      <c r="AC28">
        <f t="shared" si="7"/>
        <v>0</v>
      </c>
      <c r="AD28">
        <f t="shared" ref="AD28:AG28" si="8">AD27-AD26</f>
        <v>0</v>
      </c>
      <c r="AE28">
        <f t="shared" si="8"/>
        <v>0</v>
      </c>
      <c r="AF28">
        <f t="shared" si="8"/>
        <v>0</v>
      </c>
      <c r="AG28">
        <f t="shared" si="8"/>
        <v>0</v>
      </c>
      <c r="AH28">
        <f t="shared" ref="AH28:AL28" si="9">AH27-AH26</f>
        <v>9.9999999998544808E-2</v>
      </c>
      <c r="AI28">
        <f t="shared" si="9"/>
        <v>-9.9999999998544808E-2</v>
      </c>
      <c r="AJ28">
        <f t="shared" si="9"/>
        <v>0</v>
      </c>
      <c r="AK28">
        <f t="shared" si="9"/>
        <v>0</v>
      </c>
      <c r="AL28">
        <f t="shared" si="9"/>
        <v>0</v>
      </c>
      <c r="AM28" s="986">
        <f t="shared" ref="AM28" si="10">AM27-AM26</f>
        <v>0</v>
      </c>
    </row>
    <row r="29" spans="2:39">
      <c r="AM29" s="986"/>
    </row>
    <row r="30" spans="2:39">
      <c r="B30" t="s">
        <v>738</v>
      </c>
      <c r="Z30">
        <f>'Exp (Tb13A)'!C5</f>
        <v>9943.2999999999993</v>
      </c>
      <c r="AA30">
        <f>'Exp (Tb13A)'!D5</f>
        <v>13175.5</v>
      </c>
      <c r="AB30">
        <f>'Exp (Tb13A)'!E5</f>
        <v>15453.9</v>
      </c>
      <c r="AC30">
        <f>'Exp (Tb13A)'!F5</f>
        <v>13788.8</v>
      </c>
      <c r="AD30">
        <f>'Exp (Tb13A)'!G5</f>
        <v>13572.5</v>
      </c>
      <c r="AE30">
        <f>'Exp (Tb13A)'!H5</f>
        <v>13319.9</v>
      </c>
      <c r="AF30">
        <f>'Exp (Tb13A)'!I5</f>
        <v>16134.2</v>
      </c>
      <c r="AG30">
        <f>'Exp (Tb13A)'!J5</f>
        <v>17852.5</v>
      </c>
      <c r="AH30">
        <f>'Exp (Tb13A)'!K5</f>
        <v>17989.3</v>
      </c>
      <c r="AI30">
        <f>'Exp (Tb13A)'!L5</f>
        <v>19607.8</v>
      </c>
      <c r="AJ30">
        <f>'Exp (Tb13A)'!M5</f>
        <v>20390.2</v>
      </c>
      <c r="AK30">
        <f>'Exp (Tb13A)'!N5</f>
        <v>20367.099999999999</v>
      </c>
      <c r="AL30">
        <f>'Exp (Tb13A)'!O5</f>
        <v>21126.6</v>
      </c>
      <c r="AM30" s="986">
        <f>'Exp (Tb13A)'!P5</f>
        <v>22386.1</v>
      </c>
    </row>
    <row r="31" spans="2:39">
      <c r="B31" t="s">
        <v>737</v>
      </c>
      <c r="Z31">
        <f>'Exp (Tb13A)'!C7+'Exp (Tb13A)'!C13+'Exp (Tb13A)'!C15+'Exp (Tb13A)'!C19+'Exp (Tb13A)'!C23+'Exp (Tb13A)'!C26+'Exp (Tb13A)'!C30+'Exp (Tb13A)'!C41</f>
        <v>9942.7999999999993</v>
      </c>
      <c r="AA31">
        <f>'Exp (Tb13A)'!D7+'Exp (Tb13A)'!D13+'Exp (Tb13A)'!D15+'Exp (Tb13A)'!D19+'Exp (Tb13A)'!D23+'Exp (Tb13A)'!D26+'Exp (Tb13A)'!D30+'Exp (Tb13A)'!D41</f>
        <v>13175.500000000002</v>
      </c>
      <c r="AB31">
        <f>'Exp (Tb13A)'!E7+'Exp (Tb13A)'!E13+'Exp (Tb13A)'!E15+'Exp (Tb13A)'!E19+'Exp (Tb13A)'!E23+'Exp (Tb13A)'!E26+'Exp (Tb13A)'!E30+'Exp (Tb13A)'!E41</f>
        <v>15453.9</v>
      </c>
      <c r="AC31">
        <f>'Exp (Tb13A)'!F7+'Exp (Tb13A)'!F13+'Exp (Tb13A)'!F15+'Exp (Tb13A)'!F19+'Exp (Tb13A)'!F23+'Exp (Tb13A)'!F26+'Exp (Tb13A)'!F30+'Exp (Tb13A)'!F41</f>
        <v>13788.9</v>
      </c>
      <c r="AD31">
        <f>'Exp (Tb13A)'!G7+'Exp (Tb13A)'!G13+'Exp (Tb13A)'!G15+'Exp (Tb13A)'!G19+'Exp (Tb13A)'!G23+'Exp (Tb13A)'!G26+'Exp (Tb13A)'!G30+'Exp (Tb13A)'!G41</f>
        <v>13572.5</v>
      </c>
      <c r="AE31">
        <f>'Exp (Tb13A)'!H7+'Exp (Tb13A)'!H13+'Exp (Tb13A)'!H15+'Exp (Tb13A)'!H19+'Exp (Tb13A)'!H23+'Exp (Tb13A)'!H26+'Exp (Tb13A)'!H30+'Exp (Tb13A)'!H41</f>
        <v>13319.9</v>
      </c>
      <c r="AF31">
        <f>'Exp (Tb13A)'!I7+'Exp (Tb13A)'!I13+'Exp (Tb13A)'!I15+'Exp (Tb13A)'!I19+'Exp (Tb13A)'!I23+'Exp (Tb13A)'!I26+'Exp (Tb13A)'!I30+'Exp (Tb13A)'!I41</f>
        <v>16134.299999999996</v>
      </c>
      <c r="AG31">
        <f>'Exp (Tb13A)'!J7+'Exp (Tb13A)'!J13+'Exp (Tb13A)'!J15+'Exp (Tb13A)'!J19+'Exp (Tb13A)'!J23+'Exp (Tb13A)'!J26+'Exp (Tb13A)'!J30+'Exp (Tb13A)'!J41</f>
        <v>18037.7</v>
      </c>
      <c r="AH31">
        <f>'Exp (Tb13A)'!K7+'Exp (Tb13A)'!K13+'Exp (Tb13A)'!K15+'Exp (Tb13A)'!K19+'Exp (Tb13A)'!K23+'Exp (Tb13A)'!K26+'Exp (Tb13A)'!K30+'Exp (Tb13A)'!K41</f>
        <v>17989.2</v>
      </c>
      <c r="AI31">
        <f>'Exp (Tb13A)'!L7+'Exp (Tb13A)'!L13+'Exp (Tb13A)'!L15+'Exp (Tb13A)'!L19+'Exp (Tb13A)'!L23+'Exp (Tb13A)'!L26+'Exp (Tb13A)'!L30+'Exp (Tb13A)'!L41</f>
        <v>19607.7</v>
      </c>
      <c r="AJ31">
        <f>'Exp (Tb13A)'!M7+'Exp (Tb13A)'!M13+'Exp (Tb13A)'!M15+'Exp (Tb13A)'!M19+'Exp (Tb13A)'!M23+'Exp (Tb13A)'!M26+'Exp (Tb13A)'!M30+'Exp (Tb13A)'!M41</f>
        <v>20390.2</v>
      </c>
      <c r="AK31">
        <f>'Exp (Tb13A)'!N7+'Exp (Tb13A)'!N13+'Exp (Tb13A)'!N15+'Exp (Tb13A)'!N19+'Exp (Tb13A)'!N23+'Exp (Tb13A)'!N26+'Exp (Tb13A)'!N30+'Exp (Tb13A)'!N41</f>
        <v>20367.099999999999</v>
      </c>
      <c r="AL31">
        <f>'Exp (Tb13A)'!O7+'Exp (Tb13A)'!O13+'Exp (Tb13A)'!O15+'Exp (Tb13A)'!O19+'Exp (Tb13A)'!O23+'Exp (Tb13A)'!O26+'Exp (Tb13A)'!O30+'Exp (Tb13A)'!O41</f>
        <v>21126.6</v>
      </c>
      <c r="AM31" s="986">
        <f>'Exp (Tb13A)'!P7+'Exp (Tb13A)'!P13+'Exp (Tb13A)'!P15+'Exp (Tb13A)'!P19+'Exp (Tb13A)'!P23+'Exp (Tb13A)'!P26+'Exp (Tb13A)'!P30+'Exp (Tb13A)'!P41</f>
        <v>22385.999999999993</v>
      </c>
    </row>
    <row r="32" spans="2:39">
      <c r="B32" t="s">
        <v>571</v>
      </c>
      <c r="Z32">
        <f>Z30-Z31</f>
        <v>0.5</v>
      </c>
      <c r="AA32">
        <f t="shared" ref="AA32:AC32" si="11">AA30-AA31</f>
        <v>0</v>
      </c>
      <c r="AB32">
        <f t="shared" si="11"/>
        <v>0</v>
      </c>
      <c r="AC32" s="716">
        <f t="shared" si="11"/>
        <v>-0.1000000000003638</v>
      </c>
      <c r="AD32" s="716">
        <f t="shared" ref="AD32:AG32" si="12">AD30-AD31</f>
        <v>0</v>
      </c>
      <c r="AE32" s="716">
        <f t="shared" si="12"/>
        <v>0</v>
      </c>
      <c r="AF32" s="716">
        <f t="shared" si="12"/>
        <v>-9.999999999490683E-2</v>
      </c>
      <c r="AG32" s="716">
        <f t="shared" si="12"/>
        <v>-185.20000000000073</v>
      </c>
      <c r="AH32" s="716">
        <f t="shared" ref="AH32:AL32" si="13">AH30-AH31</f>
        <v>9.9999999998544808E-2</v>
      </c>
      <c r="AI32" s="716">
        <f t="shared" si="13"/>
        <v>9.9999999998544808E-2</v>
      </c>
      <c r="AJ32" s="716">
        <f t="shared" si="13"/>
        <v>0</v>
      </c>
      <c r="AK32" s="716">
        <f t="shared" si="13"/>
        <v>0</v>
      </c>
      <c r="AL32" s="716">
        <f t="shared" si="13"/>
        <v>0</v>
      </c>
      <c r="AM32" s="716">
        <f t="shared" ref="AM32" si="14">AM30-AM31</f>
        <v>0.10000000000582077</v>
      </c>
    </row>
    <row r="33" spans="2:39">
      <c r="AM33" s="986"/>
    </row>
    <row r="34" spans="2:39">
      <c r="B34" t="s">
        <v>736</v>
      </c>
      <c r="Z34">
        <f>'Exp (Tb13B)'!C5</f>
        <v>6643.9</v>
      </c>
      <c r="AA34">
        <f>'Exp (Tb13B)'!D5</f>
        <v>8778.2000000000007</v>
      </c>
      <c r="AB34">
        <f>'Exp (Tb13B)'!E5</f>
        <v>9947.9</v>
      </c>
      <c r="AC34">
        <f>'Exp (Tb13B)'!F5</f>
        <v>6337.6</v>
      </c>
      <c r="AD34">
        <f>'Exp (Tb13B)'!G5</f>
        <v>5390.3</v>
      </c>
      <c r="AE34">
        <f>'Exp (Tb13B)'!H5</f>
        <v>5728.3</v>
      </c>
      <c r="AF34">
        <f>'Exp (Tb13B)'!I5</f>
        <v>6746.2</v>
      </c>
      <c r="AG34">
        <f>'Exp (Tb13B)'!J5</f>
        <v>8120.4</v>
      </c>
      <c r="AH34">
        <f>'Exp (Tb13B)'!K5</f>
        <v>7318.9</v>
      </c>
      <c r="AI34">
        <f>'Exp (Tb13B)'!L5</f>
        <v>7581</v>
      </c>
      <c r="AJ34">
        <f>'Exp (Tb13B)'!M5</f>
        <v>8010.4</v>
      </c>
      <c r="AK34">
        <f>'Exp (Tb13B)'!N5</f>
        <v>7863.1</v>
      </c>
      <c r="AL34">
        <f>'Exp (Tb13B)'!O5</f>
        <v>8065.4</v>
      </c>
      <c r="AM34" s="986">
        <f>'Exp (Tb13B)'!P5</f>
        <v>8488.1</v>
      </c>
    </row>
    <row r="35" spans="2:39">
      <c r="B35" t="s">
        <v>626</v>
      </c>
      <c r="Z35">
        <f>'Exp (Tb13B)'!C6+'Exp (Tb13B)'!C11+'Exp (Tb13B)'!C12+'Exp (Tb13B)'!C13+'Exp (Tb13B)'!C14+'Exp (Tb13B)'!C24</f>
        <v>6191.5</v>
      </c>
      <c r="AA35">
        <f>'Exp (Tb13B)'!D6+'Exp (Tb13B)'!D11+'Exp (Tb13B)'!D12+'Exp (Tb13B)'!D13+'Exp (Tb13B)'!D14+'Exp (Tb13B)'!D26</f>
        <v>8257</v>
      </c>
      <c r="AB35">
        <f>'Exp (Tb13B)'!E6+'Exp (Tb13B)'!E11+'Exp (Tb13B)'!E12+'Exp (Tb13B)'!E13+'Exp (Tb13B)'!E14+'Exp (Tb13B)'!E26</f>
        <v>9014.7000000000007</v>
      </c>
      <c r="AC35">
        <f>'Exp (Tb13B)'!F6+'Exp (Tb13B)'!F11+'Exp (Tb13B)'!F12+'Exp (Tb13B)'!F25+'Exp (Tb13B)'!F13+'Exp (Tb13B)'!F14+'Exp (Tb13B)'!F26</f>
        <v>6337.6</v>
      </c>
      <c r="AD35">
        <f>'Exp (Tb13B)'!G6+'Exp (Tb13B)'!G11+'Exp (Tb13B)'!G12+'Exp (Tb13B)'!G25+'Exp (Tb13B)'!G13+'Exp (Tb13B)'!G14+'Exp (Tb13B)'!G26</f>
        <v>5390.3</v>
      </c>
      <c r="AE35">
        <f>'Exp (Tb13B)'!H6+'Exp (Tb13B)'!H11+'Exp (Tb13B)'!H12+'Exp (Tb13B)'!H25+'Exp (Tb13B)'!H13+'Exp (Tb13B)'!H14+'Exp (Tb13B)'!H26</f>
        <v>5728.2999999999993</v>
      </c>
      <c r="AF35">
        <f>'Exp (Tb13B)'!I6+'Exp (Tb13B)'!I11+'Exp (Tb13B)'!I12+'Exp (Tb13B)'!I25+'Exp (Tb13B)'!I13+'Exp (Tb13B)'!I14+'Exp (Tb13B)'!I26</f>
        <v>6746.2</v>
      </c>
      <c r="AG35">
        <f>'Exp (Tb13B)'!J6+'Exp (Tb13B)'!J11+'Exp (Tb13B)'!J12+'Exp (Tb13B)'!J25+'Exp (Tb13B)'!J13+'Exp (Tb13B)'!J14+'Exp (Tb13B)'!J26</f>
        <v>8120.4000000000005</v>
      </c>
      <c r="AH35">
        <f>'Exp (Tb13B)'!K6+'Exp (Tb13B)'!K11+'Exp (Tb13B)'!K12+'Exp (Tb13B)'!K25+'Exp (Tb13B)'!K13+'Exp (Tb13B)'!K14+'Exp (Tb13B)'!K26</f>
        <v>7318.9</v>
      </c>
      <c r="AI35">
        <f>'Exp (Tb13B)'!L6+'Exp (Tb13B)'!L11+'Exp (Tb13B)'!L12+'Exp (Tb13B)'!L25+'Exp (Tb13B)'!L13+'Exp (Tb13B)'!L14+'Exp (Tb13B)'!L26</f>
        <v>7581</v>
      </c>
      <c r="AJ35">
        <f>'Exp (Tb13B)'!M6+'Exp (Tb13B)'!M11+'Exp (Tb13B)'!M12+'Exp (Tb13B)'!M25+'Exp (Tb13B)'!M13+'Exp (Tb13B)'!M14+'Exp (Tb13B)'!M26</f>
        <v>8010.4</v>
      </c>
      <c r="AK35">
        <f>'Exp (Tb13B)'!N6+'Exp (Tb13B)'!N11+'Exp (Tb13B)'!N12+'Exp (Tb13B)'!N25+'Exp (Tb13B)'!N13+'Exp (Tb13B)'!N14+'Exp (Tb13B)'!N26</f>
        <v>7863.2</v>
      </c>
      <c r="AL35">
        <f>'Exp (Tb13B)'!O6+'Exp (Tb13B)'!O11+'Exp (Tb13B)'!O12+'Exp (Tb13B)'!O25+'Exp (Tb13B)'!O13+'Exp (Tb13B)'!O14+'Exp (Tb13B)'!O26</f>
        <v>8065.4000000000005</v>
      </c>
      <c r="AM35" s="986">
        <f>'Exp (Tb13B)'!P6+'Exp (Tb13B)'!P11+'Exp (Tb13B)'!P12+'Exp (Tb13B)'!P25+'Exp (Tb13B)'!P13+'Exp (Tb13B)'!P14+'Exp (Tb13B)'!P26</f>
        <v>8488.0999999999985</v>
      </c>
    </row>
    <row r="36" spans="2:39">
      <c r="B36" t="s">
        <v>571</v>
      </c>
      <c r="Z36">
        <f t="shared" ref="Z36:AC36" si="15">Z34-Z35</f>
        <v>452.39999999999964</v>
      </c>
      <c r="AA36">
        <f t="shared" si="15"/>
        <v>521.20000000000073</v>
      </c>
      <c r="AB36">
        <f t="shared" si="15"/>
        <v>933.19999999999891</v>
      </c>
      <c r="AC36">
        <f t="shared" si="15"/>
        <v>0</v>
      </c>
      <c r="AD36">
        <f t="shared" ref="AD36:AG36" si="16">AD34-AD35</f>
        <v>0</v>
      </c>
      <c r="AE36">
        <f t="shared" si="16"/>
        <v>0</v>
      </c>
      <c r="AF36">
        <f t="shared" si="16"/>
        <v>0</v>
      </c>
      <c r="AG36">
        <f t="shared" si="16"/>
        <v>0</v>
      </c>
      <c r="AH36">
        <f t="shared" ref="AH36:AL36" si="17">AH34-AH35</f>
        <v>0</v>
      </c>
      <c r="AI36">
        <f t="shared" si="17"/>
        <v>0</v>
      </c>
      <c r="AJ36">
        <f t="shared" si="17"/>
        <v>0</v>
      </c>
      <c r="AK36">
        <f t="shared" si="17"/>
        <v>-9.9999999999454303E-2</v>
      </c>
      <c r="AL36">
        <f t="shared" si="17"/>
        <v>0</v>
      </c>
      <c r="AM36" s="986">
        <f t="shared" ref="AM36" si="18">AM34-AM35</f>
        <v>0</v>
      </c>
    </row>
    <row r="37" spans="2:39">
      <c r="B37" t="s">
        <v>157</v>
      </c>
      <c r="Z37" s="716">
        <f>'Exp compare'!Z102</f>
        <v>452.3</v>
      </c>
      <c r="AA37" s="716">
        <f>'Exp compare'!AA102</f>
        <v>521.1</v>
      </c>
      <c r="AB37" s="716">
        <f>'Exp compare'!AB102</f>
        <v>933.1</v>
      </c>
      <c r="AM37" s="986"/>
    </row>
    <row r="38" spans="2:39">
      <c r="AM38" s="986"/>
    </row>
    <row r="39" spans="2:39">
      <c r="B39" t="s">
        <v>608</v>
      </c>
      <c r="D39">
        <f>-'Fin compare'!C55</f>
        <v>-100.2</v>
      </c>
      <c r="E39">
        <f>-'Fin compare'!D55</f>
        <v>-161.6</v>
      </c>
      <c r="F39">
        <f>-'Fin compare'!E55</f>
        <v>-232.8</v>
      </c>
      <c r="G39">
        <f>-'Fin compare'!F55</f>
        <v>-296.5</v>
      </c>
      <c r="H39">
        <f>-'Fin compare'!G55</f>
        <v>-153.80000000000001</v>
      </c>
      <c r="I39">
        <f>-'Fin compare'!H55</f>
        <v>-33.5</v>
      </c>
      <c r="J39">
        <f>-'Fin compare'!I55</f>
        <v>36.9</v>
      </c>
      <c r="K39">
        <f>-'Fin compare'!J55</f>
        <v>9.6</v>
      </c>
      <c r="L39">
        <f>-'Fin compare'!K55</f>
        <v>-122.7</v>
      </c>
      <c r="M39">
        <f>-'Fin compare'!L55</f>
        <v>-232.4</v>
      </c>
      <c r="N39">
        <f>-'Fin compare'!M55</f>
        <v>-87.5</v>
      </c>
      <c r="O39">
        <f>-'Fin compare'!N55</f>
        <v>-359.4</v>
      </c>
      <c r="P39">
        <f>-'Fin compare'!O55</f>
        <v>-450</v>
      </c>
      <c r="Q39">
        <f>-'Fin compare'!P55</f>
        <v>-124.3</v>
      </c>
      <c r="R39">
        <f>-'Fin compare'!Q55</f>
        <v>201.9</v>
      </c>
      <c r="S39">
        <f>-'Fin compare'!R55</f>
        <v>7.6</v>
      </c>
      <c r="T39">
        <f>-'Fin compare'!S55</f>
        <v>535.79999999999995</v>
      </c>
      <c r="U39">
        <f>-'Fin compare'!T55</f>
        <v>451.5</v>
      </c>
      <c r="V39">
        <f>-'Fin compare'!U55</f>
        <v>-478.5</v>
      </c>
      <c r="W39">
        <f>-'Fin compare'!V55</f>
        <v>-35.9</v>
      </c>
      <c r="X39">
        <f>-'Fin compare'!W55</f>
        <v>186.3</v>
      </c>
      <c r="Y39">
        <f>-'Fin compare'!X55</f>
        <v>-65.7</v>
      </c>
      <c r="Z39">
        <f>-'Fin compare'!Y55</f>
        <v>-1377.9</v>
      </c>
      <c r="AA39">
        <f>-'Fin compare'!Z55</f>
        <v>-2672.3</v>
      </c>
      <c r="AB39">
        <f>-'Fin compare'!AA55</f>
        <v>-3231.3</v>
      </c>
      <c r="AC39">
        <f>-'Fin compare'!AB55</f>
        <v>-2532.6999999999998</v>
      </c>
      <c r="AM39" s="986"/>
    </row>
    <row r="40" spans="2:39">
      <c r="B40" t="s">
        <v>609</v>
      </c>
      <c r="D40">
        <f>'Rev compare'!C6-'Exp compare'!D6</f>
        <v>-100.19999999999993</v>
      </c>
      <c r="E40">
        <f>'Rev compare'!D6-'Exp compare'!E6</f>
        <v>-161.59999999999991</v>
      </c>
      <c r="F40">
        <f>'Rev compare'!E6-'Exp compare'!F6</f>
        <v>-232.79999999999995</v>
      </c>
      <c r="G40">
        <f>'Rev compare'!F6-'Exp compare'!G6</f>
        <v>-296.39999999999986</v>
      </c>
      <c r="H40">
        <f>'Rev compare'!G6-'Exp compare'!H6</f>
        <v>-153.79999999999995</v>
      </c>
      <c r="I40">
        <f>'Rev compare'!H6-'Exp compare'!I6</f>
        <v>-33.400000000000091</v>
      </c>
      <c r="J40">
        <f>'Rev compare'!I6-'Exp compare'!J6</f>
        <v>36.900000000000091</v>
      </c>
      <c r="K40">
        <f>'Rev compare'!J6-'Exp compare'!K6</f>
        <v>9.6000000000003638</v>
      </c>
      <c r="L40">
        <f>'Rev compare'!K6-'Exp compare'!L6</f>
        <v>-122.29999999999973</v>
      </c>
      <c r="M40">
        <f>'Rev compare'!L6-'Exp compare'!M6</f>
        <v>-232.30000000000018</v>
      </c>
      <c r="N40">
        <f>'Rev compare'!M6-'Exp compare'!N6</f>
        <v>-230.39999999999964</v>
      </c>
      <c r="O40">
        <f>'Rev compare'!N6-'Exp compare'!O6</f>
        <v>-359.39999999999964</v>
      </c>
      <c r="P40">
        <f>'Rev compare'!O6-'Exp compare'!P6</f>
        <v>-488</v>
      </c>
      <c r="Q40">
        <f>'Rev compare'!P6-'Exp compare'!Q6</f>
        <v>-124.30000000000018</v>
      </c>
      <c r="R40">
        <f>'Rev compare'!Q6-'Exp compare'!R6</f>
        <v>201.80000000000018</v>
      </c>
      <c r="S40">
        <f>'Rev compare'!R6-'Exp compare'!S6</f>
        <v>7.6999999999998181</v>
      </c>
      <c r="T40">
        <f>'Rev compare'!S6-'Exp compare'!T6</f>
        <v>535.80000000000018</v>
      </c>
      <c r="U40">
        <f>'Rev compare'!T6-'Exp compare'!U6</f>
        <v>476.20000000000073</v>
      </c>
      <c r="V40">
        <f>'Rev compare'!U6-'Exp compare'!V6</f>
        <v>-478.5</v>
      </c>
      <c r="W40">
        <f>'Rev compare'!V6-'Exp compare'!W6</f>
        <v>-35.899999999999636</v>
      </c>
      <c r="X40">
        <f>'Rev compare'!W6-'Exp compare'!X6</f>
        <v>186.29999999999927</v>
      </c>
      <c r="Y40">
        <f>'Rev compare'!X6-'Exp compare'!Y6</f>
        <v>716.10000000000036</v>
      </c>
      <c r="Z40">
        <f>'Rev compare'!Y6-'Exp compare'!Z6</f>
        <v>-1377.8999999999996</v>
      </c>
      <c r="AA40">
        <f>'Rev compare'!Z6-'Exp compare'!AA6</f>
        <v>-2672.3999999999996</v>
      </c>
      <c r="AB40">
        <f>'Rev compare'!AA6-'Exp compare'!AB6</f>
        <v>-2992.1999999999989</v>
      </c>
      <c r="AC40">
        <f>'Rev compare'!AB6-'Exp compare'!AC6</f>
        <v>-2532.6000000000004</v>
      </c>
      <c r="AM40" s="986"/>
    </row>
    <row r="41" spans="2:39">
      <c r="B41" s="697" t="s">
        <v>571</v>
      </c>
      <c r="C41" s="697"/>
      <c r="D41" s="697">
        <f>D39-D40</f>
        <v>0</v>
      </c>
      <c r="E41" s="697">
        <f t="shared" ref="E41:AC41" si="19">E39-E40</f>
        <v>0</v>
      </c>
      <c r="F41" s="697">
        <f t="shared" si="19"/>
        <v>0</v>
      </c>
      <c r="G41" s="697">
        <f t="shared" si="19"/>
        <v>-0.10000000000013642</v>
      </c>
      <c r="H41" s="697">
        <f t="shared" si="19"/>
        <v>0</v>
      </c>
      <c r="I41" s="697">
        <f t="shared" si="19"/>
        <v>-9.9999999999909051E-2</v>
      </c>
      <c r="J41" s="653">
        <f t="shared" si="19"/>
        <v>-9.2370555648813024E-14</v>
      </c>
      <c r="K41" s="653">
        <f t="shared" si="19"/>
        <v>-3.6415315207705135E-13</v>
      </c>
      <c r="L41">
        <f t="shared" si="19"/>
        <v>-0.40000000000027569</v>
      </c>
      <c r="M41">
        <f t="shared" si="19"/>
        <v>-9.9999999999823785E-2</v>
      </c>
      <c r="N41">
        <f t="shared" si="19"/>
        <v>142.89999999999964</v>
      </c>
      <c r="O41">
        <f t="shared" si="19"/>
        <v>0</v>
      </c>
      <c r="P41">
        <f t="shared" si="19"/>
        <v>38</v>
      </c>
      <c r="Q41" s="653">
        <f t="shared" si="19"/>
        <v>1.8474111129762605E-13</v>
      </c>
      <c r="R41" s="697">
        <f t="shared" si="19"/>
        <v>9.9999999999823785E-2</v>
      </c>
      <c r="S41">
        <f t="shared" si="19"/>
        <v>-9.9999999999818456E-2</v>
      </c>
      <c r="T41">
        <f t="shared" si="19"/>
        <v>0</v>
      </c>
      <c r="U41">
        <f t="shared" si="19"/>
        <v>-24.700000000000728</v>
      </c>
      <c r="V41">
        <f t="shared" si="19"/>
        <v>0</v>
      </c>
      <c r="W41" s="653">
        <f t="shared" si="19"/>
        <v>-3.6237679523765109E-13</v>
      </c>
      <c r="X41" s="653">
        <f t="shared" si="19"/>
        <v>7.3896444519050419E-13</v>
      </c>
      <c r="Y41" s="721">
        <f t="shared" si="19"/>
        <v>-781.80000000000041</v>
      </c>
      <c r="Z41" s="721">
        <f t="shared" si="19"/>
        <v>0</v>
      </c>
      <c r="AA41" s="721">
        <f t="shared" si="19"/>
        <v>9.9999999999454303E-2</v>
      </c>
      <c r="AB41" s="721">
        <f t="shared" si="19"/>
        <v>-239.10000000000127</v>
      </c>
      <c r="AC41" s="697">
        <f t="shared" si="19"/>
        <v>-9.9999999999454303E-2</v>
      </c>
      <c r="AD41" s="697"/>
      <c r="AE41" s="697"/>
      <c r="AF41" s="697"/>
      <c r="AG41" s="697"/>
      <c r="AH41" s="697"/>
      <c r="AJ41" s="716"/>
      <c r="AM41" s="986"/>
    </row>
    <row r="42" spans="2:39">
      <c r="AF42" s="698"/>
      <c r="AJ42" s="716"/>
      <c r="AM42" s="986"/>
    </row>
    <row r="43" spans="2:39">
      <c r="B43" t="s">
        <v>846</v>
      </c>
      <c r="Z43" s="698">
        <f>'Fin compare'!Y73</f>
        <v>-523.95220999999992</v>
      </c>
      <c r="AA43" s="698">
        <f>'Fin compare'!Z73</f>
        <v>-3278.0487400000002</v>
      </c>
      <c r="AB43" s="698">
        <f>'Fin compare'!AA73</f>
        <v>-3579.0405000000001</v>
      </c>
      <c r="AC43" s="698">
        <f>'Fin compare'!AB73</f>
        <v>-3012.4</v>
      </c>
      <c r="AD43" s="698">
        <f>'Fin compare'!AC73</f>
        <v>-3086.8</v>
      </c>
      <c r="AE43" s="698">
        <f>'Fin compare'!AD73</f>
        <v>-1794.6</v>
      </c>
      <c r="AF43" s="698">
        <f>'Fin compare'!AE73</f>
        <v>-2048.3000000000002</v>
      </c>
      <c r="AG43" s="698">
        <f>'Fin compare'!AF73</f>
        <v>-4172</v>
      </c>
      <c r="AH43" s="698">
        <f>'Fin compare'!AG73</f>
        <v>-6529.7000000000007</v>
      </c>
      <c r="AI43" s="698">
        <f>'Fin compare'!AH73</f>
        <v>-6612.8</v>
      </c>
      <c r="AJ43" s="698">
        <f>'Fin compare'!AI73</f>
        <v>-5295</v>
      </c>
      <c r="AK43" s="698">
        <f>'Fin compare'!AJ73</f>
        <v>-3325</v>
      </c>
      <c r="AL43" s="698">
        <f>'Fin compare'!AK73</f>
        <v>-2292</v>
      </c>
      <c r="AM43" s="698">
        <f>'Fin compare'!AL73</f>
        <v>-1759.9</v>
      </c>
    </row>
    <row r="44" spans="2:39">
      <c r="B44" t="s">
        <v>610</v>
      </c>
      <c r="Z44">
        <f>'Rev compare'!Y5-'Exp compare'!Z5</f>
        <v>-524.39999999999964</v>
      </c>
      <c r="AA44">
        <f>'Rev compare'!Z5-'Exp compare'!AA5</f>
        <v>-3278.2999999999993</v>
      </c>
      <c r="AB44">
        <f>'Rev compare'!AA5-'Exp compare'!AB5</f>
        <v>-3579.2000000000007</v>
      </c>
      <c r="AC44" s="698">
        <f>'Rev compare'!AB5-'Exp compare'!AC5</f>
        <v>-2785.8000000000011</v>
      </c>
      <c r="AD44" s="698">
        <f>'Rev compare'!AC5-'Exp compare'!AD5</f>
        <v>-3087</v>
      </c>
      <c r="AE44" s="698">
        <f>'Rev compare'!AD5-'Exp compare'!AE5</f>
        <v>-1794.6999999999989</v>
      </c>
      <c r="AF44" s="698">
        <f>'Rev compare'!AE5-'Exp compare'!AF5</f>
        <v>-2049.1000000000004</v>
      </c>
      <c r="AG44" s="698">
        <f>'Rev compare'!AF5-'Exp compare'!AG5</f>
        <v>-4172</v>
      </c>
      <c r="AH44" s="698">
        <f>'Rev compare'!AG5-'Exp compare'!AH5</f>
        <v>-6630.1999999999989</v>
      </c>
      <c r="AI44" s="698">
        <f>'Rev compare'!AH5-'Exp compare'!AI5</f>
        <v>-6612.7999999999993</v>
      </c>
      <c r="AJ44" s="698">
        <f>'Rev compare'!AI5-'Exp compare'!AJ5</f>
        <v>-5295.1</v>
      </c>
      <c r="AK44" s="698">
        <f>'Rev compare'!AJ5-'Exp compare'!AK5</f>
        <v>-3325.5</v>
      </c>
      <c r="AL44" s="698">
        <f>'Rev compare'!AK5-'Exp compare'!AL5</f>
        <v>-2292.6999999999971</v>
      </c>
      <c r="AM44" s="698">
        <f>'Rev compare'!AL5-'Exp compare'!AM5</f>
        <v>-1760</v>
      </c>
    </row>
    <row r="45" spans="2:39">
      <c r="B45" t="s">
        <v>571</v>
      </c>
      <c r="Z45" s="698">
        <f>Z43-Z44</f>
        <v>0.44778999999971347</v>
      </c>
      <c r="AA45" s="698">
        <f t="shared" ref="AA45:AD45" si="20">AA43-AA44</f>
        <v>0.25125999999909254</v>
      </c>
      <c r="AB45" s="698">
        <f t="shared" si="20"/>
        <v>0.15950000000066211</v>
      </c>
      <c r="AC45" s="720">
        <f t="shared" si="20"/>
        <v>-226.599999999999</v>
      </c>
      <c r="AD45" s="720">
        <f t="shared" si="20"/>
        <v>0.1999999999998181</v>
      </c>
      <c r="AE45" s="720">
        <f t="shared" ref="AE45" si="21">AE43-AE44</f>
        <v>9.9999999998999556E-2</v>
      </c>
      <c r="AF45" s="720">
        <f t="shared" ref="AF45:AL45" si="22">AF43-AF44</f>
        <v>0.8000000000001819</v>
      </c>
      <c r="AG45" s="720">
        <f t="shared" si="22"/>
        <v>0</v>
      </c>
      <c r="AH45" s="720">
        <f t="shared" si="22"/>
        <v>100.49999999999818</v>
      </c>
      <c r="AI45" s="720">
        <f t="shared" si="22"/>
        <v>0</v>
      </c>
      <c r="AJ45" s="720">
        <f t="shared" si="22"/>
        <v>0.1000000000003638</v>
      </c>
      <c r="AK45" s="720">
        <f t="shared" si="22"/>
        <v>0.5</v>
      </c>
      <c r="AL45" s="720">
        <f t="shared" si="22"/>
        <v>0.69999999999708962</v>
      </c>
      <c r="AM45" s="720">
        <f t="shared" ref="AM45" si="23">AM43-AM44</f>
        <v>9.9999999999909051E-2</v>
      </c>
    </row>
    <row r="46" spans="2:39">
      <c r="B46" s="661"/>
      <c r="AA46" s="698"/>
      <c r="AB46" s="698"/>
      <c r="AC46" s="698"/>
      <c r="AD46" s="698"/>
      <c r="AE46" s="698"/>
      <c r="AF46" s="698"/>
      <c r="AG46" s="698"/>
      <c r="AH46" s="698"/>
      <c r="AI46" s="698"/>
      <c r="AJ46" s="698"/>
    </row>
    <row r="47" spans="2:39">
      <c r="AC47" s="698"/>
      <c r="AD47" s="698"/>
      <c r="AE47" s="698"/>
      <c r="AF47" s="698"/>
      <c r="AG47" s="698"/>
      <c r="AH47" s="698"/>
      <c r="AI47" s="698"/>
      <c r="AJ47" s="716"/>
    </row>
    <row r="48" spans="2:39">
      <c r="B48" s="661" t="s">
        <v>635</v>
      </c>
      <c r="AC48" s="698"/>
      <c r="AJ48" s="716"/>
    </row>
    <row r="49" spans="1:36">
      <c r="AC49" s="698"/>
      <c r="AJ49" s="716"/>
    </row>
    <row r="50" spans="1:36">
      <c r="A50" t="s">
        <v>637</v>
      </c>
      <c r="B50" s="718" t="s">
        <v>646</v>
      </c>
    </row>
    <row r="52" spans="1:36">
      <c r="A52" t="s">
        <v>638</v>
      </c>
      <c r="B52" s="718" t="s">
        <v>647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U51"/>
  <sheetViews>
    <sheetView zoomScale="85" zoomScaleNormal="85" workbookViewId="0">
      <pane xSplit="2" ySplit="1" topLeftCell="AC2" activePane="bottomRight" state="frozen"/>
      <selection pane="topRight" activeCell="C1" sqref="C1"/>
      <selection pane="bottomLeft" activeCell="A3" sqref="A3"/>
      <selection pane="bottomRight" activeCell="A40" sqref="A40"/>
    </sheetView>
  </sheetViews>
  <sheetFormatPr defaultColWidth="8.85546875" defaultRowHeight="14.25"/>
  <cols>
    <col min="1" max="1" width="53.7109375" style="146" customWidth="1"/>
    <col min="2" max="2" width="36.85546875" style="146" customWidth="1"/>
    <col min="3" max="3" width="11.7109375" style="146" customWidth="1"/>
    <col min="4" max="6" width="10.7109375" style="146" customWidth="1"/>
    <col min="7" max="9" width="11.7109375" style="146" customWidth="1"/>
    <col min="10" max="13" width="10.7109375" style="146" customWidth="1"/>
    <col min="14" max="16" width="11.7109375" style="146" customWidth="1"/>
    <col min="17" max="32" width="11" style="146" customWidth="1"/>
    <col min="33" max="33" width="10.85546875" style="146" customWidth="1"/>
    <col min="34" max="37" width="11" style="146" customWidth="1"/>
    <col min="38" max="38" width="10.28515625" style="146" customWidth="1"/>
    <col min="39" max="39" width="11" style="146" customWidth="1"/>
    <col min="40" max="44" width="10.85546875" style="146" customWidth="1"/>
    <col min="45" max="47" width="10.7109375" style="146" customWidth="1"/>
    <col min="48" max="16384" width="8.85546875" style="146"/>
  </cols>
  <sheetData>
    <row r="1" spans="1:47" ht="18">
      <c r="A1" s="435" t="s">
        <v>58</v>
      </c>
      <c r="B1" s="223" t="s">
        <v>59</v>
      </c>
      <c r="C1" s="223">
        <v>1980</v>
      </c>
      <c r="D1" s="223">
        <v>1981</v>
      </c>
      <c r="E1" s="223">
        <v>1982</v>
      </c>
      <c r="F1" s="223">
        <v>1983</v>
      </c>
      <c r="G1" s="223">
        <v>1984</v>
      </c>
      <c r="H1" s="223">
        <v>1985</v>
      </c>
      <c r="I1" s="223">
        <v>1986</v>
      </c>
      <c r="J1" s="223">
        <v>1987</v>
      </c>
      <c r="K1" s="223">
        <v>1988</v>
      </c>
      <c r="L1" s="223">
        <v>1989</v>
      </c>
      <c r="M1" s="223">
        <v>1990</v>
      </c>
      <c r="N1" s="223">
        <v>1991</v>
      </c>
      <c r="O1" s="223">
        <v>1992</v>
      </c>
      <c r="P1" s="223">
        <v>1993</v>
      </c>
      <c r="Q1" s="223">
        <v>1994</v>
      </c>
      <c r="R1" s="223">
        <v>1995</v>
      </c>
      <c r="S1" s="223">
        <v>1996</v>
      </c>
      <c r="T1" s="223">
        <v>1997</v>
      </c>
      <c r="U1" s="223">
        <v>1998</v>
      </c>
      <c r="V1" s="223">
        <v>1999</v>
      </c>
      <c r="W1" s="223">
        <v>2000</v>
      </c>
      <c r="X1" s="223">
        <v>2001</v>
      </c>
      <c r="Y1" s="223">
        <v>2002</v>
      </c>
      <c r="Z1" s="223">
        <v>2003</v>
      </c>
      <c r="AA1" s="223">
        <v>2004</v>
      </c>
      <c r="AB1" s="223">
        <v>2005</v>
      </c>
      <c r="AC1" s="223">
        <v>2006</v>
      </c>
      <c r="AD1" s="223">
        <v>2007</v>
      </c>
      <c r="AE1" s="223">
        <v>2008</v>
      </c>
      <c r="AF1" s="223">
        <v>2009</v>
      </c>
      <c r="AG1" s="223">
        <v>2010</v>
      </c>
      <c r="AH1" s="223">
        <v>2011</v>
      </c>
      <c r="AI1" s="223">
        <v>2012</v>
      </c>
      <c r="AJ1" s="223">
        <v>2013</v>
      </c>
      <c r="AK1" s="223">
        <v>2014</v>
      </c>
      <c r="AL1" s="223">
        <v>2015</v>
      </c>
      <c r="AM1" s="223">
        <v>2016</v>
      </c>
      <c r="AN1" s="223">
        <v>2017</v>
      </c>
      <c r="AO1" s="223">
        <f>AN1+1</f>
        <v>2018</v>
      </c>
      <c r="AP1" s="223">
        <f>AO1+1</f>
        <v>2019</v>
      </c>
      <c r="AQ1" s="223">
        <f>AP1+1</f>
        <v>2020</v>
      </c>
      <c r="AR1" s="223">
        <f>AQ1+1</f>
        <v>2021</v>
      </c>
      <c r="AS1" s="223">
        <v>2022</v>
      </c>
      <c r="AT1" s="223">
        <v>2023</v>
      </c>
      <c r="AU1" s="223">
        <v>2024</v>
      </c>
    </row>
    <row r="2" spans="1:47">
      <c r="A2" s="223"/>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436"/>
      <c r="AM2" s="223"/>
      <c r="AN2" s="223"/>
      <c r="AO2" s="223"/>
      <c r="AP2" s="223"/>
      <c r="AQ2" s="988"/>
      <c r="AR2" s="988"/>
      <c r="AS2" s="359"/>
      <c r="AT2" s="359"/>
      <c r="AU2" s="359"/>
    </row>
    <row r="3" spans="1:47">
      <c r="A3" s="223" t="s">
        <v>60</v>
      </c>
      <c r="B3" s="223"/>
      <c r="C3" s="436">
        <v>3571205</v>
      </c>
      <c r="D3" s="436">
        <v>3668104</v>
      </c>
      <c r="E3" s="436">
        <v>3768483</v>
      </c>
      <c r="F3" s="436">
        <v>3871492</v>
      </c>
      <c r="G3" s="436">
        <v>3975956</v>
      </c>
      <c r="H3" s="436">
        <v>4081030</v>
      </c>
      <c r="I3" s="436">
        <v>4186499</v>
      </c>
      <c r="J3" s="436">
        <v>4292563</v>
      </c>
      <c r="K3" s="436">
        <v>4399324</v>
      </c>
      <c r="L3" s="436">
        <v>4506991</v>
      </c>
      <c r="M3" s="436">
        <v>4615839</v>
      </c>
      <c r="N3" s="436">
        <v>4725547</v>
      </c>
      <c r="O3" s="436">
        <v>4836217</v>
      </c>
      <c r="P3" s="436">
        <v>4949051</v>
      </c>
      <c r="Q3" s="436">
        <v>5065661</v>
      </c>
      <c r="R3" s="436">
        <v>5187060</v>
      </c>
      <c r="S3" s="436">
        <v>5314248</v>
      </c>
      <c r="T3" s="436">
        <v>5446641</v>
      </c>
      <c r="U3" s="436">
        <v>5581762</v>
      </c>
      <c r="V3" s="436">
        <v>5716161</v>
      </c>
      <c r="W3" s="436">
        <v>5847586</v>
      </c>
      <c r="X3" s="436">
        <v>5974629</v>
      </c>
      <c r="Y3" s="436">
        <v>6098621</v>
      </c>
      <c r="Z3" s="436">
        <v>6223377</v>
      </c>
      <c r="AA3" s="436">
        <v>6354245</v>
      </c>
      <c r="AB3" s="436">
        <v>6494903</v>
      </c>
      <c r="AC3" s="436">
        <v>6646895</v>
      </c>
      <c r="AD3" s="436">
        <v>6808514</v>
      </c>
      <c r="AE3" s="436">
        <v>6976201</v>
      </c>
      <c r="AF3" s="436">
        <v>7144776</v>
      </c>
      <c r="AG3" s="436">
        <v>7310507</v>
      </c>
      <c r="AH3" s="436">
        <v>7472200</v>
      </c>
      <c r="AI3" s="436">
        <v>7631002</v>
      </c>
      <c r="AJ3" s="436">
        <v>7788379</v>
      </c>
      <c r="AK3" s="436">
        <v>7946731</v>
      </c>
      <c r="AL3" s="436">
        <v>8107775</v>
      </c>
      <c r="AM3" s="436">
        <v>8271760</v>
      </c>
      <c r="AN3" s="436">
        <v>8438029</v>
      </c>
      <c r="AO3" s="436">
        <v>8606316</v>
      </c>
      <c r="AP3" s="436">
        <v>8776109</v>
      </c>
      <c r="AQ3" s="988"/>
      <c r="AR3" s="988"/>
      <c r="AS3" s="359"/>
      <c r="AT3" s="359"/>
      <c r="AU3" s="359"/>
    </row>
    <row r="4" spans="1:47" ht="15">
      <c r="A4" s="989" t="s">
        <v>891</v>
      </c>
      <c r="B4" s="223"/>
      <c r="C4" s="436"/>
      <c r="D4" s="436"/>
      <c r="E4" s="436"/>
      <c r="F4" s="436"/>
      <c r="G4" s="436"/>
      <c r="H4" s="436"/>
      <c r="I4" s="436"/>
      <c r="J4" s="436"/>
      <c r="K4" s="436"/>
      <c r="L4" s="436"/>
      <c r="M4" s="436"/>
      <c r="N4" s="436"/>
      <c r="O4" s="436"/>
      <c r="P4" s="436"/>
      <c r="Q4" s="436"/>
      <c r="R4" s="436"/>
      <c r="S4" s="436"/>
      <c r="T4" s="436"/>
      <c r="U4" s="436"/>
      <c r="V4" s="436"/>
      <c r="W4" s="436"/>
      <c r="X4" s="436"/>
      <c r="Y4" s="436"/>
      <c r="Z4" s="436"/>
      <c r="AA4" s="436"/>
      <c r="AB4" s="436"/>
      <c r="AC4" s="436"/>
      <c r="AD4" s="436"/>
      <c r="AE4" s="436"/>
      <c r="AF4" s="436"/>
      <c r="AG4" s="436"/>
      <c r="AH4" s="436"/>
      <c r="AI4" s="436"/>
      <c r="AJ4" s="436"/>
      <c r="AK4" s="436"/>
      <c r="AL4" s="436"/>
      <c r="AM4" s="436"/>
      <c r="AN4" s="436"/>
      <c r="AO4" s="436"/>
      <c r="AP4" s="436"/>
      <c r="AQ4" s="988"/>
      <c r="AR4" s="988"/>
      <c r="AS4" s="359"/>
      <c r="AT4" s="359"/>
      <c r="AU4" s="359"/>
    </row>
    <row r="5" spans="1:47">
      <c r="A5" s="976" t="s">
        <v>892</v>
      </c>
      <c r="B5" s="99"/>
      <c r="C5" s="436">
        <v>3215483</v>
      </c>
      <c r="D5" s="436">
        <v>3304188</v>
      </c>
      <c r="E5" s="436">
        <v>3395798</v>
      </c>
      <c r="F5" s="436">
        <v>3489402</v>
      </c>
      <c r="G5" s="436">
        <v>3583707</v>
      </c>
      <c r="H5" s="436">
        <v>3677854</v>
      </c>
      <c r="I5" s="436">
        <v>3771578</v>
      </c>
      <c r="J5" s="436">
        <v>3865402</v>
      </c>
      <c r="K5" s="436">
        <v>3960243</v>
      </c>
      <c r="L5" s="436">
        <v>4057406</v>
      </c>
      <c r="M5" s="436">
        <v>4157903</v>
      </c>
      <c r="N5" s="436">
        <v>4261933</v>
      </c>
      <c r="O5" s="436">
        <v>4369407</v>
      </c>
      <c r="P5" s="436">
        <v>4480689</v>
      </c>
      <c r="Q5" s="436">
        <v>4595761</v>
      </c>
      <c r="R5" s="436">
        <v>4715929</v>
      </c>
      <c r="S5" s="436">
        <v>4841020</v>
      </c>
      <c r="T5" s="436">
        <v>4970823</v>
      </c>
      <c r="U5" s="436">
        <v>5104516</v>
      </c>
      <c r="V5" s="436">
        <v>5240941</v>
      </c>
      <c r="W5" s="436">
        <v>5379226</v>
      </c>
      <c r="X5" s="436">
        <v>5518971</v>
      </c>
      <c r="Y5" s="436">
        <v>5660267</v>
      </c>
      <c r="Z5" s="436">
        <v>5803302</v>
      </c>
      <c r="AA5" s="436">
        <v>5948461</v>
      </c>
      <c r="AB5" s="436">
        <v>6095959</v>
      </c>
      <c r="AC5" s="436">
        <v>6245797</v>
      </c>
      <c r="AD5" s="436">
        <v>6397623</v>
      </c>
      <c r="AE5" s="436">
        <v>6550877</v>
      </c>
      <c r="AF5" s="436">
        <v>6704829</v>
      </c>
      <c r="AG5" s="436">
        <v>6858945</v>
      </c>
      <c r="AH5" s="436">
        <v>7012977</v>
      </c>
      <c r="AI5" s="436">
        <v>7167010</v>
      </c>
      <c r="AJ5" s="436">
        <v>7308864</v>
      </c>
      <c r="AK5" s="436">
        <v>7463577</v>
      </c>
      <c r="AL5" s="436">
        <v>7619321</v>
      </c>
      <c r="AM5" s="436">
        <v>8084991</v>
      </c>
      <c r="AN5" s="444"/>
      <c r="AO5" s="444"/>
      <c r="AP5" s="444"/>
      <c r="AQ5" s="359"/>
      <c r="AR5" s="359"/>
      <c r="AS5" s="359"/>
      <c r="AT5" s="359"/>
      <c r="AU5" s="359"/>
    </row>
    <row r="6" spans="1:47" ht="15">
      <c r="A6" s="912" t="s">
        <v>893</v>
      </c>
      <c r="B6" s="99"/>
      <c r="C6" s="987"/>
      <c r="D6" s="987"/>
      <c r="E6" s="987"/>
      <c r="F6" s="987"/>
      <c r="G6" s="987"/>
      <c r="H6" s="987"/>
      <c r="I6" s="987"/>
      <c r="J6" s="987"/>
      <c r="K6" s="987"/>
      <c r="L6" s="987"/>
      <c r="M6" s="987"/>
      <c r="N6" s="987"/>
      <c r="O6" s="987"/>
      <c r="P6" s="987"/>
      <c r="Q6" s="987"/>
      <c r="R6" s="987"/>
      <c r="S6" s="987"/>
      <c r="T6" s="987"/>
      <c r="U6" s="987"/>
      <c r="V6" s="987"/>
      <c r="W6" s="987"/>
      <c r="X6" s="987"/>
      <c r="Y6" s="987"/>
      <c r="Z6" s="987"/>
      <c r="AA6" s="987"/>
      <c r="AB6" s="987"/>
      <c r="AC6" s="987"/>
      <c r="AD6" s="987"/>
      <c r="AE6" s="987"/>
      <c r="AF6" s="987"/>
      <c r="AG6" s="987"/>
      <c r="AH6" s="987"/>
      <c r="AI6" s="987"/>
      <c r="AJ6" s="987"/>
      <c r="AK6" s="987"/>
      <c r="AL6" s="987"/>
      <c r="AM6" s="987"/>
      <c r="AN6" s="359"/>
      <c r="AO6" s="359"/>
      <c r="AP6" s="359"/>
      <c r="AQ6" s="359"/>
      <c r="AR6" s="359"/>
      <c r="AS6" s="359"/>
      <c r="AT6" s="359"/>
      <c r="AU6" s="359"/>
    </row>
    <row r="7" spans="1:47">
      <c r="A7" s="437"/>
      <c r="B7" s="99"/>
      <c r="C7" s="99"/>
      <c r="D7" s="436"/>
      <c r="E7" s="436"/>
      <c r="F7" s="436"/>
      <c r="G7" s="436"/>
      <c r="H7" s="436"/>
      <c r="I7" s="436"/>
      <c r="J7" s="436"/>
      <c r="K7" s="436"/>
      <c r="L7" s="436"/>
      <c r="M7" s="436"/>
      <c r="N7" s="436"/>
      <c r="O7" s="436"/>
      <c r="P7" s="436"/>
      <c r="Q7" s="158"/>
      <c r="R7" s="158"/>
      <c r="S7" s="158"/>
      <c r="T7" s="158"/>
      <c r="U7" s="158"/>
      <c r="V7" s="158"/>
      <c r="W7" s="158"/>
      <c r="X7" s="158"/>
      <c r="Y7" s="158"/>
      <c r="Z7" s="158"/>
      <c r="AA7" s="158"/>
      <c r="AB7" s="158"/>
      <c r="AC7" s="158"/>
      <c r="AD7" s="158"/>
      <c r="AE7" s="158"/>
      <c r="AF7" s="158"/>
      <c r="AG7" s="158"/>
      <c r="AH7" s="158"/>
      <c r="AI7" s="158"/>
      <c r="AJ7" s="158"/>
      <c r="AK7" s="158"/>
      <c r="AL7" s="158"/>
      <c r="AM7" s="158"/>
      <c r="AN7" s="359"/>
      <c r="AO7" s="359"/>
      <c r="AP7" s="359"/>
      <c r="AQ7" s="359"/>
      <c r="AR7" s="359"/>
      <c r="AS7" s="359"/>
      <c r="AT7" s="359"/>
      <c r="AU7" s="359"/>
    </row>
    <row r="8" spans="1:47">
      <c r="A8" s="275"/>
      <c r="B8" s="99"/>
      <c r="C8" s="99"/>
      <c r="D8" s="99"/>
      <c r="E8" s="99"/>
      <c r="F8" s="99"/>
      <c r="G8" s="99"/>
      <c r="H8" s="99"/>
      <c r="I8" s="99"/>
      <c r="J8" s="99"/>
      <c r="K8" s="99" t="s">
        <v>61</v>
      </c>
      <c r="L8" s="99"/>
      <c r="M8" s="99"/>
      <c r="N8" s="99"/>
      <c r="O8" s="99"/>
      <c r="P8" s="99"/>
      <c r="Q8" s="99"/>
      <c r="R8" s="99"/>
      <c r="S8" s="99"/>
      <c r="T8" s="99"/>
      <c r="U8" s="99"/>
      <c r="V8" s="99"/>
      <c r="W8" s="99"/>
      <c r="X8" s="99"/>
      <c r="Y8" s="99"/>
      <c r="Z8" s="99"/>
      <c r="AA8" s="99"/>
      <c r="AB8" s="99"/>
      <c r="AC8" s="99"/>
      <c r="AD8" s="99"/>
      <c r="AE8" s="99"/>
      <c r="AF8" s="99"/>
      <c r="AG8" s="99"/>
      <c r="AH8" s="99"/>
      <c r="AI8" s="99"/>
      <c r="AJ8" s="445"/>
      <c r="AK8" s="445"/>
      <c r="AL8" s="445"/>
      <c r="AM8" s="445"/>
      <c r="AN8" s="452"/>
      <c r="AO8" s="452"/>
      <c r="AP8" s="452"/>
      <c r="AQ8" s="452"/>
      <c r="AR8" s="452"/>
      <c r="AS8" s="359"/>
      <c r="AT8" s="359"/>
      <c r="AU8" s="359"/>
    </row>
    <row r="9" spans="1:47">
      <c r="A9" s="277" t="s">
        <v>62</v>
      </c>
      <c r="B9" s="99"/>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445"/>
      <c r="AK9" s="445"/>
      <c r="AL9" s="445"/>
      <c r="AM9" s="445"/>
      <c r="AN9" s="452"/>
      <c r="AO9" s="452"/>
      <c r="AP9" s="452"/>
      <c r="AQ9" s="452"/>
      <c r="AR9" s="452"/>
      <c r="AS9" s="359"/>
      <c r="AT9" s="359"/>
      <c r="AU9" s="359"/>
    </row>
    <row r="10" spans="1:47">
      <c r="A10" s="453" t="s">
        <v>63</v>
      </c>
      <c r="B10" s="438" t="s">
        <v>64</v>
      </c>
      <c r="C10" s="439">
        <v>12.064</v>
      </c>
      <c r="D10" s="439">
        <v>8.0540000000000003</v>
      </c>
      <c r="E10" s="439">
        <v>5.5350000000000001</v>
      </c>
      <c r="F10" s="439">
        <v>7.9020000000000001</v>
      </c>
      <c r="G10" s="439">
        <v>7.4210000000000003</v>
      </c>
      <c r="H10" s="439">
        <v>3.71</v>
      </c>
      <c r="I10" s="439">
        <v>5.4539999999999997</v>
      </c>
      <c r="J10" s="439">
        <v>3.3370000000000002</v>
      </c>
      <c r="K10" s="439">
        <v>5.4450000000000003</v>
      </c>
      <c r="L10" s="439">
        <v>4.4800000000000004</v>
      </c>
      <c r="M10" s="439">
        <v>6.9530000000000003</v>
      </c>
      <c r="N10" s="439">
        <v>6.9660000000000002</v>
      </c>
      <c r="O10" s="439">
        <v>4.3099999999999996</v>
      </c>
      <c r="P10" s="439">
        <v>4.9740000000000002</v>
      </c>
      <c r="Q10" s="439">
        <v>2.8530000000000002</v>
      </c>
      <c r="R10" s="439">
        <v>17.280999999999999</v>
      </c>
      <c r="S10" s="439">
        <v>11.632</v>
      </c>
      <c r="T10" s="439">
        <v>3.9430000000000001</v>
      </c>
      <c r="U10" s="439">
        <v>13.59</v>
      </c>
      <c r="V10" s="439">
        <v>14.932</v>
      </c>
      <c r="W10" s="439">
        <v>15.596</v>
      </c>
      <c r="X10" s="439">
        <v>9.2889999999999997</v>
      </c>
      <c r="Y10" s="439">
        <v>11.795999999999999</v>
      </c>
      <c r="Z10" s="439">
        <v>14.718</v>
      </c>
      <c r="AA10" s="439">
        <v>2.1190000000000002</v>
      </c>
      <c r="AB10" s="439">
        <v>1.823</v>
      </c>
      <c r="AC10" s="439">
        <v>2.37</v>
      </c>
      <c r="AD10" s="439">
        <v>0.91100000000000003</v>
      </c>
      <c r="AE10" s="446">
        <v>10.8</v>
      </c>
      <c r="AF10" s="446">
        <v>6.9130000000000003</v>
      </c>
      <c r="AG10" s="446">
        <v>5.1020000000000003</v>
      </c>
      <c r="AH10" s="446">
        <v>4.4409999999999998</v>
      </c>
      <c r="AI10" s="446">
        <v>4.5369999999999999</v>
      </c>
      <c r="AJ10" s="446">
        <v>4.96</v>
      </c>
      <c r="AK10" s="451">
        <v>5.28</v>
      </c>
      <c r="AL10" s="451">
        <v>5.9960000000000004</v>
      </c>
      <c r="AM10" s="451">
        <v>6</v>
      </c>
      <c r="AN10" s="451">
        <v>5</v>
      </c>
      <c r="AO10" s="451">
        <v>5</v>
      </c>
      <c r="AP10" s="451">
        <v>5</v>
      </c>
      <c r="AQ10" s="451">
        <v>5</v>
      </c>
      <c r="AR10" s="451">
        <v>5</v>
      </c>
      <c r="AS10" s="359"/>
      <c r="AT10" s="359"/>
      <c r="AU10" s="359"/>
    </row>
    <row r="11" spans="1:47" ht="15">
      <c r="A11" s="912" t="s">
        <v>842</v>
      </c>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158"/>
      <c r="AF11" s="158"/>
      <c r="AG11" s="158"/>
      <c r="AH11" s="158"/>
      <c r="AI11" s="158"/>
      <c r="AJ11" s="158"/>
      <c r="AK11" s="359"/>
      <c r="AL11" s="359"/>
      <c r="AM11" s="359"/>
      <c r="AN11" s="359"/>
      <c r="AO11" s="359"/>
      <c r="AP11" s="359"/>
      <c r="AQ11" s="359"/>
      <c r="AR11" s="359"/>
      <c r="AS11" s="359"/>
      <c r="AT11" s="359"/>
      <c r="AU11" s="359"/>
    </row>
    <row r="12" spans="1:47">
      <c r="A12" s="453" t="s">
        <v>63</v>
      </c>
      <c r="B12" s="438" t="s">
        <v>64</v>
      </c>
      <c r="C12" s="99"/>
      <c r="D12" s="99"/>
      <c r="E12" s="99"/>
      <c r="F12" s="99"/>
      <c r="G12" s="99"/>
      <c r="H12" s="99"/>
      <c r="I12" s="99"/>
      <c r="J12" s="99"/>
      <c r="K12" s="99"/>
      <c r="L12" s="99"/>
      <c r="M12" s="99"/>
      <c r="N12" s="99"/>
      <c r="O12" s="99"/>
      <c r="P12" s="99"/>
      <c r="Q12" s="99"/>
      <c r="R12" s="99"/>
      <c r="S12" s="99"/>
      <c r="T12" s="99"/>
      <c r="U12" s="99"/>
      <c r="V12" s="99"/>
      <c r="W12" s="439">
        <v>15.6</v>
      </c>
      <c r="X12" s="439">
        <v>9.3000000000000007</v>
      </c>
      <c r="Y12" s="439">
        <v>11.8</v>
      </c>
      <c r="Z12" s="439">
        <v>14.7</v>
      </c>
      <c r="AA12" s="439">
        <v>2.2000000000000002</v>
      </c>
      <c r="AB12" s="439">
        <v>1.7808043992582734</v>
      </c>
      <c r="AC12" s="439">
        <v>2.3684623841683683</v>
      </c>
      <c r="AD12" s="439">
        <v>0.90000000000000013</v>
      </c>
      <c r="AE12" s="446">
        <v>10.761418232682596</v>
      </c>
      <c r="AF12" s="446">
        <v>6.9183253260123534</v>
      </c>
      <c r="AG12" s="446">
        <v>6.0136089356785272</v>
      </c>
      <c r="AH12" s="446">
        <v>8.4384915348656886</v>
      </c>
      <c r="AI12" s="446">
        <v>2.2074569252418019</v>
      </c>
      <c r="AJ12" s="446">
        <v>4.3392504930966469</v>
      </c>
      <c r="AK12" s="446">
        <v>5.2221172022684392</v>
      </c>
      <c r="AL12" s="446">
        <v>6</v>
      </c>
      <c r="AM12" s="446">
        <v>6.7</v>
      </c>
      <c r="AN12" s="446">
        <v>5.4</v>
      </c>
      <c r="AO12" s="451">
        <v>4.7</v>
      </c>
      <c r="AP12" s="451">
        <v>4.4000000000000004</v>
      </c>
      <c r="AQ12" s="451">
        <v>5.7</v>
      </c>
      <c r="AR12" s="451">
        <v>6.7</v>
      </c>
      <c r="AS12" s="451">
        <v>6.8</v>
      </c>
      <c r="AT12" s="451">
        <v>6.5</v>
      </c>
      <c r="AU12" s="451">
        <v>5.7</v>
      </c>
    </row>
    <row r="13" spans="1:47" ht="15">
      <c r="A13" s="912" t="s">
        <v>879</v>
      </c>
      <c r="B13" s="99"/>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158"/>
      <c r="AF13" s="158"/>
      <c r="AG13" s="158"/>
      <c r="AH13" s="158"/>
      <c r="AI13" s="158"/>
      <c r="AJ13" s="158"/>
      <c r="AK13" s="158"/>
      <c r="AL13" s="158"/>
      <c r="AM13" s="158"/>
      <c r="AN13" s="158"/>
      <c r="AO13" s="359"/>
      <c r="AP13" s="359"/>
      <c r="AQ13" s="359"/>
      <c r="AR13" s="359"/>
      <c r="AS13" s="359"/>
      <c r="AT13" s="359"/>
      <c r="AU13" s="359"/>
    </row>
    <row r="14" spans="1:47">
      <c r="A14" s="641" t="s">
        <v>880</v>
      </c>
      <c r="B14" s="99"/>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158"/>
      <c r="AF14" s="158"/>
      <c r="AG14" s="158"/>
      <c r="AH14" s="158"/>
      <c r="AI14" s="158"/>
      <c r="AJ14" s="158"/>
      <c r="AK14" s="158"/>
      <c r="AL14" s="158"/>
      <c r="AM14" s="158"/>
      <c r="AN14" s="158"/>
      <c r="AO14" s="359"/>
      <c r="AP14" s="359"/>
      <c r="AQ14" s="359"/>
      <c r="AR14" s="359"/>
      <c r="AS14" s="359"/>
      <c r="AT14" s="359"/>
      <c r="AU14" s="359"/>
    </row>
    <row r="15" spans="1:47">
      <c r="A15" s="275"/>
      <c r="B15" s="99"/>
      <c r="C15" s="99"/>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326"/>
      <c r="AP15" s="326"/>
      <c r="AQ15" s="326"/>
      <c r="AR15" s="326"/>
      <c r="AS15" s="359"/>
      <c r="AT15" s="359"/>
      <c r="AU15" s="359"/>
    </row>
    <row r="16" spans="1:47">
      <c r="A16" s="277" t="s">
        <v>65</v>
      </c>
      <c r="B16" s="99"/>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326"/>
      <c r="AP16" s="326"/>
      <c r="AQ16" s="326"/>
      <c r="AR16" s="326"/>
      <c r="AS16" s="359"/>
      <c r="AT16" s="359"/>
      <c r="AU16" s="359"/>
    </row>
    <row r="17" spans="1:47">
      <c r="A17" s="275" t="s">
        <v>515</v>
      </c>
      <c r="B17" s="99" t="s">
        <v>66</v>
      </c>
      <c r="C17" s="646"/>
      <c r="D17" s="646"/>
      <c r="E17" s="646"/>
      <c r="F17" s="646"/>
      <c r="G17" s="646"/>
      <c r="H17" s="646"/>
      <c r="I17" s="646"/>
      <c r="J17" s="646"/>
      <c r="K17" s="646"/>
      <c r="L17" s="646"/>
      <c r="M17" s="646"/>
      <c r="N17" s="646"/>
      <c r="O17" s="646"/>
      <c r="P17" s="646"/>
      <c r="Q17" s="646">
        <f>'GDP (Tb1)'!G131</f>
        <v>5530.2103703592356</v>
      </c>
      <c r="R17" s="646">
        <f>'GDP (Tb1)'!H131</f>
        <v>6194.7652283638399</v>
      </c>
      <c r="S17" s="646">
        <f>'GDP (Tb1)'!I131</f>
        <v>6794.7336339524136</v>
      </c>
      <c r="T17" s="646">
        <f>'GDP (Tb1)'!J131</f>
        <v>7079.6110145337952</v>
      </c>
      <c r="U17" s="646">
        <f>'GDP (Tb1)'!K131</f>
        <v>7803.5855116358662</v>
      </c>
      <c r="V17" s="646">
        <f>'GDP (Tb1)'!L131</f>
        <v>8828.2526411261788</v>
      </c>
      <c r="W17" s="646">
        <f>'GDP (Tb1)'!M131</f>
        <v>9735.8993883195981</v>
      </c>
      <c r="X17" s="646">
        <f>'GDP (Tb1)'!N131</f>
        <v>10396.289593878231</v>
      </c>
      <c r="Y17" s="646">
        <f>'GDP (Tb1)'!O131</f>
        <v>11871.9</v>
      </c>
      <c r="Z17" s="646">
        <f>'GDP (Tb1)'!P131</f>
        <v>13241.4</v>
      </c>
      <c r="AA17" s="646">
        <f>'GDP (Tb1)'!Q131</f>
        <v>13459.3</v>
      </c>
      <c r="AB17" s="646">
        <f>'GDP (Tb1)'!R131</f>
        <v>15094.7</v>
      </c>
      <c r="AC17" s="646">
        <f>'GDP (Tb1)'!S131</f>
        <v>16896.5</v>
      </c>
      <c r="AD17" s="646">
        <v>18798.400000000001</v>
      </c>
      <c r="AE17" s="646">
        <v>21601.3</v>
      </c>
      <c r="AF17" s="646">
        <v>22331</v>
      </c>
      <c r="AG17" s="646">
        <v>26395.3</v>
      </c>
      <c r="AH17" s="646">
        <v>30618.400000000001</v>
      </c>
      <c r="AI17" s="646">
        <v>32133</v>
      </c>
      <c r="AJ17" s="646">
        <v>34321.599999999999</v>
      </c>
      <c r="AK17" s="646">
        <v>43279.199999999997</v>
      </c>
      <c r="AL17" s="646">
        <v>47259.7</v>
      </c>
      <c r="AM17" s="647">
        <v>51386.400000000001</v>
      </c>
      <c r="AN17" s="647">
        <v>57337.599999999999</v>
      </c>
      <c r="AO17" s="647">
        <v>62320.6</v>
      </c>
      <c r="AP17" s="647">
        <v>66399.199999999997</v>
      </c>
      <c r="AQ17" s="647">
        <v>71026.3</v>
      </c>
      <c r="AR17" s="647">
        <v>75945.7</v>
      </c>
      <c r="AS17" s="359"/>
      <c r="AT17" s="359"/>
      <c r="AU17" s="359"/>
    </row>
    <row r="18" spans="1:47">
      <c r="A18" s="387" t="s">
        <v>67</v>
      </c>
      <c r="B18" s="99"/>
      <c r="C18" s="646"/>
      <c r="D18" s="646"/>
      <c r="E18" s="646"/>
      <c r="F18" s="646"/>
      <c r="G18" s="646"/>
      <c r="H18" s="646"/>
      <c r="I18" s="646"/>
      <c r="J18" s="646"/>
      <c r="K18" s="646"/>
      <c r="L18" s="646"/>
      <c r="M18" s="646"/>
      <c r="N18" s="646"/>
      <c r="O18" s="646"/>
      <c r="P18" s="646"/>
      <c r="Q18" s="646"/>
      <c r="R18" s="646"/>
      <c r="S18" s="646"/>
      <c r="T18" s="646"/>
      <c r="U18" s="646"/>
      <c r="V18" s="646"/>
      <c r="W18" s="646"/>
      <c r="X18" s="646"/>
      <c r="Y18" s="646"/>
      <c r="Z18" s="646"/>
      <c r="AA18" s="646"/>
      <c r="AB18" s="646"/>
      <c r="AC18" s="646"/>
      <c r="AD18" s="646"/>
      <c r="AE18" s="646"/>
      <c r="AF18" s="646"/>
      <c r="AG18" s="646"/>
      <c r="AH18" s="646"/>
      <c r="AI18" s="646"/>
      <c r="AJ18" s="646"/>
      <c r="AK18" s="646"/>
      <c r="AL18" s="646"/>
      <c r="AM18" s="647"/>
      <c r="AN18" s="647"/>
      <c r="AO18" s="647"/>
      <c r="AP18" s="647"/>
      <c r="AQ18" s="647"/>
      <c r="AR18" s="647"/>
      <c r="AS18" s="359"/>
      <c r="AT18" s="359"/>
      <c r="AU18" s="359"/>
    </row>
    <row r="19" spans="1:47">
      <c r="A19" s="275" t="s">
        <v>514</v>
      </c>
      <c r="B19" s="99" t="s">
        <v>66</v>
      </c>
      <c r="C19" s="646"/>
      <c r="D19" s="646"/>
      <c r="E19" s="646"/>
      <c r="F19" s="646"/>
      <c r="G19" s="646"/>
      <c r="H19" s="646"/>
      <c r="I19" s="646"/>
      <c r="J19" s="646"/>
      <c r="K19" s="646"/>
      <c r="L19" s="646"/>
      <c r="M19" s="646"/>
      <c r="N19" s="646"/>
      <c r="O19" s="646"/>
      <c r="P19" s="646"/>
      <c r="Q19" s="646"/>
      <c r="R19" s="646"/>
      <c r="S19" s="646"/>
      <c r="T19" s="646"/>
      <c r="U19" s="646"/>
      <c r="V19" s="646"/>
      <c r="W19" s="646"/>
      <c r="X19" s="646"/>
      <c r="Y19" s="646"/>
      <c r="Z19" s="646"/>
      <c r="AA19" s="646"/>
      <c r="AB19" s="646"/>
      <c r="AC19" s="646">
        <f>AD19*(1-'GDP (Tb1)'!T132/100)</f>
        <v>25248.06</v>
      </c>
      <c r="AD19" s="646">
        <f>'GDP (Tb1)'!T131</f>
        <v>28305</v>
      </c>
      <c r="AE19" s="646">
        <f>'GDP (Tb1)'!U131</f>
        <v>31515</v>
      </c>
      <c r="AF19" s="646">
        <f>'GDP (Tb1)'!V131</f>
        <v>32014</v>
      </c>
      <c r="AG19" s="646">
        <f>'GDP (Tb1)'!W131</f>
        <v>38753</v>
      </c>
      <c r="AH19" s="646">
        <f>'GDP (Tb1)'!X131</f>
        <v>42642</v>
      </c>
      <c r="AI19" s="646">
        <f>'GDP (Tb1)'!Y131</f>
        <v>44373</v>
      </c>
      <c r="AJ19" s="646">
        <f>'GDP (Tb1)'!Z131</f>
        <v>47721</v>
      </c>
      <c r="AK19" s="646">
        <f>'GDP (Tb1)'!AA131</f>
        <v>56621</v>
      </c>
      <c r="AL19" s="646">
        <f>'GDP (Tb1)'!AB131</f>
        <v>62157.5</v>
      </c>
      <c r="AM19" s="647">
        <f>'GDP (Tb1)'!AC131</f>
        <v>65038.2</v>
      </c>
      <c r="AN19" s="647">
        <f>'GDP (Tb1)'!AD131</f>
        <v>72521.600000000006</v>
      </c>
      <c r="AO19" s="647">
        <f>'GDP (Tb1)'!AE131</f>
        <v>79404.7</v>
      </c>
      <c r="AP19" s="647">
        <f>'GDP (Tb1)'!AF131</f>
        <v>84108.6</v>
      </c>
      <c r="AQ19" s="647">
        <f>'GDP (Tb1)'!AG131</f>
        <v>81627</v>
      </c>
      <c r="AR19" s="647">
        <f>'GDP (Tb1)'!AH131</f>
        <v>90265.5</v>
      </c>
      <c r="AS19" s="647">
        <f>'GDP (Tb1)'!AI131</f>
        <v>99383.3</v>
      </c>
      <c r="AT19" s="647">
        <f>'GDP (Tb1)'!AJ131</f>
        <v>104916.7</v>
      </c>
      <c r="AU19" s="647">
        <f>'GDP (Tb1)'!AK131</f>
        <v>110879.6</v>
      </c>
    </row>
    <row r="20" spans="1:47">
      <c r="A20" s="641" t="s">
        <v>843</v>
      </c>
      <c r="B20" s="99"/>
      <c r="C20" s="646"/>
      <c r="D20" s="646"/>
      <c r="E20" s="646"/>
      <c r="F20" s="646"/>
      <c r="G20" s="646"/>
      <c r="H20" s="646"/>
      <c r="I20" s="646"/>
      <c r="J20" s="646"/>
      <c r="K20" s="646"/>
      <c r="L20" s="646"/>
      <c r="M20" s="646"/>
      <c r="N20" s="646"/>
      <c r="O20" s="646"/>
      <c r="P20" s="646"/>
      <c r="Q20" s="646"/>
      <c r="R20" s="646"/>
      <c r="S20" s="646"/>
      <c r="T20" s="646"/>
      <c r="U20" s="646"/>
      <c r="V20" s="646"/>
      <c r="W20" s="646"/>
      <c r="X20" s="646"/>
      <c r="Y20" s="646"/>
      <c r="Z20" s="646"/>
      <c r="AA20" s="646"/>
      <c r="AB20" s="646"/>
      <c r="AC20" s="646"/>
      <c r="AD20" s="646"/>
      <c r="AE20" s="646"/>
      <c r="AF20" s="646"/>
      <c r="AG20" s="646"/>
      <c r="AH20" s="646"/>
      <c r="AI20" s="646"/>
      <c r="AJ20" s="646"/>
      <c r="AK20" s="648"/>
      <c r="AL20" s="649"/>
      <c r="AM20" s="650"/>
      <c r="AN20" s="650"/>
      <c r="AO20" s="650"/>
      <c r="AP20" s="650"/>
      <c r="AQ20" s="650"/>
      <c r="AR20" s="650"/>
      <c r="AS20" s="359"/>
      <c r="AT20" s="359"/>
      <c r="AU20" s="359"/>
    </row>
    <row r="21" spans="1:47">
      <c r="A21" s="387"/>
      <c r="B21" s="99"/>
      <c r="C21" s="646"/>
      <c r="D21" s="646"/>
      <c r="E21" s="646"/>
      <c r="F21" s="646"/>
      <c r="G21" s="646"/>
      <c r="H21" s="646"/>
      <c r="I21" s="646"/>
      <c r="J21" s="646"/>
      <c r="K21" s="646"/>
      <c r="L21" s="646"/>
      <c r="M21" s="646"/>
      <c r="N21" s="646"/>
      <c r="O21" s="646"/>
      <c r="P21" s="646"/>
      <c r="Q21" s="646"/>
      <c r="R21" s="646"/>
      <c r="S21" s="646"/>
      <c r="T21" s="646"/>
      <c r="U21" s="646"/>
      <c r="V21" s="646"/>
      <c r="W21" s="646"/>
      <c r="X21" s="646"/>
      <c r="Y21" s="646"/>
      <c r="Z21" s="646"/>
      <c r="AA21" s="646"/>
      <c r="AB21" s="646"/>
      <c r="AC21" s="646"/>
      <c r="AD21" s="646"/>
      <c r="AE21" s="646"/>
      <c r="AF21" s="646"/>
      <c r="AG21" s="646"/>
      <c r="AH21" s="646"/>
      <c r="AI21" s="646"/>
      <c r="AJ21" s="646"/>
      <c r="AK21" s="646"/>
      <c r="AL21" s="646"/>
      <c r="AM21" s="647"/>
      <c r="AN21" s="647"/>
      <c r="AO21" s="647"/>
      <c r="AP21" s="647"/>
      <c r="AQ21" s="647"/>
      <c r="AR21" s="647"/>
      <c r="AS21" s="359"/>
      <c r="AT21" s="359"/>
      <c r="AU21" s="359"/>
    </row>
    <row r="22" spans="1:47">
      <c r="A22" s="275" t="s">
        <v>721</v>
      </c>
      <c r="B22" s="272" t="s">
        <v>720</v>
      </c>
      <c r="C22" s="646"/>
      <c r="D22" s="646"/>
      <c r="E22" s="646"/>
      <c r="F22" s="646"/>
      <c r="G22" s="646"/>
      <c r="H22" s="646"/>
      <c r="I22" s="646"/>
      <c r="J22" s="646"/>
      <c r="K22" s="646"/>
      <c r="L22" s="646"/>
      <c r="M22" s="646"/>
      <c r="N22" s="646"/>
      <c r="O22" s="646"/>
      <c r="P22" s="646"/>
      <c r="Q22" s="646"/>
      <c r="R22" s="646"/>
      <c r="S22" s="646"/>
      <c r="T22" s="646"/>
      <c r="U22" s="646"/>
      <c r="V22" s="646"/>
      <c r="W22" s="646"/>
      <c r="X22" s="646"/>
      <c r="Y22" s="646"/>
      <c r="Z22" s="646"/>
      <c r="AA22" s="646"/>
      <c r="AB22" s="646"/>
      <c r="AC22" s="646">
        <f>AD22*(1-'GDP (Tb1)'!T135/100)</f>
        <v>34151.802000000003</v>
      </c>
      <c r="AD22" s="646">
        <f>'GDP (Tb1)'!T134</f>
        <v>37041</v>
      </c>
      <c r="AE22" s="646">
        <f>'GDP (Tb1)'!U134</f>
        <v>36931</v>
      </c>
      <c r="AF22" s="646">
        <f>'GDP (Tb1)'!V134</f>
        <v>39444</v>
      </c>
      <c r="AG22" s="646">
        <f>'GDP (Tb1)'!W134</f>
        <v>43438</v>
      </c>
      <c r="AH22" s="646">
        <f>'GDP (Tb1)'!X134</f>
        <v>43919</v>
      </c>
      <c r="AI22" s="646">
        <f>'GDP (Tb1)'!Y134</f>
        <v>45961</v>
      </c>
      <c r="AJ22" s="646">
        <f>'GDP (Tb1)'!Z134</f>
        <v>47721</v>
      </c>
      <c r="AK22" s="646">
        <f>'GDP (Tb1)'!AA134</f>
        <v>53700</v>
      </c>
      <c r="AL22" s="646">
        <f>'GDP (Tb1)'!AB134</f>
        <v>59349</v>
      </c>
      <c r="AM22" s="647">
        <f>'GDP (Tb1)'!AC134</f>
        <v>61742.2</v>
      </c>
      <c r="AN22" s="647">
        <f>'GDP (Tb1)'!AD134</f>
        <v>63926.6</v>
      </c>
      <c r="AO22" s="647">
        <f>'GDP (Tb1)'!AE134</f>
        <v>62896.3</v>
      </c>
      <c r="AP22" s="647">
        <f>'GDP (Tb1)'!AF134</f>
        <v>66581.899999999994</v>
      </c>
      <c r="AQ22" s="647">
        <f>'GDP (Tb1)'!AG134</f>
        <v>64050.2</v>
      </c>
      <c r="AR22" s="647">
        <f>'GDP (Tb1)'!AH134</f>
        <v>66271.600000000006</v>
      </c>
      <c r="AS22" s="647">
        <f>'GDP (Tb1)'!AI134</f>
        <v>69052.2</v>
      </c>
      <c r="AT22" s="647">
        <f>'GDP (Tb1)'!AJ134</f>
        <v>70737</v>
      </c>
      <c r="AU22" s="647">
        <f>'GDP (Tb1)'!AK134</f>
        <v>72586.5</v>
      </c>
    </row>
    <row r="23" spans="1:47">
      <c r="A23" s="275" t="s">
        <v>69</v>
      </c>
      <c r="B23" s="438" t="s">
        <v>64</v>
      </c>
      <c r="C23" s="646"/>
      <c r="D23" s="646"/>
      <c r="E23" s="646"/>
      <c r="F23" s="646"/>
      <c r="G23" s="646"/>
      <c r="H23" s="646"/>
      <c r="I23" s="646"/>
      <c r="J23" s="646"/>
      <c r="K23" s="646"/>
      <c r="L23" s="646"/>
      <c r="M23" s="646"/>
      <c r="N23" s="646"/>
      <c r="O23" s="646"/>
      <c r="P23" s="646"/>
      <c r="Q23" s="646"/>
      <c r="R23" s="646"/>
      <c r="S23" s="646"/>
      <c r="T23" s="646"/>
      <c r="U23" s="646"/>
      <c r="V23" s="646"/>
      <c r="W23" s="646"/>
      <c r="X23" s="646"/>
      <c r="Y23" s="646"/>
      <c r="Z23" s="646"/>
      <c r="AA23" s="646"/>
      <c r="AB23" s="646"/>
      <c r="AC23" s="646"/>
      <c r="AD23" s="646">
        <f>'GDP (Tb1)'!T135</f>
        <v>7.8</v>
      </c>
      <c r="AE23" s="819">
        <f>'GDP (Tb1)'!U135</f>
        <v>-0.29696822439998494</v>
      </c>
      <c r="AF23" s="646">
        <f>'GDP (Tb1)'!V135</f>
        <v>6.804581516882835</v>
      </c>
      <c r="AG23" s="646">
        <f>'GDP (Tb1)'!W135</f>
        <v>10.125747895750937</v>
      </c>
      <c r="AH23" s="646">
        <f>'GDP (Tb1)'!X135</f>
        <v>1.1073253833049357</v>
      </c>
      <c r="AI23" s="646">
        <f>'GDP (Tb1)'!Y135</f>
        <v>4.6494683394430636</v>
      </c>
      <c r="AJ23" s="646">
        <f>'GDP (Tb1)'!Z135</f>
        <v>3.8293335654141503</v>
      </c>
      <c r="AK23" s="646">
        <f>'GDP (Tb1)'!AA135</f>
        <v>12.529075249889976</v>
      </c>
      <c r="AL23" s="646">
        <f>'GDP (Tb1)'!AB135</f>
        <v>10.519553072625708</v>
      </c>
      <c r="AM23" s="647">
        <f>'GDP (Tb1)'!AC135</f>
        <v>4.0999999999999996</v>
      </c>
      <c r="AN23" s="647">
        <f>'GDP (Tb1)'!AD135</f>
        <v>3.5</v>
      </c>
      <c r="AO23" s="647">
        <f>'GDP (Tb1)'!AE135</f>
        <v>0</v>
      </c>
      <c r="AP23" s="647">
        <f>'GDP (Tb1)'!AF135</f>
        <v>0</v>
      </c>
      <c r="AQ23" s="647">
        <f>'GDP (Tb1)'!AG135</f>
        <v>0</v>
      </c>
      <c r="AR23" s="647">
        <f>'GDP (Tb1)'!AH135</f>
        <v>0</v>
      </c>
      <c r="AS23" s="647">
        <f>'GDP (Tb1)'!AI135</f>
        <v>0</v>
      </c>
      <c r="AT23" s="647">
        <f>'GDP (Tb1)'!AJ135</f>
        <v>0</v>
      </c>
      <c r="AU23" s="647">
        <f>'GDP (Tb1)'!AK135</f>
        <v>0</v>
      </c>
    </row>
    <row r="24" spans="1:47">
      <c r="A24" s="387" t="s">
        <v>843</v>
      </c>
      <c r="B24" s="99"/>
      <c r="C24" s="646"/>
      <c r="D24" s="646"/>
      <c r="E24" s="646"/>
      <c r="F24" s="646"/>
      <c r="G24" s="646"/>
      <c r="H24" s="646"/>
      <c r="I24" s="646"/>
      <c r="J24" s="646"/>
      <c r="K24" s="646"/>
      <c r="L24" s="646"/>
      <c r="M24" s="646"/>
      <c r="N24" s="646"/>
      <c r="O24" s="646"/>
      <c r="P24" s="646"/>
      <c r="Q24" s="646"/>
      <c r="R24" s="646"/>
      <c r="S24" s="646"/>
      <c r="T24" s="646"/>
      <c r="U24" s="646"/>
      <c r="V24" s="646"/>
      <c r="W24" s="646"/>
      <c r="X24" s="646"/>
      <c r="Y24" s="646"/>
      <c r="Z24" s="646"/>
      <c r="AA24" s="646"/>
      <c r="AB24" s="646"/>
      <c r="AC24" s="646"/>
      <c r="AD24" s="646"/>
      <c r="AE24" s="646"/>
      <c r="AF24" s="646"/>
      <c r="AG24" s="646"/>
      <c r="AH24" s="646"/>
      <c r="AI24" s="646"/>
      <c r="AJ24" s="646"/>
      <c r="AK24" s="646"/>
      <c r="AL24" s="646"/>
      <c r="AM24" s="647"/>
      <c r="AN24" s="647"/>
      <c r="AO24" s="647"/>
      <c r="AP24" s="647"/>
      <c r="AQ24" s="647"/>
      <c r="AR24" s="647"/>
      <c r="AS24" s="359"/>
      <c r="AT24" s="359"/>
      <c r="AU24" s="359"/>
    </row>
    <row r="25" spans="1:47">
      <c r="A25" s="275" t="s">
        <v>68</v>
      </c>
      <c r="B25" s="272" t="s">
        <v>519</v>
      </c>
      <c r="C25" s="646">
        <v>4284</v>
      </c>
      <c r="D25" s="646">
        <v>4333</v>
      </c>
      <c r="E25" s="646">
        <v>4369</v>
      </c>
      <c r="F25" s="646">
        <v>4519</v>
      </c>
      <c r="G25" s="646">
        <v>4475</v>
      </c>
      <c r="H25" s="646">
        <v>4635</v>
      </c>
      <c r="I25" s="646">
        <v>4897</v>
      </c>
      <c r="J25" s="646">
        <v>5032</v>
      </c>
      <c r="K25" s="646">
        <v>5179</v>
      </c>
      <c r="L25" s="646">
        <v>5105</v>
      </c>
      <c r="M25" s="646">
        <v>4952</v>
      </c>
      <c r="N25" s="646">
        <v>5425</v>
      </c>
      <c r="O25" s="646">
        <v>6175</v>
      </c>
      <c r="P25" s="646">
        <v>7299</v>
      </c>
      <c r="Q25" s="646">
        <v>7733</v>
      </c>
      <c r="R25" s="646">
        <v>7467</v>
      </c>
      <c r="S25" s="646">
        <v>7960</v>
      </c>
      <c r="T25" s="646">
        <v>7455</v>
      </c>
      <c r="U25" s="646">
        <v>7804</v>
      </c>
      <c r="V25" s="646">
        <v>7948</v>
      </c>
      <c r="W25" s="646">
        <v>7753</v>
      </c>
      <c r="X25" s="646">
        <v>7750</v>
      </c>
      <c r="Y25" s="646">
        <v>7905</v>
      </c>
      <c r="Z25" s="646">
        <v>8252</v>
      </c>
      <c r="AA25" s="646">
        <v>8299</v>
      </c>
      <c r="AB25" s="646">
        <v>8625</v>
      </c>
      <c r="AC25" s="646">
        <v>8823</v>
      </c>
      <c r="AD25" s="646">
        <v>9454</v>
      </c>
      <c r="AE25" s="646">
        <v>10079</v>
      </c>
      <c r="AF25" s="646">
        <v>10698</v>
      </c>
      <c r="AG25" s="646">
        <v>11519</v>
      </c>
      <c r="AH25" s="646">
        <v>12748</v>
      </c>
      <c r="AI25" s="646">
        <v>13779</v>
      </c>
      <c r="AJ25" s="646">
        <v>14542</v>
      </c>
      <c r="AK25" s="647">
        <v>15783</v>
      </c>
      <c r="AL25" s="647">
        <v>17199</v>
      </c>
      <c r="AM25" s="647">
        <v>17737</v>
      </c>
      <c r="AN25" s="647">
        <v>18517</v>
      </c>
      <c r="AO25" s="647">
        <v>18785</v>
      </c>
      <c r="AP25" s="647">
        <v>19384</v>
      </c>
      <c r="AQ25" s="647">
        <v>20008</v>
      </c>
      <c r="AR25" s="647">
        <v>20658</v>
      </c>
      <c r="AS25" s="359"/>
      <c r="AT25" s="359"/>
      <c r="AU25" s="359"/>
    </row>
    <row r="26" spans="1:47">
      <c r="A26" s="275" t="s">
        <v>69</v>
      </c>
      <c r="B26" s="438" t="s">
        <v>64</v>
      </c>
      <c r="C26" s="447">
        <v>-2.3090000000000002</v>
      </c>
      <c r="D26" s="447">
        <v>1.149</v>
      </c>
      <c r="E26" s="447">
        <v>0.83199999999999996</v>
      </c>
      <c r="F26" s="447">
        <v>3.4380000000000002</v>
      </c>
      <c r="G26" s="447">
        <v>-0.98299999999999998</v>
      </c>
      <c r="H26" s="447">
        <v>3.5779999999999998</v>
      </c>
      <c r="I26" s="447">
        <v>5.6539999999999999</v>
      </c>
      <c r="J26" s="447">
        <v>2.762</v>
      </c>
      <c r="K26" s="447">
        <v>2.9089999999999998</v>
      </c>
      <c r="L26" s="447">
        <v>-1.4239999999999999</v>
      </c>
      <c r="M26" s="447">
        <v>-2.996</v>
      </c>
      <c r="N26" s="447">
        <v>9.5500000000000007</v>
      </c>
      <c r="O26" s="447">
        <v>13.827999999999999</v>
      </c>
      <c r="P26" s="447">
        <v>18.206</v>
      </c>
      <c r="Q26" s="447">
        <v>5.9459999999999997</v>
      </c>
      <c r="R26" s="447">
        <v>-3.4460000000000002</v>
      </c>
      <c r="S26" s="447">
        <v>6.5990000000000002</v>
      </c>
      <c r="T26" s="447">
        <v>-6.343</v>
      </c>
      <c r="U26" s="447">
        <v>4.6820000000000004</v>
      </c>
      <c r="V26" s="447">
        <v>1.8560000000000001</v>
      </c>
      <c r="W26" s="447">
        <v>-2.4550000000000001</v>
      </c>
      <c r="X26" s="447">
        <v>-4.4999999999999998E-2</v>
      </c>
      <c r="Y26" s="447">
        <v>2.008</v>
      </c>
      <c r="Z26" s="447">
        <v>4.3879999999999999</v>
      </c>
      <c r="AA26" s="447">
        <v>0.56999999999999995</v>
      </c>
      <c r="AB26" s="447">
        <v>3.9239999999999999</v>
      </c>
      <c r="AC26" s="447">
        <v>2.294</v>
      </c>
      <c r="AD26" s="447">
        <v>7.1520000000000001</v>
      </c>
      <c r="AE26" s="447">
        <v>6.6139999999999999</v>
      </c>
      <c r="AF26" s="447">
        <v>6.1340000000000003</v>
      </c>
      <c r="AG26" s="447">
        <v>7.68</v>
      </c>
      <c r="AH26" s="447">
        <v>10.669</v>
      </c>
      <c r="AI26" s="447">
        <v>8.0909999999999993</v>
      </c>
      <c r="AJ26" s="447">
        <v>5.53</v>
      </c>
      <c r="AK26" s="448">
        <v>8.5399999999999991</v>
      </c>
      <c r="AL26" s="448">
        <v>8.9719999999999995</v>
      </c>
      <c r="AM26" s="448">
        <v>3.1230000000000002</v>
      </c>
      <c r="AN26" s="448">
        <v>4.4000000000000004</v>
      </c>
      <c r="AO26" s="448">
        <v>1.4450000000000001</v>
      </c>
      <c r="AP26" s="448">
        <v>3.1920000000000002</v>
      </c>
      <c r="AQ26" s="448">
        <v>3.2189999999999999</v>
      </c>
      <c r="AR26" s="448">
        <v>3.2509999999999999</v>
      </c>
      <c r="AS26" s="359"/>
      <c r="AT26" s="359"/>
      <c r="AU26" s="359"/>
    </row>
    <row r="27" spans="1:47" ht="15">
      <c r="A27" s="912" t="s">
        <v>842</v>
      </c>
      <c r="B27" s="99"/>
      <c r="C27" s="99"/>
      <c r="D27" s="99"/>
      <c r="E27" s="99"/>
      <c r="F27" s="99"/>
      <c r="G27" s="99"/>
      <c r="H27" s="99"/>
      <c r="I27" s="99"/>
      <c r="J27" s="99"/>
      <c r="K27" s="99"/>
      <c r="L27" s="99"/>
      <c r="M27" s="99"/>
      <c r="N27" s="99"/>
      <c r="O27" s="99"/>
      <c r="P27" s="99"/>
      <c r="Q27" s="99"/>
      <c r="R27" s="446"/>
      <c r="S27" s="446"/>
      <c r="T27" s="446"/>
      <c r="U27" s="446"/>
      <c r="V27" s="446"/>
      <c r="W27" s="446"/>
      <c r="X27" s="446"/>
      <c r="Y27" s="446"/>
      <c r="Z27" s="446"/>
      <c r="AA27" s="446"/>
      <c r="AB27" s="446"/>
      <c r="AC27" s="446"/>
      <c r="AD27" s="446"/>
      <c r="AE27" s="446"/>
      <c r="AF27" s="446"/>
      <c r="AG27" s="446"/>
      <c r="AH27" s="446"/>
      <c r="AI27" s="446"/>
      <c r="AJ27" s="446"/>
      <c r="AK27" s="451"/>
      <c r="AL27" s="451"/>
      <c r="AM27" s="451"/>
      <c r="AN27" s="451"/>
      <c r="AO27" s="451"/>
      <c r="AP27" s="451"/>
      <c r="AQ27" s="451"/>
      <c r="AR27" s="451"/>
      <c r="AS27" s="359"/>
      <c r="AT27" s="359"/>
      <c r="AU27" s="359"/>
    </row>
    <row r="28" spans="1:47">
      <c r="A28" s="275"/>
      <c r="B28" s="99"/>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359"/>
      <c r="AL28" s="359"/>
      <c r="AM28" s="359"/>
      <c r="AN28" s="359"/>
      <c r="AO28" s="359"/>
      <c r="AP28" s="359"/>
      <c r="AQ28" s="359"/>
      <c r="AR28" s="359"/>
      <c r="AS28" s="359"/>
      <c r="AT28" s="359"/>
      <c r="AU28" s="359"/>
    </row>
    <row r="29" spans="1:47">
      <c r="A29" s="277" t="s">
        <v>70</v>
      </c>
      <c r="B29" s="99"/>
      <c r="C29" s="158"/>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359"/>
      <c r="AL29" s="359"/>
      <c r="AM29" s="359"/>
      <c r="AN29" s="359"/>
      <c r="AO29" s="359"/>
      <c r="AP29" s="359"/>
      <c r="AQ29" s="359"/>
      <c r="AR29" s="359"/>
      <c r="AS29" s="359"/>
      <c r="AT29" s="359"/>
      <c r="AU29" s="359"/>
    </row>
    <row r="30" spans="1:47">
      <c r="A30" s="985" t="s">
        <v>71</v>
      </c>
      <c r="B30" s="99" t="s">
        <v>66</v>
      </c>
      <c r="C30" s="158"/>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99">
        <v>1601.7</v>
      </c>
      <c r="AG30" s="99">
        <v>-1759</v>
      </c>
      <c r="AH30" s="99">
        <v>-443.2</v>
      </c>
      <c r="AI30" s="99">
        <v>-4793.1000000000004</v>
      </c>
      <c r="AJ30" s="99">
        <v>-7908.1</v>
      </c>
      <c r="AK30" s="99">
        <v>5950.9</v>
      </c>
      <c r="AL30" s="99">
        <v>12145.7</v>
      </c>
      <c r="AM30" s="99">
        <v>15462.3</v>
      </c>
      <c r="AN30" s="99">
        <v>15519.3</v>
      </c>
      <c r="AO30" s="326">
        <v>17999.7</v>
      </c>
      <c r="AP30" s="326">
        <v>20365</v>
      </c>
      <c r="AQ30" s="326">
        <v>22308.799999999999</v>
      </c>
      <c r="AR30" s="326">
        <v>24244.799999999999</v>
      </c>
      <c r="AS30" s="326">
        <v>25923.200000000001</v>
      </c>
      <c r="AT30" s="326">
        <v>25689</v>
      </c>
      <c r="AU30" s="326">
        <v>26519.3</v>
      </c>
    </row>
    <row r="31" spans="1:47">
      <c r="A31" s="985" t="s">
        <v>881</v>
      </c>
      <c r="B31" s="99" t="s">
        <v>66</v>
      </c>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99">
        <v>3293</v>
      </c>
      <c r="AG31" s="99">
        <v>3034</v>
      </c>
      <c r="AH31" s="99">
        <v>1602</v>
      </c>
      <c r="AI31" s="99">
        <v>3999</v>
      </c>
      <c r="AJ31" s="99">
        <v>6189</v>
      </c>
      <c r="AK31" s="99">
        <v>-8000</v>
      </c>
      <c r="AL31" s="99">
        <v>-12831</v>
      </c>
      <c r="AM31" s="99">
        <v>-16203</v>
      </c>
      <c r="AN31" s="99">
        <v>-16697</v>
      </c>
      <c r="AO31" s="326">
        <v>-18000</v>
      </c>
      <c r="AP31" s="326">
        <v>-20365</v>
      </c>
      <c r="AQ31" s="326">
        <v>-22309</v>
      </c>
      <c r="AR31" s="326">
        <v>-24245</v>
      </c>
      <c r="AS31" s="326">
        <v>-25923</v>
      </c>
      <c r="AT31" s="326">
        <v>-25689</v>
      </c>
      <c r="AU31" s="326">
        <v>-26519</v>
      </c>
    </row>
    <row r="32" spans="1:47">
      <c r="A32" s="985" t="s">
        <v>884</v>
      </c>
      <c r="B32" s="99"/>
      <c r="C32" s="158"/>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99"/>
      <c r="AG32" s="99"/>
      <c r="AH32" s="99"/>
      <c r="AI32" s="99"/>
      <c r="AJ32" s="99"/>
      <c r="AK32" s="99"/>
      <c r="AL32" s="99"/>
      <c r="AM32" s="99"/>
      <c r="AN32" s="99"/>
      <c r="AO32" s="326"/>
      <c r="AP32" s="326"/>
      <c r="AQ32" s="326"/>
      <c r="AR32" s="326"/>
      <c r="AS32" s="326"/>
      <c r="AT32" s="326"/>
      <c r="AU32" s="326"/>
    </row>
    <row r="33" spans="1:47" s="434" customFormat="1">
      <c r="A33" s="272" t="s">
        <v>882</v>
      </c>
      <c r="B33" s="272" t="s">
        <v>72</v>
      </c>
      <c r="C33" s="447">
        <v>-0.23</v>
      </c>
      <c r="D33" s="447">
        <v>-0.41</v>
      </c>
      <c r="E33" s="447">
        <v>-0.29899999999999999</v>
      </c>
      <c r="F33" s="447">
        <v>-0.375</v>
      </c>
      <c r="G33" s="447">
        <v>-0.32100000000000001</v>
      </c>
      <c r="H33" s="447">
        <v>-0.15</v>
      </c>
      <c r="I33" s="447">
        <v>-0.105</v>
      </c>
      <c r="J33" s="447">
        <v>-0.215</v>
      </c>
      <c r="K33" s="447">
        <v>-0.33700000000000002</v>
      </c>
      <c r="L33" s="447">
        <v>-0.35499999999999998</v>
      </c>
      <c r="M33" s="447">
        <v>-9.1999999999999998E-2</v>
      </c>
      <c r="N33" s="447">
        <v>-0.152</v>
      </c>
      <c r="O33" s="447">
        <v>-1E-3</v>
      </c>
      <c r="P33" s="447">
        <v>0.51600000000000001</v>
      </c>
      <c r="Q33" s="447">
        <v>0.48899999999999999</v>
      </c>
      <c r="R33" s="447">
        <v>0.91500000000000004</v>
      </c>
      <c r="S33" s="447">
        <v>0.19</v>
      </c>
      <c r="T33" s="447">
        <v>-0.45800000000000002</v>
      </c>
      <c r="U33" s="447">
        <v>-0.317</v>
      </c>
      <c r="V33" s="447">
        <v>-0.121</v>
      </c>
      <c r="W33" s="447">
        <v>3.4000000000000002E-2</v>
      </c>
      <c r="X33" s="447">
        <v>0.107</v>
      </c>
      <c r="Y33" s="447">
        <v>-5.8999999999999997E-2</v>
      </c>
      <c r="Z33" s="447">
        <v>4.0000000000000001E-3</v>
      </c>
      <c r="AA33" s="447">
        <v>-9.8000000000000004E-2</v>
      </c>
      <c r="AB33" s="447">
        <v>0.625</v>
      </c>
      <c r="AC33" s="447">
        <v>-0.14299999999999999</v>
      </c>
      <c r="AD33" s="447">
        <v>0.20399999999999999</v>
      </c>
      <c r="AE33" s="447">
        <v>0.56100000000000005</v>
      </c>
      <c r="AF33" s="447">
        <v>-0.84899999999999998</v>
      </c>
      <c r="AG33" s="447">
        <v>-2.8010000000000002</v>
      </c>
      <c r="AH33" s="447">
        <v>-4.3600000000000003</v>
      </c>
      <c r="AI33" s="447">
        <v>-7.82</v>
      </c>
      <c r="AJ33" s="447">
        <v>-6.7460000000000004</v>
      </c>
      <c r="AK33" s="447">
        <v>3.1880000000000002</v>
      </c>
      <c r="AL33" s="447">
        <v>5.327</v>
      </c>
      <c r="AM33" s="447">
        <v>5.8920000000000003</v>
      </c>
      <c r="AN33" s="447">
        <v>6.4640000000000004</v>
      </c>
      <c r="AO33" s="447">
        <v>5.8760000000000003</v>
      </c>
      <c r="AP33" s="447">
        <v>4.9989999999999997</v>
      </c>
      <c r="AQ33" s="326">
        <v>3.2770000000000001</v>
      </c>
      <c r="AR33" s="326">
        <v>5.3250000000000002</v>
      </c>
      <c r="AS33" s="326">
        <v>5.4290000000000003</v>
      </c>
      <c r="AT33" s="326">
        <v>5.1630000000000003</v>
      </c>
      <c r="AU33" s="326">
        <v>5.3789999999999996</v>
      </c>
    </row>
    <row r="34" spans="1:47" s="434" customFormat="1">
      <c r="A34" s="272" t="s">
        <v>883</v>
      </c>
      <c r="B34" s="272" t="s">
        <v>73</v>
      </c>
      <c r="C34" s="447">
        <v>-5.6280000000000001</v>
      </c>
      <c r="D34" s="447">
        <v>-10.222</v>
      </c>
      <c r="E34" s="447">
        <v>-7.8650000000000002</v>
      </c>
      <c r="F34" s="447">
        <v>-9.8659999999999997</v>
      </c>
      <c r="G34" s="447">
        <v>-9.1460000000000008</v>
      </c>
      <c r="H34" s="447">
        <v>-4.6059999999999999</v>
      </c>
      <c r="I34" s="447">
        <v>-2.9780000000000002</v>
      </c>
      <c r="J34" s="447">
        <v>-5.5229999999999997</v>
      </c>
      <c r="K34" s="447">
        <v>-6.2320000000000002</v>
      </c>
      <c r="L34" s="447">
        <v>-6.7830000000000004</v>
      </c>
      <c r="M34" s="447">
        <v>-1.9359999999999999</v>
      </c>
      <c r="N34" s="447">
        <v>-2.7109999999999999</v>
      </c>
      <c r="O34" s="447">
        <v>-2.1000000000000001E-2</v>
      </c>
      <c r="P34" s="447">
        <v>7.02</v>
      </c>
      <c r="Q34" s="447">
        <v>6.0490000000000004</v>
      </c>
      <c r="R34" s="447">
        <v>12.804</v>
      </c>
      <c r="S34" s="447">
        <v>2.4910000000000001</v>
      </c>
      <c r="T34" s="447">
        <v>-6.2939999999999996</v>
      </c>
      <c r="U34" s="447">
        <v>-5.7110000000000003</v>
      </c>
      <c r="V34" s="447">
        <v>-2.38</v>
      </c>
      <c r="W34" s="447">
        <v>0.65700000000000003</v>
      </c>
      <c r="X34" s="447">
        <v>2.3679999999999999</v>
      </c>
      <c r="Y34" s="447">
        <v>-1.3360000000000001</v>
      </c>
      <c r="Z34" s="447">
        <v>8.2000000000000003E-2</v>
      </c>
      <c r="AA34" s="447">
        <v>-1.5549999999999999</v>
      </c>
      <c r="AB34" s="447">
        <v>8.5090000000000003</v>
      </c>
      <c r="AC34" s="447">
        <v>-1.7110000000000001</v>
      </c>
      <c r="AD34" s="447">
        <v>2.1419999999999999</v>
      </c>
      <c r="AE34" s="447">
        <v>4.8040000000000003</v>
      </c>
      <c r="AF34" s="447">
        <v>-7.3029999999999999</v>
      </c>
      <c r="AG34" s="447">
        <v>-19.655999999999999</v>
      </c>
      <c r="AH34" s="447">
        <v>-24.242999999999999</v>
      </c>
      <c r="AI34" s="447">
        <v>-36.720999999999997</v>
      </c>
      <c r="AJ34" s="447">
        <v>-31.728000000000002</v>
      </c>
      <c r="AK34" s="447">
        <v>13.734999999999999</v>
      </c>
      <c r="AL34" s="447">
        <v>24.524000000000001</v>
      </c>
      <c r="AM34" s="447">
        <v>28.381</v>
      </c>
      <c r="AN34" s="447">
        <v>28.423999999999999</v>
      </c>
      <c r="AO34" s="447">
        <v>24.372</v>
      </c>
      <c r="AP34" s="447">
        <v>20.135000000000002</v>
      </c>
      <c r="AQ34" s="326">
        <v>13.898999999999999</v>
      </c>
      <c r="AR34" s="326">
        <v>21.702999999999999</v>
      </c>
      <c r="AS34" s="326">
        <v>21.79</v>
      </c>
      <c r="AT34" s="326">
        <v>20.350000000000001</v>
      </c>
      <c r="AU34" s="326">
        <v>20.263999999999999</v>
      </c>
    </row>
    <row r="35" spans="1:47" s="434" customFormat="1" hidden="1">
      <c r="A35" s="272" t="s">
        <v>74</v>
      </c>
      <c r="B35" s="438" t="s">
        <v>64</v>
      </c>
      <c r="C35" s="447"/>
      <c r="D35" s="447"/>
      <c r="E35" s="447"/>
      <c r="F35" s="447"/>
      <c r="G35" s="447"/>
      <c r="H35" s="447"/>
      <c r="I35" s="447"/>
      <c r="J35" s="447"/>
      <c r="K35" s="447"/>
      <c r="L35" s="447"/>
      <c r="M35" s="447"/>
      <c r="N35" s="447"/>
      <c r="O35" s="447">
        <v>-1.591</v>
      </c>
      <c r="P35" s="447">
        <v>-4.149</v>
      </c>
      <c r="Q35" s="447">
        <v>4.0220000000000002</v>
      </c>
      <c r="R35" s="447">
        <v>8.1470000000000002</v>
      </c>
      <c r="S35" s="447">
        <v>0.1</v>
      </c>
      <c r="T35" s="447">
        <v>-5.9359999999999999</v>
      </c>
      <c r="U35" s="447">
        <v>-5.7949999999999999</v>
      </c>
      <c r="V35" s="447">
        <v>-1.01</v>
      </c>
      <c r="W35" s="447">
        <v>1.895</v>
      </c>
      <c r="X35" s="447">
        <v>-3.5630000000000002</v>
      </c>
      <c r="Y35" s="447">
        <v>1.0229999999999999</v>
      </c>
      <c r="Z35" s="447">
        <v>7.766</v>
      </c>
      <c r="AA35" s="447">
        <v>9.6349999999999998</v>
      </c>
      <c r="AB35" s="447">
        <v>6.4109999999999996</v>
      </c>
      <c r="AC35" s="447">
        <v>7.7039999999999997</v>
      </c>
      <c r="AD35" s="447">
        <v>7.4829999999999997</v>
      </c>
      <c r="AE35" s="447">
        <v>11.645</v>
      </c>
      <c r="AF35" s="447">
        <v>-9.5079999999999991</v>
      </c>
      <c r="AG35" s="447">
        <v>6.63</v>
      </c>
      <c r="AH35" s="447">
        <v>9.9580000000000002</v>
      </c>
      <c r="AI35" s="447">
        <v>-0.44800000000000001</v>
      </c>
      <c r="AJ35" s="447">
        <v>-2.0089999999999999</v>
      </c>
      <c r="AK35" s="448">
        <v>-2.7719999999999998</v>
      </c>
      <c r="AL35" s="448">
        <v>-8.4740000000000002</v>
      </c>
      <c r="AM35" s="448">
        <v>-2.952</v>
      </c>
      <c r="AN35" s="448">
        <v>2.766</v>
      </c>
      <c r="AO35" s="448">
        <v>0.97399999999999998</v>
      </c>
      <c r="AP35" s="448">
        <v>0.75700000000000001</v>
      </c>
      <c r="AQ35" s="448">
        <v>1.0049999999999999</v>
      </c>
      <c r="AR35" s="448">
        <v>0.59699999999999998</v>
      </c>
      <c r="AS35" s="816"/>
      <c r="AT35" s="816"/>
      <c r="AU35" s="816"/>
    </row>
    <row r="36" spans="1:47" s="434" customFormat="1" hidden="1">
      <c r="A36" s="272" t="s">
        <v>75</v>
      </c>
      <c r="B36" s="438" t="s">
        <v>64</v>
      </c>
      <c r="C36" s="447">
        <v>8.9369999999999994</v>
      </c>
      <c r="D36" s="447">
        <v>1.3280000000000001</v>
      </c>
      <c r="E36" s="447">
        <v>-13.462999999999999</v>
      </c>
      <c r="F36" s="447">
        <v>1.7000000000000001E-2</v>
      </c>
      <c r="G36" s="447">
        <v>-8.8849999999999998</v>
      </c>
      <c r="H36" s="447">
        <v>-14.651</v>
      </c>
      <c r="I36" s="447">
        <v>0.10100000000000001</v>
      </c>
      <c r="J36" s="447">
        <v>16.663</v>
      </c>
      <c r="K36" s="447">
        <v>15.847</v>
      </c>
      <c r="L36" s="447">
        <v>-10.725</v>
      </c>
      <c r="M36" s="447">
        <v>-26.733000000000001</v>
      </c>
      <c r="N36" s="447">
        <v>22.03</v>
      </c>
      <c r="O36" s="447">
        <v>3.9260000000000002</v>
      </c>
      <c r="P36" s="447">
        <v>-4.149</v>
      </c>
      <c r="Q36" s="447">
        <v>4.0220000000000002</v>
      </c>
      <c r="R36" s="447">
        <v>8.1470000000000002</v>
      </c>
      <c r="S36" s="447">
        <v>0.1</v>
      </c>
      <c r="T36" s="447">
        <v>-5.9359999999999999</v>
      </c>
      <c r="U36" s="447">
        <v>-5.7949999999999999</v>
      </c>
      <c r="V36" s="447">
        <v>-1.01</v>
      </c>
      <c r="W36" s="447">
        <v>1.895</v>
      </c>
      <c r="X36" s="447">
        <v>-3.5630000000000002</v>
      </c>
      <c r="Y36" s="447">
        <v>1.0229999999999999</v>
      </c>
      <c r="Z36" s="447">
        <v>7.766</v>
      </c>
      <c r="AA36" s="447">
        <v>9.6349999999999998</v>
      </c>
      <c r="AB36" s="447">
        <v>6.4109999999999996</v>
      </c>
      <c r="AC36" s="447">
        <v>7.7039999999999997</v>
      </c>
      <c r="AD36" s="447">
        <v>7.4829999999999997</v>
      </c>
      <c r="AE36" s="447">
        <v>11.645</v>
      </c>
      <c r="AF36" s="447">
        <v>-9.5079999999999991</v>
      </c>
      <c r="AG36" s="447">
        <v>6.63</v>
      </c>
      <c r="AH36" s="447">
        <v>9.9580000000000002</v>
      </c>
      <c r="AI36" s="447">
        <v>-0.44800000000000001</v>
      </c>
      <c r="AJ36" s="447">
        <v>-2.0089999999999999</v>
      </c>
      <c r="AK36" s="448">
        <v>-2.7719999999999998</v>
      </c>
      <c r="AL36" s="448">
        <v>-8.4740000000000002</v>
      </c>
      <c r="AM36" s="448">
        <v>-2.952</v>
      </c>
      <c r="AN36" s="448">
        <v>2.766</v>
      </c>
      <c r="AO36" s="448">
        <v>0.97399999999999998</v>
      </c>
      <c r="AP36" s="448">
        <v>0.75700000000000001</v>
      </c>
      <c r="AQ36" s="448">
        <v>1.0049999999999999</v>
      </c>
      <c r="AR36" s="448">
        <v>0.59699999999999998</v>
      </c>
      <c r="AS36" s="816"/>
      <c r="AT36" s="816"/>
      <c r="AU36" s="816"/>
    </row>
    <row r="37" spans="1:47" s="434" customFormat="1" hidden="1">
      <c r="A37" s="272" t="s">
        <v>76</v>
      </c>
      <c r="B37" s="438" t="s">
        <v>64</v>
      </c>
      <c r="C37" s="447"/>
      <c r="D37" s="447"/>
      <c r="E37" s="447"/>
      <c r="F37" s="447"/>
      <c r="G37" s="447"/>
      <c r="H37" s="447"/>
      <c r="I37" s="447"/>
      <c r="J37" s="447"/>
      <c r="K37" s="447"/>
      <c r="L37" s="447"/>
      <c r="M37" s="447"/>
      <c r="N37" s="447"/>
      <c r="O37" s="447">
        <v>-37.689</v>
      </c>
      <c r="P37" s="447">
        <v>-5.5819999999999999</v>
      </c>
      <c r="Q37" s="447">
        <v>10.593</v>
      </c>
      <c r="R37" s="447">
        <v>5.7789999999999999</v>
      </c>
      <c r="S37" s="447">
        <v>-8.9999999999999993E-3</v>
      </c>
      <c r="T37" s="447">
        <v>0.60799999999999998</v>
      </c>
      <c r="U37" s="447">
        <v>-25.244</v>
      </c>
      <c r="V37" s="447">
        <v>-1.083</v>
      </c>
      <c r="W37" s="447">
        <v>12.676</v>
      </c>
      <c r="X37" s="447">
        <v>-12.340999999999999</v>
      </c>
      <c r="Y37" s="447">
        <v>9.9090000000000007</v>
      </c>
      <c r="Z37" s="447">
        <v>13.731999999999999</v>
      </c>
      <c r="AA37" s="447">
        <v>28.300999999999998</v>
      </c>
      <c r="AB37" s="447">
        <v>19.152999999999999</v>
      </c>
      <c r="AC37" s="447">
        <v>40.548000000000002</v>
      </c>
      <c r="AD37" s="447">
        <v>12.032999999999999</v>
      </c>
      <c r="AE37" s="447">
        <v>16.789000000000001</v>
      </c>
      <c r="AF37" s="447">
        <v>-17.093</v>
      </c>
      <c r="AG37" s="447">
        <v>29.32</v>
      </c>
      <c r="AH37" s="447">
        <v>28.73</v>
      </c>
      <c r="AI37" s="447">
        <v>-1.17</v>
      </c>
      <c r="AJ37" s="447">
        <v>-3.9769999999999999</v>
      </c>
      <c r="AK37" s="448">
        <v>-9.3019999999999996</v>
      </c>
      <c r="AL37" s="448">
        <v>-13.474</v>
      </c>
      <c r="AM37" s="448">
        <v>-9.843</v>
      </c>
      <c r="AN37" s="448">
        <v>2.254</v>
      </c>
      <c r="AO37" s="448">
        <v>1.923</v>
      </c>
      <c r="AP37" s="448">
        <v>1.264</v>
      </c>
      <c r="AQ37" s="448">
        <v>1.0529999999999999</v>
      </c>
      <c r="AR37" s="448">
        <v>0.77800000000000002</v>
      </c>
      <c r="AS37" s="816"/>
      <c r="AT37" s="816"/>
      <c r="AU37" s="816"/>
    </row>
    <row r="38" spans="1:47" s="434" customFormat="1" hidden="1">
      <c r="A38" s="272" t="s">
        <v>77</v>
      </c>
      <c r="B38" s="438" t="s">
        <v>64</v>
      </c>
      <c r="C38" s="447">
        <v>-8.9030000000000005</v>
      </c>
      <c r="D38" s="447">
        <v>4.45</v>
      </c>
      <c r="E38" s="447">
        <v>2.7650000000000001</v>
      </c>
      <c r="F38" s="447">
        <v>0.38500000000000001</v>
      </c>
      <c r="G38" s="447">
        <v>-1.343</v>
      </c>
      <c r="H38" s="447">
        <v>0.66800000000000004</v>
      </c>
      <c r="I38" s="447">
        <v>13.465999999999999</v>
      </c>
      <c r="J38" s="447">
        <v>8.782</v>
      </c>
      <c r="K38" s="447">
        <v>5.0190000000000001</v>
      </c>
      <c r="L38" s="447">
        <v>-1.923</v>
      </c>
      <c r="M38" s="447">
        <v>-5.6189999999999998</v>
      </c>
      <c r="N38" s="447">
        <v>15.311</v>
      </c>
      <c r="O38" s="447">
        <v>26.721</v>
      </c>
      <c r="P38" s="447">
        <v>-5.5819999999999999</v>
      </c>
      <c r="Q38" s="447">
        <v>10.593</v>
      </c>
      <c r="R38" s="447">
        <v>5.7789999999999999</v>
      </c>
      <c r="S38" s="447">
        <v>-8.9999999999999993E-3</v>
      </c>
      <c r="T38" s="447">
        <v>0.60799999999999998</v>
      </c>
      <c r="U38" s="447">
        <v>-25.244</v>
      </c>
      <c r="V38" s="447">
        <v>-1.083</v>
      </c>
      <c r="W38" s="447">
        <v>12.676</v>
      </c>
      <c r="X38" s="447">
        <v>-12.340999999999999</v>
      </c>
      <c r="Y38" s="447">
        <v>9.9090000000000007</v>
      </c>
      <c r="Z38" s="447">
        <v>13.731999999999999</v>
      </c>
      <c r="AA38" s="447">
        <v>28.300999999999998</v>
      </c>
      <c r="AB38" s="447">
        <v>19.152999999999999</v>
      </c>
      <c r="AC38" s="447">
        <v>40.548000000000002</v>
      </c>
      <c r="AD38" s="447">
        <v>12.032999999999999</v>
      </c>
      <c r="AE38" s="447">
        <v>16.789000000000001</v>
      </c>
      <c r="AF38" s="447">
        <v>-17.093</v>
      </c>
      <c r="AG38" s="447">
        <v>29.32</v>
      </c>
      <c r="AH38" s="447">
        <v>28.73</v>
      </c>
      <c r="AI38" s="447">
        <v>-1.17</v>
      </c>
      <c r="AJ38" s="447">
        <v>-3.9769999999999999</v>
      </c>
      <c r="AK38" s="448">
        <v>-9.3019999999999996</v>
      </c>
      <c r="AL38" s="448">
        <v>-13.474</v>
      </c>
      <c r="AM38" s="448">
        <v>-9.843</v>
      </c>
      <c r="AN38" s="448">
        <v>2.254</v>
      </c>
      <c r="AO38" s="448">
        <v>1.923</v>
      </c>
      <c r="AP38" s="448">
        <v>1.264</v>
      </c>
      <c r="AQ38" s="448">
        <v>1.0529999999999999</v>
      </c>
      <c r="AR38" s="448">
        <v>0.77800000000000002</v>
      </c>
      <c r="AS38" s="816"/>
      <c r="AT38" s="816"/>
      <c r="AU38" s="816"/>
    </row>
    <row r="39" spans="1:47" s="434" customFormat="1" ht="15">
      <c r="A39" s="471" t="s">
        <v>901</v>
      </c>
      <c r="B39" s="449"/>
      <c r="C39" s="450"/>
      <c r="D39" s="450"/>
      <c r="E39" s="450"/>
      <c r="F39" s="450"/>
      <c r="G39" s="450"/>
      <c r="H39" s="450"/>
      <c r="I39" s="450"/>
      <c r="J39" s="450"/>
      <c r="K39" s="450"/>
      <c r="L39" s="450"/>
      <c r="M39" s="450"/>
      <c r="N39" s="450"/>
      <c r="O39" s="450"/>
      <c r="P39" s="450"/>
      <c r="Q39" s="450"/>
      <c r="R39" s="450"/>
      <c r="S39" s="450"/>
      <c r="T39" s="450"/>
      <c r="U39" s="450"/>
      <c r="V39" s="450"/>
      <c r="W39" s="450"/>
      <c r="X39" s="450"/>
      <c r="Y39" s="450"/>
      <c r="Z39" s="450"/>
      <c r="AA39" s="450"/>
      <c r="AB39" s="450"/>
      <c r="AC39" s="450"/>
      <c r="AD39" s="450"/>
      <c r="AE39" s="450"/>
      <c r="AF39" s="450"/>
      <c r="AG39" s="450"/>
      <c r="AH39" s="450"/>
      <c r="AI39" s="450"/>
      <c r="AJ39" s="450"/>
      <c r="AK39" s="450"/>
      <c r="AL39" s="450"/>
      <c r="AM39" s="450"/>
      <c r="AN39" s="450"/>
      <c r="AO39" s="450"/>
      <c r="AP39" s="450"/>
      <c r="AQ39" s="450"/>
      <c r="AR39" s="450"/>
      <c r="AS39" s="450"/>
      <c r="AT39" s="450"/>
      <c r="AU39" s="450"/>
    </row>
    <row r="40" spans="1:47">
      <c r="A40" s="443" t="s">
        <v>78</v>
      </c>
      <c r="B40" s="181"/>
      <c r="C40" s="181"/>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c r="AD40" s="181"/>
      <c r="AE40" s="181"/>
      <c r="AF40" s="181"/>
      <c r="AG40" s="181"/>
      <c r="AH40" s="181"/>
      <c r="AI40" s="181"/>
      <c r="AJ40" s="181"/>
      <c r="AK40" s="181"/>
      <c r="AL40" s="181"/>
      <c r="AM40" s="181"/>
      <c r="AN40" s="181"/>
      <c r="AO40" s="181"/>
      <c r="AP40" s="181"/>
      <c r="AQ40" s="181"/>
      <c r="AR40" s="181"/>
      <c r="AS40" s="181"/>
      <c r="AT40" s="181"/>
      <c r="AU40" s="181"/>
    </row>
    <row r="41" spans="1:47">
      <c r="A41" s="443"/>
      <c r="B41" s="181"/>
      <c r="C41" s="181"/>
      <c r="D41" s="181"/>
      <c r="E41" s="181"/>
      <c r="F41" s="181"/>
      <c r="G41" s="181"/>
      <c r="H41" s="181"/>
      <c r="I41" s="181"/>
      <c r="J41" s="181"/>
      <c r="K41" s="181"/>
      <c r="L41" s="181"/>
      <c r="M41" s="181"/>
      <c r="N41" s="181"/>
      <c r="O41" s="181"/>
      <c r="P41" s="181"/>
      <c r="Q41" s="181"/>
      <c r="R41" s="181"/>
      <c r="S41" s="181"/>
      <c r="T41" s="181"/>
      <c r="U41" s="181"/>
      <c r="V41" s="181"/>
      <c r="W41" s="181"/>
      <c r="X41" s="181"/>
      <c r="Y41" s="181"/>
      <c r="Z41" s="181"/>
      <c r="AA41" s="181"/>
      <c r="AB41" s="181"/>
      <c r="AC41" s="181"/>
      <c r="AD41" s="181"/>
      <c r="AE41" s="181"/>
      <c r="AF41" s="181"/>
      <c r="AG41" s="181"/>
      <c r="AH41" s="181"/>
      <c r="AI41" s="181"/>
      <c r="AJ41" s="181"/>
      <c r="AK41" s="181"/>
      <c r="AL41" s="181"/>
      <c r="AM41" s="181"/>
      <c r="AN41" s="181"/>
      <c r="AO41" s="181"/>
      <c r="AP41" s="181"/>
      <c r="AQ41" s="181"/>
      <c r="AR41" s="181"/>
      <c r="AS41" s="181"/>
      <c r="AT41" s="181"/>
      <c r="AU41" s="181"/>
    </row>
    <row r="42" spans="1:47" ht="15">
      <c r="A42" s="508" t="s">
        <v>486</v>
      </c>
      <c r="B42" s="203"/>
      <c r="C42" s="203"/>
      <c r="D42" s="203"/>
      <c r="E42" s="203"/>
      <c r="F42" s="203"/>
      <c r="G42" s="203"/>
      <c r="H42" s="203"/>
      <c r="I42" s="203"/>
      <c r="J42" s="203"/>
      <c r="K42" s="203"/>
      <c r="L42" s="203"/>
      <c r="M42" s="203"/>
      <c r="N42" s="203"/>
      <c r="O42" s="203"/>
      <c r="P42" s="203"/>
      <c r="Q42" s="203"/>
      <c r="R42" s="203"/>
      <c r="S42" s="203"/>
      <c r="T42" s="202"/>
      <c r="U42" s="202"/>
    </row>
    <row r="43" spans="1:47" ht="51" customHeight="1">
      <c r="A43" s="1000" t="s">
        <v>488</v>
      </c>
      <c r="B43" s="1000"/>
      <c r="C43" s="203"/>
      <c r="D43" s="203"/>
      <c r="E43" s="203"/>
      <c r="F43" s="203"/>
      <c r="G43" s="203"/>
      <c r="H43" s="203"/>
      <c r="I43" s="203"/>
      <c r="J43" s="203"/>
      <c r="K43" s="203"/>
      <c r="L43" s="203"/>
      <c r="M43" s="203"/>
      <c r="N43" s="203"/>
      <c r="O43" s="203"/>
      <c r="P43" s="203"/>
      <c r="Q43" s="203"/>
      <c r="R43" s="203"/>
      <c r="S43" s="203"/>
      <c r="T43" s="202"/>
      <c r="U43" s="202"/>
    </row>
    <row r="44" spans="1:47">
      <c r="A44" s="820"/>
      <c r="B44" s="821"/>
      <c r="C44" s="203"/>
      <c r="D44" s="203"/>
      <c r="E44" s="203"/>
      <c r="F44" s="203"/>
      <c r="G44" s="203"/>
      <c r="H44" s="203"/>
      <c r="I44" s="203"/>
      <c r="J44" s="203"/>
      <c r="K44" s="203"/>
      <c r="L44" s="203"/>
      <c r="M44" s="203"/>
      <c r="N44" s="203"/>
      <c r="O44" s="203"/>
      <c r="P44" s="203"/>
      <c r="Q44" s="203"/>
      <c r="R44" s="203"/>
      <c r="S44" s="203"/>
      <c r="T44" s="202"/>
      <c r="U44" s="202"/>
    </row>
    <row r="45" spans="1:47">
      <c r="A45" s="1001" t="s">
        <v>501</v>
      </c>
      <c r="B45" s="1001"/>
    </row>
    <row r="46" spans="1:47" s="509" customFormat="1" ht="25.5" customHeight="1"/>
    <row r="49" spans="1:1">
      <c r="A49" s="620"/>
    </row>
    <row r="50" spans="1:1">
      <c r="A50" s="620"/>
    </row>
    <row r="51" spans="1:1">
      <c r="A51" s="620"/>
    </row>
  </sheetData>
  <mergeCells count="2">
    <mergeCell ref="A43:B43"/>
    <mergeCell ref="A45:B45"/>
  </mergeCells>
  <hyperlinks>
    <hyperlink ref="A39" r:id="rId1" display="Source: IMF World Economic Outlook database (accessed 1 Jan 2017)"/>
    <hyperlink ref="A6" r:id="rId2"/>
    <hyperlink ref="A11" r:id="rId3"/>
    <hyperlink ref="A13" r:id="rId4" display="Source 2000-2015: NSO and BPNG (accessed 30 Jan 2017)"/>
    <hyperlink ref="A27" r:id="rId5"/>
    <hyperlink ref="A4" r:id="rId6"/>
  </hyperlinks>
  <pageMargins left="0.7" right="0.7" top="0.75" bottom="0.75" header="0.3" footer="0.3"/>
  <pageSetup paperSize="9" orientation="portrait" r:id="rId7"/>
  <drawing r:id="rId8"/>
  <legacyDrawing r:id="rId9"/>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L603"/>
  <sheetViews>
    <sheetView zoomScale="55" zoomScaleNormal="55" workbookViewId="0">
      <pane xSplit="1" ySplit="1" topLeftCell="D2" activePane="bottomRight" state="frozen"/>
      <selection pane="topRight" activeCell="B1" sqref="B1"/>
      <selection pane="bottomLeft" activeCell="A2" sqref="A2"/>
      <selection pane="bottomRight" activeCell="AC3" sqref="AC3"/>
    </sheetView>
  </sheetViews>
  <sheetFormatPr defaultColWidth="11.7109375" defaultRowHeight="20.100000000000001" customHeight="1"/>
  <cols>
    <col min="1" max="1" width="45" style="1" customWidth="1"/>
    <col min="2" max="6" width="9.7109375" style="1" customWidth="1"/>
    <col min="7" max="7" width="8.28515625" style="32" customWidth="1"/>
    <col min="8" max="14" width="8.140625" style="32" customWidth="1"/>
    <col min="15" max="19" width="9.42578125" style="32" customWidth="1"/>
    <col min="20" max="20" width="11" style="32" customWidth="1"/>
    <col min="21" max="26" width="11.140625" style="32" customWidth="1"/>
    <col min="27" max="27" width="11.85546875" style="69" customWidth="1"/>
    <col min="28" max="28" width="11.140625" style="32" customWidth="1"/>
    <col min="29" max="34" width="12.42578125" style="32" bestFit="1" customWidth="1"/>
    <col min="35" max="38" width="12.85546875" style="1" customWidth="1"/>
    <col min="39" max="260" width="11.7109375" style="1"/>
    <col min="261" max="261" width="36.28515625" style="1" bestFit="1" customWidth="1"/>
    <col min="262" max="263" width="11.85546875" style="1" customWidth="1"/>
    <col min="264" max="265" width="11.42578125" style="1" customWidth="1"/>
    <col min="266" max="266" width="13.42578125" style="1" customWidth="1"/>
    <col min="267" max="267" width="12" style="1" bestFit="1" customWidth="1"/>
    <col min="268" max="268" width="13.42578125" style="1" customWidth="1"/>
    <col min="269" max="269" width="11.42578125" style="1" customWidth="1"/>
    <col min="270" max="270" width="12.28515625" style="1" customWidth="1"/>
    <col min="271" max="273" width="11.42578125" style="1" customWidth="1"/>
    <col min="274" max="516" width="11.7109375" style="1"/>
    <col min="517" max="517" width="36.28515625" style="1" bestFit="1" customWidth="1"/>
    <col min="518" max="519" width="11.85546875" style="1" customWidth="1"/>
    <col min="520" max="521" width="11.42578125" style="1" customWidth="1"/>
    <col min="522" max="522" width="13.42578125" style="1" customWidth="1"/>
    <col min="523" max="523" width="12" style="1" bestFit="1" customWidth="1"/>
    <col min="524" max="524" width="13.42578125" style="1" customWidth="1"/>
    <col min="525" max="525" width="11.42578125" style="1" customWidth="1"/>
    <col min="526" max="526" width="12.28515625" style="1" customWidth="1"/>
    <col min="527" max="529" width="11.42578125" style="1" customWidth="1"/>
    <col min="530" max="772" width="11.7109375" style="1"/>
    <col min="773" max="773" width="36.28515625" style="1" bestFit="1" customWidth="1"/>
    <col min="774" max="775" width="11.85546875" style="1" customWidth="1"/>
    <col min="776" max="777" width="11.42578125" style="1" customWidth="1"/>
    <col min="778" max="778" width="13.42578125" style="1" customWidth="1"/>
    <col min="779" max="779" width="12" style="1" bestFit="1" customWidth="1"/>
    <col min="780" max="780" width="13.42578125" style="1" customWidth="1"/>
    <col min="781" max="781" width="11.42578125" style="1" customWidth="1"/>
    <col min="782" max="782" width="12.28515625" style="1" customWidth="1"/>
    <col min="783" max="785" width="11.42578125" style="1" customWidth="1"/>
    <col min="786" max="1028" width="11.7109375" style="1"/>
    <col min="1029" max="1029" width="36.28515625" style="1" bestFit="1" customWidth="1"/>
    <col min="1030" max="1031" width="11.85546875" style="1" customWidth="1"/>
    <col min="1032" max="1033" width="11.42578125" style="1" customWidth="1"/>
    <col min="1034" max="1034" width="13.42578125" style="1" customWidth="1"/>
    <col min="1035" max="1035" width="12" style="1" bestFit="1" customWidth="1"/>
    <col min="1036" max="1036" width="13.42578125" style="1" customWidth="1"/>
    <col min="1037" max="1037" width="11.42578125" style="1" customWidth="1"/>
    <col min="1038" max="1038" width="12.28515625" style="1" customWidth="1"/>
    <col min="1039" max="1041" width="11.42578125" style="1" customWidth="1"/>
    <col min="1042" max="1284" width="11.7109375" style="1"/>
    <col min="1285" max="1285" width="36.28515625" style="1" bestFit="1" customWidth="1"/>
    <col min="1286" max="1287" width="11.85546875" style="1" customWidth="1"/>
    <col min="1288" max="1289" width="11.42578125" style="1" customWidth="1"/>
    <col min="1290" max="1290" width="13.42578125" style="1" customWidth="1"/>
    <col min="1291" max="1291" width="12" style="1" bestFit="1" customWidth="1"/>
    <col min="1292" max="1292" width="13.42578125" style="1" customWidth="1"/>
    <col min="1293" max="1293" width="11.42578125" style="1" customWidth="1"/>
    <col min="1294" max="1294" width="12.28515625" style="1" customWidth="1"/>
    <col min="1295" max="1297" width="11.42578125" style="1" customWidth="1"/>
    <col min="1298" max="1540" width="11.7109375" style="1"/>
    <col min="1541" max="1541" width="36.28515625" style="1" bestFit="1" customWidth="1"/>
    <col min="1542" max="1543" width="11.85546875" style="1" customWidth="1"/>
    <col min="1544" max="1545" width="11.42578125" style="1" customWidth="1"/>
    <col min="1546" max="1546" width="13.42578125" style="1" customWidth="1"/>
    <col min="1547" max="1547" width="12" style="1" bestFit="1" customWidth="1"/>
    <col min="1548" max="1548" width="13.42578125" style="1" customWidth="1"/>
    <col min="1549" max="1549" width="11.42578125" style="1" customWidth="1"/>
    <col min="1550" max="1550" width="12.28515625" style="1" customWidth="1"/>
    <col min="1551" max="1553" width="11.42578125" style="1" customWidth="1"/>
    <col min="1554" max="1796" width="11.7109375" style="1"/>
    <col min="1797" max="1797" width="36.28515625" style="1" bestFit="1" customWidth="1"/>
    <col min="1798" max="1799" width="11.85546875" style="1" customWidth="1"/>
    <col min="1800" max="1801" width="11.42578125" style="1" customWidth="1"/>
    <col min="1802" max="1802" width="13.42578125" style="1" customWidth="1"/>
    <col min="1803" max="1803" width="12" style="1" bestFit="1" customWidth="1"/>
    <col min="1804" max="1804" width="13.42578125" style="1" customWidth="1"/>
    <col min="1805" max="1805" width="11.42578125" style="1" customWidth="1"/>
    <col min="1806" max="1806" width="12.28515625" style="1" customWidth="1"/>
    <col min="1807" max="1809" width="11.42578125" style="1" customWidth="1"/>
    <col min="1810" max="2052" width="11.7109375" style="1"/>
    <col min="2053" max="2053" width="36.28515625" style="1" bestFit="1" customWidth="1"/>
    <col min="2054" max="2055" width="11.85546875" style="1" customWidth="1"/>
    <col min="2056" max="2057" width="11.42578125" style="1" customWidth="1"/>
    <col min="2058" max="2058" width="13.42578125" style="1" customWidth="1"/>
    <col min="2059" max="2059" width="12" style="1" bestFit="1" customWidth="1"/>
    <col min="2060" max="2060" width="13.42578125" style="1" customWidth="1"/>
    <col min="2061" max="2061" width="11.42578125" style="1" customWidth="1"/>
    <col min="2062" max="2062" width="12.28515625" style="1" customWidth="1"/>
    <col min="2063" max="2065" width="11.42578125" style="1" customWidth="1"/>
    <col min="2066" max="2308" width="11.7109375" style="1"/>
    <col min="2309" max="2309" width="36.28515625" style="1" bestFit="1" customWidth="1"/>
    <col min="2310" max="2311" width="11.85546875" style="1" customWidth="1"/>
    <col min="2312" max="2313" width="11.42578125" style="1" customWidth="1"/>
    <col min="2314" max="2314" width="13.42578125" style="1" customWidth="1"/>
    <col min="2315" max="2315" width="12" style="1" bestFit="1" customWidth="1"/>
    <col min="2316" max="2316" width="13.42578125" style="1" customWidth="1"/>
    <col min="2317" max="2317" width="11.42578125" style="1" customWidth="1"/>
    <col min="2318" max="2318" width="12.28515625" style="1" customWidth="1"/>
    <col min="2319" max="2321" width="11.42578125" style="1" customWidth="1"/>
    <col min="2322" max="2564" width="11.7109375" style="1"/>
    <col min="2565" max="2565" width="36.28515625" style="1" bestFit="1" customWidth="1"/>
    <col min="2566" max="2567" width="11.85546875" style="1" customWidth="1"/>
    <col min="2568" max="2569" width="11.42578125" style="1" customWidth="1"/>
    <col min="2570" max="2570" width="13.42578125" style="1" customWidth="1"/>
    <col min="2571" max="2571" width="12" style="1" bestFit="1" customWidth="1"/>
    <col min="2572" max="2572" width="13.42578125" style="1" customWidth="1"/>
    <col min="2573" max="2573" width="11.42578125" style="1" customWidth="1"/>
    <col min="2574" max="2574" width="12.28515625" style="1" customWidth="1"/>
    <col min="2575" max="2577" width="11.42578125" style="1" customWidth="1"/>
    <col min="2578" max="2820" width="11.7109375" style="1"/>
    <col min="2821" max="2821" width="36.28515625" style="1" bestFit="1" customWidth="1"/>
    <col min="2822" max="2823" width="11.85546875" style="1" customWidth="1"/>
    <col min="2824" max="2825" width="11.42578125" style="1" customWidth="1"/>
    <col min="2826" max="2826" width="13.42578125" style="1" customWidth="1"/>
    <col min="2827" max="2827" width="12" style="1" bestFit="1" customWidth="1"/>
    <col min="2828" max="2828" width="13.42578125" style="1" customWidth="1"/>
    <col min="2829" max="2829" width="11.42578125" style="1" customWidth="1"/>
    <col min="2830" max="2830" width="12.28515625" style="1" customWidth="1"/>
    <col min="2831" max="2833" width="11.42578125" style="1" customWidth="1"/>
    <col min="2834" max="3076" width="11.7109375" style="1"/>
    <col min="3077" max="3077" width="36.28515625" style="1" bestFit="1" customWidth="1"/>
    <col min="3078" max="3079" width="11.85546875" style="1" customWidth="1"/>
    <col min="3080" max="3081" width="11.42578125" style="1" customWidth="1"/>
    <col min="3082" max="3082" width="13.42578125" style="1" customWidth="1"/>
    <col min="3083" max="3083" width="12" style="1" bestFit="1" customWidth="1"/>
    <col min="3084" max="3084" width="13.42578125" style="1" customWidth="1"/>
    <col min="3085" max="3085" width="11.42578125" style="1" customWidth="1"/>
    <col min="3086" max="3086" width="12.28515625" style="1" customWidth="1"/>
    <col min="3087" max="3089" width="11.42578125" style="1" customWidth="1"/>
    <col min="3090" max="3332" width="11.7109375" style="1"/>
    <col min="3333" max="3333" width="36.28515625" style="1" bestFit="1" customWidth="1"/>
    <col min="3334" max="3335" width="11.85546875" style="1" customWidth="1"/>
    <col min="3336" max="3337" width="11.42578125" style="1" customWidth="1"/>
    <col min="3338" max="3338" width="13.42578125" style="1" customWidth="1"/>
    <col min="3339" max="3339" width="12" style="1" bestFit="1" customWidth="1"/>
    <col min="3340" max="3340" width="13.42578125" style="1" customWidth="1"/>
    <col min="3341" max="3341" width="11.42578125" style="1" customWidth="1"/>
    <col min="3342" max="3342" width="12.28515625" style="1" customWidth="1"/>
    <col min="3343" max="3345" width="11.42578125" style="1" customWidth="1"/>
    <col min="3346" max="3588" width="11.7109375" style="1"/>
    <col min="3589" max="3589" width="36.28515625" style="1" bestFit="1" customWidth="1"/>
    <col min="3590" max="3591" width="11.85546875" style="1" customWidth="1"/>
    <col min="3592" max="3593" width="11.42578125" style="1" customWidth="1"/>
    <col min="3594" max="3594" width="13.42578125" style="1" customWidth="1"/>
    <col min="3595" max="3595" width="12" style="1" bestFit="1" customWidth="1"/>
    <col min="3596" max="3596" width="13.42578125" style="1" customWidth="1"/>
    <col min="3597" max="3597" width="11.42578125" style="1" customWidth="1"/>
    <col min="3598" max="3598" width="12.28515625" style="1" customWidth="1"/>
    <col min="3599" max="3601" width="11.42578125" style="1" customWidth="1"/>
    <col min="3602" max="3844" width="11.7109375" style="1"/>
    <col min="3845" max="3845" width="36.28515625" style="1" bestFit="1" customWidth="1"/>
    <col min="3846" max="3847" width="11.85546875" style="1" customWidth="1"/>
    <col min="3848" max="3849" width="11.42578125" style="1" customWidth="1"/>
    <col min="3850" max="3850" width="13.42578125" style="1" customWidth="1"/>
    <col min="3851" max="3851" width="12" style="1" bestFit="1" customWidth="1"/>
    <col min="3852" max="3852" width="13.42578125" style="1" customWidth="1"/>
    <col min="3853" max="3853" width="11.42578125" style="1" customWidth="1"/>
    <col min="3854" max="3854" width="12.28515625" style="1" customWidth="1"/>
    <col min="3855" max="3857" width="11.42578125" style="1" customWidth="1"/>
    <col min="3858" max="4100" width="11.7109375" style="1"/>
    <col min="4101" max="4101" width="36.28515625" style="1" bestFit="1" customWidth="1"/>
    <col min="4102" max="4103" width="11.85546875" style="1" customWidth="1"/>
    <col min="4104" max="4105" width="11.42578125" style="1" customWidth="1"/>
    <col min="4106" max="4106" width="13.42578125" style="1" customWidth="1"/>
    <col min="4107" max="4107" width="12" style="1" bestFit="1" customWidth="1"/>
    <col min="4108" max="4108" width="13.42578125" style="1" customWidth="1"/>
    <col min="4109" max="4109" width="11.42578125" style="1" customWidth="1"/>
    <col min="4110" max="4110" width="12.28515625" style="1" customWidth="1"/>
    <col min="4111" max="4113" width="11.42578125" style="1" customWidth="1"/>
    <col min="4114" max="4356" width="11.7109375" style="1"/>
    <col min="4357" max="4357" width="36.28515625" style="1" bestFit="1" customWidth="1"/>
    <col min="4358" max="4359" width="11.85546875" style="1" customWidth="1"/>
    <col min="4360" max="4361" width="11.42578125" style="1" customWidth="1"/>
    <col min="4362" max="4362" width="13.42578125" style="1" customWidth="1"/>
    <col min="4363" max="4363" width="12" style="1" bestFit="1" customWidth="1"/>
    <col min="4364" max="4364" width="13.42578125" style="1" customWidth="1"/>
    <col min="4365" max="4365" width="11.42578125" style="1" customWidth="1"/>
    <col min="4366" max="4366" width="12.28515625" style="1" customWidth="1"/>
    <col min="4367" max="4369" width="11.42578125" style="1" customWidth="1"/>
    <col min="4370" max="4612" width="11.7109375" style="1"/>
    <col min="4613" max="4613" width="36.28515625" style="1" bestFit="1" customWidth="1"/>
    <col min="4614" max="4615" width="11.85546875" style="1" customWidth="1"/>
    <col min="4616" max="4617" width="11.42578125" style="1" customWidth="1"/>
    <col min="4618" max="4618" width="13.42578125" style="1" customWidth="1"/>
    <col min="4619" max="4619" width="12" style="1" bestFit="1" customWidth="1"/>
    <col min="4620" max="4620" width="13.42578125" style="1" customWidth="1"/>
    <col min="4621" max="4621" width="11.42578125" style="1" customWidth="1"/>
    <col min="4622" max="4622" width="12.28515625" style="1" customWidth="1"/>
    <col min="4623" max="4625" width="11.42578125" style="1" customWidth="1"/>
    <col min="4626" max="4868" width="11.7109375" style="1"/>
    <col min="4869" max="4869" width="36.28515625" style="1" bestFit="1" customWidth="1"/>
    <col min="4870" max="4871" width="11.85546875" style="1" customWidth="1"/>
    <col min="4872" max="4873" width="11.42578125" style="1" customWidth="1"/>
    <col min="4874" max="4874" width="13.42578125" style="1" customWidth="1"/>
    <col min="4875" max="4875" width="12" style="1" bestFit="1" customWidth="1"/>
    <col min="4876" max="4876" width="13.42578125" style="1" customWidth="1"/>
    <col min="4877" max="4877" width="11.42578125" style="1" customWidth="1"/>
    <col min="4878" max="4878" width="12.28515625" style="1" customWidth="1"/>
    <col min="4879" max="4881" width="11.42578125" style="1" customWidth="1"/>
    <col min="4882" max="5124" width="11.7109375" style="1"/>
    <col min="5125" max="5125" width="36.28515625" style="1" bestFit="1" customWidth="1"/>
    <col min="5126" max="5127" width="11.85546875" style="1" customWidth="1"/>
    <col min="5128" max="5129" width="11.42578125" style="1" customWidth="1"/>
    <col min="5130" max="5130" width="13.42578125" style="1" customWidth="1"/>
    <col min="5131" max="5131" width="12" style="1" bestFit="1" customWidth="1"/>
    <col min="5132" max="5132" width="13.42578125" style="1" customWidth="1"/>
    <col min="5133" max="5133" width="11.42578125" style="1" customWidth="1"/>
    <col min="5134" max="5134" width="12.28515625" style="1" customWidth="1"/>
    <col min="5135" max="5137" width="11.42578125" style="1" customWidth="1"/>
    <col min="5138" max="5380" width="11.7109375" style="1"/>
    <col min="5381" max="5381" width="36.28515625" style="1" bestFit="1" customWidth="1"/>
    <col min="5382" max="5383" width="11.85546875" style="1" customWidth="1"/>
    <col min="5384" max="5385" width="11.42578125" style="1" customWidth="1"/>
    <col min="5386" max="5386" width="13.42578125" style="1" customWidth="1"/>
    <col min="5387" max="5387" width="12" style="1" bestFit="1" customWidth="1"/>
    <col min="5388" max="5388" width="13.42578125" style="1" customWidth="1"/>
    <col min="5389" max="5389" width="11.42578125" style="1" customWidth="1"/>
    <col min="5390" max="5390" width="12.28515625" style="1" customWidth="1"/>
    <col min="5391" max="5393" width="11.42578125" style="1" customWidth="1"/>
    <col min="5394" max="5636" width="11.7109375" style="1"/>
    <col min="5637" max="5637" width="36.28515625" style="1" bestFit="1" customWidth="1"/>
    <col min="5638" max="5639" width="11.85546875" style="1" customWidth="1"/>
    <col min="5640" max="5641" width="11.42578125" style="1" customWidth="1"/>
    <col min="5642" max="5642" width="13.42578125" style="1" customWidth="1"/>
    <col min="5643" max="5643" width="12" style="1" bestFit="1" customWidth="1"/>
    <col min="5644" max="5644" width="13.42578125" style="1" customWidth="1"/>
    <col min="5645" max="5645" width="11.42578125" style="1" customWidth="1"/>
    <col min="5646" max="5646" width="12.28515625" style="1" customWidth="1"/>
    <col min="5647" max="5649" width="11.42578125" style="1" customWidth="1"/>
    <col min="5650" max="5892" width="11.7109375" style="1"/>
    <col min="5893" max="5893" width="36.28515625" style="1" bestFit="1" customWidth="1"/>
    <col min="5894" max="5895" width="11.85546875" style="1" customWidth="1"/>
    <col min="5896" max="5897" width="11.42578125" style="1" customWidth="1"/>
    <col min="5898" max="5898" width="13.42578125" style="1" customWidth="1"/>
    <col min="5899" max="5899" width="12" style="1" bestFit="1" customWidth="1"/>
    <col min="5900" max="5900" width="13.42578125" style="1" customWidth="1"/>
    <col min="5901" max="5901" width="11.42578125" style="1" customWidth="1"/>
    <col min="5902" max="5902" width="12.28515625" style="1" customWidth="1"/>
    <col min="5903" max="5905" width="11.42578125" style="1" customWidth="1"/>
    <col min="5906" max="6148" width="11.7109375" style="1"/>
    <col min="6149" max="6149" width="36.28515625" style="1" bestFit="1" customWidth="1"/>
    <col min="6150" max="6151" width="11.85546875" style="1" customWidth="1"/>
    <col min="6152" max="6153" width="11.42578125" style="1" customWidth="1"/>
    <col min="6154" max="6154" width="13.42578125" style="1" customWidth="1"/>
    <col min="6155" max="6155" width="12" style="1" bestFit="1" customWidth="1"/>
    <col min="6156" max="6156" width="13.42578125" style="1" customWidth="1"/>
    <col min="6157" max="6157" width="11.42578125" style="1" customWidth="1"/>
    <col min="6158" max="6158" width="12.28515625" style="1" customWidth="1"/>
    <col min="6159" max="6161" width="11.42578125" style="1" customWidth="1"/>
    <col min="6162" max="6404" width="11.7109375" style="1"/>
    <col min="6405" max="6405" width="36.28515625" style="1" bestFit="1" customWidth="1"/>
    <col min="6406" max="6407" width="11.85546875" style="1" customWidth="1"/>
    <col min="6408" max="6409" width="11.42578125" style="1" customWidth="1"/>
    <col min="6410" max="6410" width="13.42578125" style="1" customWidth="1"/>
    <col min="6411" max="6411" width="12" style="1" bestFit="1" customWidth="1"/>
    <col min="6412" max="6412" width="13.42578125" style="1" customWidth="1"/>
    <col min="6413" max="6413" width="11.42578125" style="1" customWidth="1"/>
    <col min="6414" max="6414" width="12.28515625" style="1" customWidth="1"/>
    <col min="6415" max="6417" width="11.42578125" style="1" customWidth="1"/>
    <col min="6418" max="6660" width="11.7109375" style="1"/>
    <col min="6661" max="6661" width="36.28515625" style="1" bestFit="1" customWidth="1"/>
    <col min="6662" max="6663" width="11.85546875" style="1" customWidth="1"/>
    <col min="6664" max="6665" width="11.42578125" style="1" customWidth="1"/>
    <col min="6666" max="6666" width="13.42578125" style="1" customWidth="1"/>
    <col min="6667" max="6667" width="12" style="1" bestFit="1" customWidth="1"/>
    <col min="6668" max="6668" width="13.42578125" style="1" customWidth="1"/>
    <col min="6669" max="6669" width="11.42578125" style="1" customWidth="1"/>
    <col min="6670" max="6670" width="12.28515625" style="1" customWidth="1"/>
    <col min="6671" max="6673" width="11.42578125" style="1" customWidth="1"/>
    <col min="6674" max="6916" width="11.7109375" style="1"/>
    <col min="6917" max="6917" width="36.28515625" style="1" bestFit="1" customWidth="1"/>
    <col min="6918" max="6919" width="11.85546875" style="1" customWidth="1"/>
    <col min="6920" max="6921" width="11.42578125" style="1" customWidth="1"/>
    <col min="6922" max="6922" width="13.42578125" style="1" customWidth="1"/>
    <col min="6923" max="6923" width="12" style="1" bestFit="1" customWidth="1"/>
    <col min="6924" max="6924" width="13.42578125" style="1" customWidth="1"/>
    <col min="6925" max="6925" width="11.42578125" style="1" customWidth="1"/>
    <col min="6926" max="6926" width="12.28515625" style="1" customWidth="1"/>
    <col min="6927" max="6929" width="11.42578125" style="1" customWidth="1"/>
    <col min="6930" max="7172" width="11.7109375" style="1"/>
    <col min="7173" max="7173" width="36.28515625" style="1" bestFit="1" customWidth="1"/>
    <col min="7174" max="7175" width="11.85546875" style="1" customWidth="1"/>
    <col min="7176" max="7177" width="11.42578125" style="1" customWidth="1"/>
    <col min="7178" max="7178" width="13.42578125" style="1" customWidth="1"/>
    <col min="7179" max="7179" width="12" style="1" bestFit="1" customWidth="1"/>
    <col min="7180" max="7180" width="13.42578125" style="1" customWidth="1"/>
    <col min="7181" max="7181" width="11.42578125" style="1" customWidth="1"/>
    <col min="7182" max="7182" width="12.28515625" style="1" customWidth="1"/>
    <col min="7183" max="7185" width="11.42578125" style="1" customWidth="1"/>
    <col min="7186" max="7428" width="11.7109375" style="1"/>
    <col min="7429" max="7429" width="36.28515625" style="1" bestFit="1" customWidth="1"/>
    <col min="7430" max="7431" width="11.85546875" style="1" customWidth="1"/>
    <col min="7432" max="7433" width="11.42578125" style="1" customWidth="1"/>
    <col min="7434" max="7434" width="13.42578125" style="1" customWidth="1"/>
    <col min="7435" max="7435" width="12" style="1" bestFit="1" customWidth="1"/>
    <col min="7436" max="7436" width="13.42578125" style="1" customWidth="1"/>
    <col min="7437" max="7437" width="11.42578125" style="1" customWidth="1"/>
    <col min="7438" max="7438" width="12.28515625" style="1" customWidth="1"/>
    <col min="7439" max="7441" width="11.42578125" style="1" customWidth="1"/>
    <col min="7442" max="7684" width="11.7109375" style="1"/>
    <col min="7685" max="7685" width="36.28515625" style="1" bestFit="1" customWidth="1"/>
    <col min="7686" max="7687" width="11.85546875" style="1" customWidth="1"/>
    <col min="7688" max="7689" width="11.42578125" style="1" customWidth="1"/>
    <col min="7690" max="7690" width="13.42578125" style="1" customWidth="1"/>
    <col min="7691" max="7691" width="12" style="1" bestFit="1" customWidth="1"/>
    <col min="7692" max="7692" width="13.42578125" style="1" customWidth="1"/>
    <col min="7693" max="7693" width="11.42578125" style="1" customWidth="1"/>
    <col min="7694" max="7694" width="12.28515625" style="1" customWidth="1"/>
    <col min="7695" max="7697" width="11.42578125" style="1" customWidth="1"/>
    <col min="7698" max="7940" width="11.7109375" style="1"/>
    <col min="7941" max="7941" width="36.28515625" style="1" bestFit="1" customWidth="1"/>
    <col min="7942" max="7943" width="11.85546875" style="1" customWidth="1"/>
    <col min="7944" max="7945" width="11.42578125" style="1" customWidth="1"/>
    <col min="7946" max="7946" width="13.42578125" style="1" customWidth="1"/>
    <col min="7947" max="7947" width="12" style="1" bestFit="1" customWidth="1"/>
    <col min="7948" max="7948" width="13.42578125" style="1" customWidth="1"/>
    <col min="7949" max="7949" width="11.42578125" style="1" customWidth="1"/>
    <col min="7950" max="7950" width="12.28515625" style="1" customWidth="1"/>
    <col min="7951" max="7953" width="11.42578125" style="1" customWidth="1"/>
    <col min="7954" max="8196" width="11.7109375" style="1"/>
    <col min="8197" max="8197" width="36.28515625" style="1" bestFit="1" customWidth="1"/>
    <col min="8198" max="8199" width="11.85546875" style="1" customWidth="1"/>
    <col min="8200" max="8201" width="11.42578125" style="1" customWidth="1"/>
    <col min="8202" max="8202" width="13.42578125" style="1" customWidth="1"/>
    <col min="8203" max="8203" width="12" style="1" bestFit="1" customWidth="1"/>
    <col min="8204" max="8204" width="13.42578125" style="1" customWidth="1"/>
    <col min="8205" max="8205" width="11.42578125" style="1" customWidth="1"/>
    <col min="8206" max="8206" width="12.28515625" style="1" customWidth="1"/>
    <col min="8207" max="8209" width="11.42578125" style="1" customWidth="1"/>
    <col min="8210" max="8452" width="11.7109375" style="1"/>
    <col min="8453" max="8453" width="36.28515625" style="1" bestFit="1" customWidth="1"/>
    <col min="8454" max="8455" width="11.85546875" style="1" customWidth="1"/>
    <col min="8456" max="8457" width="11.42578125" style="1" customWidth="1"/>
    <col min="8458" max="8458" width="13.42578125" style="1" customWidth="1"/>
    <col min="8459" max="8459" width="12" style="1" bestFit="1" customWidth="1"/>
    <col min="8460" max="8460" width="13.42578125" style="1" customWidth="1"/>
    <col min="8461" max="8461" width="11.42578125" style="1" customWidth="1"/>
    <col min="8462" max="8462" width="12.28515625" style="1" customWidth="1"/>
    <col min="8463" max="8465" width="11.42578125" style="1" customWidth="1"/>
    <col min="8466" max="8708" width="11.7109375" style="1"/>
    <col min="8709" max="8709" width="36.28515625" style="1" bestFit="1" customWidth="1"/>
    <col min="8710" max="8711" width="11.85546875" style="1" customWidth="1"/>
    <col min="8712" max="8713" width="11.42578125" style="1" customWidth="1"/>
    <col min="8714" max="8714" width="13.42578125" style="1" customWidth="1"/>
    <col min="8715" max="8715" width="12" style="1" bestFit="1" customWidth="1"/>
    <col min="8716" max="8716" width="13.42578125" style="1" customWidth="1"/>
    <col min="8717" max="8717" width="11.42578125" style="1" customWidth="1"/>
    <col min="8718" max="8718" width="12.28515625" style="1" customWidth="1"/>
    <col min="8719" max="8721" width="11.42578125" style="1" customWidth="1"/>
    <col min="8722" max="8964" width="11.7109375" style="1"/>
    <col min="8965" max="8965" width="36.28515625" style="1" bestFit="1" customWidth="1"/>
    <col min="8966" max="8967" width="11.85546875" style="1" customWidth="1"/>
    <col min="8968" max="8969" width="11.42578125" style="1" customWidth="1"/>
    <col min="8970" max="8970" width="13.42578125" style="1" customWidth="1"/>
    <col min="8971" max="8971" width="12" style="1" bestFit="1" customWidth="1"/>
    <col min="8972" max="8972" width="13.42578125" style="1" customWidth="1"/>
    <col min="8973" max="8973" width="11.42578125" style="1" customWidth="1"/>
    <col min="8974" max="8974" width="12.28515625" style="1" customWidth="1"/>
    <col min="8975" max="8977" width="11.42578125" style="1" customWidth="1"/>
    <col min="8978" max="9220" width="11.7109375" style="1"/>
    <col min="9221" max="9221" width="36.28515625" style="1" bestFit="1" customWidth="1"/>
    <col min="9222" max="9223" width="11.85546875" style="1" customWidth="1"/>
    <col min="9224" max="9225" width="11.42578125" style="1" customWidth="1"/>
    <col min="9226" max="9226" width="13.42578125" style="1" customWidth="1"/>
    <col min="9227" max="9227" width="12" style="1" bestFit="1" customWidth="1"/>
    <col min="9228" max="9228" width="13.42578125" style="1" customWidth="1"/>
    <col min="9229" max="9229" width="11.42578125" style="1" customWidth="1"/>
    <col min="9230" max="9230" width="12.28515625" style="1" customWidth="1"/>
    <col min="9231" max="9233" width="11.42578125" style="1" customWidth="1"/>
    <col min="9234" max="9476" width="11.7109375" style="1"/>
    <col min="9477" max="9477" width="36.28515625" style="1" bestFit="1" customWidth="1"/>
    <col min="9478" max="9479" width="11.85546875" style="1" customWidth="1"/>
    <col min="9480" max="9481" width="11.42578125" style="1" customWidth="1"/>
    <col min="9482" max="9482" width="13.42578125" style="1" customWidth="1"/>
    <col min="9483" max="9483" width="12" style="1" bestFit="1" customWidth="1"/>
    <col min="9484" max="9484" width="13.42578125" style="1" customWidth="1"/>
    <col min="9485" max="9485" width="11.42578125" style="1" customWidth="1"/>
    <col min="9486" max="9486" width="12.28515625" style="1" customWidth="1"/>
    <col min="9487" max="9489" width="11.42578125" style="1" customWidth="1"/>
    <col min="9490" max="9732" width="11.7109375" style="1"/>
    <col min="9733" max="9733" width="36.28515625" style="1" bestFit="1" customWidth="1"/>
    <col min="9734" max="9735" width="11.85546875" style="1" customWidth="1"/>
    <col min="9736" max="9737" width="11.42578125" style="1" customWidth="1"/>
    <col min="9738" max="9738" width="13.42578125" style="1" customWidth="1"/>
    <col min="9739" max="9739" width="12" style="1" bestFit="1" customWidth="1"/>
    <col min="9740" max="9740" width="13.42578125" style="1" customWidth="1"/>
    <col min="9741" max="9741" width="11.42578125" style="1" customWidth="1"/>
    <col min="9742" max="9742" width="12.28515625" style="1" customWidth="1"/>
    <col min="9743" max="9745" width="11.42578125" style="1" customWidth="1"/>
    <col min="9746" max="9988" width="11.7109375" style="1"/>
    <col min="9989" max="9989" width="36.28515625" style="1" bestFit="1" customWidth="1"/>
    <col min="9990" max="9991" width="11.85546875" style="1" customWidth="1"/>
    <col min="9992" max="9993" width="11.42578125" style="1" customWidth="1"/>
    <col min="9994" max="9994" width="13.42578125" style="1" customWidth="1"/>
    <col min="9995" max="9995" width="12" style="1" bestFit="1" customWidth="1"/>
    <col min="9996" max="9996" width="13.42578125" style="1" customWidth="1"/>
    <col min="9997" max="9997" width="11.42578125" style="1" customWidth="1"/>
    <col min="9998" max="9998" width="12.28515625" style="1" customWidth="1"/>
    <col min="9999" max="10001" width="11.42578125" style="1" customWidth="1"/>
    <col min="10002" max="10244" width="11.7109375" style="1"/>
    <col min="10245" max="10245" width="36.28515625" style="1" bestFit="1" customWidth="1"/>
    <col min="10246" max="10247" width="11.85546875" style="1" customWidth="1"/>
    <col min="10248" max="10249" width="11.42578125" style="1" customWidth="1"/>
    <col min="10250" max="10250" width="13.42578125" style="1" customWidth="1"/>
    <col min="10251" max="10251" width="12" style="1" bestFit="1" customWidth="1"/>
    <col min="10252" max="10252" width="13.42578125" style="1" customWidth="1"/>
    <col min="10253" max="10253" width="11.42578125" style="1" customWidth="1"/>
    <col min="10254" max="10254" width="12.28515625" style="1" customWidth="1"/>
    <col min="10255" max="10257" width="11.42578125" style="1" customWidth="1"/>
    <col min="10258" max="10500" width="11.7109375" style="1"/>
    <col min="10501" max="10501" width="36.28515625" style="1" bestFit="1" customWidth="1"/>
    <col min="10502" max="10503" width="11.85546875" style="1" customWidth="1"/>
    <col min="10504" max="10505" width="11.42578125" style="1" customWidth="1"/>
    <col min="10506" max="10506" width="13.42578125" style="1" customWidth="1"/>
    <col min="10507" max="10507" width="12" style="1" bestFit="1" customWidth="1"/>
    <col min="10508" max="10508" width="13.42578125" style="1" customWidth="1"/>
    <col min="10509" max="10509" width="11.42578125" style="1" customWidth="1"/>
    <col min="10510" max="10510" width="12.28515625" style="1" customWidth="1"/>
    <col min="10511" max="10513" width="11.42578125" style="1" customWidth="1"/>
    <col min="10514" max="10756" width="11.7109375" style="1"/>
    <col min="10757" max="10757" width="36.28515625" style="1" bestFit="1" customWidth="1"/>
    <col min="10758" max="10759" width="11.85546875" style="1" customWidth="1"/>
    <col min="10760" max="10761" width="11.42578125" style="1" customWidth="1"/>
    <col min="10762" max="10762" width="13.42578125" style="1" customWidth="1"/>
    <col min="10763" max="10763" width="12" style="1" bestFit="1" customWidth="1"/>
    <col min="10764" max="10764" width="13.42578125" style="1" customWidth="1"/>
    <col min="10765" max="10765" width="11.42578125" style="1" customWidth="1"/>
    <col min="10766" max="10766" width="12.28515625" style="1" customWidth="1"/>
    <col min="10767" max="10769" width="11.42578125" style="1" customWidth="1"/>
    <col min="10770" max="11012" width="11.7109375" style="1"/>
    <col min="11013" max="11013" width="36.28515625" style="1" bestFit="1" customWidth="1"/>
    <col min="11014" max="11015" width="11.85546875" style="1" customWidth="1"/>
    <col min="11016" max="11017" width="11.42578125" style="1" customWidth="1"/>
    <col min="11018" max="11018" width="13.42578125" style="1" customWidth="1"/>
    <col min="11019" max="11019" width="12" style="1" bestFit="1" customWidth="1"/>
    <col min="11020" max="11020" width="13.42578125" style="1" customWidth="1"/>
    <col min="11021" max="11021" width="11.42578125" style="1" customWidth="1"/>
    <col min="11022" max="11022" width="12.28515625" style="1" customWidth="1"/>
    <col min="11023" max="11025" width="11.42578125" style="1" customWidth="1"/>
    <col min="11026" max="11268" width="11.7109375" style="1"/>
    <col min="11269" max="11269" width="36.28515625" style="1" bestFit="1" customWidth="1"/>
    <col min="11270" max="11271" width="11.85546875" style="1" customWidth="1"/>
    <col min="11272" max="11273" width="11.42578125" style="1" customWidth="1"/>
    <col min="11274" max="11274" width="13.42578125" style="1" customWidth="1"/>
    <col min="11275" max="11275" width="12" style="1" bestFit="1" customWidth="1"/>
    <col min="11276" max="11276" width="13.42578125" style="1" customWidth="1"/>
    <col min="11277" max="11277" width="11.42578125" style="1" customWidth="1"/>
    <col min="11278" max="11278" width="12.28515625" style="1" customWidth="1"/>
    <col min="11279" max="11281" width="11.42578125" style="1" customWidth="1"/>
    <col min="11282" max="11524" width="11.7109375" style="1"/>
    <col min="11525" max="11525" width="36.28515625" style="1" bestFit="1" customWidth="1"/>
    <col min="11526" max="11527" width="11.85546875" style="1" customWidth="1"/>
    <col min="11528" max="11529" width="11.42578125" style="1" customWidth="1"/>
    <col min="11530" max="11530" width="13.42578125" style="1" customWidth="1"/>
    <col min="11531" max="11531" width="12" style="1" bestFit="1" customWidth="1"/>
    <col min="11532" max="11532" width="13.42578125" style="1" customWidth="1"/>
    <col min="11533" max="11533" width="11.42578125" style="1" customWidth="1"/>
    <col min="11534" max="11534" width="12.28515625" style="1" customWidth="1"/>
    <col min="11535" max="11537" width="11.42578125" style="1" customWidth="1"/>
    <col min="11538" max="11780" width="11.7109375" style="1"/>
    <col min="11781" max="11781" width="36.28515625" style="1" bestFit="1" customWidth="1"/>
    <col min="11782" max="11783" width="11.85546875" style="1" customWidth="1"/>
    <col min="11784" max="11785" width="11.42578125" style="1" customWidth="1"/>
    <col min="11786" max="11786" width="13.42578125" style="1" customWidth="1"/>
    <col min="11787" max="11787" width="12" style="1" bestFit="1" customWidth="1"/>
    <col min="11788" max="11788" width="13.42578125" style="1" customWidth="1"/>
    <col min="11789" max="11789" width="11.42578125" style="1" customWidth="1"/>
    <col min="11790" max="11790" width="12.28515625" style="1" customWidth="1"/>
    <col min="11791" max="11793" width="11.42578125" style="1" customWidth="1"/>
    <col min="11794" max="12036" width="11.7109375" style="1"/>
    <col min="12037" max="12037" width="36.28515625" style="1" bestFit="1" customWidth="1"/>
    <col min="12038" max="12039" width="11.85546875" style="1" customWidth="1"/>
    <col min="12040" max="12041" width="11.42578125" style="1" customWidth="1"/>
    <col min="12042" max="12042" width="13.42578125" style="1" customWidth="1"/>
    <col min="12043" max="12043" width="12" style="1" bestFit="1" customWidth="1"/>
    <col min="12044" max="12044" width="13.42578125" style="1" customWidth="1"/>
    <col min="12045" max="12045" width="11.42578125" style="1" customWidth="1"/>
    <col min="12046" max="12046" width="12.28515625" style="1" customWidth="1"/>
    <col min="12047" max="12049" width="11.42578125" style="1" customWidth="1"/>
    <col min="12050" max="12292" width="11.7109375" style="1"/>
    <col min="12293" max="12293" width="36.28515625" style="1" bestFit="1" customWidth="1"/>
    <col min="12294" max="12295" width="11.85546875" style="1" customWidth="1"/>
    <col min="12296" max="12297" width="11.42578125" style="1" customWidth="1"/>
    <col min="12298" max="12298" width="13.42578125" style="1" customWidth="1"/>
    <col min="12299" max="12299" width="12" style="1" bestFit="1" customWidth="1"/>
    <col min="12300" max="12300" width="13.42578125" style="1" customWidth="1"/>
    <col min="12301" max="12301" width="11.42578125" style="1" customWidth="1"/>
    <col min="12302" max="12302" width="12.28515625" style="1" customWidth="1"/>
    <col min="12303" max="12305" width="11.42578125" style="1" customWidth="1"/>
    <col min="12306" max="12548" width="11.7109375" style="1"/>
    <col min="12549" max="12549" width="36.28515625" style="1" bestFit="1" customWidth="1"/>
    <col min="12550" max="12551" width="11.85546875" style="1" customWidth="1"/>
    <col min="12552" max="12553" width="11.42578125" style="1" customWidth="1"/>
    <col min="12554" max="12554" width="13.42578125" style="1" customWidth="1"/>
    <col min="12555" max="12555" width="12" style="1" bestFit="1" customWidth="1"/>
    <col min="12556" max="12556" width="13.42578125" style="1" customWidth="1"/>
    <col min="12557" max="12557" width="11.42578125" style="1" customWidth="1"/>
    <col min="12558" max="12558" width="12.28515625" style="1" customWidth="1"/>
    <col min="12559" max="12561" width="11.42578125" style="1" customWidth="1"/>
    <col min="12562" max="12804" width="11.7109375" style="1"/>
    <col min="12805" max="12805" width="36.28515625" style="1" bestFit="1" customWidth="1"/>
    <col min="12806" max="12807" width="11.85546875" style="1" customWidth="1"/>
    <col min="12808" max="12809" width="11.42578125" style="1" customWidth="1"/>
    <col min="12810" max="12810" width="13.42578125" style="1" customWidth="1"/>
    <col min="12811" max="12811" width="12" style="1" bestFit="1" customWidth="1"/>
    <col min="12812" max="12812" width="13.42578125" style="1" customWidth="1"/>
    <col min="12813" max="12813" width="11.42578125" style="1" customWidth="1"/>
    <col min="12814" max="12814" width="12.28515625" style="1" customWidth="1"/>
    <col min="12815" max="12817" width="11.42578125" style="1" customWidth="1"/>
    <col min="12818" max="13060" width="11.7109375" style="1"/>
    <col min="13061" max="13061" width="36.28515625" style="1" bestFit="1" customWidth="1"/>
    <col min="13062" max="13063" width="11.85546875" style="1" customWidth="1"/>
    <col min="13064" max="13065" width="11.42578125" style="1" customWidth="1"/>
    <col min="13066" max="13066" width="13.42578125" style="1" customWidth="1"/>
    <col min="13067" max="13067" width="12" style="1" bestFit="1" customWidth="1"/>
    <col min="13068" max="13068" width="13.42578125" style="1" customWidth="1"/>
    <col min="13069" max="13069" width="11.42578125" style="1" customWidth="1"/>
    <col min="13070" max="13070" width="12.28515625" style="1" customWidth="1"/>
    <col min="13071" max="13073" width="11.42578125" style="1" customWidth="1"/>
    <col min="13074" max="13316" width="11.7109375" style="1"/>
    <col min="13317" max="13317" width="36.28515625" style="1" bestFit="1" customWidth="1"/>
    <col min="13318" max="13319" width="11.85546875" style="1" customWidth="1"/>
    <col min="13320" max="13321" width="11.42578125" style="1" customWidth="1"/>
    <col min="13322" max="13322" width="13.42578125" style="1" customWidth="1"/>
    <col min="13323" max="13323" width="12" style="1" bestFit="1" customWidth="1"/>
    <col min="13324" max="13324" width="13.42578125" style="1" customWidth="1"/>
    <col min="13325" max="13325" width="11.42578125" style="1" customWidth="1"/>
    <col min="13326" max="13326" width="12.28515625" style="1" customWidth="1"/>
    <col min="13327" max="13329" width="11.42578125" style="1" customWidth="1"/>
    <col min="13330" max="13572" width="11.7109375" style="1"/>
    <col min="13573" max="13573" width="36.28515625" style="1" bestFit="1" customWidth="1"/>
    <col min="13574" max="13575" width="11.85546875" style="1" customWidth="1"/>
    <col min="13576" max="13577" width="11.42578125" style="1" customWidth="1"/>
    <col min="13578" max="13578" width="13.42578125" style="1" customWidth="1"/>
    <col min="13579" max="13579" width="12" style="1" bestFit="1" customWidth="1"/>
    <col min="13580" max="13580" width="13.42578125" style="1" customWidth="1"/>
    <col min="13581" max="13581" width="11.42578125" style="1" customWidth="1"/>
    <col min="13582" max="13582" width="12.28515625" style="1" customWidth="1"/>
    <col min="13583" max="13585" width="11.42578125" style="1" customWidth="1"/>
    <col min="13586" max="13828" width="11.7109375" style="1"/>
    <col min="13829" max="13829" width="36.28515625" style="1" bestFit="1" customWidth="1"/>
    <col min="13830" max="13831" width="11.85546875" style="1" customWidth="1"/>
    <col min="13832" max="13833" width="11.42578125" style="1" customWidth="1"/>
    <col min="13834" max="13834" width="13.42578125" style="1" customWidth="1"/>
    <col min="13835" max="13835" width="12" style="1" bestFit="1" customWidth="1"/>
    <col min="13836" max="13836" width="13.42578125" style="1" customWidth="1"/>
    <col min="13837" max="13837" width="11.42578125" style="1" customWidth="1"/>
    <col min="13838" max="13838" width="12.28515625" style="1" customWidth="1"/>
    <col min="13839" max="13841" width="11.42578125" style="1" customWidth="1"/>
    <col min="13842" max="14084" width="11.7109375" style="1"/>
    <col min="14085" max="14085" width="36.28515625" style="1" bestFit="1" customWidth="1"/>
    <col min="14086" max="14087" width="11.85546875" style="1" customWidth="1"/>
    <col min="14088" max="14089" width="11.42578125" style="1" customWidth="1"/>
    <col min="14090" max="14090" width="13.42578125" style="1" customWidth="1"/>
    <col min="14091" max="14091" width="12" style="1" bestFit="1" customWidth="1"/>
    <col min="14092" max="14092" width="13.42578125" style="1" customWidth="1"/>
    <col min="14093" max="14093" width="11.42578125" style="1" customWidth="1"/>
    <col min="14094" max="14094" width="12.28515625" style="1" customWidth="1"/>
    <col min="14095" max="14097" width="11.42578125" style="1" customWidth="1"/>
    <col min="14098" max="14340" width="11.7109375" style="1"/>
    <col min="14341" max="14341" width="36.28515625" style="1" bestFit="1" customWidth="1"/>
    <col min="14342" max="14343" width="11.85546875" style="1" customWidth="1"/>
    <col min="14344" max="14345" width="11.42578125" style="1" customWidth="1"/>
    <col min="14346" max="14346" width="13.42578125" style="1" customWidth="1"/>
    <col min="14347" max="14347" width="12" style="1" bestFit="1" customWidth="1"/>
    <col min="14348" max="14348" width="13.42578125" style="1" customWidth="1"/>
    <col min="14349" max="14349" width="11.42578125" style="1" customWidth="1"/>
    <col min="14350" max="14350" width="12.28515625" style="1" customWidth="1"/>
    <col min="14351" max="14353" width="11.42578125" style="1" customWidth="1"/>
    <col min="14354" max="14596" width="11.7109375" style="1"/>
    <col min="14597" max="14597" width="36.28515625" style="1" bestFit="1" customWidth="1"/>
    <col min="14598" max="14599" width="11.85546875" style="1" customWidth="1"/>
    <col min="14600" max="14601" width="11.42578125" style="1" customWidth="1"/>
    <col min="14602" max="14602" width="13.42578125" style="1" customWidth="1"/>
    <col min="14603" max="14603" width="12" style="1" bestFit="1" customWidth="1"/>
    <col min="14604" max="14604" width="13.42578125" style="1" customWidth="1"/>
    <col min="14605" max="14605" width="11.42578125" style="1" customWidth="1"/>
    <col min="14606" max="14606" width="12.28515625" style="1" customWidth="1"/>
    <col min="14607" max="14609" width="11.42578125" style="1" customWidth="1"/>
    <col min="14610" max="14852" width="11.7109375" style="1"/>
    <col min="14853" max="14853" width="36.28515625" style="1" bestFit="1" customWidth="1"/>
    <col min="14854" max="14855" width="11.85546875" style="1" customWidth="1"/>
    <col min="14856" max="14857" width="11.42578125" style="1" customWidth="1"/>
    <col min="14858" max="14858" width="13.42578125" style="1" customWidth="1"/>
    <col min="14859" max="14859" width="12" style="1" bestFit="1" customWidth="1"/>
    <col min="14860" max="14860" width="13.42578125" style="1" customWidth="1"/>
    <col min="14861" max="14861" width="11.42578125" style="1" customWidth="1"/>
    <col min="14862" max="14862" width="12.28515625" style="1" customWidth="1"/>
    <col min="14863" max="14865" width="11.42578125" style="1" customWidth="1"/>
    <col min="14866" max="15108" width="11.7109375" style="1"/>
    <col min="15109" max="15109" width="36.28515625" style="1" bestFit="1" customWidth="1"/>
    <col min="15110" max="15111" width="11.85546875" style="1" customWidth="1"/>
    <col min="15112" max="15113" width="11.42578125" style="1" customWidth="1"/>
    <col min="15114" max="15114" width="13.42578125" style="1" customWidth="1"/>
    <col min="15115" max="15115" width="12" style="1" bestFit="1" customWidth="1"/>
    <col min="15116" max="15116" width="13.42578125" style="1" customWidth="1"/>
    <col min="15117" max="15117" width="11.42578125" style="1" customWidth="1"/>
    <col min="15118" max="15118" width="12.28515625" style="1" customWidth="1"/>
    <col min="15119" max="15121" width="11.42578125" style="1" customWidth="1"/>
    <col min="15122" max="15364" width="11.7109375" style="1"/>
    <col min="15365" max="15365" width="36.28515625" style="1" bestFit="1" customWidth="1"/>
    <col min="15366" max="15367" width="11.85546875" style="1" customWidth="1"/>
    <col min="15368" max="15369" width="11.42578125" style="1" customWidth="1"/>
    <col min="15370" max="15370" width="13.42578125" style="1" customWidth="1"/>
    <col min="15371" max="15371" width="12" style="1" bestFit="1" customWidth="1"/>
    <col min="15372" max="15372" width="13.42578125" style="1" customWidth="1"/>
    <col min="15373" max="15373" width="11.42578125" style="1" customWidth="1"/>
    <col min="15374" max="15374" width="12.28515625" style="1" customWidth="1"/>
    <col min="15375" max="15377" width="11.42578125" style="1" customWidth="1"/>
    <col min="15378" max="15620" width="11.7109375" style="1"/>
    <col min="15621" max="15621" width="36.28515625" style="1" bestFit="1" customWidth="1"/>
    <col min="15622" max="15623" width="11.85546875" style="1" customWidth="1"/>
    <col min="15624" max="15625" width="11.42578125" style="1" customWidth="1"/>
    <col min="15626" max="15626" width="13.42578125" style="1" customWidth="1"/>
    <col min="15627" max="15627" width="12" style="1" bestFit="1" customWidth="1"/>
    <col min="15628" max="15628" width="13.42578125" style="1" customWidth="1"/>
    <col min="15629" max="15629" width="11.42578125" style="1" customWidth="1"/>
    <col min="15630" max="15630" width="12.28515625" style="1" customWidth="1"/>
    <col min="15631" max="15633" width="11.42578125" style="1" customWidth="1"/>
    <col min="15634" max="15876" width="11.7109375" style="1"/>
    <col min="15877" max="15877" width="36.28515625" style="1" bestFit="1" customWidth="1"/>
    <col min="15878" max="15879" width="11.85546875" style="1" customWidth="1"/>
    <col min="15880" max="15881" width="11.42578125" style="1" customWidth="1"/>
    <col min="15882" max="15882" width="13.42578125" style="1" customWidth="1"/>
    <col min="15883" max="15883" width="12" style="1" bestFit="1" customWidth="1"/>
    <col min="15884" max="15884" width="13.42578125" style="1" customWidth="1"/>
    <col min="15885" max="15885" width="11.42578125" style="1" customWidth="1"/>
    <col min="15886" max="15886" width="12.28515625" style="1" customWidth="1"/>
    <col min="15887" max="15889" width="11.42578125" style="1" customWidth="1"/>
    <col min="15890" max="16132" width="11.7109375" style="1"/>
    <col min="16133" max="16133" width="36.28515625" style="1" bestFit="1" customWidth="1"/>
    <col min="16134" max="16135" width="11.85546875" style="1" customWidth="1"/>
    <col min="16136" max="16137" width="11.42578125" style="1" customWidth="1"/>
    <col min="16138" max="16138" width="13.42578125" style="1" customWidth="1"/>
    <col min="16139" max="16139" width="12" style="1" bestFit="1" customWidth="1"/>
    <col min="16140" max="16140" width="13.42578125" style="1" customWidth="1"/>
    <col min="16141" max="16141" width="11.42578125" style="1" customWidth="1"/>
    <col min="16142" max="16142" width="12.28515625" style="1" customWidth="1"/>
    <col min="16143" max="16145" width="11.42578125" style="1" customWidth="1"/>
    <col min="16146" max="16384" width="11.7109375" style="1"/>
  </cols>
  <sheetData>
    <row r="1" spans="1:38" ht="14.1" customHeight="1">
      <c r="A1" s="211" t="s">
        <v>79</v>
      </c>
      <c r="B1" s="204">
        <f>C1-1</f>
        <v>1989</v>
      </c>
      <c r="C1" s="204">
        <f>D1-1</f>
        <v>1990</v>
      </c>
      <c r="D1" s="204">
        <f>E1-1</f>
        <v>1991</v>
      </c>
      <c r="E1" s="204">
        <f>F1-1</f>
        <v>1992</v>
      </c>
      <c r="F1" s="204">
        <f>G1-1</f>
        <v>1993</v>
      </c>
      <c r="G1" s="204">
        <v>1994</v>
      </c>
      <c r="H1" s="204">
        <v>1995</v>
      </c>
      <c r="I1" s="204">
        <v>1996</v>
      </c>
      <c r="J1" s="204">
        <v>1997</v>
      </c>
      <c r="K1" s="204">
        <v>1998</v>
      </c>
      <c r="L1" s="204">
        <v>1999</v>
      </c>
      <c r="M1" s="204">
        <v>2000</v>
      </c>
      <c r="N1" s="204">
        <v>2001</v>
      </c>
      <c r="O1" s="809">
        <v>2002</v>
      </c>
      <c r="P1" s="119">
        <v>2003</v>
      </c>
      <c r="Q1" s="119">
        <v>2004</v>
      </c>
      <c r="R1" s="119">
        <v>2005</v>
      </c>
      <c r="S1" s="119">
        <f>R1+1</f>
        <v>2006</v>
      </c>
      <c r="T1" s="809">
        <f>S1+1</f>
        <v>2007</v>
      </c>
      <c r="U1" s="119">
        <v>2008</v>
      </c>
      <c r="V1" s="119">
        <f>U1+1</f>
        <v>2009</v>
      </c>
      <c r="W1" s="119">
        <f>V1+1</f>
        <v>2010</v>
      </c>
      <c r="X1" s="119">
        <f>W1+1</f>
        <v>2011</v>
      </c>
      <c r="Y1" s="119">
        <v>2012</v>
      </c>
      <c r="Z1" s="119">
        <v>2013</v>
      </c>
      <c r="AA1" s="462">
        <v>2014</v>
      </c>
      <c r="AB1" s="119">
        <v>2015</v>
      </c>
      <c r="AC1" s="119">
        <v>2016</v>
      </c>
      <c r="AD1" s="119">
        <v>2017</v>
      </c>
      <c r="AE1" s="119">
        <v>2018</v>
      </c>
      <c r="AF1" s="119">
        <v>2019</v>
      </c>
      <c r="AG1" s="119">
        <v>2020</v>
      </c>
      <c r="AH1" s="119">
        <v>2021</v>
      </c>
      <c r="AI1" s="119">
        <v>2022</v>
      </c>
      <c r="AJ1" s="119">
        <v>2023</v>
      </c>
      <c r="AK1" s="119">
        <v>2024</v>
      </c>
      <c r="AL1" s="119">
        <v>2024</v>
      </c>
    </row>
    <row r="2" spans="1:38" ht="15" customHeight="1">
      <c r="A2" s="212" t="s">
        <v>80</v>
      </c>
      <c r="B2" s="120" t="s">
        <v>81</v>
      </c>
      <c r="C2" s="120" t="s">
        <v>81</v>
      </c>
      <c r="D2" s="120" t="s">
        <v>81</v>
      </c>
      <c r="E2" s="120" t="s">
        <v>81</v>
      </c>
      <c r="F2" s="120" t="s">
        <v>81</v>
      </c>
      <c r="G2" s="120" t="s">
        <v>81</v>
      </c>
      <c r="H2" s="120" t="s">
        <v>81</v>
      </c>
      <c r="I2" s="120" t="s">
        <v>81</v>
      </c>
      <c r="J2" s="120" t="s">
        <v>81</v>
      </c>
      <c r="K2" s="120" t="s">
        <v>81</v>
      </c>
      <c r="L2" s="120" t="s">
        <v>81</v>
      </c>
      <c r="M2" s="120" t="s">
        <v>81</v>
      </c>
      <c r="N2" s="120" t="s">
        <v>81</v>
      </c>
      <c r="O2" s="810" t="s">
        <v>81</v>
      </c>
      <c r="P2" s="120" t="s">
        <v>81</v>
      </c>
      <c r="Q2" s="120" t="s">
        <v>81</v>
      </c>
      <c r="R2" s="120" t="s">
        <v>81</v>
      </c>
      <c r="S2" s="120" t="s">
        <v>81</v>
      </c>
      <c r="T2" s="810" t="s">
        <v>81</v>
      </c>
      <c r="U2" s="120" t="s">
        <v>81</v>
      </c>
      <c r="V2" s="120" t="s">
        <v>81</v>
      </c>
      <c r="W2" s="120" t="s">
        <v>81</v>
      </c>
      <c r="X2" s="120" t="s">
        <v>81</v>
      </c>
      <c r="Y2" s="120" t="s">
        <v>81</v>
      </c>
      <c r="Z2" s="120" t="s">
        <v>81</v>
      </c>
      <c r="AA2" s="460" t="s">
        <v>81</v>
      </c>
      <c r="AB2" s="120" t="s">
        <v>81</v>
      </c>
      <c r="AC2" s="120" t="s">
        <v>81</v>
      </c>
      <c r="AD2" s="120" t="s">
        <v>81</v>
      </c>
      <c r="AE2" s="120" t="s">
        <v>82</v>
      </c>
      <c r="AF2" s="120" t="s">
        <v>82</v>
      </c>
      <c r="AG2" s="120" t="s">
        <v>82</v>
      </c>
      <c r="AH2" s="120" t="s">
        <v>82</v>
      </c>
      <c r="AI2" s="120" t="s">
        <v>82</v>
      </c>
      <c r="AJ2" s="120" t="s">
        <v>82</v>
      </c>
      <c r="AK2" s="120" t="s">
        <v>82</v>
      </c>
      <c r="AL2" s="120" t="s">
        <v>82</v>
      </c>
    </row>
    <row r="3" spans="1:38" ht="14.1" customHeight="1">
      <c r="A3" s="213"/>
      <c r="B3" s="205" t="s">
        <v>83</v>
      </c>
      <c r="C3" s="205" t="s">
        <v>83</v>
      </c>
      <c r="D3" s="205" t="s">
        <v>83</v>
      </c>
      <c r="E3" s="205" t="s">
        <v>83</v>
      </c>
      <c r="F3" s="205" t="s">
        <v>83</v>
      </c>
      <c r="G3" s="205" t="s">
        <v>83</v>
      </c>
      <c r="H3" s="205" t="s">
        <v>83</v>
      </c>
      <c r="I3" s="205" t="s">
        <v>83</v>
      </c>
      <c r="J3" s="205" t="s">
        <v>83</v>
      </c>
      <c r="K3" s="205" t="s">
        <v>83</v>
      </c>
      <c r="L3" s="205" t="s">
        <v>83</v>
      </c>
      <c r="M3" s="205" t="s">
        <v>83</v>
      </c>
      <c r="N3" s="205" t="s">
        <v>83</v>
      </c>
      <c r="O3" s="811" t="s">
        <v>12</v>
      </c>
      <c r="P3" s="205" t="s">
        <v>12</v>
      </c>
      <c r="Q3" s="205" t="s">
        <v>12</v>
      </c>
      <c r="R3" s="205" t="s">
        <v>12</v>
      </c>
      <c r="S3" s="205" t="s">
        <v>12</v>
      </c>
      <c r="T3" s="121" t="s">
        <v>672</v>
      </c>
      <c r="U3" s="121" t="s">
        <v>672</v>
      </c>
      <c r="V3" s="121" t="s">
        <v>672</v>
      </c>
      <c r="W3" s="121" t="s">
        <v>672</v>
      </c>
      <c r="X3" s="121" t="s">
        <v>672</v>
      </c>
      <c r="Y3" s="121" t="s">
        <v>672</v>
      </c>
      <c r="Z3" s="121" t="s">
        <v>672</v>
      </c>
      <c r="AA3" s="121" t="s">
        <v>672</v>
      </c>
      <c r="AB3" s="121" t="s">
        <v>672</v>
      </c>
      <c r="AC3" s="121" t="s">
        <v>850</v>
      </c>
      <c r="AD3" s="121" t="s">
        <v>850</v>
      </c>
      <c r="AE3" s="121" t="s">
        <v>850</v>
      </c>
      <c r="AF3" s="121" t="s">
        <v>850</v>
      </c>
      <c r="AG3" s="121" t="s">
        <v>850</v>
      </c>
      <c r="AH3" s="121" t="s">
        <v>850</v>
      </c>
      <c r="AI3" s="121" t="s">
        <v>850</v>
      </c>
      <c r="AJ3" s="121" t="s">
        <v>850</v>
      </c>
      <c r="AK3" s="121" t="s">
        <v>850</v>
      </c>
      <c r="AL3" s="121" t="s">
        <v>850</v>
      </c>
    </row>
    <row r="4" spans="1:38" ht="18.95" customHeight="1">
      <c r="A4" s="214" t="s">
        <v>86</v>
      </c>
      <c r="B4" s="214"/>
      <c r="C4" s="214"/>
      <c r="D4" s="214"/>
      <c r="E4" s="214"/>
      <c r="F4" s="214"/>
      <c r="G4" s="205"/>
      <c r="H4" s="205"/>
      <c r="I4" s="205"/>
      <c r="J4" s="205"/>
      <c r="K4" s="205"/>
      <c r="L4" s="205"/>
      <c r="M4" s="205"/>
      <c r="N4" s="205"/>
      <c r="O4" s="811"/>
      <c r="P4" s="205"/>
      <c r="Q4" s="205"/>
      <c r="R4" s="205"/>
      <c r="S4" s="205"/>
      <c r="T4" s="811"/>
      <c r="U4" s="205"/>
      <c r="V4" s="205"/>
      <c r="W4" s="205"/>
      <c r="X4" s="205"/>
      <c r="Y4" s="205"/>
      <c r="Z4" s="121"/>
      <c r="AA4" s="461"/>
      <c r="AB4" s="121"/>
      <c r="AC4" s="121"/>
      <c r="AD4" s="121"/>
      <c r="AE4" s="121"/>
      <c r="AF4" s="121"/>
      <c r="AG4" s="121"/>
      <c r="AH4" s="121"/>
      <c r="AI4" s="121"/>
      <c r="AJ4" s="121"/>
      <c r="AK4" s="121"/>
      <c r="AL4" s="121"/>
    </row>
    <row r="5" spans="1:38" ht="13.35" customHeight="1">
      <c r="A5" s="215" t="s">
        <v>87</v>
      </c>
      <c r="B5" s="215"/>
      <c r="C5" s="215"/>
      <c r="D5" s="215"/>
      <c r="E5" s="215"/>
      <c r="F5" s="215"/>
      <c r="G5" s="206"/>
      <c r="H5" s="206"/>
      <c r="I5" s="206"/>
      <c r="J5" s="206"/>
      <c r="K5" s="206"/>
      <c r="L5" s="206"/>
      <c r="M5" s="206"/>
      <c r="N5" s="206"/>
      <c r="O5" s="812"/>
      <c r="P5" s="94"/>
      <c r="Q5" s="94"/>
      <c r="R5" s="94"/>
      <c r="S5" s="94"/>
      <c r="T5" s="812"/>
      <c r="U5" s="94"/>
      <c r="V5" s="94"/>
      <c r="W5" s="94"/>
      <c r="X5" s="94"/>
      <c r="Y5" s="94"/>
      <c r="Z5" s="94"/>
      <c r="AA5" s="461"/>
      <c r="AB5" s="94"/>
      <c r="AC5" s="94"/>
      <c r="AD5" s="94"/>
      <c r="AE5" s="94"/>
      <c r="AF5" s="94"/>
      <c r="AG5" s="94"/>
      <c r="AH5" s="94"/>
      <c r="AI5" s="94"/>
      <c r="AJ5" s="94"/>
      <c r="AK5" s="94"/>
      <c r="AL5" s="94"/>
    </row>
    <row r="6" spans="1:38" ht="13.35" customHeight="1">
      <c r="A6" s="216" t="s">
        <v>489</v>
      </c>
      <c r="B6" s="208">
        <v>856.3</v>
      </c>
      <c r="C6" s="208">
        <v>891.3</v>
      </c>
      <c r="D6" s="208">
        <v>936.5</v>
      </c>
      <c r="E6" s="208">
        <v>1033.5</v>
      </c>
      <c r="F6" s="208">
        <v>1328.7</v>
      </c>
      <c r="G6" s="208">
        <v>1532.1</v>
      </c>
      <c r="H6" s="208">
        <v>1692.6</v>
      </c>
      <c r="I6" s="208">
        <v>1831.9</v>
      </c>
      <c r="J6" s="208">
        <v>1874.2</v>
      </c>
      <c r="K6" s="208">
        <v>3105.2</v>
      </c>
      <c r="L6" s="208">
        <v>2707.2</v>
      </c>
      <c r="M6" s="208">
        <v>2638</v>
      </c>
      <c r="N6" s="208">
        <v>2847</v>
      </c>
      <c r="O6" s="813">
        <v>4428</v>
      </c>
      <c r="P6" s="208">
        <v>4819.3999999999996</v>
      </c>
      <c r="Q6" s="208">
        <v>4550.8</v>
      </c>
      <c r="R6" s="208">
        <v>5019.8999999999996</v>
      </c>
      <c r="S6" s="208">
        <v>5327.3</v>
      </c>
      <c r="T6" s="813">
        <v>5550</v>
      </c>
      <c r="U6" s="208">
        <v>6358</v>
      </c>
      <c r="V6" s="208">
        <v>6929</v>
      </c>
      <c r="W6" s="208">
        <v>7599</v>
      </c>
      <c r="X6" s="208">
        <v>8187</v>
      </c>
      <c r="Y6" s="208">
        <v>8552</v>
      </c>
      <c r="Z6" s="208">
        <v>9191</v>
      </c>
      <c r="AA6" s="459">
        <v>10106</v>
      </c>
      <c r="AB6" s="123">
        <v>10911.5</v>
      </c>
      <c r="AC6" s="123">
        <v>11619.9</v>
      </c>
      <c r="AD6" s="123">
        <v>12799.8</v>
      </c>
      <c r="AE6" s="123">
        <v>13478</v>
      </c>
      <c r="AF6" s="32">
        <v>14297</v>
      </c>
      <c r="AG6" s="123">
        <v>15209.8</v>
      </c>
      <c r="AH6" s="123">
        <v>16598</v>
      </c>
      <c r="AI6" s="123">
        <v>18064.7</v>
      </c>
      <c r="AJ6" s="123">
        <v>19232.2</v>
      </c>
      <c r="AK6" s="123">
        <v>20625.3</v>
      </c>
      <c r="AL6" s="123">
        <v>22097.7</v>
      </c>
    </row>
    <row r="7" spans="1:38" ht="13.35" hidden="1" customHeight="1">
      <c r="A7" s="216" t="s">
        <v>88</v>
      </c>
      <c r="B7" s="208"/>
      <c r="C7" s="208"/>
      <c r="D7" s="208"/>
      <c r="E7" s="208"/>
      <c r="F7" s="208"/>
      <c r="G7" s="208"/>
      <c r="H7" s="208"/>
      <c r="I7" s="208"/>
      <c r="J7" s="208"/>
      <c r="K7" s="208"/>
      <c r="L7" s="208"/>
      <c r="M7" s="208"/>
      <c r="N7" s="208"/>
      <c r="O7" s="813">
        <v>158.80000000000001</v>
      </c>
      <c r="P7" s="208">
        <v>164.6</v>
      </c>
      <c r="Q7" s="208">
        <v>148.6</v>
      </c>
      <c r="R7" s="208">
        <v>152.9</v>
      </c>
      <c r="S7" s="208">
        <v>160.5</v>
      </c>
      <c r="T7" s="813">
        <v>74.5</v>
      </c>
      <c r="U7" s="208">
        <v>84.2</v>
      </c>
      <c r="V7" s="208">
        <v>86.7</v>
      </c>
      <c r="W7" s="208">
        <v>92.5</v>
      </c>
      <c r="X7" s="208">
        <v>98.8</v>
      </c>
      <c r="Y7" s="208">
        <v>97.4</v>
      </c>
      <c r="Z7" s="208">
        <v>100</v>
      </c>
      <c r="AA7" s="459">
        <v>106.4</v>
      </c>
      <c r="AB7" s="459">
        <v>112.5</v>
      </c>
      <c r="AC7" s="459">
        <v>122.4</v>
      </c>
      <c r="AD7" s="459">
        <v>131.69999999999999</v>
      </c>
      <c r="AE7" s="459"/>
      <c r="AF7" s="459"/>
      <c r="AG7" s="459"/>
      <c r="AH7" s="459"/>
      <c r="AI7" s="459"/>
      <c r="AJ7" s="459"/>
      <c r="AK7" s="459"/>
      <c r="AL7" s="459"/>
    </row>
    <row r="8" spans="1:38" ht="13.35" hidden="1" customHeight="1">
      <c r="A8" s="216" t="s">
        <v>103</v>
      </c>
      <c r="B8" s="208"/>
      <c r="C8" s="208"/>
      <c r="D8" s="208"/>
      <c r="E8" s="208"/>
      <c r="F8" s="208"/>
      <c r="G8" s="208"/>
      <c r="H8" s="208"/>
      <c r="I8" s="208"/>
      <c r="J8" s="208"/>
      <c r="K8" s="208"/>
      <c r="L8" s="208"/>
      <c r="M8" s="208"/>
      <c r="N8" s="208"/>
      <c r="O8" s="813">
        <v>2788.8</v>
      </c>
      <c r="P8" s="208">
        <v>2927.2</v>
      </c>
      <c r="Q8" s="208">
        <v>3062.1</v>
      </c>
      <c r="R8" s="208">
        <v>3284</v>
      </c>
      <c r="S8" s="208">
        <v>3318.2</v>
      </c>
      <c r="T8" s="813">
        <v>7453</v>
      </c>
      <c r="U8" s="208">
        <v>7553</v>
      </c>
      <c r="V8" s="208">
        <v>7992</v>
      </c>
      <c r="W8" s="208">
        <v>8217</v>
      </c>
      <c r="X8" s="208">
        <v>8287</v>
      </c>
      <c r="Y8" s="208">
        <v>8781</v>
      </c>
      <c r="Z8" s="208">
        <v>9191</v>
      </c>
      <c r="AA8" s="459">
        <v>9494</v>
      </c>
      <c r="AB8" s="123">
        <v>9701.2999999999993</v>
      </c>
      <c r="AC8" s="123">
        <v>9496.7999999999993</v>
      </c>
      <c r="AD8" s="123">
        <v>9720.4</v>
      </c>
      <c r="AE8" s="123"/>
      <c r="AF8" s="123"/>
      <c r="AG8" s="123"/>
      <c r="AH8" s="123"/>
      <c r="AI8" s="123"/>
      <c r="AJ8" s="123"/>
      <c r="AK8" s="123"/>
      <c r="AL8" s="123"/>
    </row>
    <row r="9" spans="1:38" ht="13.35" hidden="1" customHeight="1">
      <c r="A9" s="216" t="s">
        <v>89</v>
      </c>
      <c r="B9" s="208"/>
      <c r="C9" s="208"/>
      <c r="D9" s="208"/>
      <c r="E9" s="208"/>
      <c r="F9" s="208"/>
      <c r="G9" s="208"/>
      <c r="H9" s="208"/>
      <c r="I9" s="208"/>
      <c r="J9" s="208"/>
      <c r="K9" s="208"/>
      <c r="L9" s="208"/>
      <c r="M9" s="208"/>
      <c r="N9" s="208"/>
      <c r="O9" s="813">
        <v>-4.0999999999999996</v>
      </c>
      <c r="P9" s="208">
        <v>5</v>
      </c>
      <c r="Q9" s="208">
        <v>4.5999999999999996</v>
      </c>
      <c r="R9" s="208">
        <v>5.6</v>
      </c>
      <c r="S9" s="208">
        <v>1</v>
      </c>
      <c r="T9" s="813">
        <v>-1.1000000000000001</v>
      </c>
      <c r="U9" s="208">
        <v>1.3</v>
      </c>
      <c r="V9" s="208">
        <v>5.8</v>
      </c>
      <c r="W9" s="208">
        <v>2.8</v>
      </c>
      <c r="X9" s="208">
        <v>0.9</v>
      </c>
      <c r="Y9" s="208">
        <v>6</v>
      </c>
      <c r="Z9" s="208">
        <v>4.7</v>
      </c>
      <c r="AA9" s="459">
        <v>3.3</v>
      </c>
      <c r="AB9" s="123">
        <v>2.2000000000000002</v>
      </c>
      <c r="AC9" s="123">
        <v>2.7</v>
      </c>
      <c r="AD9" s="123">
        <v>2.4</v>
      </c>
      <c r="AE9" s="123"/>
      <c r="AF9" s="123"/>
      <c r="AG9" s="123"/>
      <c r="AH9" s="123"/>
      <c r="AI9" s="123"/>
      <c r="AJ9" s="123"/>
      <c r="AK9" s="123"/>
      <c r="AL9" s="123"/>
    </row>
    <row r="10" spans="1:38" ht="13.35" customHeight="1">
      <c r="A10" s="216"/>
      <c r="B10" s="208"/>
      <c r="C10" s="208"/>
      <c r="D10" s="208"/>
      <c r="E10" s="208"/>
      <c r="F10" s="208"/>
      <c r="G10" s="208"/>
      <c r="H10" s="208"/>
      <c r="I10" s="208"/>
      <c r="J10" s="208"/>
      <c r="K10" s="208"/>
      <c r="L10" s="208"/>
      <c r="M10" s="208"/>
      <c r="N10" s="208"/>
      <c r="O10" s="813"/>
      <c r="P10" s="208"/>
      <c r="Q10" s="208"/>
      <c r="R10" s="208"/>
      <c r="S10" s="208"/>
      <c r="T10" s="813"/>
      <c r="U10" s="208"/>
      <c r="V10" s="208"/>
      <c r="W10" s="208"/>
      <c r="X10" s="208"/>
      <c r="Y10" s="208"/>
      <c r="Z10" s="96"/>
      <c r="AA10" s="459"/>
      <c r="AB10" s="123"/>
      <c r="AC10" s="123"/>
      <c r="AD10" s="123"/>
      <c r="AE10" s="123"/>
      <c r="AF10" s="123"/>
      <c r="AG10" s="123"/>
      <c r="AH10" s="123"/>
      <c r="AI10" s="123"/>
      <c r="AJ10" s="123"/>
      <c r="AK10" s="123"/>
      <c r="AL10" s="123"/>
    </row>
    <row r="11" spans="1:38" ht="12.75">
      <c r="A11" s="215" t="s">
        <v>90</v>
      </c>
      <c r="B11" s="208"/>
      <c r="C11" s="208"/>
      <c r="D11" s="208"/>
      <c r="E11" s="208"/>
      <c r="F11" s="208"/>
      <c r="G11" s="208"/>
      <c r="H11" s="208"/>
      <c r="I11" s="208"/>
      <c r="J11" s="208"/>
      <c r="K11" s="208"/>
      <c r="L11" s="208"/>
      <c r="M11" s="208"/>
      <c r="N11" s="208"/>
      <c r="O11" s="813"/>
      <c r="P11" s="208"/>
      <c r="Q11" s="208"/>
      <c r="R11" s="208"/>
      <c r="S11" s="208"/>
      <c r="T11" s="813"/>
      <c r="U11" s="208"/>
      <c r="V11" s="208"/>
      <c r="W11" s="208"/>
      <c r="X11" s="208"/>
      <c r="Y11" s="208"/>
      <c r="Z11" s="208"/>
      <c r="AA11" s="459"/>
      <c r="AB11" s="94"/>
      <c r="AC11" s="94"/>
      <c r="AD11" s="94"/>
      <c r="AE11" s="94"/>
      <c r="AF11" s="94"/>
      <c r="AG11" s="94"/>
      <c r="AH11" s="94"/>
      <c r="AI11" s="94"/>
      <c r="AJ11" s="94"/>
      <c r="AK11" s="94"/>
      <c r="AL11" s="94"/>
    </row>
    <row r="12" spans="1:38" ht="12.75">
      <c r="A12" s="216" t="s">
        <v>489</v>
      </c>
      <c r="B12" s="208"/>
      <c r="C12" s="208"/>
      <c r="D12" s="208"/>
      <c r="E12" s="208"/>
      <c r="F12" s="208"/>
      <c r="G12" s="208"/>
      <c r="H12" s="208"/>
      <c r="I12" s="208"/>
      <c r="J12" s="208"/>
      <c r="K12" s="208"/>
      <c r="L12" s="208"/>
      <c r="M12" s="208"/>
      <c r="N12" s="208"/>
      <c r="O12" s="813">
        <v>1096.7</v>
      </c>
      <c r="P12" s="208">
        <v>853</v>
      </c>
      <c r="Q12" s="208">
        <v>738.4</v>
      </c>
      <c r="R12" s="208">
        <v>2038.1</v>
      </c>
      <c r="S12" s="208">
        <v>2269.5</v>
      </c>
      <c r="T12" s="813">
        <v>1977</v>
      </c>
      <c r="U12" s="208">
        <v>2347</v>
      </c>
      <c r="V12" s="208">
        <v>1094</v>
      </c>
      <c r="W12" s="208">
        <v>1490</v>
      </c>
      <c r="X12" s="208">
        <v>1674</v>
      </c>
      <c r="Y12" s="208">
        <v>1399</v>
      </c>
      <c r="Z12" s="208">
        <v>1515</v>
      </c>
      <c r="AA12" s="459">
        <v>6403</v>
      </c>
      <c r="AB12" s="94">
        <v>9800.4</v>
      </c>
      <c r="AC12" s="94">
        <v>9657.7999999999993</v>
      </c>
      <c r="AD12" s="94">
        <v>11953.9</v>
      </c>
      <c r="AE12" s="94">
        <v>13888.2</v>
      </c>
      <c r="AF12" s="94">
        <v>14462.9</v>
      </c>
      <c r="AG12" s="94">
        <v>10657.9</v>
      </c>
      <c r="AH12" s="94">
        <v>12488.4</v>
      </c>
      <c r="AI12" s="94">
        <v>13782.8</v>
      </c>
      <c r="AJ12" s="94">
        <v>14164.4</v>
      </c>
      <c r="AK12" s="94">
        <v>14740.1</v>
      </c>
      <c r="AL12" s="94">
        <v>15045</v>
      </c>
    </row>
    <row r="13" spans="1:38" ht="12.75" hidden="1">
      <c r="A13" s="216" t="s">
        <v>88</v>
      </c>
      <c r="B13" s="208"/>
      <c r="C13" s="208"/>
      <c r="D13" s="208"/>
      <c r="E13" s="208"/>
      <c r="F13" s="208"/>
      <c r="G13" s="208"/>
      <c r="H13" s="208"/>
      <c r="I13" s="208"/>
      <c r="J13" s="208"/>
      <c r="K13" s="208"/>
      <c r="L13" s="208"/>
      <c r="M13" s="208"/>
      <c r="N13" s="208"/>
      <c r="O13" s="813">
        <v>402.3</v>
      </c>
      <c r="P13" s="208">
        <v>317.8</v>
      </c>
      <c r="Q13" s="208">
        <v>300.5</v>
      </c>
      <c r="R13" s="208">
        <v>591.79999999999995</v>
      </c>
      <c r="S13" s="208">
        <v>681.9</v>
      </c>
      <c r="T13" s="813">
        <v>88.3</v>
      </c>
      <c r="U13" s="208">
        <v>119.1</v>
      </c>
      <c r="V13" s="208">
        <v>66.900000000000006</v>
      </c>
      <c r="W13" s="208">
        <v>86.9</v>
      </c>
      <c r="X13" s="208">
        <v>112.4</v>
      </c>
      <c r="Y13" s="208">
        <v>95.6</v>
      </c>
      <c r="Z13" s="208">
        <v>100</v>
      </c>
      <c r="AA13" s="459">
        <v>109.1</v>
      </c>
      <c r="AB13" s="123">
        <v>86.4</v>
      </c>
      <c r="AC13" s="123">
        <v>70.599999999999994</v>
      </c>
      <c r="AD13" s="123">
        <v>83.9</v>
      </c>
      <c r="AE13" s="123"/>
      <c r="AF13" s="123"/>
      <c r="AG13" s="123"/>
      <c r="AH13" s="123"/>
      <c r="AI13" s="123"/>
      <c r="AJ13" s="123"/>
      <c r="AK13" s="123"/>
      <c r="AL13" s="123"/>
    </row>
    <row r="14" spans="1:38" ht="12.75" hidden="1">
      <c r="A14" s="216" t="s">
        <v>103</v>
      </c>
      <c r="B14" s="208"/>
      <c r="C14" s="208"/>
      <c r="D14" s="208"/>
      <c r="E14" s="208"/>
      <c r="F14" s="208"/>
      <c r="G14" s="208"/>
      <c r="H14" s="208"/>
      <c r="I14" s="208"/>
      <c r="J14" s="208"/>
      <c r="K14" s="208"/>
      <c r="L14" s="208"/>
      <c r="M14" s="208"/>
      <c r="N14" s="208"/>
      <c r="O14" s="813">
        <v>272.60000000000002</v>
      </c>
      <c r="P14" s="208">
        <v>268.39999999999998</v>
      </c>
      <c r="Q14" s="208">
        <v>245.7</v>
      </c>
      <c r="R14" s="208">
        <v>344.4</v>
      </c>
      <c r="S14" s="208">
        <v>332.8</v>
      </c>
      <c r="T14" s="813">
        <v>2239</v>
      </c>
      <c r="U14" s="208">
        <v>1970</v>
      </c>
      <c r="V14" s="208">
        <v>1636</v>
      </c>
      <c r="W14" s="208">
        <v>1715</v>
      </c>
      <c r="X14" s="208">
        <v>1489</v>
      </c>
      <c r="Y14" s="208">
        <v>1463</v>
      </c>
      <c r="Z14" s="208">
        <v>1515</v>
      </c>
      <c r="AA14" s="459">
        <v>5870</v>
      </c>
      <c r="AB14" s="123">
        <v>11349.3</v>
      </c>
      <c r="AC14" s="123">
        <v>13683</v>
      </c>
      <c r="AD14" s="123">
        <v>14244.1</v>
      </c>
      <c r="AE14" s="123"/>
      <c r="AF14" s="123"/>
      <c r="AG14" s="123"/>
      <c r="AH14" s="123"/>
      <c r="AI14" s="123"/>
      <c r="AJ14" s="123"/>
      <c r="AK14" s="123"/>
      <c r="AL14" s="123"/>
    </row>
    <row r="15" spans="1:38" ht="12.75" hidden="1">
      <c r="A15" s="216" t="s">
        <v>89</v>
      </c>
      <c r="B15" s="208"/>
      <c r="C15" s="208"/>
      <c r="D15" s="208"/>
      <c r="E15" s="208"/>
      <c r="F15" s="208"/>
      <c r="G15" s="208"/>
      <c r="H15" s="208"/>
      <c r="I15" s="208"/>
      <c r="J15" s="208"/>
      <c r="K15" s="208"/>
      <c r="L15" s="208"/>
      <c r="M15" s="208"/>
      <c r="N15" s="208"/>
      <c r="O15" s="813">
        <v>-36.1</v>
      </c>
      <c r="P15" s="208">
        <v>-1.5</v>
      </c>
      <c r="Q15" s="208">
        <v>-8.5</v>
      </c>
      <c r="R15" s="208">
        <v>13</v>
      </c>
      <c r="S15" s="208">
        <v>-3.4</v>
      </c>
      <c r="T15" s="813">
        <v>4</v>
      </c>
      <c r="U15" s="208">
        <v>-12</v>
      </c>
      <c r="V15" s="208">
        <v>-17</v>
      </c>
      <c r="W15" s="208">
        <v>4.8</v>
      </c>
      <c r="X15" s="208">
        <v>-13.2</v>
      </c>
      <c r="Y15" s="208">
        <v>-1.7</v>
      </c>
      <c r="Z15" s="208">
        <v>3.6</v>
      </c>
      <c r="AA15" s="459">
        <v>287.5</v>
      </c>
      <c r="AB15" s="123">
        <v>93.3</v>
      </c>
      <c r="AC15" s="123">
        <v>6.7</v>
      </c>
      <c r="AD15" s="123">
        <v>4.0999999999999996</v>
      </c>
      <c r="AE15" s="123"/>
      <c r="AF15" s="123"/>
      <c r="AG15" s="123"/>
      <c r="AH15" s="123"/>
      <c r="AI15" s="123"/>
      <c r="AJ15" s="123"/>
      <c r="AK15" s="123"/>
      <c r="AL15" s="123"/>
    </row>
    <row r="16" spans="1:38" ht="12.75">
      <c r="A16" s="216"/>
      <c r="B16" s="208"/>
      <c r="C16" s="208"/>
      <c r="D16" s="208"/>
      <c r="E16" s="208"/>
      <c r="F16" s="208"/>
      <c r="G16" s="208"/>
      <c r="H16" s="208"/>
      <c r="I16" s="208"/>
      <c r="J16" s="208"/>
      <c r="K16" s="208"/>
      <c r="L16" s="208"/>
      <c r="M16" s="208"/>
      <c r="N16" s="208"/>
      <c r="O16" s="813"/>
      <c r="P16" s="208"/>
      <c r="Q16" s="208"/>
      <c r="R16" s="208"/>
      <c r="S16" s="208"/>
      <c r="T16" s="813"/>
      <c r="U16" s="208"/>
      <c r="V16" s="208"/>
      <c r="W16" s="208"/>
      <c r="X16" s="208"/>
      <c r="Y16" s="208"/>
      <c r="Z16" s="96"/>
      <c r="AA16" s="459"/>
      <c r="AB16" s="94"/>
      <c r="AC16" s="94"/>
      <c r="AD16" s="94"/>
      <c r="AE16" s="94"/>
      <c r="AF16" s="94"/>
      <c r="AG16" s="94"/>
      <c r="AH16" s="94"/>
      <c r="AI16" s="94"/>
      <c r="AJ16" s="94"/>
      <c r="AK16" s="94"/>
      <c r="AL16" s="94"/>
    </row>
    <row r="17" spans="1:38" ht="12.75">
      <c r="A17" s="215" t="s">
        <v>91</v>
      </c>
      <c r="B17" s="208"/>
      <c r="C17" s="208"/>
      <c r="D17" s="208"/>
      <c r="E17" s="208"/>
      <c r="F17" s="208"/>
      <c r="G17" s="208"/>
      <c r="H17" s="208"/>
      <c r="I17" s="208"/>
      <c r="J17" s="208"/>
      <c r="K17" s="208"/>
      <c r="L17" s="208"/>
      <c r="M17" s="208"/>
      <c r="N17" s="208"/>
      <c r="O17" s="813"/>
      <c r="P17" s="208"/>
      <c r="Q17" s="208"/>
      <c r="R17" s="208"/>
      <c r="S17" s="208"/>
      <c r="T17" s="813"/>
      <c r="U17" s="208"/>
      <c r="V17" s="208"/>
      <c r="W17" s="208"/>
      <c r="X17" s="208"/>
      <c r="Y17" s="208"/>
      <c r="Z17" s="96"/>
      <c r="AA17" s="459"/>
      <c r="AB17" s="94"/>
      <c r="AC17" s="94"/>
      <c r="AD17" s="94"/>
      <c r="AE17" s="94"/>
      <c r="AF17" s="94"/>
      <c r="AG17" s="94"/>
      <c r="AH17" s="94"/>
      <c r="AI17" s="94"/>
      <c r="AJ17" s="94"/>
      <c r="AK17" s="94"/>
      <c r="AL17" s="94"/>
    </row>
    <row r="18" spans="1:38" ht="12.75">
      <c r="A18" s="216" t="s">
        <v>489</v>
      </c>
      <c r="B18" s="208">
        <v>352.7</v>
      </c>
      <c r="C18" s="208">
        <v>452.2</v>
      </c>
      <c r="D18" s="208">
        <v>612.9</v>
      </c>
      <c r="E18" s="208">
        <v>1012.6</v>
      </c>
      <c r="F18" s="208">
        <v>1294.8</v>
      </c>
      <c r="G18" s="208">
        <v>1276.9000000000001</v>
      </c>
      <c r="H18" s="208">
        <v>1793.6</v>
      </c>
      <c r="I18" s="208">
        <v>1752.5</v>
      </c>
      <c r="J18" s="208">
        <v>1288.3</v>
      </c>
      <c r="K18" s="208">
        <v>1868.3</v>
      </c>
      <c r="L18" s="208">
        <v>2355.5</v>
      </c>
      <c r="M18" s="208">
        <v>2662.7</v>
      </c>
      <c r="N18" s="208">
        <v>2745.1</v>
      </c>
      <c r="O18" s="813">
        <v>1252.0999999999999</v>
      </c>
      <c r="P18" s="208">
        <v>1398.8</v>
      </c>
      <c r="Q18" s="208">
        <v>1652.7</v>
      </c>
      <c r="R18" s="208">
        <v>2023.6</v>
      </c>
      <c r="S18" s="208">
        <v>2773.2</v>
      </c>
      <c r="T18" s="813">
        <v>5253</v>
      </c>
      <c r="U18" s="208">
        <v>5607</v>
      </c>
      <c r="V18" s="208">
        <v>5016</v>
      </c>
      <c r="W18" s="208">
        <v>6415</v>
      </c>
      <c r="X18" s="208">
        <v>6281</v>
      </c>
      <c r="Y18" s="208">
        <v>4856</v>
      </c>
      <c r="Z18" s="208">
        <v>4963</v>
      </c>
      <c r="AA18" s="459">
        <v>5179</v>
      </c>
      <c r="AB18" s="123">
        <v>4716.8</v>
      </c>
      <c r="AC18" s="123">
        <v>5862.3</v>
      </c>
      <c r="AD18" s="123">
        <v>7428.5</v>
      </c>
      <c r="AE18" s="123">
        <v>8237</v>
      </c>
      <c r="AF18" s="123">
        <v>8866.2000000000007</v>
      </c>
      <c r="AG18" s="123">
        <v>8358.4</v>
      </c>
      <c r="AH18" s="123">
        <v>10644.7</v>
      </c>
      <c r="AI18" s="123">
        <v>13091.7</v>
      </c>
      <c r="AJ18" s="123">
        <v>13399.3</v>
      </c>
      <c r="AK18" s="123">
        <v>13672.5</v>
      </c>
      <c r="AL18" s="123">
        <v>13951</v>
      </c>
    </row>
    <row r="19" spans="1:38" ht="12.75" hidden="1">
      <c r="A19" s="216" t="s">
        <v>88</v>
      </c>
      <c r="B19" s="208"/>
      <c r="C19" s="208"/>
      <c r="D19" s="208"/>
      <c r="E19" s="208"/>
      <c r="F19" s="208"/>
      <c r="G19" s="208"/>
      <c r="H19" s="208"/>
      <c r="I19" s="208"/>
      <c r="J19" s="208"/>
      <c r="K19" s="208"/>
      <c r="L19" s="208"/>
      <c r="M19" s="208"/>
      <c r="N19" s="208"/>
      <c r="O19" s="813">
        <v>186.9</v>
      </c>
      <c r="P19" s="208">
        <v>199.6</v>
      </c>
      <c r="Q19" s="208">
        <v>227.7</v>
      </c>
      <c r="R19" s="208">
        <v>259</v>
      </c>
      <c r="S19" s="208">
        <v>397.5</v>
      </c>
      <c r="T19" s="813"/>
      <c r="U19" s="208"/>
      <c r="V19" s="208"/>
      <c r="W19" s="208"/>
      <c r="X19" s="208"/>
      <c r="Y19" s="208"/>
      <c r="Z19" s="208"/>
      <c r="AA19" s="459"/>
      <c r="AB19" s="123"/>
      <c r="AC19" s="123">
        <v>93.6</v>
      </c>
      <c r="AD19" s="123">
        <v>102.1</v>
      </c>
      <c r="AE19" s="123"/>
      <c r="AF19" s="123"/>
      <c r="AG19" s="123"/>
      <c r="AH19" s="123"/>
      <c r="AI19" s="123"/>
      <c r="AJ19" s="123"/>
      <c r="AK19" s="123"/>
      <c r="AL19" s="123"/>
    </row>
    <row r="20" spans="1:38" ht="12.75" hidden="1">
      <c r="A20" s="216" t="s">
        <v>103</v>
      </c>
      <c r="B20" s="208"/>
      <c r="C20" s="208"/>
      <c r="D20" s="208"/>
      <c r="E20" s="208"/>
      <c r="F20" s="208"/>
      <c r="G20" s="208"/>
      <c r="H20" s="208"/>
      <c r="I20" s="208"/>
      <c r="J20" s="208"/>
      <c r="K20" s="208"/>
      <c r="L20" s="208"/>
      <c r="M20" s="208"/>
      <c r="N20" s="208"/>
      <c r="O20" s="813">
        <v>669.9</v>
      </c>
      <c r="P20" s="208">
        <v>700.7</v>
      </c>
      <c r="Q20" s="208">
        <v>725.9</v>
      </c>
      <c r="R20" s="208">
        <v>781.3</v>
      </c>
      <c r="S20" s="208">
        <v>697.6</v>
      </c>
      <c r="T20" s="813"/>
      <c r="U20" s="208"/>
      <c r="V20" s="208"/>
      <c r="W20" s="208"/>
      <c r="X20" s="208"/>
      <c r="Y20" s="208"/>
      <c r="Z20" s="208"/>
      <c r="AA20" s="459"/>
      <c r="AB20" s="123"/>
      <c r="AC20" s="123">
        <v>6264</v>
      </c>
      <c r="AD20" s="123">
        <v>7277.4</v>
      </c>
      <c r="AE20" s="123"/>
      <c r="AF20" s="123"/>
      <c r="AG20" s="123"/>
      <c r="AH20" s="123"/>
      <c r="AI20" s="123"/>
      <c r="AJ20" s="123"/>
      <c r="AK20" s="123"/>
      <c r="AL20" s="123"/>
    </row>
    <row r="21" spans="1:38" ht="12.75" hidden="1">
      <c r="A21" s="216" t="s">
        <v>89</v>
      </c>
      <c r="B21" s="208"/>
      <c r="C21" s="208"/>
      <c r="D21" s="208"/>
      <c r="E21" s="208"/>
      <c r="F21" s="208"/>
      <c r="G21" s="208"/>
      <c r="H21" s="208"/>
      <c r="I21" s="208"/>
      <c r="J21" s="208"/>
      <c r="K21" s="208"/>
      <c r="L21" s="208"/>
      <c r="M21" s="208"/>
      <c r="N21" s="208"/>
      <c r="O21" s="813">
        <v>-3.5</v>
      </c>
      <c r="P21" s="208">
        <v>4.5999999999999996</v>
      </c>
      <c r="Q21" s="208">
        <v>3.6</v>
      </c>
      <c r="R21" s="208">
        <v>-3.2</v>
      </c>
      <c r="S21" s="208">
        <v>-10.7</v>
      </c>
      <c r="T21" s="813"/>
      <c r="U21" s="208"/>
      <c r="V21" s="208"/>
      <c r="W21" s="208"/>
      <c r="X21" s="208"/>
      <c r="Y21" s="208"/>
      <c r="Z21" s="208"/>
      <c r="AA21" s="459"/>
      <c r="AB21" s="123"/>
      <c r="AC21" s="123">
        <v>17.399999999999999</v>
      </c>
      <c r="AD21" s="123">
        <v>16.2</v>
      </c>
      <c r="AE21" s="123"/>
      <c r="AF21" s="123"/>
      <c r="AG21" s="123"/>
      <c r="AH21" s="123"/>
      <c r="AI21" s="123"/>
      <c r="AJ21" s="123"/>
      <c r="AK21" s="123"/>
      <c r="AL21" s="123"/>
    </row>
    <row r="22" spans="1:38" ht="12.75">
      <c r="A22" s="216"/>
      <c r="B22" s="208"/>
      <c r="C22" s="208"/>
      <c r="D22" s="208"/>
      <c r="E22" s="208"/>
      <c r="F22" s="208"/>
      <c r="G22" s="208"/>
      <c r="H22" s="208"/>
      <c r="I22" s="208"/>
      <c r="J22" s="208"/>
      <c r="K22" s="208"/>
      <c r="L22" s="208"/>
      <c r="M22" s="208"/>
      <c r="N22" s="208"/>
      <c r="O22" s="813"/>
      <c r="P22" s="208"/>
      <c r="Q22" s="208"/>
      <c r="R22" s="208"/>
      <c r="S22" s="208"/>
      <c r="T22" s="813"/>
      <c r="U22" s="208"/>
      <c r="V22" s="208"/>
      <c r="W22" s="208"/>
      <c r="X22" s="208"/>
      <c r="Y22" s="208"/>
      <c r="Z22" s="96"/>
      <c r="AA22" s="459"/>
      <c r="AB22" s="94"/>
      <c r="AC22" s="94"/>
      <c r="AD22" s="94"/>
      <c r="AE22" s="94"/>
      <c r="AF22" s="94"/>
      <c r="AG22" s="94"/>
      <c r="AH22" s="94"/>
      <c r="AI22" s="94"/>
      <c r="AJ22" s="94"/>
      <c r="AK22" s="94"/>
      <c r="AL22" s="94"/>
    </row>
    <row r="23" spans="1:38" ht="12.75">
      <c r="A23" s="215" t="s">
        <v>92</v>
      </c>
      <c r="B23" s="208"/>
      <c r="C23" s="208"/>
      <c r="D23" s="208"/>
      <c r="E23" s="208"/>
      <c r="F23" s="208"/>
      <c r="G23" s="208"/>
      <c r="H23" s="208"/>
      <c r="I23" s="208"/>
      <c r="J23" s="208"/>
      <c r="K23" s="208"/>
      <c r="L23" s="208"/>
      <c r="M23" s="208"/>
      <c r="N23" s="208"/>
      <c r="O23" s="813"/>
      <c r="P23" s="208"/>
      <c r="Q23" s="208"/>
      <c r="R23" s="208"/>
      <c r="S23" s="208"/>
      <c r="T23" s="1"/>
      <c r="U23" s="208"/>
      <c r="V23" s="208"/>
      <c r="W23" s="208"/>
      <c r="X23" s="208"/>
      <c r="Y23" s="208"/>
      <c r="Z23" s="208"/>
      <c r="AA23" s="208"/>
      <c r="AB23" s="208"/>
      <c r="AC23" s="208"/>
      <c r="AD23" s="208"/>
      <c r="AE23" s="208"/>
      <c r="AF23" s="208"/>
      <c r="AG23" s="208"/>
      <c r="AH23" s="208"/>
      <c r="AI23" s="208"/>
      <c r="AJ23" s="208"/>
      <c r="AK23" s="208"/>
      <c r="AL23" s="208"/>
    </row>
    <row r="24" spans="1:38" ht="12.75">
      <c r="A24" s="216" t="s">
        <v>489</v>
      </c>
      <c r="B24" s="208">
        <v>336.9</v>
      </c>
      <c r="C24" s="208">
        <v>275.8</v>
      </c>
      <c r="D24" s="208">
        <v>345.1</v>
      </c>
      <c r="E24" s="208">
        <v>390.3</v>
      </c>
      <c r="F24" s="208">
        <v>411</v>
      </c>
      <c r="G24" s="208">
        <v>454.4</v>
      </c>
      <c r="H24" s="208">
        <v>496.6</v>
      </c>
      <c r="I24" s="208">
        <v>602.9</v>
      </c>
      <c r="J24" s="208">
        <v>609</v>
      </c>
      <c r="K24" s="208"/>
      <c r="L24" s="208">
        <v>778.9</v>
      </c>
      <c r="M24" s="208"/>
      <c r="N24" s="208"/>
      <c r="O24" s="813">
        <v>729.3</v>
      </c>
      <c r="P24" s="208">
        <v>820.8</v>
      </c>
      <c r="Q24" s="208">
        <v>848.3</v>
      </c>
      <c r="R24" s="208">
        <v>928.1</v>
      </c>
      <c r="S24" s="208">
        <v>974.7</v>
      </c>
      <c r="T24" s="813">
        <v>682</v>
      </c>
      <c r="U24" s="208">
        <v>792</v>
      </c>
      <c r="V24" s="208">
        <v>830</v>
      </c>
      <c r="W24" s="208">
        <v>946</v>
      </c>
      <c r="X24" s="208">
        <v>1070</v>
      </c>
      <c r="Y24" s="208">
        <v>1094</v>
      </c>
      <c r="Z24" s="208">
        <v>1165</v>
      </c>
      <c r="AA24" s="459">
        <v>1216</v>
      </c>
      <c r="AB24" s="94">
        <v>1302.4000000000001</v>
      </c>
      <c r="AC24" s="94">
        <v>1256.0999999999999</v>
      </c>
      <c r="AD24" s="94">
        <v>1410.8</v>
      </c>
      <c r="AE24" s="94">
        <v>1369.1</v>
      </c>
      <c r="AF24" s="94">
        <v>1451.1</v>
      </c>
      <c r="AG24" s="94">
        <v>1536.7</v>
      </c>
      <c r="AH24" s="94">
        <v>1615</v>
      </c>
      <c r="AI24" s="94">
        <v>1729.2</v>
      </c>
      <c r="AJ24" s="94">
        <v>1852.7</v>
      </c>
      <c r="AK24" s="94">
        <v>1992.8</v>
      </c>
      <c r="AL24" s="94">
        <v>2163.5</v>
      </c>
    </row>
    <row r="25" spans="1:38" ht="12.75" hidden="1">
      <c r="A25" s="216" t="s">
        <v>88</v>
      </c>
      <c r="B25" s="208"/>
      <c r="C25" s="208"/>
      <c r="D25" s="208"/>
      <c r="E25" s="208"/>
      <c r="F25" s="208"/>
      <c r="G25" s="208"/>
      <c r="H25" s="208"/>
      <c r="I25" s="208"/>
      <c r="J25" s="208"/>
      <c r="K25" s="208"/>
      <c r="L25" s="208"/>
      <c r="M25" s="208"/>
      <c r="N25" s="208"/>
      <c r="O25" s="813">
        <v>130.19999999999999</v>
      </c>
      <c r="P25" s="208">
        <v>139.80000000000001</v>
      </c>
      <c r="Q25" s="208">
        <v>141.30000000000001</v>
      </c>
      <c r="R25" s="208">
        <v>142.69999999999999</v>
      </c>
      <c r="S25" s="208">
        <v>144.1</v>
      </c>
      <c r="T25" s="813"/>
      <c r="U25" s="208"/>
      <c r="V25" s="208"/>
      <c r="W25" s="208"/>
      <c r="X25" s="208"/>
      <c r="Y25" s="208"/>
      <c r="Z25" s="208"/>
      <c r="AA25" s="459"/>
      <c r="AB25" s="123"/>
      <c r="AC25" s="123">
        <v>120.4</v>
      </c>
      <c r="AD25" s="123">
        <v>130.4</v>
      </c>
      <c r="AE25" s="123"/>
      <c r="AF25" s="123"/>
      <c r="AG25" s="123"/>
      <c r="AH25" s="123"/>
      <c r="AI25" s="123"/>
      <c r="AJ25" s="123"/>
      <c r="AK25" s="123"/>
      <c r="AL25" s="123"/>
    </row>
    <row r="26" spans="1:38" ht="12.75" hidden="1">
      <c r="A26" s="216" t="s">
        <v>103</v>
      </c>
      <c r="B26" s="208"/>
      <c r="C26" s="208"/>
      <c r="D26" s="208"/>
      <c r="E26" s="208"/>
      <c r="F26" s="208"/>
      <c r="G26" s="208"/>
      <c r="H26" s="208"/>
      <c r="I26" s="208"/>
      <c r="J26" s="208"/>
      <c r="K26" s="208"/>
      <c r="L26" s="208"/>
      <c r="M26" s="208"/>
      <c r="N26" s="208"/>
      <c r="O26" s="813">
        <v>560</v>
      </c>
      <c r="P26" s="208">
        <v>587.1</v>
      </c>
      <c r="Q26" s="208">
        <v>600.4</v>
      </c>
      <c r="R26" s="208">
        <v>650.4</v>
      </c>
      <c r="S26" s="208">
        <v>676.4</v>
      </c>
      <c r="T26" s="813"/>
      <c r="U26" s="208"/>
      <c r="V26" s="208"/>
      <c r="W26" s="208"/>
      <c r="X26" s="208"/>
      <c r="Y26" s="208"/>
      <c r="Z26" s="208"/>
      <c r="AA26" s="459"/>
      <c r="AB26" s="123"/>
      <c r="AC26" s="123"/>
      <c r="AD26" s="123"/>
      <c r="AE26" s="123"/>
      <c r="AF26" s="123"/>
      <c r="AG26" s="123"/>
      <c r="AH26" s="123"/>
      <c r="AI26" s="123"/>
      <c r="AJ26" s="123"/>
      <c r="AK26" s="123"/>
      <c r="AL26" s="123"/>
    </row>
    <row r="27" spans="1:38" ht="12.75" hidden="1">
      <c r="A27" s="216" t="s">
        <v>89</v>
      </c>
      <c r="B27" s="208"/>
      <c r="C27" s="208"/>
      <c r="D27" s="208"/>
      <c r="E27" s="208"/>
      <c r="F27" s="208"/>
      <c r="G27" s="208"/>
      <c r="H27" s="208"/>
      <c r="I27" s="208"/>
      <c r="J27" s="208"/>
      <c r="K27" s="208"/>
      <c r="L27" s="208"/>
      <c r="M27" s="208"/>
      <c r="N27" s="208"/>
      <c r="O27" s="813">
        <v>-5.8</v>
      </c>
      <c r="P27" s="208">
        <v>4.8</v>
      </c>
      <c r="Q27" s="208">
        <v>2.2999999999999998</v>
      </c>
      <c r="R27" s="208">
        <v>8.3000000000000007</v>
      </c>
      <c r="S27" s="208">
        <v>4</v>
      </c>
      <c r="T27" s="813"/>
      <c r="U27" s="208"/>
      <c r="V27" s="208"/>
      <c r="W27" s="208"/>
      <c r="X27" s="208"/>
      <c r="Y27" s="208"/>
      <c r="Z27" s="208"/>
      <c r="AA27" s="459"/>
      <c r="AB27" s="123"/>
      <c r="AC27" s="123"/>
      <c r="AD27" s="123"/>
      <c r="AE27" s="123"/>
      <c r="AF27" s="123"/>
      <c r="AG27" s="123"/>
      <c r="AH27" s="123"/>
      <c r="AI27" s="123"/>
      <c r="AJ27" s="123"/>
      <c r="AK27" s="123"/>
      <c r="AL27" s="123"/>
    </row>
    <row r="28" spans="1:38" ht="12.75">
      <c r="A28" s="216"/>
      <c r="B28" s="208"/>
      <c r="C28" s="208"/>
      <c r="D28" s="208"/>
      <c r="E28" s="208"/>
      <c r="F28" s="208"/>
      <c r="G28" s="208"/>
      <c r="H28" s="208"/>
      <c r="I28" s="208"/>
      <c r="J28" s="208"/>
      <c r="K28" s="208"/>
      <c r="L28" s="208"/>
      <c r="M28" s="208"/>
      <c r="N28" s="208"/>
      <c r="O28" s="813"/>
      <c r="P28" s="208"/>
      <c r="Q28" s="208"/>
      <c r="R28" s="208"/>
      <c r="S28" s="208"/>
      <c r="T28" s="813"/>
      <c r="U28" s="208"/>
      <c r="V28" s="208"/>
      <c r="W28" s="208"/>
      <c r="X28" s="208"/>
      <c r="Y28" s="208"/>
      <c r="Z28" s="96"/>
      <c r="AA28" s="459"/>
      <c r="AB28" s="94"/>
      <c r="AC28" s="94"/>
      <c r="AD28" s="94"/>
      <c r="AE28" s="94"/>
      <c r="AF28" s="94"/>
      <c r="AG28" s="94"/>
      <c r="AH28" s="94"/>
      <c r="AI28" s="94"/>
      <c r="AJ28" s="94"/>
      <c r="AK28" s="94"/>
      <c r="AL28" s="94"/>
    </row>
    <row r="29" spans="1:38" ht="12.75">
      <c r="A29" s="215" t="s">
        <v>93</v>
      </c>
      <c r="B29" s="208"/>
      <c r="C29" s="208"/>
      <c r="D29" s="208"/>
      <c r="E29" s="208"/>
      <c r="F29" s="208"/>
      <c r="G29" s="208"/>
      <c r="H29" s="208"/>
      <c r="I29" s="208"/>
      <c r="J29" s="208"/>
      <c r="K29" s="208"/>
      <c r="L29" s="208"/>
      <c r="M29" s="208"/>
      <c r="N29" s="208"/>
      <c r="O29" s="813"/>
      <c r="P29" s="208"/>
      <c r="Q29" s="208"/>
      <c r="R29" s="208"/>
      <c r="S29" s="208"/>
      <c r="T29" s="813"/>
      <c r="U29" s="208"/>
      <c r="V29" s="208"/>
      <c r="W29" s="208"/>
      <c r="X29" s="208"/>
      <c r="Y29" s="208"/>
      <c r="Z29" s="208"/>
      <c r="AA29" s="459"/>
      <c r="AB29" s="94"/>
      <c r="AC29" s="94"/>
      <c r="AD29" s="94"/>
      <c r="AE29" s="94"/>
      <c r="AF29" s="94"/>
      <c r="AG29" s="94"/>
      <c r="AH29" s="94"/>
      <c r="AI29" s="94"/>
      <c r="AJ29" s="94"/>
      <c r="AK29" s="94"/>
      <c r="AL29" s="94"/>
    </row>
    <row r="30" spans="1:38" ht="12.75">
      <c r="A30" s="216" t="s">
        <v>748</v>
      </c>
      <c r="B30" s="208">
        <v>49</v>
      </c>
      <c r="C30" s="208">
        <v>52.3</v>
      </c>
      <c r="D30" s="208">
        <v>59.2</v>
      </c>
      <c r="E30" s="208">
        <v>65.099999999999994</v>
      </c>
      <c r="F30" s="208">
        <v>66.3</v>
      </c>
      <c r="G30" s="208">
        <v>72.900000000000006</v>
      </c>
      <c r="H30" s="208">
        <v>80.2</v>
      </c>
      <c r="I30" s="208">
        <v>89.9</v>
      </c>
      <c r="J30" s="208">
        <v>88.5</v>
      </c>
      <c r="K30" s="208"/>
      <c r="L30" s="208">
        <v>103</v>
      </c>
      <c r="M30" s="207"/>
      <c r="N30" s="207"/>
      <c r="O30" s="813">
        <v>193.8</v>
      </c>
      <c r="P30" s="208">
        <v>228.7</v>
      </c>
      <c r="Q30" s="208">
        <v>263.7</v>
      </c>
      <c r="R30" s="208">
        <v>301.3</v>
      </c>
      <c r="S30" s="208">
        <v>337.7</v>
      </c>
      <c r="T30" s="813"/>
      <c r="U30" s="208"/>
      <c r="V30" s="208"/>
      <c r="W30" s="208"/>
      <c r="X30" s="208"/>
      <c r="Y30" s="208"/>
      <c r="Z30" s="208"/>
      <c r="AA30" s="459"/>
      <c r="AB30" s="123"/>
      <c r="AC30" s="123"/>
      <c r="AD30" s="123"/>
      <c r="AE30" s="123"/>
      <c r="AF30" s="123"/>
      <c r="AG30" s="123"/>
      <c r="AH30" s="123"/>
      <c r="AI30" s="123"/>
      <c r="AJ30" s="123"/>
      <c r="AK30" s="123"/>
      <c r="AL30" s="123"/>
    </row>
    <row r="31" spans="1:38" ht="12.75" hidden="1">
      <c r="A31" s="216" t="s">
        <v>88</v>
      </c>
      <c r="B31" s="208"/>
      <c r="C31" s="208"/>
      <c r="D31" s="208"/>
      <c r="E31" s="208"/>
      <c r="F31" s="208"/>
      <c r="G31" s="208"/>
      <c r="H31" s="208"/>
      <c r="I31" s="208"/>
      <c r="J31" s="208"/>
      <c r="K31" s="208"/>
      <c r="L31" s="208"/>
      <c r="M31" s="207"/>
      <c r="N31" s="207"/>
      <c r="O31" s="813">
        <v>181.6</v>
      </c>
      <c r="P31" s="208">
        <v>189</v>
      </c>
      <c r="Q31" s="208">
        <v>209</v>
      </c>
      <c r="R31" s="208">
        <v>225.7</v>
      </c>
      <c r="S31" s="208">
        <v>249.8</v>
      </c>
      <c r="T31" s="813"/>
      <c r="U31" s="208"/>
      <c r="V31" s="208"/>
      <c r="W31" s="208"/>
      <c r="X31" s="208"/>
      <c r="Y31" s="208"/>
      <c r="Z31" s="208"/>
      <c r="AA31" s="459"/>
      <c r="AB31" s="123"/>
      <c r="AC31" s="123"/>
      <c r="AD31" s="123"/>
      <c r="AE31" s="123"/>
      <c r="AF31" s="123"/>
      <c r="AG31" s="123"/>
      <c r="AH31" s="123"/>
      <c r="AI31" s="123"/>
      <c r="AJ31" s="123"/>
      <c r="AK31" s="123"/>
      <c r="AL31" s="123"/>
    </row>
    <row r="32" spans="1:38" ht="12.75" hidden="1">
      <c r="A32" s="216" t="s">
        <v>103</v>
      </c>
      <c r="B32" s="208"/>
      <c r="C32" s="208"/>
      <c r="D32" s="208"/>
      <c r="E32" s="208"/>
      <c r="F32" s="208"/>
      <c r="G32" s="208"/>
      <c r="H32" s="208"/>
      <c r="I32" s="208"/>
      <c r="J32" s="208"/>
      <c r="K32" s="208"/>
      <c r="L32" s="208"/>
      <c r="M32" s="207"/>
      <c r="N32" s="207"/>
      <c r="O32" s="813">
        <v>106.7</v>
      </c>
      <c r="P32" s="208">
        <v>121</v>
      </c>
      <c r="Q32" s="208">
        <v>126.2</v>
      </c>
      <c r="R32" s="208">
        <v>133.5</v>
      </c>
      <c r="S32" s="208">
        <v>135.19999999999999</v>
      </c>
      <c r="T32" s="813"/>
      <c r="U32" s="208"/>
      <c r="V32" s="208"/>
      <c r="W32" s="208"/>
      <c r="X32" s="208"/>
      <c r="Y32" s="208"/>
      <c r="Z32" s="208"/>
      <c r="AA32" s="459"/>
      <c r="AB32" s="123"/>
      <c r="AC32" s="123"/>
      <c r="AD32" s="123"/>
      <c r="AE32" s="123"/>
      <c r="AF32" s="123"/>
      <c r="AG32" s="123"/>
      <c r="AH32" s="123"/>
      <c r="AI32" s="123"/>
      <c r="AJ32" s="123"/>
      <c r="AK32" s="123"/>
      <c r="AL32" s="123"/>
    </row>
    <row r="33" spans="1:38" ht="12.75" hidden="1">
      <c r="A33" s="216" t="s">
        <v>89</v>
      </c>
      <c r="B33" s="208"/>
      <c r="C33" s="208"/>
      <c r="D33" s="208"/>
      <c r="E33" s="208"/>
      <c r="F33" s="208"/>
      <c r="G33" s="208"/>
      <c r="H33" s="208"/>
      <c r="I33" s="208"/>
      <c r="J33" s="208"/>
      <c r="K33" s="208"/>
      <c r="L33" s="208"/>
      <c r="M33" s="207"/>
      <c r="N33" s="207"/>
      <c r="O33" s="813">
        <v>-0.4</v>
      </c>
      <c r="P33" s="208">
        <v>13.4</v>
      </c>
      <c r="Q33" s="208">
        <v>4.3</v>
      </c>
      <c r="R33" s="208">
        <v>5.0999999999999996</v>
      </c>
      <c r="S33" s="208">
        <v>1.3</v>
      </c>
      <c r="T33" s="813"/>
      <c r="U33" s="208"/>
      <c r="V33" s="208"/>
      <c r="W33" s="208"/>
      <c r="X33" s="208"/>
      <c r="Y33" s="208"/>
      <c r="Z33" s="208"/>
      <c r="AA33" s="459"/>
      <c r="AB33" s="123"/>
      <c r="AC33" s="123"/>
      <c r="AD33" s="123"/>
      <c r="AE33" s="123"/>
      <c r="AF33" s="123"/>
      <c r="AG33" s="123"/>
      <c r="AH33" s="123"/>
      <c r="AI33" s="123"/>
      <c r="AJ33" s="123"/>
      <c r="AK33" s="123"/>
      <c r="AL33" s="123"/>
    </row>
    <row r="34" spans="1:38" ht="13.35" customHeight="1">
      <c r="A34" s="216"/>
      <c r="B34" s="208"/>
      <c r="C34" s="208"/>
      <c r="D34" s="208"/>
      <c r="E34" s="208"/>
      <c r="F34" s="208"/>
      <c r="G34" s="208"/>
      <c r="H34" s="208"/>
      <c r="I34" s="208"/>
      <c r="J34" s="208"/>
      <c r="K34" s="208"/>
      <c r="L34" s="208"/>
      <c r="M34" s="207"/>
      <c r="N34" s="207"/>
      <c r="O34" s="813"/>
      <c r="P34" s="208"/>
      <c r="Q34" s="208"/>
      <c r="R34" s="208"/>
      <c r="S34" s="208"/>
      <c r="T34" s="813"/>
      <c r="U34" s="208"/>
      <c r="V34" s="208"/>
      <c r="W34" s="208"/>
      <c r="X34" s="208"/>
      <c r="Y34" s="208"/>
      <c r="Z34" s="96"/>
      <c r="AA34" s="459"/>
      <c r="AB34" s="94"/>
      <c r="AC34" s="94"/>
      <c r="AD34" s="94"/>
      <c r="AE34" s="94"/>
      <c r="AF34" s="94"/>
      <c r="AG34" s="94"/>
      <c r="AH34" s="94"/>
      <c r="AI34" s="94"/>
      <c r="AJ34" s="94"/>
      <c r="AK34" s="94"/>
      <c r="AL34" s="94"/>
    </row>
    <row r="35" spans="1:38" ht="13.35" customHeight="1">
      <c r="A35" s="215" t="s">
        <v>667</v>
      </c>
      <c r="B35" s="208"/>
      <c r="C35" s="208"/>
      <c r="D35" s="208"/>
      <c r="E35" s="208"/>
      <c r="F35" s="208"/>
      <c r="G35" s="208"/>
      <c r="H35" s="208"/>
      <c r="I35" s="208"/>
      <c r="J35" s="208"/>
      <c r="K35" s="208"/>
      <c r="L35" s="208"/>
      <c r="M35" s="207"/>
      <c r="N35" s="207"/>
      <c r="O35" s="813"/>
      <c r="P35" s="208"/>
      <c r="Q35" s="208"/>
      <c r="R35" s="208"/>
      <c r="S35" s="208"/>
      <c r="T35" s="813"/>
      <c r="U35" s="208"/>
      <c r="V35" s="208"/>
      <c r="W35" s="208"/>
      <c r="X35" s="208"/>
      <c r="Y35" s="208"/>
      <c r="Z35" s="96"/>
      <c r="AA35" s="459"/>
      <c r="AB35" s="94"/>
      <c r="AC35" s="94"/>
      <c r="AD35" s="94"/>
      <c r="AE35" s="94"/>
      <c r="AF35" s="94"/>
      <c r="AG35" s="94"/>
      <c r="AH35" s="94"/>
      <c r="AI35" s="94"/>
      <c r="AJ35" s="94"/>
      <c r="AK35" s="94"/>
      <c r="AL35" s="94"/>
    </row>
    <row r="36" spans="1:38" ht="13.35" customHeight="1">
      <c r="A36" s="216" t="s">
        <v>489</v>
      </c>
      <c r="B36" s="208"/>
      <c r="C36" s="208"/>
      <c r="D36" s="208"/>
      <c r="E36" s="208"/>
      <c r="F36" s="208"/>
      <c r="G36" s="208"/>
      <c r="H36" s="208"/>
      <c r="I36" s="208"/>
      <c r="J36" s="208"/>
      <c r="K36" s="208"/>
      <c r="L36" s="208"/>
      <c r="M36" s="207"/>
      <c r="N36" s="207"/>
      <c r="O36" s="813"/>
      <c r="P36" s="208"/>
      <c r="Q36" s="208"/>
      <c r="R36" s="208"/>
      <c r="S36" s="208"/>
      <c r="T36" s="813">
        <v>229</v>
      </c>
      <c r="U36" s="208">
        <v>255</v>
      </c>
      <c r="V36" s="208">
        <v>294</v>
      </c>
      <c r="W36" s="208">
        <v>307</v>
      </c>
      <c r="X36" s="208">
        <v>348</v>
      </c>
      <c r="Y36" s="208">
        <v>386</v>
      </c>
      <c r="Z36" s="96">
        <v>453</v>
      </c>
      <c r="AA36" s="459">
        <v>497</v>
      </c>
      <c r="AB36" s="94">
        <v>548.70000000000005</v>
      </c>
      <c r="AC36" s="94">
        <v>541.20000000000005</v>
      </c>
      <c r="AD36" s="94">
        <v>588.20000000000005</v>
      </c>
      <c r="AE36" s="94">
        <v>638</v>
      </c>
      <c r="AF36" s="94">
        <v>688</v>
      </c>
      <c r="AG36" s="94">
        <v>770.9</v>
      </c>
      <c r="AH36" s="94">
        <v>834</v>
      </c>
      <c r="AI36" s="94">
        <v>914.7</v>
      </c>
      <c r="AJ36" s="94">
        <v>998.8</v>
      </c>
      <c r="AK36" s="94">
        <v>1094.8</v>
      </c>
      <c r="AL36" s="94">
        <v>1199.8</v>
      </c>
    </row>
    <row r="37" spans="1:38" ht="13.35" hidden="1" customHeight="1">
      <c r="A37" s="216" t="s">
        <v>88</v>
      </c>
      <c r="B37" s="208"/>
      <c r="C37" s="208"/>
      <c r="D37" s="208"/>
      <c r="E37" s="208"/>
      <c r="F37" s="208"/>
      <c r="G37" s="208"/>
      <c r="H37" s="208"/>
      <c r="I37" s="208"/>
      <c r="J37" s="208"/>
      <c r="K37" s="208"/>
      <c r="L37" s="208"/>
      <c r="M37" s="207"/>
      <c r="N37" s="207"/>
      <c r="O37" s="813"/>
      <c r="P37" s="208"/>
      <c r="Q37" s="208"/>
      <c r="R37" s="208"/>
      <c r="S37" s="208"/>
      <c r="T37" s="813"/>
      <c r="U37" s="208"/>
      <c r="V37" s="208"/>
      <c r="W37" s="208"/>
      <c r="X37" s="208"/>
      <c r="Y37" s="208"/>
      <c r="Z37" s="96"/>
      <c r="AA37" s="459"/>
      <c r="AB37" s="94"/>
      <c r="AC37" s="94">
        <v>105.7</v>
      </c>
      <c r="AD37" s="94">
        <v>109.8</v>
      </c>
      <c r="AE37" s="94"/>
      <c r="AF37" s="94"/>
      <c r="AG37" s="94"/>
      <c r="AH37" s="94"/>
      <c r="AI37" s="94"/>
      <c r="AJ37" s="94"/>
      <c r="AK37" s="94"/>
      <c r="AL37" s="94"/>
    </row>
    <row r="38" spans="1:38" ht="13.35" hidden="1" customHeight="1">
      <c r="A38" s="216" t="s">
        <v>103</v>
      </c>
      <c r="B38" s="208"/>
      <c r="C38" s="208"/>
      <c r="D38" s="208"/>
      <c r="E38" s="208"/>
      <c r="F38" s="208"/>
      <c r="G38" s="208"/>
      <c r="H38" s="208"/>
      <c r="I38" s="208"/>
      <c r="J38" s="208"/>
      <c r="K38" s="208"/>
      <c r="L38" s="208"/>
      <c r="M38" s="207"/>
      <c r="N38" s="207"/>
      <c r="O38" s="813"/>
      <c r="P38" s="208"/>
      <c r="Q38" s="208"/>
      <c r="R38" s="208"/>
      <c r="S38" s="208"/>
      <c r="T38" s="813"/>
      <c r="U38" s="208"/>
      <c r="V38" s="208"/>
      <c r="W38" s="208"/>
      <c r="X38" s="208"/>
      <c r="Y38" s="208"/>
      <c r="Z38" s="96"/>
      <c r="AA38" s="459"/>
      <c r="AB38" s="94"/>
      <c r="AC38" s="94">
        <v>0.2</v>
      </c>
      <c r="AD38" s="94">
        <v>3.9</v>
      </c>
      <c r="AE38" s="94"/>
      <c r="AF38" s="94"/>
      <c r="AG38" s="94"/>
      <c r="AH38" s="94"/>
      <c r="AI38" s="94"/>
      <c r="AJ38" s="94"/>
      <c r="AK38" s="94"/>
      <c r="AL38" s="94"/>
    </row>
    <row r="39" spans="1:38" ht="13.35" hidden="1" customHeight="1">
      <c r="A39" s="216" t="s">
        <v>89</v>
      </c>
      <c r="B39" s="208"/>
      <c r="C39" s="208"/>
      <c r="D39" s="208"/>
      <c r="E39" s="208"/>
      <c r="F39" s="208"/>
      <c r="G39" s="208"/>
      <c r="H39" s="208"/>
      <c r="I39" s="208"/>
      <c r="J39" s="208"/>
      <c r="K39" s="208"/>
      <c r="L39" s="208"/>
      <c r="M39" s="207"/>
      <c r="N39" s="207"/>
      <c r="O39" s="813"/>
      <c r="P39" s="208"/>
      <c r="Q39" s="208"/>
      <c r="R39" s="208"/>
      <c r="S39" s="208"/>
      <c r="T39" s="813"/>
      <c r="U39" s="208"/>
      <c r="V39" s="208"/>
      <c r="W39" s="208"/>
      <c r="X39" s="208"/>
      <c r="Y39" s="208"/>
      <c r="Z39" s="96"/>
      <c r="AA39" s="459"/>
      <c r="AB39" s="94"/>
      <c r="AC39" s="94">
        <v>511.9</v>
      </c>
      <c r="AD39" s="94">
        <v>535.70000000000005</v>
      </c>
      <c r="AE39" s="94"/>
      <c r="AF39" s="94"/>
      <c r="AG39" s="94"/>
      <c r="AH39" s="94"/>
      <c r="AI39" s="94"/>
      <c r="AJ39" s="94"/>
      <c r="AK39" s="94"/>
      <c r="AL39" s="94"/>
    </row>
    <row r="40" spans="1:38" ht="13.35" customHeight="1">
      <c r="A40" s="216"/>
      <c r="B40" s="208"/>
      <c r="C40" s="208"/>
      <c r="D40" s="208"/>
      <c r="E40" s="208"/>
      <c r="F40" s="208"/>
      <c r="G40" s="208"/>
      <c r="H40" s="208"/>
      <c r="I40" s="208"/>
      <c r="J40" s="208"/>
      <c r="K40" s="208"/>
      <c r="L40" s="208"/>
      <c r="M40" s="207"/>
      <c r="N40" s="207"/>
      <c r="O40" s="813"/>
      <c r="P40" s="208"/>
      <c r="Q40" s="208"/>
      <c r="R40" s="208"/>
      <c r="S40" s="208"/>
      <c r="T40" s="813"/>
      <c r="U40" s="208"/>
      <c r="V40" s="208"/>
      <c r="W40" s="208"/>
      <c r="X40" s="208"/>
      <c r="Y40" s="208"/>
      <c r="Z40" s="96"/>
      <c r="AA40" s="459"/>
      <c r="AB40" s="94"/>
      <c r="AC40" s="94"/>
      <c r="AD40" s="94"/>
      <c r="AE40" s="94"/>
      <c r="AF40" s="94"/>
      <c r="AG40" s="94"/>
      <c r="AH40" s="94"/>
      <c r="AI40" s="94"/>
      <c r="AJ40" s="94"/>
      <c r="AK40" s="94"/>
      <c r="AL40" s="94"/>
    </row>
    <row r="41" spans="1:38" ht="13.35" customHeight="1">
      <c r="A41" s="215" t="s">
        <v>666</v>
      </c>
      <c r="B41" s="208"/>
      <c r="C41" s="208"/>
      <c r="D41" s="208"/>
      <c r="E41" s="208"/>
      <c r="F41" s="208"/>
      <c r="G41" s="208"/>
      <c r="H41" s="208"/>
      <c r="I41" s="208"/>
      <c r="J41" s="208"/>
      <c r="K41" s="208"/>
      <c r="L41" s="208"/>
      <c r="M41" s="207"/>
      <c r="N41" s="207"/>
      <c r="O41" s="813"/>
      <c r="P41" s="208"/>
      <c r="Q41" s="208"/>
      <c r="R41" s="208"/>
      <c r="S41" s="208"/>
      <c r="T41" s="813"/>
      <c r="U41" s="208"/>
      <c r="V41" s="208"/>
      <c r="W41" s="208"/>
      <c r="X41" s="208"/>
      <c r="Y41" s="208"/>
      <c r="Z41" s="96"/>
      <c r="AA41" s="459"/>
      <c r="AB41" s="94"/>
      <c r="AC41" s="94"/>
      <c r="AD41" s="94"/>
      <c r="AE41" s="94"/>
      <c r="AF41" s="94"/>
      <c r="AG41" s="94"/>
      <c r="AH41" s="94"/>
      <c r="AI41" s="94"/>
      <c r="AJ41" s="94"/>
      <c r="AK41" s="94"/>
      <c r="AL41" s="94"/>
    </row>
    <row r="42" spans="1:38" ht="13.35" customHeight="1">
      <c r="A42" s="216" t="s">
        <v>489</v>
      </c>
      <c r="B42" s="208"/>
      <c r="C42" s="208"/>
      <c r="D42" s="208"/>
      <c r="E42" s="208"/>
      <c r="F42" s="208"/>
      <c r="G42" s="208"/>
      <c r="H42" s="208"/>
      <c r="I42" s="208"/>
      <c r="J42" s="208"/>
      <c r="K42" s="208"/>
      <c r="L42" s="208"/>
      <c r="M42" s="207"/>
      <c r="N42" s="207"/>
      <c r="O42" s="813"/>
      <c r="P42" s="208"/>
      <c r="Q42" s="208"/>
      <c r="R42" s="208"/>
      <c r="S42" s="208"/>
      <c r="T42" s="813">
        <v>44</v>
      </c>
      <c r="U42" s="208">
        <v>53</v>
      </c>
      <c r="V42" s="208">
        <v>57</v>
      </c>
      <c r="W42" s="208">
        <v>61</v>
      </c>
      <c r="X42" s="208">
        <v>77</v>
      </c>
      <c r="Y42" s="208">
        <v>83</v>
      </c>
      <c r="Z42" s="96">
        <v>96</v>
      </c>
      <c r="AA42" s="459">
        <v>112</v>
      </c>
      <c r="AB42" s="94">
        <v>123</v>
      </c>
      <c r="AC42" s="94">
        <v>124.9</v>
      </c>
      <c r="AD42" s="94">
        <v>137.9</v>
      </c>
      <c r="AE42" s="94">
        <v>152.1</v>
      </c>
      <c r="AF42" s="94">
        <v>164.3</v>
      </c>
      <c r="AG42" s="94">
        <v>176.2</v>
      </c>
      <c r="AH42" s="94">
        <v>187</v>
      </c>
      <c r="AI42" s="94">
        <v>200.2</v>
      </c>
      <c r="AJ42" s="94">
        <v>214.5</v>
      </c>
      <c r="AK42" s="94">
        <v>230.7</v>
      </c>
      <c r="AL42" s="94">
        <v>250.5</v>
      </c>
    </row>
    <row r="43" spans="1:38" ht="13.35" hidden="1" customHeight="1">
      <c r="A43" s="216" t="s">
        <v>88</v>
      </c>
      <c r="B43" s="208"/>
      <c r="C43" s="208"/>
      <c r="D43" s="208"/>
      <c r="E43" s="208"/>
      <c r="F43" s="208"/>
      <c r="G43" s="208"/>
      <c r="H43" s="208"/>
      <c r="I43" s="208"/>
      <c r="J43" s="208"/>
      <c r="K43" s="208"/>
      <c r="L43" s="208"/>
      <c r="M43" s="207"/>
      <c r="N43" s="207"/>
      <c r="O43" s="813"/>
      <c r="P43" s="208"/>
      <c r="Q43" s="208"/>
      <c r="R43" s="208"/>
      <c r="S43" s="208"/>
      <c r="T43" s="813"/>
      <c r="U43" s="208"/>
      <c r="V43" s="208"/>
      <c r="W43" s="208"/>
      <c r="X43" s="208"/>
      <c r="Y43" s="208"/>
      <c r="Z43" s="96"/>
      <c r="AA43" s="459"/>
      <c r="AB43" s="94"/>
      <c r="AC43" s="94">
        <v>137.6</v>
      </c>
      <c r="AD43" s="94">
        <v>144.5</v>
      </c>
      <c r="AE43" s="94"/>
      <c r="AF43" s="94"/>
      <c r="AG43" s="94"/>
      <c r="AH43" s="94"/>
      <c r="AI43" s="94"/>
      <c r="AJ43" s="94"/>
      <c r="AK43" s="94"/>
      <c r="AL43" s="94"/>
    </row>
    <row r="44" spans="1:38" ht="13.35" hidden="1" customHeight="1">
      <c r="A44" s="216" t="s">
        <v>103</v>
      </c>
      <c r="B44" s="208"/>
      <c r="C44" s="208"/>
      <c r="D44" s="208"/>
      <c r="E44" s="208"/>
      <c r="F44" s="208"/>
      <c r="G44" s="208"/>
      <c r="H44" s="208"/>
      <c r="I44" s="208"/>
      <c r="J44" s="208"/>
      <c r="K44" s="208"/>
      <c r="L44" s="208"/>
      <c r="M44" s="207"/>
      <c r="N44" s="207"/>
      <c r="O44" s="813"/>
      <c r="P44" s="208"/>
      <c r="Q44" s="208"/>
      <c r="R44" s="208"/>
      <c r="S44" s="208"/>
      <c r="T44" s="813"/>
      <c r="U44" s="208"/>
      <c r="V44" s="208"/>
      <c r="W44" s="208"/>
      <c r="X44" s="208"/>
      <c r="Y44" s="208"/>
      <c r="Z44" s="96"/>
      <c r="AA44" s="459"/>
      <c r="AB44" s="94"/>
      <c r="AC44" s="94">
        <v>6.3</v>
      </c>
      <c r="AD44" s="94">
        <v>5</v>
      </c>
      <c r="AE44" s="94"/>
      <c r="AF44" s="94"/>
      <c r="AG44" s="94"/>
      <c r="AH44" s="94"/>
      <c r="AI44" s="94"/>
      <c r="AJ44" s="94"/>
      <c r="AK44" s="94"/>
      <c r="AL44" s="94"/>
    </row>
    <row r="45" spans="1:38" ht="13.35" hidden="1" customHeight="1">
      <c r="A45" s="216" t="s">
        <v>89</v>
      </c>
      <c r="B45" s="208"/>
      <c r="C45" s="208"/>
      <c r="D45" s="208"/>
      <c r="E45" s="208"/>
      <c r="F45" s="208"/>
      <c r="G45" s="208"/>
      <c r="H45" s="208"/>
      <c r="I45" s="208"/>
      <c r="J45" s="208"/>
      <c r="K45" s="208"/>
      <c r="L45" s="208"/>
      <c r="M45" s="207"/>
      <c r="N45" s="207"/>
      <c r="O45" s="813"/>
      <c r="P45" s="208"/>
      <c r="Q45" s="208"/>
      <c r="R45" s="208"/>
      <c r="S45" s="208"/>
      <c r="T45" s="813"/>
      <c r="U45" s="208"/>
      <c r="V45" s="208"/>
      <c r="W45" s="208"/>
      <c r="X45" s="208"/>
      <c r="Y45" s="208"/>
      <c r="Z45" s="96"/>
      <c r="AA45" s="459"/>
      <c r="AB45" s="94"/>
      <c r="AC45" s="94">
        <v>90.7</v>
      </c>
      <c r="AD45" s="94">
        <v>95.5</v>
      </c>
      <c r="AE45" s="94"/>
      <c r="AF45" s="94"/>
      <c r="AG45" s="94"/>
      <c r="AH45" s="94"/>
      <c r="AI45" s="94"/>
      <c r="AJ45" s="94"/>
      <c r="AK45" s="94"/>
      <c r="AL45" s="94"/>
    </row>
    <row r="46" spans="1:38" ht="13.35" customHeight="1">
      <c r="A46" s="216"/>
      <c r="B46" s="208"/>
      <c r="C46" s="208"/>
      <c r="D46" s="208"/>
      <c r="E46" s="208"/>
      <c r="F46" s="208"/>
      <c r="G46" s="208"/>
      <c r="H46" s="208"/>
      <c r="I46" s="208"/>
      <c r="J46" s="208"/>
      <c r="K46" s="208"/>
      <c r="L46" s="208"/>
      <c r="M46" s="207"/>
      <c r="N46" s="207"/>
      <c r="O46" s="813"/>
      <c r="P46" s="208"/>
      <c r="Q46" s="208"/>
      <c r="R46" s="208"/>
      <c r="S46" s="208"/>
      <c r="T46" s="813"/>
      <c r="U46" s="208"/>
      <c r="V46" s="208"/>
      <c r="W46" s="208"/>
      <c r="X46" s="208"/>
      <c r="Y46" s="208"/>
      <c r="Z46" s="96"/>
      <c r="AA46" s="459"/>
      <c r="AB46" s="94"/>
      <c r="AC46" s="94"/>
      <c r="AD46" s="94"/>
      <c r="AE46" s="94"/>
      <c r="AF46" s="94"/>
      <c r="AG46" s="94"/>
      <c r="AH46" s="94"/>
      <c r="AI46" s="94"/>
      <c r="AJ46" s="94"/>
      <c r="AK46" s="94"/>
      <c r="AL46" s="94"/>
    </row>
    <row r="47" spans="1:38" ht="13.35" customHeight="1">
      <c r="A47" s="215" t="s">
        <v>94</v>
      </c>
      <c r="B47" s="208"/>
      <c r="C47" s="208"/>
      <c r="D47" s="208"/>
      <c r="E47" s="208"/>
      <c r="F47" s="208"/>
      <c r="G47" s="208"/>
      <c r="H47" s="208"/>
      <c r="I47" s="208"/>
      <c r="J47" s="208"/>
      <c r="K47" s="208"/>
      <c r="L47" s="208"/>
      <c r="M47" s="207"/>
      <c r="N47" s="207"/>
      <c r="O47" s="813"/>
      <c r="P47" s="208"/>
      <c r="Q47" s="208"/>
      <c r="R47" s="208"/>
      <c r="S47" s="208"/>
      <c r="T47" s="813"/>
      <c r="U47" s="208"/>
      <c r="V47" s="208"/>
      <c r="W47" s="208"/>
      <c r="X47" s="208"/>
      <c r="Y47" s="208"/>
      <c r="Z47" s="208"/>
      <c r="AA47" s="459"/>
      <c r="AB47" s="94"/>
      <c r="AC47" s="94"/>
      <c r="AD47" s="94"/>
      <c r="AE47" s="94"/>
      <c r="AF47" s="94"/>
      <c r="AG47" s="94"/>
      <c r="AH47" s="94"/>
      <c r="AI47" s="94"/>
      <c r="AJ47" s="94"/>
      <c r="AK47" s="94"/>
      <c r="AL47" s="94"/>
    </row>
    <row r="48" spans="1:38" ht="12.75">
      <c r="A48" s="216" t="s">
        <v>489</v>
      </c>
      <c r="B48" s="208">
        <v>161.30000000000001</v>
      </c>
      <c r="C48" s="208">
        <v>155.1</v>
      </c>
      <c r="D48" s="208">
        <v>224.1</v>
      </c>
      <c r="E48" s="208">
        <v>210.6</v>
      </c>
      <c r="F48" s="208">
        <v>189.9</v>
      </c>
      <c r="G48" s="208">
        <v>236.7</v>
      </c>
      <c r="H48" s="208">
        <v>196</v>
      </c>
      <c r="I48" s="208">
        <v>384.1</v>
      </c>
      <c r="J48" s="208">
        <v>367.2</v>
      </c>
      <c r="K48" s="208"/>
      <c r="L48" s="208">
        <v>350.3</v>
      </c>
      <c r="M48" s="207"/>
      <c r="N48" s="207"/>
      <c r="O48" s="813">
        <v>995.7</v>
      </c>
      <c r="P48" s="208">
        <v>1128.9000000000001</v>
      </c>
      <c r="Q48" s="208">
        <v>1177</v>
      </c>
      <c r="R48" s="208">
        <v>1245.8</v>
      </c>
      <c r="S48" s="208">
        <v>1437.2</v>
      </c>
      <c r="T48" s="813">
        <v>1591</v>
      </c>
      <c r="U48" s="208">
        <v>1783</v>
      </c>
      <c r="V48" s="208">
        <v>2240</v>
      </c>
      <c r="W48" s="208">
        <v>3635</v>
      </c>
      <c r="X48" s="208">
        <v>3913</v>
      </c>
      <c r="Y48" s="208">
        <v>4417</v>
      </c>
      <c r="Z48" s="208">
        <v>4473</v>
      </c>
      <c r="AA48" s="459">
        <v>4695</v>
      </c>
      <c r="AB48" s="123">
        <v>4973.5</v>
      </c>
      <c r="AC48" s="123">
        <v>5145.3999999999996</v>
      </c>
      <c r="AD48" s="123">
        <v>4849.6000000000004</v>
      </c>
      <c r="AE48" s="123">
        <v>5035.1000000000004</v>
      </c>
      <c r="AF48" s="123">
        <v>5264</v>
      </c>
      <c r="AG48" s="123">
        <v>5420.5</v>
      </c>
      <c r="AH48" s="123">
        <v>5697</v>
      </c>
      <c r="AI48" s="123">
        <v>6040.5</v>
      </c>
      <c r="AJ48" s="123">
        <v>6409.6</v>
      </c>
      <c r="AK48" s="123">
        <v>6763</v>
      </c>
      <c r="AL48" s="123">
        <v>7134.5</v>
      </c>
    </row>
    <row r="49" spans="1:38" ht="12.75" hidden="1">
      <c r="A49" s="216" t="s">
        <v>88</v>
      </c>
      <c r="B49" s="208"/>
      <c r="C49" s="208"/>
      <c r="D49" s="208"/>
      <c r="E49" s="208"/>
      <c r="F49" s="208"/>
      <c r="G49" s="208"/>
      <c r="H49" s="208"/>
      <c r="I49" s="208"/>
      <c r="J49" s="208"/>
      <c r="K49" s="208"/>
      <c r="L49" s="208"/>
      <c r="M49" s="207"/>
      <c r="N49" s="207"/>
      <c r="O49" s="813">
        <v>123.7</v>
      </c>
      <c r="P49" s="208">
        <v>133</v>
      </c>
      <c r="Q49" s="208">
        <v>134.4</v>
      </c>
      <c r="R49" s="208">
        <v>135.80000000000001</v>
      </c>
      <c r="S49" s="208">
        <v>139.80000000000001</v>
      </c>
      <c r="T49" s="813"/>
      <c r="U49" s="208"/>
      <c r="V49" s="208"/>
      <c r="W49" s="208"/>
      <c r="X49" s="208"/>
      <c r="Y49" s="208"/>
      <c r="Z49" s="208"/>
      <c r="AA49" s="459"/>
      <c r="AB49" s="123"/>
      <c r="AC49" s="123">
        <v>123</v>
      </c>
      <c r="AD49" s="123">
        <v>129.69999999999999</v>
      </c>
      <c r="AE49" s="123"/>
      <c r="AF49" s="123"/>
      <c r="AG49" s="123"/>
      <c r="AH49" s="123"/>
      <c r="AI49" s="123"/>
      <c r="AJ49" s="123"/>
      <c r="AK49" s="123"/>
      <c r="AL49" s="123"/>
    </row>
    <row r="50" spans="1:38" ht="12.75" hidden="1">
      <c r="A50" s="216" t="s">
        <v>103</v>
      </c>
      <c r="B50" s="208"/>
      <c r="C50" s="208"/>
      <c r="D50" s="208"/>
      <c r="E50" s="208"/>
      <c r="F50" s="208"/>
      <c r="G50" s="208"/>
      <c r="H50" s="208"/>
      <c r="I50" s="208"/>
      <c r="J50" s="208"/>
      <c r="K50" s="208"/>
      <c r="L50" s="208"/>
      <c r="M50" s="207"/>
      <c r="N50" s="207"/>
      <c r="O50" s="813">
        <v>805</v>
      </c>
      <c r="P50" s="208">
        <v>848.7</v>
      </c>
      <c r="Q50" s="208">
        <v>875.7</v>
      </c>
      <c r="R50" s="208">
        <v>917.7</v>
      </c>
      <c r="S50" s="208">
        <v>1027.9000000000001</v>
      </c>
      <c r="T50" s="813"/>
      <c r="U50" s="208"/>
      <c r="V50" s="208"/>
      <c r="W50" s="208"/>
      <c r="X50" s="208"/>
      <c r="Y50" s="208"/>
      <c r="Z50" s="208"/>
      <c r="AA50" s="459"/>
      <c r="AB50" s="123"/>
      <c r="AC50" s="123">
        <v>7</v>
      </c>
      <c r="AD50" s="123">
        <v>5.4</v>
      </c>
      <c r="AE50" s="123"/>
      <c r="AF50" s="123"/>
      <c r="AG50" s="123"/>
      <c r="AH50" s="123"/>
      <c r="AI50" s="123"/>
      <c r="AJ50" s="123"/>
      <c r="AK50" s="123"/>
      <c r="AL50" s="123"/>
    </row>
    <row r="51" spans="1:38" ht="13.35" hidden="1" customHeight="1">
      <c r="A51" s="216" t="s">
        <v>89</v>
      </c>
      <c r="B51" s="208"/>
      <c r="C51" s="208"/>
      <c r="D51" s="208"/>
      <c r="E51" s="208"/>
      <c r="F51" s="208"/>
      <c r="G51" s="208"/>
      <c r="H51" s="208"/>
      <c r="I51" s="208"/>
      <c r="J51" s="208"/>
      <c r="K51" s="208"/>
      <c r="L51" s="208"/>
      <c r="M51" s="207"/>
      <c r="N51" s="207"/>
      <c r="O51" s="813">
        <v>34</v>
      </c>
      <c r="P51" s="208">
        <v>5.4</v>
      </c>
      <c r="Q51" s="208">
        <v>3.2</v>
      </c>
      <c r="R51" s="208">
        <v>4.8</v>
      </c>
      <c r="S51" s="208">
        <v>12</v>
      </c>
      <c r="T51" s="813"/>
      <c r="U51" s="208"/>
      <c r="V51" s="208"/>
      <c r="W51" s="208"/>
      <c r="X51" s="208"/>
      <c r="Y51" s="208"/>
      <c r="Z51" s="208"/>
      <c r="AA51" s="459"/>
      <c r="AB51" s="123"/>
      <c r="AC51" s="123">
        <v>4181.8</v>
      </c>
      <c r="AD51" s="123">
        <v>3739.2</v>
      </c>
      <c r="AE51" s="123"/>
      <c r="AF51" s="123"/>
      <c r="AG51" s="123"/>
      <c r="AH51" s="123"/>
      <c r="AI51" s="123"/>
      <c r="AJ51" s="123"/>
      <c r="AK51" s="123"/>
      <c r="AL51" s="123"/>
    </row>
    <row r="52" spans="1:38" ht="13.35" customHeight="1">
      <c r="A52" s="216"/>
      <c r="B52" s="208"/>
      <c r="C52" s="208"/>
      <c r="D52" s="208"/>
      <c r="E52" s="208"/>
      <c r="F52" s="208"/>
      <c r="G52" s="208"/>
      <c r="H52" s="208"/>
      <c r="I52" s="208"/>
      <c r="J52" s="208"/>
      <c r="K52" s="208"/>
      <c r="L52" s="208"/>
      <c r="M52" s="207"/>
      <c r="N52" s="207"/>
      <c r="O52" s="813"/>
      <c r="P52" s="208"/>
      <c r="Q52" s="208"/>
      <c r="R52" s="208"/>
      <c r="S52" s="208"/>
      <c r="T52" s="813"/>
      <c r="U52" s="208"/>
      <c r="V52" s="208"/>
      <c r="W52" s="208"/>
      <c r="X52" s="208"/>
      <c r="Y52" s="208"/>
      <c r="Z52" s="96"/>
      <c r="AA52" s="459"/>
      <c r="AB52" s="94"/>
      <c r="AC52" s="94"/>
      <c r="AD52" s="94"/>
      <c r="AE52" s="94"/>
      <c r="AF52" s="94"/>
      <c r="AG52" s="94"/>
      <c r="AH52" s="94"/>
      <c r="AI52" s="94"/>
      <c r="AJ52" s="94"/>
      <c r="AK52" s="94"/>
      <c r="AL52" s="94"/>
    </row>
    <row r="53" spans="1:38" ht="12.75">
      <c r="A53" s="215" t="s">
        <v>95</v>
      </c>
      <c r="B53" s="208"/>
      <c r="C53" s="208"/>
      <c r="D53" s="208"/>
      <c r="E53" s="208"/>
      <c r="F53" s="208"/>
      <c r="G53" s="208"/>
      <c r="H53" s="208"/>
      <c r="I53" s="208"/>
      <c r="J53" s="208"/>
      <c r="K53" s="208"/>
      <c r="L53" s="208"/>
      <c r="M53" s="207"/>
      <c r="N53" s="207"/>
      <c r="O53" s="813"/>
      <c r="P53" s="208"/>
      <c r="Q53" s="208"/>
      <c r="R53" s="208"/>
      <c r="S53" s="208"/>
      <c r="T53" s="813"/>
      <c r="U53" s="208"/>
      <c r="V53" s="208"/>
      <c r="W53" s="208"/>
      <c r="X53" s="208"/>
      <c r="Y53" s="208"/>
      <c r="Z53" s="208"/>
      <c r="AA53" s="459"/>
      <c r="AB53" s="94"/>
      <c r="AC53" s="94"/>
      <c r="AD53" s="94"/>
      <c r="AE53" s="94"/>
      <c r="AF53" s="94"/>
      <c r="AG53" s="94"/>
      <c r="AH53" s="94"/>
      <c r="AI53" s="94"/>
      <c r="AJ53" s="94"/>
      <c r="AK53" s="94"/>
      <c r="AL53" s="94"/>
    </row>
    <row r="54" spans="1:38" ht="12.75">
      <c r="A54" s="216" t="s">
        <v>489</v>
      </c>
      <c r="B54" s="208">
        <v>328.2</v>
      </c>
      <c r="C54" s="208">
        <v>296.8</v>
      </c>
      <c r="D54" s="208">
        <v>358.4</v>
      </c>
      <c r="E54" s="208">
        <v>387.1</v>
      </c>
      <c r="F54" s="208">
        <v>417.3</v>
      </c>
      <c r="G54" s="208">
        <v>477.4</v>
      </c>
      <c r="H54" s="208">
        <v>520.9</v>
      </c>
      <c r="I54" s="208">
        <v>607.29999999999995</v>
      </c>
      <c r="J54" s="208">
        <v>649.79999999999995</v>
      </c>
      <c r="K54" s="208"/>
      <c r="L54" s="208">
        <v>745.9</v>
      </c>
      <c r="M54" s="207"/>
      <c r="N54" s="207"/>
      <c r="O54" s="813">
        <v>745.5</v>
      </c>
      <c r="P54" s="208">
        <v>849.9</v>
      </c>
      <c r="Q54" s="208">
        <v>890.5</v>
      </c>
      <c r="R54" s="208">
        <v>942.6</v>
      </c>
      <c r="S54" s="208">
        <v>1039</v>
      </c>
      <c r="T54" s="813">
        <v>3173</v>
      </c>
      <c r="U54" s="208">
        <v>3647</v>
      </c>
      <c r="V54" s="208">
        <v>3986</v>
      </c>
      <c r="W54" s="208">
        <v>4326</v>
      </c>
      <c r="X54" s="208">
        <v>4791</v>
      </c>
      <c r="Y54" s="208">
        <v>5130</v>
      </c>
      <c r="Z54" s="208">
        <v>5543</v>
      </c>
      <c r="AA54" s="459">
        <v>5886</v>
      </c>
      <c r="AB54" s="123">
        <v>6354.7</v>
      </c>
      <c r="AC54" s="123">
        <v>6345.9</v>
      </c>
      <c r="AD54" s="123">
        <v>6844.9</v>
      </c>
      <c r="AE54" s="123">
        <v>7368.9</v>
      </c>
      <c r="AF54" s="123">
        <v>7749.4</v>
      </c>
      <c r="AG54" s="123">
        <v>8165.8</v>
      </c>
      <c r="AH54" s="123">
        <v>8616</v>
      </c>
      <c r="AI54" s="123">
        <v>9225</v>
      </c>
      <c r="AJ54" s="123">
        <v>9931.2999999999993</v>
      </c>
      <c r="AK54" s="123">
        <v>10682.3</v>
      </c>
      <c r="AL54" s="123">
        <v>11597.3</v>
      </c>
    </row>
    <row r="55" spans="1:38" ht="12.75" hidden="1">
      <c r="A55" s="216" t="s">
        <v>88</v>
      </c>
      <c r="B55" s="208"/>
      <c r="C55" s="208"/>
      <c r="D55" s="208"/>
      <c r="E55" s="208"/>
      <c r="F55" s="208"/>
      <c r="G55" s="208"/>
      <c r="H55" s="208"/>
      <c r="I55" s="208"/>
      <c r="J55" s="208"/>
      <c r="K55" s="208"/>
      <c r="L55" s="208"/>
      <c r="M55" s="207"/>
      <c r="N55" s="207"/>
      <c r="O55" s="813">
        <v>141.9</v>
      </c>
      <c r="P55" s="208">
        <v>157.6</v>
      </c>
      <c r="Q55" s="208">
        <v>160</v>
      </c>
      <c r="R55" s="208">
        <v>163.69999999999999</v>
      </c>
      <c r="S55" s="208">
        <v>166.5</v>
      </c>
      <c r="T55" s="813"/>
      <c r="U55" s="208"/>
      <c r="V55" s="208"/>
      <c r="W55" s="208"/>
      <c r="X55" s="208"/>
      <c r="Y55" s="208"/>
      <c r="Z55" s="208"/>
      <c r="AA55" s="459"/>
      <c r="AB55" s="123"/>
      <c r="AC55" s="123">
        <v>118.3</v>
      </c>
      <c r="AD55" s="123">
        <v>126.1</v>
      </c>
      <c r="AE55" s="123"/>
      <c r="AF55" s="123"/>
      <c r="AG55" s="123"/>
      <c r="AH55" s="123"/>
      <c r="AI55" s="123"/>
      <c r="AJ55" s="123"/>
      <c r="AK55" s="123"/>
      <c r="AL55" s="123"/>
    </row>
    <row r="56" spans="1:38" ht="13.35" hidden="1" customHeight="1">
      <c r="A56" s="216" t="s">
        <v>103</v>
      </c>
      <c r="B56" s="208"/>
      <c r="C56" s="208"/>
      <c r="D56" s="208"/>
      <c r="E56" s="208"/>
      <c r="F56" s="208"/>
      <c r="G56" s="208"/>
      <c r="H56" s="208"/>
      <c r="I56" s="208"/>
      <c r="J56" s="208"/>
      <c r="K56" s="208"/>
      <c r="L56" s="208"/>
      <c r="M56" s="207"/>
      <c r="N56" s="207"/>
      <c r="O56" s="813">
        <v>525.5</v>
      </c>
      <c r="P56" s="208">
        <v>539.4</v>
      </c>
      <c r="Q56" s="208">
        <v>556.4</v>
      </c>
      <c r="R56" s="208">
        <v>575.6</v>
      </c>
      <c r="S56" s="208">
        <v>624.1</v>
      </c>
      <c r="T56" s="813"/>
      <c r="U56" s="208"/>
      <c r="V56" s="208"/>
      <c r="W56" s="208"/>
      <c r="X56" s="208"/>
      <c r="Y56" s="208"/>
      <c r="Z56" s="208"/>
      <c r="AA56" s="459"/>
      <c r="AB56" s="123"/>
      <c r="AC56" s="123">
        <v>7.3</v>
      </c>
      <c r="AD56" s="123">
        <v>6.6</v>
      </c>
      <c r="AE56" s="123"/>
      <c r="AF56" s="123"/>
      <c r="AG56" s="123"/>
      <c r="AH56" s="123"/>
      <c r="AI56" s="123"/>
      <c r="AJ56" s="123"/>
      <c r="AK56" s="123"/>
      <c r="AL56" s="123"/>
    </row>
    <row r="57" spans="1:38" ht="13.35" hidden="1" customHeight="1">
      <c r="A57" s="216" t="s">
        <v>89</v>
      </c>
      <c r="B57" s="208"/>
      <c r="C57" s="208"/>
      <c r="D57" s="208"/>
      <c r="E57" s="208"/>
      <c r="F57" s="208"/>
      <c r="G57" s="208"/>
      <c r="H57" s="208"/>
      <c r="I57" s="208"/>
      <c r="J57" s="208"/>
      <c r="K57" s="208"/>
      <c r="L57" s="208"/>
      <c r="M57" s="207"/>
      <c r="N57" s="207"/>
      <c r="O57" s="813">
        <v>22.7</v>
      </c>
      <c r="P57" s="208">
        <v>2.6</v>
      </c>
      <c r="Q57" s="208">
        <v>3.2</v>
      </c>
      <c r="R57" s="208">
        <v>3.5</v>
      </c>
      <c r="S57" s="208">
        <v>8.4</v>
      </c>
      <c r="T57" s="813"/>
      <c r="U57" s="208"/>
      <c r="V57" s="208"/>
      <c r="W57" s="208"/>
      <c r="X57" s="208"/>
      <c r="Y57" s="208"/>
      <c r="Z57" s="208"/>
      <c r="AA57" s="459"/>
      <c r="AB57" s="123"/>
      <c r="AC57" s="123">
        <v>5363.2</v>
      </c>
      <c r="AD57" s="123">
        <v>5427.4</v>
      </c>
      <c r="AE57" s="123"/>
      <c r="AF57" s="123"/>
      <c r="AG57" s="123"/>
      <c r="AH57" s="123"/>
      <c r="AI57" s="123"/>
      <c r="AJ57" s="123"/>
      <c r="AK57" s="123"/>
      <c r="AL57" s="123"/>
    </row>
    <row r="58" spans="1:38" ht="12.75">
      <c r="A58" s="216"/>
      <c r="B58" s="208"/>
      <c r="C58" s="208"/>
      <c r="D58" s="208"/>
      <c r="E58" s="208"/>
      <c r="F58" s="208"/>
      <c r="G58" s="208"/>
      <c r="H58" s="208"/>
      <c r="I58" s="208"/>
      <c r="J58" s="208"/>
      <c r="K58" s="208"/>
      <c r="L58" s="208"/>
      <c r="M58" s="207"/>
      <c r="N58" s="207"/>
      <c r="O58" s="813"/>
      <c r="P58" s="208"/>
      <c r="Q58" s="208"/>
      <c r="R58" s="208"/>
      <c r="S58" s="208"/>
      <c r="T58" s="813"/>
      <c r="U58" s="208"/>
      <c r="V58" s="208"/>
      <c r="W58" s="208"/>
      <c r="X58" s="208"/>
      <c r="Y58" s="208"/>
      <c r="Z58" s="96"/>
      <c r="AA58" s="459"/>
      <c r="AB58" s="94"/>
      <c r="AC58" s="94"/>
      <c r="AD58" s="94"/>
      <c r="AE58" s="94"/>
      <c r="AF58" s="94"/>
      <c r="AG58" s="94"/>
      <c r="AH58" s="94"/>
      <c r="AI58" s="94"/>
      <c r="AJ58" s="94"/>
      <c r="AK58" s="94"/>
      <c r="AL58" s="94"/>
    </row>
    <row r="59" spans="1:38" ht="12.75">
      <c r="A59" s="215" t="s">
        <v>96</v>
      </c>
      <c r="B59" s="208"/>
      <c r="C59" s="208"/>
      <c r="D59" s="208"/>
      <c r="E59" s="208"/>
      <c r="F59" s="208"/>
      <c r="G59" s="208"/>
      <c r="H59" s="208"/>
      <c r="I59" s="208"/>
      <c r="J59" s="208"/>
      <c r="K59" s="208"/>
      <c r="L59" s="208"/>
      <c r="M59" s="207"/>
      <c r="N59" s="207"/>
      <c r="O59" s="813"/>
      <c r="P59" s="208"/>
      <c r="Q59" s="208"/>
      <c r="R59" s="208"/>
      <c r="S59" s="208"/>
      <c r="T59" s="813"/>
      <c r="U59" s="208"/>
      <c r="V59" s="208"/>
      <c r="W59" s="208"/>
      <c r="X59" s="208"/>
      <c r="Y59" s="208"/>
      <c r="Z59" s="208"/>
      <c r="AA59" s="459"/>
      <c r="AB59" s="94"/>
      <c r="AC59" s="94"/>
      <c r="AD59" s="94"/>
      <c r="AE59" s="94"/>
      <c r="AF59" s="94"/>
      <c r="AG59" s="94"/>
      <c r="AH59" s="94"/>
      <c r="AI59" s="94"/>
      <c r="AJ59" s="94"/>
      <c r="AK59" s="94"/>
      <c r="AL59" s="94"/>
    </row>
    <row r="60" spans="1:38" ht="12.75">
      <c r="A60" s="216" t="s">
        <v>489</v>
      </c>
      <c r="B60" s="208">
        <v>163.5</v>
      </c>
      <c r="C60" s="208">
        <v>190.9</v>
      </c>
      <c r="D60" s="208">
        <v>243</v>
      </c>
      <c r="E60" s="208">
        <v>233.7</v>
      </c>
      <c r="F60" s="208">
        <v>261.2</v>
      </c>
      <c r="G60" s="208">
        <v>285</v>
      </c>
      <c r="H60" s="208">
        <v>318.39999999999998</v>
      </c>
      <c r="I60" s="208">
        <v>350.2</v>
      </c>
      <c r="J60" s="208">
        <v>359</v>
      </c>
      <c r="K60" s="208"/>
      <c r="L60" s="208">
        <v>469.6</v>
      </c>
      <c r="M60" s="207"/>
      <c r="N60" s="207"/>
      <c r="O60" s="813">
        <v>179.9</v>
      </c>
      <c r="P60" s="208">
        <v>293.89999999999998</v>
      </c>
      <c r="Q60" s="208">
        <v>304.7</v>
      </c>
      <c r="R60" s="208">
        <v>317</v>
      </c>
      <c r="S60" s="208">
        <v>326.2</v>
      </c>
      <c r="T60" s="813">
        <v>661</v>
      </c>
      <c r="U60" s="208">
        <v>821</v>
      </c>
      <c r="V60" s="208">
        <v>843</v>
      </c>
      <c r="W60" s="208">
        <v>1092</v>
      </c>
      <c r="X60" s="208">
        <v>1256</v>
      </c>
      <c r="Y60" s="208">
        <v>1314</v>
      </c>
      <c r="Z60" s="208">
        <v>1423</v>
      </c>
      <c r="AA60" s="459">
        <v>1423</v>
      </c>
      <c r="AB60" s="94">
        <v>1397.2</v>
      </c>
      <c r="AC60" s="94">
        <v>1462.3</v>
      </c>
      <c r="AD60" s="94">
        <v>1614.7</v>
      </c>
      <c r="AE60" s="94">
        <v>1773</v>
      </c>
      <c r="AF60" s="94">
        <v>1860.9</v>
      </c>
      <c r="AG60" s="94">
        <v>1625</v>
      </c>
      <c r="AH60" s="94">
        <v>1679.4</v>
      </c>
      <c r="AI60" s="94">
        <v>1806.8</v>
      </c>
      <c r="AJ60" s="94">
        <v>1954.5</v>
      </c>
      <c r="AK60" s="94">
        <v>2122.3000000000002</v>
      </c>
      <c r="AL60" s="94">
        <v>2204.6999999999998</v>
      </c>
    </row>
    <row r="61" spans="1:38" ht="13.35" hidden="1" customHeight="1">
      <c r="A61" s="216" t="s">
        <v>88</v>
      </c>
      <c r="B61" s="208"/>
      <c r="C61" s="208"/>
      <c r="D61" s="208"/>
      <c r="E61" s="208"/>
      <c r="F61" s="208"/>
      <c r="G61" s="208"/>
      <c r="H61" s="208"/>
      <c r="I61" s="208"/>
      <c r="J61" s="208"/>
      <c r="K61" s="208"/>
      <c r="L61" s="208"/>
      <c r="M61" s="207"/>
      <c r="N61" s="207"/>
      <c r="O61" s="813">
        <v>130.5</v>
      </c>
      <c r="P61" s="208">
        <v>140.1</v>
      </c>
      <c r="Q61" s="208">
        <v>141.5</v>
      </c>
      <c r="R61" s="208">
        <v>142.9</v>
      </c>
      <c r="S61" s="208">
        <v>140.1</v>
      </c>
      <c r="T61" s="813"/>
      <c r="U61" s="208"/>
      <c r="V61" s="208"/>
      <c r="W61" s="208"/>
      <c r="X61" s="208"/>
      <c r="Y61" s="208"/>
      <c r="Z61" s="208"/>
      <c r="AA61" s="459"/>
      <c r="AB61" s="123"/>
      <c r="AC61" s="123">
        <v>108.8</v>
      </c>
      <c r="AD61" s="123">
        <v>118.8</v>
      </c>
      <c r="AE61" s="123"/>
      <c r="AF61" s="123"/>
      <c r="AG61" s="123"/>
      <c r="AH61" s="123"/>
      <c r="AI61" s="123"/>
      <c r="AJ61" s="123"/>
      <c r="AK61" s="123"/>
      <c r="AL61" s="123"/>
    </row>
    <row r="62" spans="1:38" ht="13.35" hidden="1" customHeight="1">
      <c r="A62" s="216" t="s">
        <v>103</v>
      </c>
      <c r="B62" s="208"/>
      <c r="C62" s="208"/>
      <c r="D62" s="208"/>
      <c r="E62" s="208"/>
      <c r="F62" s="208"/>
      <c r="G62" s="208"/>
      <c r="H62" s="208"/>
      <c r="I62" s="208"/>
      <c r="J62" s="208"/>
      <c r="K62" s="208"/>
      <c r="L62" s="208"/>
      <c r="M62" s="207"/>
      <c r="N62" s="207"/>
      <c r="O62" s="813">
        <v>137.9</v>
      </c>
      <c r="P62" s="208">
        <v>209.8</v>
      </c>
      <c r="Q62" s="208">
        <v>215.3</v>
      </c>
      <c r="R62" s="208">
        <v>221.6</v>
      </c>
      <c r="S62" s="208">
        <v>232.6</v>
      </c>
      <c r="T62" s="813"/>
      <c r="U62" s="208"/>
      <c r="V62" s="208"/>
      <c r="W62" s="208"/>
      <c r="X62" s="208"/>
      <c r="Y62" s="208"/>
      <c r="Z62" s="208"/>
      <c r="AA62" s="459"/>
      <c r="AB62" s="123"/>
      <c r="AC62" s="123">
        <v>3.4</v>
      </c>
      <c r="AD62" s="123">
        <v>9.1</v>
      </c>
      <c r="AE62" s="123"/>
      <c r="AF62" s="123"/>
      <c r="AG62" s="123"/>
      <c r="AH62" s="123"/>
      <c r="AI62" s="123"/>
      <c r="AJ62" s="123"/>
      <c r="AK62" s="123"/>
      <c r="AL62" s="123"/>
    </row>
    <row r="63" spans="1:38" ht="12.75" hidden="1">
      <c r="A63" s="216" t="s">
        <v>89</v>
      </c>
      <c r="B63" s="208"/>
      <c r="C63" s="208"/>
      <c r="D63" s="208"/>
      <c r="E63" s="208"/>
      <c r="F63" s="208"/>
      <c r="G63" s="208"/>
      <c r="H63" s="208"/>
      <c r="I63" s="208"/>
      <c r="J63" s="208"/>
      <c r="K63" s="208"/>
      <c r="L63" s="208"/>
      <c r="M63" s="207"/>
      <c r="N63" s="207"/>
      <c r="O63" s="813">
        <v>-34.200000000000003</v>
      </c>
      <c r="P63" s="208">
        <v>2.1</v>
      </c>
      <c r="Q63" s="208">
        <v>2.6</v>
      </c>
      <c r="R63" s="208">
        <v>3</v>
      </c>
      <c r="S63" s="208">
        <v>5</v>
      </c>
      <c r="T63" s="813"/>
      <c r="U63" s="208"/>
      <c r="V63" s="208"/>
      <c r="W63" s="208"/>
      <c r="X63" s="208"/>
      <c r="Y63" s="208"/>
      <c r="Z63" s="208"/>
      <c r="AA63" s="459"/>
      <c r="AB63" s="123"/>
      <c r="AC63" s="123">
        <v>1343.8</v>
      </c>
      <c r="AD63" s="123">
        <v>1359.5</v>
      </c>
      <c r="AE63" s="123"/>
      <c r="AF63" s="123"/>
      <c r="AG63" s="123"/>
      <c r="AH63" s="123"/>
      <c r="AI63" s="123"/>
      <c r="AJ63" s="123"/>
      <c r="AK63" s="123"/>
      <c r="AL63" s="123"/>
    </row>
    <row r="64" spans="1:38" ht="12.75">
      <c r="A64" s="216"/>
      <c r="B64" s="208"/>
      <c r="C64" s="208"/>
      <c r="D64" s="208"/>
      <c r="E64" s="208"/>
      <c r="F64" s="208"/>
      <c r="G64" s="208"/>
      <c r="H64" s="208"/>
      <c r="I64" s="208"/>
      <c r="J64" s="208"/>
      <c r="K64" s="208"/>
      <c r="L64" s="208"/>
      <c r="M64" s="207"/>
      <c r="N64" s="207"/>
      <c r="O64" s="813"/>
      <c r="P64" s="208"/>
      <c r="Q64" s="208"/>
      <c r="R64" s="208"/>
      <c r="S64" s="208"/>
      <c r="T64" s="813"/>
      <c r="U64" s="208"/>
      <c r="V64" s="208"/>
      <c r="W64" s="208"/>
      <c r="X64" s="208"/>
      <c r="Y64" s="208"/>
      <c r="Z64" s="208"/>
      <c r="AA64" s="459"/>
      <c r="AB64" s="123"/>
      <c r="AC64" s="123"/>
      <c r="AD64" s="123"/>
      <c r="AE64" s="123"/>
      <c r="AF64" s="123"/>
      <c r="AG64" s="123"/>
      <c r="AH64" s="123"/>
      <c r="AI64" s="123"/>
      <c r="AJ64" s="123"/>
      <c r="AK64" s="123"/>
      <c r="AL64" s="123"/>
    </row>
    <row r="65" spans="1:38" ht="12.75">
      <c r="A65" s="215" t="s">
        <v>699</v>
      </c>
      <c r="B65" s="208"/>
      <c r="C65" s="208"/>
      <c r="D65" s="208"/>
      <c r="E65" s="208"/>
      <c r="F65" s="208"/>
      <c r="G65" s="208"/>
      <c r="H65" s="208"/>
      <c r="I65" s="208"/>
      <c r="J65" s="208"/>
      <c r="K65" s="208"/>
      <c r="L65" s="208"/>
      <c r="M65" s="207"/>
      <c r="N65" s="207"/>
      <c r="O65" s="813"/>
      <c r="P65" s="208"/>
      <c r="Q65" s="208"/>
      <c r="R65" s="208"/>
      <c r="S65" s="208"/>
      <c r="T65" s="813"/>
      <c r="U65" s="208"/>
      <c r="V65" s="208"/>
      <c r="W65" s="208"/>
      <c r="X65" s="208"/>
      <c r="Y65" s="208"/>
      <c r="Z65" s="96"/>
      <c r="AA65" s="459"/>
      <c r="AB65" s="94"/>
      <c r="AC65" s="94"/>
      <c r="AD65" s="94"/>
      <c r="AE65" s="94"/>
      <c r="AF65" s="94"/>
      <c r="AG65" s="94"/>
      <c r="AH65" s="94"/>
      <c r="AI65" s="94"/>
      <c r="AJ65" s="94"/>
      <c r="AK65" s="94"/>
      <c r="AL65" s="94"/>
    </row>
    <row r="66" spans="1:38" ht="12.75">
      <c r="A66" s="216" t="s">
        <v>489</v>
      </c>
      <c r="B66" s="208"/>
      <c r="C66" s="208"/>
      <c r="D66" s="208"/>
      <c r="E66" s="208"/>
      <c r="F66" s="208"/>
      <c r="G66" s="208"/>
      <c r="H66" s="208"/>
      <c r="I66" s="208"/>
      <c r="J66" s="208"/>
      <c r="K66" s="208"/>
      <c r="L66" s="208"/>
      <c r="M66" s="207"/>
      <c r="N66" s="207"/>
      <c r="O66" s="813"/>
      <c r="P66" s="208"/>
      <c r="Q66" s="208"/>
      <c r="R66" s="208"/>
      <c r="S66" s="208"/>
      <c r="T66" s="208">
        <v>580</v>
      </c>
      <c r="U66" s="208">
        <v>650</v>
      </c>
      <c r="V66" s="208">
        <v>671</v>
      </c>
      <c r="W66" s="208">
        <v>721</v>
      </c>
      <c r="X66" s="208">
        <v>810</v>
      </c>
      <c r="Y66" s="96">
        <v>879</v>
      </c>
      <c r="Z66" s="459">
        <v>949</v>
      </c>
      <c r="AA66" s="94">
        <v>1002</v>
      </c>
      <c r="AB66" s="94">
        <v>1065.0999999999999</v>
      </c>
      <c r="AC66" s="94">
        <v>1131</v>
      </c>
      <c r="AD66" s="94">
        <v>1211.5</v>
      </c>
      <c r="AE66" s="94">
        <v>1439.7</v>
      </c>
      <c r="AF66" s="94">
        <v>1521.5</v>
      </c>
      <c r="AG66" s="94">
        <v>1458.8</v>
      </c>
      <c r="AH66" s="94">
        <v>1506.1</v>
      </c>
      <c r="AI66" s="94">
        <v>1643.9</v>
      </c>
      <c r="AJ66" s="94">
        <v>1778.2</v>
      </c>
      <c r="AK66" s="94">
        <v>1930.9</v>
      </c>
      <c r="AL66" s="94">
        <v>2096.3000000000002</v>
      </c>
    </row>
    <row r="67" spans="1:38" ht="12.75" hidden="1">
      <c r="A67" s="216" t="s">
        <v>88</v>
      </c>
      <c r="B67" s="208"/>
      <c r="C67" s="208"/>
      <c r="D67" s="208"/>
      <c r="E67" s="208"/>
      <c r="F67" s="208"/>
      <c r="G67" s="208"/>
      <c r="H67" s="208"/>
      <c r="I67" s="208"/>
      <c r="J67" s="208"/>
      <c r="K67" s="208"/>
      <c r="L67" s="208"/>
      <c r="M67" s="207"/>
      <c r="N67" s="207"/>
      <c r="O67" s="813"/>
      <c r="P67" s="208"/>
      <c r="Q67" s="208"/>
      <c r="R67" s="208"/>
      <c r="S67" s="208"/>
      <c r="T67" s="813"/>
      <c r="U67" s="208"/>
      <c r="V67" s="208"/>
      <c r="W67" s="208"/>
      <c r="X67" s="208"/>
      <c r="Y67" s="208"/>
      <c r="Z67" s="96"/>
      <c r="AA67" s="459"/>
      <c r="AB67" s="94"/>
      <c r="AC67" s="94">
        <v>116.3</v>
      </c>
      <c r="AD67" s="94">
        <v>119.5</v>
      </c>
      <c r="AE67" s="94"/>
      <c r="AF67" s="94"/>
      <c r="AG67" s="94"/>
      <c r="AH67" s="94"/>
      <c r="AI67" s="94"/>
      <c r="AJ67" s="94"/>
      <c r="AK67" s="94"/>
      <c r="AL67" s="94"/>
    </row>
    <row r="68" spans="1:38" ht="12.75" hidden="1">
      <c r="A68" s="216" t="s">
        <v>103</v>
      </c>
      <c r="B68" s="208"/>
      <c r="C68" s="208"/>
      <c r="D68" s="208"/>
      <c r="E68" s="208"/>
      <c r="F68" s="208"/>
      <c r="G68" s="208"/>
      <c r="H68" s="208"/>
      <c r="I68" s="208"/>
      <c r="J68" s="208"/>
      <c r="K68" s="208"/>
      <c r="L68" s="208"/>
      <c r="M68" s="207"/>
      <c r="N68" s="207"/>
      <c r="O68" s="813"/>
      <c r="P68" s="208"/>
      <c r="Q68" s="208"/>
      <c r="R68" s="208"/>
      <c r="S68" s="208"/>
      <c r="T68" s="813"/>
      <c r="U68" s="208"/>
      <c r="V68" s="208"/>
      <c r="W68" s="208"/>
      <c r="X68" s="208"/>
      <c r="Y68" s="208"/>
      <c r="Z68" s="96"/>
      <c r="AA68" s="459"/>
      <c r="AB68" s="94"/>
      <c r="AC68" s="94">
        <v>5.3</v>
      </c>
      <c r="AD68" s="94">
        <v>2.7</v>
      </c>
      <c r="AE68" s="94"/>
      <c r="AF68" s="94"/>
      <c r="AG68" s="94"/>
      <c r="AH68" s="94"/>
      <c r="AI68" s="94"/>
      <c r="AJ68" s="94"/>
      <c r="AK68" s="94"/>
      <c r="AL68" s="94"/>
    </row>
    <row r="69" spans="1:38" ht="12.75" hidden="1">
      <c r="A69" s="216" t="s">
        <v>89</v>
      </c>
      <c r="B69" s="208"/>
      <c r="C69" s="208"/>
      <c r="D69" s="208"/>
      <c r="E69" s="208"/>
      <c r="F69" s="208"/>
      <c r="G69" s="208"/>
      <c r="H69" s="208"/>
      <c r="I69" s="208"/>
      <c r="J69" s="208"/>
      <c r="K69" s="208"/>
      <c r="L69" s="208"/>
      <c r="M69" s="207"/>
      <c r="N69" s="207"/>
      <c r="O69" s="813"/>
      <c r="P69" s="208"/>
      <c r="Q69" s="208"/>
      <c r="R69" s="208"/>
      <c r="S69" s="208"/>
      <c r="T69" s="813"/>
      <c r="U69" s="208"/>
      <c r="V69" s="208"/>
      <c r="W69" s="208"/>
      <c r="X69" s="208"/>
      <c r="Y69" s="208"/>
      <c r="Z69" s="96"/>
      <c r="AA69" s="459"/>
      <c r="AB69" s="94"/>
      <c r="AC69" s="94">
        <v>972.1</v>
      </c>
      <c r="AD69" s="94">
        <v>1013.6</v>
      </c>
      <c r="AE69" s="94"/>
      <c r="AF69" s="94"/>
      <c r="AG69" s="94"/>
      <c r="AH69" s="94"/>
      <c r="AI69" s="94"/>
      <c r="AJ69" s="94"/>
      <c r="AK69" s="94"/>
      <c r="AL69" s="94"/>
    </row>
    <row r="70" spans="1:38" ht="12.75">
      <c r="A70" s="216"/>
      <c r="B70" s="208"/>
      <c r="C70" s="208"/>
      <c r="D70" s="208"/>
      <c r="E70" s="208"/>
      <c r="F70" s="208"/>
      <c r="G70" s="208"/>
      <c r="H70" s="208"/>
      <c r="I70" s="208"/>
      <c r="J70" s="208"/>
      <c r="K70" s="208"/>
      <c r="L70" s="208"/>
      <c r="M70" s="207"/>
      <c r="N70" s="207"/>
      <c r="O70" s="813"/>
      <c r="P70" s="208"/>
      <c r="Q70" s="208"/>
      <c r="R70" s="208"/>
      <c r="S70" s="208"/>
      <c r="T70" s="813"/>
      <c r="U70" s="208"/>
      <c r="V70" s="208"/>
      <c r="W70" s="208"/>
      <c r="X70" s="208"/>
      <c r="Y70" s="208"/>
      <c r="Z70" s="96"/>
      <c r="AA70" s="459"/>
      <c r="AB70" s="94"/>
      <c r="AC70" s="94"/>
      <c r="AD70" s="94"/>
      <c r="AE70" s="94"/>
      <c r="AF70" s="94"/>
      <c r="AG70" s="94"/>
      <c r="AH70" s="94"/>
      <c r="AI70" s="94"/>
      <c r="AJ70" s="94"/>
      <c r="AK70" s="94"/>
      <c r="AL70" s="94"/>
    </row>
    <row r="71" spans="1:38" ht="12.75">
      <c r="A71" s="215" t="s">
        <v>700</v>
      </c>
      <c r="B71" s="208"/>
      <c r="C71" s="208"/>
      <c r="D71" s="208"/>
      <c r="E71" s="208"/>
      <c r="F71" s="208"/>
      <c r="G71" s="208"/>
      <c r="H71" s="208"/>
      <c r="I71" s="208"/>
      <c r="J71" s="208"/>
      <c r="K71" s="208"/>
      <c r="L71" s="208"/>
      <c r="M71" s="207"/>
      <c r="N71" s="207"/>
      <c r="O71" s="813"/>
      <c r="P71" s="208"/>
      <c r="Q71" s="208"/>
      <c r="R71" s="208"/>
      <c r="S71" s="208"/>
      <c r="T71" s="813"/>
      <c r="U71" s="208"/>
      <c r="V71" s="208"/>
      <c r="W71" s="208"/>
      <c r="X71" s="208"/>
      <c r="Y71" s="208"/>
      <c r="Z71" s="96"/>
      <c r="AA71" s="459"/>
      <c r="AB71" s="94"/>
      <c r="AC71" s="94"/>
      <c r="AD71" s="94"/>
      <c r="AE71" s="94"/>
      <c r="AF71" s="94"/>
      <c r="AG71" s="94"/>
      <c r="AH71" s="94"/>
      <c r="AI71" s="94"/>
      <c r="AJ71" s="94"/>
      <c r="AK71" s="94"/>
      <c r="AL71" s="94"/>
    </row>
    <row r="72" spans="1:38" ht="12.75">
      <c r="A72" s="216" t="s">
        <v>489</v>
      </c>
      <c r="B72" s="208"/>
      <c r="C72" s="208"/>
      <c r="D72" s="208"/>
      <c r="E72" s="208"/>
      <c r="F72" s="208"/>
      <c r="G72" s="208"/>
      <c r="H72" s="208"/>
      <c r="I72" s="208"/>
      <c r="J72" s="208"/>
      <c r="K72" s="208"/>
      <c r="L72" s="208"/>
      <c r="M72" s="207"/>
      <c r="N72" s="207"/>
      <c r="O72" s="813"/>
      <c r="P72" s="208"/>
      <c r="Q72" s="208"/>
      <c r="R72" s="208"/>
      <c r="S72" s="208"/>
      <c r="T72" s="813">
        <v>249</v>
      </c>
      <c r="U72" s="208">
        <v>389</v>
      </c>
      <c r="V72" s="208">
        <v>550</v>
      </c>
      <c r="W72" s="208">
        <v>662</v>
      </c>
      <c r="X72" s="208">
        <v>714</v>
      </c>
      <c r="Y72" s="208">
        <v>730</v>
      </c>
      <c r="Z72" s="96">
        <v>774</v>
      </c>
      <c r="AA72" s="459">
        <v>966</v>
      </c>
      <c r="AB72" s="94">
        <v>1065</v>
      </c>
      <c r="AC72" s="94">
        <v>1048.3</v>
      </c>
      <c r="AD72" s="94">
        <v>1074.2</v>
      </c>
      <c r="AE72" s="94">
        <v>1166.9000000000001</v>
      </c>
      <c r="AF72" s="94">
        <v>1243.9000000000001</v>
      </c>
      <c r="AG72" s="94">
        <v>1386</v>
      </c>
      <c r="AH72" s="94">
        <v>1556.7</v>
      </c>
      <c r="AI72" s="94">
        <v>1747.7</v>
      </c>
      <c r="AJ72" s="94">
        <v>1944.5</v>
      </c>
      <c r="AK72" s="94">
        <v>2131.3000000000002</v>
      </c>
      <c r="AL72" s="94">
        <v>2335.6999999999998</v>
      </c>
    </row>
    <row r="73" spans="1:38" ht="12.75" hidden="1">
      <c r="A73" s="216" t="s">
        <v>88</v>
      </c>
      <c r="B73" s="208"/>
      <c r="C73" s="208"/>
      <c r="D73" s="208"/>
      <c r="E73" s="208"/>
      <c r="F73" s="208"/>
      <c r="G73" s="208"/>
      <c r="H73" s="208"/>
      <c r="I73" s="208"/>
      <c r="J73" s="208"/>
      <c r="K73" s="208"/>
      <c r="L73" s="208"/>
      <c r="M73" s="207"/>
      <c r="N73" s="207"/>
      <c r="O73" s="813"/>
      <c r="P73" s="208"/>
      <c r="Q73" s="208"/>
      <c r="R73" s="208"/>
      <c r="S73" s="208"/>
      <c r="T73" s="813"/>
      <c r="U73" s="208"/>
      <c r="V73" s="208"/>
      <c r="W73" s="208"/>
      <c r="X73" s="208"/>
      <c r="Y73" s="208"/>
      <c r="Z73" s="96"/>
      <c r="AA73" s="459"/>
      <c r="AB73" s="94"/>
      <c r="AC73" s="94">
        <v>91</v>
      </c>
      <c r="AD73" s="94">
        <v>91</v>
      </c>
      <c r="AE73" s="94"/>
      <c r="AF73" s="94"/>
      <c r="AG73" s="94"/>
      <c r="AH73" s="94"/>
      <c r="AI73" s="94"/>
      <c r="AJ73" s="94"/>
      <c r="AK73" s="94"/>
      <c r="AL73" s="94"/>
    </row>
    <row r="74" spans="1:38" ht="12.75" hidden="1">
      <c r="A74" s="216" t="s">
        <v>103</v>
      </c>
      <c r="B74" s="208"/>
      <c r="C74" s="208"/>
      <c r="D74" s="208"/>
      <c r="E74" s="208"/>
      <c r="F74" s="208"/>
      <c r="G74" s="208"/>
      <c r="H74" s="208"/>
      <c r="I74" s="208"/>
      <c r="J74" s="208"/>
      <c r="K74" s="208"/>
      <c r="L74" s="208"/>
      <c r="M74" s="207"/>
      <c r="N74" s="207"/>
      <c r="O74" s="813"/>
      <c r="P74" s="208"/>
      <c r="Q74" s="208"/>
      <c r="R74" s="208"/>
      <c r="S74" s="208"/>
      <c r="T74" s="813"/>
      <c r="U74" s="208"/>
      <c r="V74" s="208"/>
      <c r="W74" s="208"/>
      <c r="X74" s="208"/>
      <c r="Y74" s="208"/>
      <c r="Z74" s="96"/>
      <c r="AA74" s="459"/>
      <c r="AB74" s="94"/>
      <c r="AC74" s="94">
        <v>0.2</v>
      </c>
      <c r="AD74" s="94">
        <v>0</v>
      </c>
      <c r="AE74" s="94"/>
      <c r="AF74" s="94"/>
      <c r="AG74" s="94"/>
      <c r="AH74" s="94"/>
      <c r="AI74" s="94"/>
      <c r="AJ74" s="94"/>
      <c r="AK74" s="94"/>
      <c r="AL74" s="94"/>
    </row>
    <row r="75" spans="1:38" ht="12.75" hidden="1">
      <c r="A75" s="216" t="s">
        <v>89</v>
      </c>
      <c r="B75" s="208"/>
      <c r="C75" s="208"/>
      <c r="D75" s="208"/>
      <c r="E75" s="208"/>
      <c r="F75" s="208"/>
      <c r="G75" s="208"/>
      <c r="H75" s="208"/>
      <c r="I75" s="208"/>
      <c r="J75" s="208"/>
      <c r="K75" s="208"/>
      <c r="L75" s="208"/>
      <c r="M75" s="207"/>
      <c r="N75" s="207"/>
      <c r="O75" s="813"/>
      <c r="P75" s="208"/>
      <c r="Q75" s="208"/>
      <c r="R75" s="208"/>
      <c r="S75" s="208"/>
      <c r="T75" s="813"/>
      <c r="U75" s="208"/>
      <c r="V75" s="208"/>
      <c r="W75" s="208"/>
      <c r="X75" s="208"/>
      <c r="Y75" s="208"/>
      <c r="Z75" s="96"/>
      <c r="AA75" s="459"/>
      <c r="AB75" s="94"/>
      <c r="AC75" s="94">
        <v>1151.8</v>
      </c>
      <c r="AD75" s="94">
        <v>1180.3</v>
      </c>
      <c r="AE75" s="94"/>
      <c r="AF75" s="94"/>
      <c r="AG75" s="94"/>
      <c r="AH75" s="94"/>
      <c r="AI75" s="94"/>
      <c r="AJ75" s="94"/>
      <c r="AK75" s="94"/>
      <c r="AL75" s="94"/>
    </row>
    <row r="76" spans="1:38" ht="12.75">
      <c r="A76" s="216"/>
      <c r="B76" s="208"/>
      <c r="C76" s="208"/>
      <c r="D76" s="208"/>
      <c r="E76" s="208"/>
      <c r="F76" s="208"/>
      <c r="G76" s="208"/>
      <c r="H76" s="208"/>
      <c r="I76" s="208"/>
      <c r="J76" s="208"/>
      <c r="K76" s="208"/>
      <c r="L76" s="208"/>
      <c r="M76" s="207"/>
      <c r="N76" s="207"/>
      <c r="O76" s="813"/>
      <c r="P76" s="208"/>
      <c r="Q76" s="208"/>
      <c r="R76" s="208"/>
      <c r="S76" s="208"/>
      <c r="T76" s="813"/>
      <c r="U76" s="208"/>
      <c r="V76" s="208"/>
      <c r="W76" s="208"/>
      <c r="X76" s="208"/>
      <c r="Y76" s="208"/>
      <c r="Z76" s="96"/>
      <c r="AA76" s="459"/>
      <c r="AB76" s="94"/>
      <c r="AC76" s="94"/>
      <c r="AD76" s="94"/>
      <c r="AE76" s="94"/>
      <c r="AF76" s="94"/>
      <c r="AG76" s="94"/>
      <c r="AH76" s="94"/>
      <c r="AI76" s="94"/>
      <c r="AJ76" s="94"/>
      <c r="AK76" s="94"/>
      <c r="AL76" s="94"/>
    </row>
    <row r="77" spans="1:38" ht="12.75">
      <c r="A77" s="215" t="s">
        <v>97</v>
      </c>
      <c r="B77" s="208"/>
      <c r="C77" s="208"/>
      <c r="D77" s="208"/>
      <c r="E77" s="208"/>
      <c r="F77" s="208"/>
      <c r="G77" s="208"/>
      <c r="H77" s="208"/>
      <c r="I77" s="208"/>
      <c r="J77" s="208"/>
      <c r="K77" s="208"/>
      <c r="L77" s="208"/>
      <c r="M77" s="207"/>
      <c r="N77" s="207"/>
      <c r="O77" s="813"/>
      <c r="P77" s="208"/>
      <c r="Q77" s="208"/>
      <c r="R77" s="208"/>
      <c r="S77" s="208"/>
      <c r="T77" s="813"/>
      <c r="U77" s="208"/>
      <c r="V77" s="208"/>
      <c r="W77" s="208"/>
      <c r="X77" s="208"/>
      <c r="Y77" s="208"/>
      <c r="Z77" s="208"/>
      <c r="AA77" s="459"/>
      <c r="AB77" s="94"/>
      <c r="AC77" s="94"/>
      <c r="AD77" s="94"/>
      <c r="AE77" s="94"/>
      <c r="AF77" s="94"/>
      <c r="AG77" s="94"/>
      <c r="AH77" s="94"/>
      <c r="AI77" s="94"/>
      <c r="AJ77" s="94"/>
      <c r="AK77" s="94"/>
      <c r="AL77" s="94"/>
    </row>
    <row r="78" spans="1:38" ht="12.75">
      <c r="A78" s="216" t="s">
        <v>489</v>
      </c>
      <c r="B78" s="208">
        <v>172.9</v>
      </c>
      <c r="C78" s="208">
        <v>22.6</v>
      </c>
      <c r="D78" s="208">
        <v>37.1</v>
      </c>
      <c r="E78" s="208">
        <v>44.6</v>
      </c>
      <c r="F78" s="208">
        <v>46.1</v>
      </c>
      <c r="G78" s="208">
        <v>51.3</v>
      </c>
      <c r="H78" s="208">
        <v>57.3</v>
      </c>
      <c r="I78" s="208">
        <v>70.3</v>
      </c>
      <c r="J78" s="208">
        <v>76.599999999999994</v>
      </c>
      <c r="K78" s="208"/>
      <c r="L78" s="208">
        <v>294.3</v>
      </c>
      <c r="M78" s="207"/>
      <c r="N78" s="207"/>
      <c r="O78" s="813">
        <v>407</v>
      </c>
      <c r="P78" s="208">
        <v>422.9</v>
      </c>
      <c r="Q78" s="208">
        <v>415.2</v>
      </c>
      <c r="R78" s="208">
        <v>488.7</v>
      </c>
      <c r="S78" s="208">
        <v>579.4</v>
      </c>
      <c r="T78" s="813">
        <v>879</v>
      </c>
      <c r="U78" s="208">
        <v>927</v>
      </c>
      <c r="V78" s="208">
        <v>969</v>
      </c>
      <c r="W78" s="208">
        <v>1389</v>
      </c>
      <c r="X78" s="208">
        <v>1648</v>
      </c>
      <c r="Y78" s="208">
        <v>1999</v>
      </c>
      <c r="Z78" s="208">
        <v>2340</v>
      </c>
      <c r="AA78" s="459">
        <v>2073</v>
      </c>
      <c r="AB78" s="123">
        <v>1813.9</v>
      </c>
      <c r="AC78" s="123">
        <v>1881.4</v>
      </c>
      <c r="AD78" s="123">
        <v>1951.4</v>
      </c>
      <c r="AE78" s="123">
        <v>2076</v>
      </c>
      <c r="AF78" s="123">
        <v>2166.1</v>
      </c>
      <c r="AG78" s="123">
        <v>2194.4</v>
      </c>
      <c r="AH78" s="123">
        <v>2338</v>
      </c>
      <c r="AI78" s="123">
        <v>2508.1</v>
      </c>
      <c r="AJ78" s="123">
        <v>2666.5</v>
      </c>
      <c r="AK78" s="123">
        <v>2827.2</v>
      </c>
      <c r="AL78" s="123">
        <v>2996.9</v>
      </c>
    </row>
    <row r="79" spans="1:38" ht="12.75" hidden="1">
      <c r="A79" s="216" t="s">
        <v>88</v>
      </c>
      <c r="B79" s="208"/>
      <c r="C79" s="208"/>
      <c r="D79" s="208"/>
      <c r="E79" s="208"/>
      <c r="F79" s="208"/>
      <c r="G79" s="208"/>
      <c r="H79" s="208"/>
      <c r="I79" s="208"/>
      <c r="J79" s="208"/>
      <c r="K79" s="208"/>
      <c r="L79" s="208"/>
      <c r="M79" s="207"/>
      <c r="N79" s="207"/>
      <c r="O79" s="813">
        <v>125.5</v>
      </c>
      <c r="P79" s="208">
        <v>135</v>
      </c>
      <c r="Q79" s="208">
        <v>137.30000000000001</v>
      </c>
      <c r="R79" s="208">
        <v>146.6</v>
      </c>
      <c r="S79" s="208">
        <v>158.4</v>
      </c>
      <c r="T79" s="813"/>
      <c r="U79" s="208"/>
      <c r="V79" s="208"/>
      <c r="W79" s="208"/>
      <c r="X79" s="208"/>
      <c r="Y79" s="208"/>
      <c r="Z79" s="208"/>
      <c r="AA79" s="459"/>
      <c r="AB79" s="123"/>
      <c r="AC79" s="123">
        <v>119</v>
      </c>
      <c r="AD79" s="123">
        <v>125.4</v>
      </c>
      <c r="AE79" s="123"/>
      <c r="AF79" s="123"/>
      <c r="AG79" s="123"/>
      <c r="AH79" s="123"/>
      <c r="AI79" s="123"/>
      <c r="AJ79" s="123"/>
      <c r="AK79" s="123"/>
      <c r="AL79" s="123"/>
    </row>
    <row r="80" spans="1:38" ht="12.75" hidden="1">
      <c r="A80" s="216" t="s">
        <v>103</v>
      </c>
      <c r="B80" s="208"/>
      <c r="C80" s="208"/>
      <c r="D80" s="208"/>
      <c r="E80" s="208"/>
      <c r="F80" s="208"/>
      <c r="G80" s="208"/>
      <c r="H80" s="208"/>
      <c r="I80" s="208"/>
      <c r="J80" s="208"/>
      <c r="K80" s="208"/>
      <c r="L80" s="208"/>
      <c r="M80" s="207"/>
      <c r="N80" s="207"/>
      <c r="O80" s="813">
        <v>324.2</v>
      </c>
      <c r="P80" s="208">
        <v>313.3</v>
      </c>
      <c r="Q80" s="208">
        <v>302.5</v>
      </c>
      <c r="R80" s="208">
        <v>333.3</v>
      </c>
      <c r="S80" s="208">
        <v>365.7</v>
      </c>
      <c r="T80" s="813"/>
      <c r="U80" s="208"/>
      <c r="V80" s="208"/>
      <c r="W80" s="208"/>
      <c r="X80" s="208"/>
      <c r="Y80" s="208"/>
      <c r="Z80" s="208"/>
      <c r="AA80" s="459"/>
      <c r="AB80" s="123"/>
      <c r="AC80" s="123">
        <v>6.7</v>
      </c>
      <c r="AD80" s="123">
        <v>5.4</v>
      </c>
      <c r="AE80" s="123"/>
      <c r="AF80" s="123"/>
      <c r="AG80" s="123"/>
      <c r="AH80" s="123"/>
      <c r="AI80" s="123"/>
      <c r="AJ80" s="123"/>
      <c r="AK80" s="123"/>
      <c r="AL80" s="123"/>
    </row>
    <row r="81" spans="1:38" ht="12.75" hidden="1">
      <c r="A81" s="216" t="s">
        <v>89</v>
      </c>
      <c r="B81" s="208"/>
      <c r="C81" s="208"/>
      <c r="D81" s="208"/>
      <c r="E81" s="208"/>
      <c r="F81" s="208"/>
      <c r="G81" s="208"/>
      <c r="H81" s="208"/>
      <c r="I81" s="208"/>
      <c r="J81" s="208"/>
      <c r="K81" s="208"/>
      <c r="L81" s="208"/>
      <c r="M81" s="207"/>
      <c r="N81" s="207"/>
      <c r="O81" s="813">
        <v>-5.5</v>
      </c>
      <c r="P81" s="208">
        <v>-3.4</v>
      </c>
      <c r="Q81" s="208">
        <v>-3.4</v>
      </c>
      <c r="R81" s="208">
        <v>10.199999999999999</v>
      </c>
      <c r="S81" s="208">
        <v>9.6999999999999993</v>
      </c>
      <c r="T81" s="813"/>
      <c r="U81" s="208"/>
      <c r="V81" s="208"/>
      <c r="W81" s="208"/>
      <c r="X81" s="208"/>
      <c r="Y81" s="208"/>
      <c r="Z81" s="208"/>
      <c r="AA81" s="459"/>
      <c r="AB81" s="123"/>
      <c r="AC81" s="123">
        <v>1581.4</v>
      </c>
      <c r="AD81" s="123">
        <v>1555.8</v>
      </c>
      <c r="AE81" s="123"/>
      <c r="AF81" s="123"/>
      <c r="AG81" s="123"/>
      <c r="AH81" s="123"/>
      <c r="AI81" s="123"/>
      <c r="AJ81" s="123"/>
      <c r="AK81" s="123"/>
      <c r="AL81" s="123"/>
    </row>
    <row r="82" spans="1:38" ht="12.75">
      <c r="A82" s="216"/>
      <c r="B82" s="208"/>
      <c r="C82" s="208"/>
      <c r="D82" s="208"/>
      <c r="E82" s="208"/>
      <c r="F82" s="208"/>
      <c r="G82" s="208"/>
      <c r="H82" s="208"/>
      <c r="I82" s="208"/>
      <c r="J82" s="208"/>
      <c r="K82" s="208"/>
      <c r="L82" s="208"/>
      <c r="M82" s="207"/>
      <c r="N82" s="207"/>
      <c r="O82" s="813"/>
      <c r="P82" s="208"/>
      <c r="Q82" s="208"/>
      <c r="R82" s="208"/>
      <c r="S82" s="208"/>
      <c r="T82" s="813"/>
      <c r="U82" s="208"/>
      <c r="V82" s="208"/>
      <c r="W82" s="208"/>
      <c r="X82" s="208"/>
      <c r="Y82" s="208"/>
      <c r="Z82" s="96"/>
      <c r="AA82" s="459"/>
      <c r="AB82" s="94"/>
      <c r="AC82" s="94"/>
      <c r="AD82" s="94"/>
      <c r="AE82" s="94"/>
      <c r="AF82" s="94"/>
      <c r="AG82" s="94"/>
      <c r="AH82" s="94"/>
      <c r="AI82" s="94"/>
      <c r="AJ82" s="94"/>
      <c r="AK82" s="94"/>
      <c r="AL82" s="94"/>
    </row>
    <row r="83" spans="1:38" ht="12.75">
      <c r="A83" s="215" t="s">
        <v>703</v>
      </c>
      <c r="B83" s="208"/>
      <c r="C83" s="208"/>
      <c r="D83" s="208"/>
      <c r="E83" s="208"/>
      <c r="F83" s="208"/>
      <c r="G83" s="208"/>
      <c r="H83" s="208"/>
      <c r="I83" s="208"/>
      <c r="J83" s="208"/>
      <c r="K83" s="208"/>
      <c r="L83" s="208"/>
      <c r="M83" s="207"/>
      <c r="N83" s="207"/>
      <c r="O83" s="813"/>
      <c r="P83" s="208"/>
      <c r="Q83" s="208"/>
      <c r="R83" s="208"/>
      <c r="S83" s="208"/>
      <c r="T83" s="813"/>
      <c r="U83" s="208"/>
      <c r="V83" s="208"/>
      <c r="W83" s="208"/>
      <c r="X83" s="208"/>
      <c r="Y83" s="208"/>
      <c r="Z83" s="96"/>
      <c r="AA83" s="459"/>
      <c r="AB83" s="94"/>
      <c r="AC83" s="94"/>
      <c r="AD83" s="94"/>
      <c r="AE83" s="94"/>
      <c r="AF83" s="94"/>
      <c r="AG83" s="94"/>
      <c r="AH83" s="94"/>
      <c r="AI83" s="94"/>
      <c r="AJ83" s="94"/>
      <c r="AK83" s="94"/>
      <c r="AL83" s="94"/>
    </row>
    <row r="84" spans="1:38" ht="12.75">
      <c r="A84" s="216" t="s">
        <v>489</v>
      </c>
      <c r="B84" s="208"/>
      <c r="C84" s="208"/>
      <c r="D84" s="208"/>
      <c r="E84" s="208"/>
      <c r="F84" s="208"/>
      <c r="G84" s="208"/>
      <c r="H84" s="208"/>
      <c r="I84" s="208"/>
      <c r="J84" s="208"/>
      <c r="K84" s="208"/>
      <c r="L84" s="208"/>
      <c r="M84" s="207"/>
      <c r="N84" s="207"/>
      <c r="O84" s="813"/>
      <c r="P84" s="208"/>
      <c r="Q84" s="208"/>
      <c r="R84" s="208"/>
      <c r="S84" s="208"/>
      <c r="T84" s="813">
        <v>1683</v>
      </c>
      <c r="U84" s="208">
        <v>1948</v>
      </c>
      <c r="V84" s="208">
        <v>2111</v>
      </c>
      <c r="W84" s="208">
        <v>2356</v>
      </c>
      <c r="X84" s="208">
        <v>2571</v>
      </c>
      <c r="Y84" s="208">
        <v>2753</v>
      </c>
      <c r="Z84" s="96">
        <v>3057</v>
      </c>
      <c r="AA84" s="459">
        <v>3307</v>
      </c>
      <c r="AB84" s="94">
        <v>3594.8</v>
      </c>
      <c r="AC84" s="94">
        <v>4080.3</v>
      </c>
      <c r="AD84" s="94">
        <v>4453.6000000000004</v>
      </c>
      <c r="AE84" s="94">
        <v>4741.3999999999996</v>
      </c>
      <c r="AF84" s="94">
        <v>5000.8999999999996</v>
      </c>
      <c r="AG84" s="94">
        <v>5254</v>
      </c>
      <c r="AH84" s="94">
        <v>5494.9</v>
      </c>
      <c r="AI84" s="94">
        <v>5883.3</v>
      </c>
      <c r="AJ84" s="94">
        <v>6254.9</v>
      </c>
      <c r="AK84" s="94">
        <v>6631.8</v>
      </c>
      <c r="AL84" s="94">
        <v>7030</v>
      </c>
    </row>
    <row r="85" spans="1:38" ht="12.75" hidden="1">
      <c r="A85" s="216" t="s">
        <v>88</v>
      </c>
      <c r="B85" s="208"/>
      <c r="C85" s="208"/>
      <c r="D85" s="208"/>
      <c r="E85" s="208"/>
      <c r="F85" s="208"/>
      <c r="G85" s="208"/>
      <c r="H85" s="208"/>
      <c r="I85" s="208"/>
      <c r="J85" s="208"/>
      <c r="K85" s="208"/>
      <c r="L85" s="208"/>
      <c r="M85" s="207"/>
      <c r="N85" s="207"/>
      <c r="O85" s="813"/>
      <c r="P85" s="208"/>
      <c r="Q85" s="208"/>
      <c r="R85" s="208"/>
      <c r="S85" s="208"/>
      <c r="T85" s="813"/>
      <c r="U85" s="208"/>
      <c r="V85" s="208"/>
      <c r="W85" s="208"/>
      <c r="X85" s="208"/>
      <c r="Y85" s="208"/>
      <c r="Z85" s="96"/>
      <c r="AA85" s="459"/>
      <c r="AB85" s="94"/>
      <c r="AC85" s="94">
        <v>120.3</v>
      </c>
      <c r="AD85" s="94">
        <v>126.8</v>
      </c>
      <c r="AE85" s="94"/>
      <c r="AF85" s="94"/>
      <c r="AG85" s="94"/>
      <c r="AH85" s="94"/>
      <c r="AI85" s="94"/>
      <c r="AJ85" s="94"/>
      <c r="AK85" s="94"/>
      <c r="AL85" s="94"/>
    </row>
    <row r="86" spans="1:38" ht="12.75" hidden="1">
      <c r="A86" s="216" t="s">
        <v>103</v>
      </c>
      <c r="B86" s="208"/>
      <c r="C86" s="208"/>
      <c r="D86" s="208"/>
      <c r="E86" s="208"/>
      <c r="F86" s="208"/>
      <c r="G86" s="208"/>
      <c r="H86" s="208"/>
      <c r="I86" s="208"/>
      <c r="J86" s="208"/>
      <c r="K86" s="208"/>
      <c r="L86" s="208"/>
      <c r="M86" s="207"/>
      <c r="N86" s="207"/>
      <c r="O86" s="813"/>
      <c r="P86" s="208"/>
      <c r="Q86" s="208"/>
      <c r="R86" s="208"/>
      <c r="S86" s="208"/>
      <c r="T86" s="813"/>
      <c r="U86" s="208"/>
      <c r="V86" s="208"/>
      <c r="W86" s="208"/>
      <c r="X86" s="208"/>
      <c r="Y86" s="208"/>
      <c r="Z86" s="96"/>
      <c r="AA86" s="459"/>
      <c r="AB86" s="94"/>
      <c r="AC86" s="94">
        <v>7.1</v>
      </c>
      <c r="AD86" s="94">
        <v>5.4</v>
      </c>
      <c r="AE86" s="94"/>
      <c r="AF86" s="94"/>
      <c r="AG86" s="94"/>
      <c r="AH86" s="94"/>
      <c r="AI86" s="94"/>
      <c r="AJ86" s="94"/>
      <c r="AK86" s="94"/>
      <c r="AL86" s="94"/>
    </row>
    <row r="87" spans="1:38" ht="12.75" hidden="1">
      <c r="A87" s="216" t="s">
        <v>89</v>
      </c>
      <c r="B87" s="208"/>
      <c r="C87" s="208"/>
      <c r="D87" s="208"/>
      <c r="E87" s="208"/>
      <c r="F87" s="208"/>
      <c r="G87" s="208"/>
      <c r="H87" s="208"/>
      <c r="I87" s="208"/>
      <c r="J87" s="208"/>
      <c r="K87" s="208"/>
      <c r="L87" s="208"/>
      <c r="M87" s="207"/>
      <c r="N87" s="207"/>
      <c r="O87" s="813"/>
      <c r="P87" s="208"/>
      <c r="Q87" s="208"/>
      <c r="R87" s="208"/>
      <c r="S87" s="208"/>
      <c r="T87" s="813"/>
      <c r="U87" s="208"/>
      <c r="V87" s="208"/>
      <c r="W87" s="208"/>
      <c r="X87" s="208"/>
      <c r="Y87" s="208"/>
      <c r="Z87" s="96"/>
      <c r="AA87" s="459"/>
      <c r="AB87" s="94"/>
      <c r="AC87" s="94">
        <v>3392.4</v>
      </c>
      <c r="AD87" s="94">
        <v>3511.6</v>
      </c>
      <c r="AE87" s="94"/>
      <c r="AF87" s="94"/>
      <c r="AG87" s="94"/>
      <c r="AH87" s="94"/>
      <c r="AI87" s="94"/>
      <c r="AJ87" s="94"/>
      <c r="AK87" s="94"/>
      <c r="AL87" s="94"/>
    </row>
    <row r="88" spans="1:38" ht="12.75">
      <c r="A88" s="216"/>
      <c r="B88" s="208"/>
      <c r="C88" s="208"/>
      <c r="D88" s="208"/>
      <c r="E88" s="208"/>
      <c r="F88" s="208"/>
      <c r="G88" s="208"/>
      <c r="H88" s="208"/>
      <c r="I88" s="208"/>
      <c r="J88" s="208"/>
      <c r="K88" s="208"/>
      <c r="L88" s="208"/>
      <c r="M88" s="207"/>
      <c r="N88" s="207"/>
      <c r="O88" s="813"/>
      <c r="P88" s="208"/>
      <c r="Q88" s="208"/>
      <c r="R88" s="208"/>
      <c r="S88" s="208"/>
      <c r="T88" s="813"/>
      <c r="U88" s="208"/>
      <c r="V88" s="208"/>
      <c r="W88" s="208"/>
      <c r="X88" s="208"/>
      <c r="Y88" s="208"/>
      <c r="Z88" s="96"/>
      <c r="AA88" s="459"/>
      <c r="AB88" s="94"/>
      <c r="AC88" s="94"/>
      <c r="AD88" s="94"/>
      <c r="AE88" s="94"/>
      <c r="AF88" s="94"/>
      <c r="AG88" s="94"/>
      <c r="AH88" s="94"/>
      <c r="AI88" s="94"/>
      <c r="AJ88" s="94"/>
      <c r="AK88" s="94"/>
      <c r="AL88" s="94"/>
    </row>
    <row r="89" spans="1:38" ht="12.75">
      <c r="A89" s="215" t="s">
        <v>704</v>
      </c>
      <c r="B89" s="208"/>
      <c r="C89" s="208"/>
      <c r="D89" s="208"/>
      <c r="E89" s="208"/>
      <c r="F89" s="208"/>
      <c r="G89" s="208"/>
      <c r="H89" s="208"/>
      <c r="I89" s="208"/>
      <c r="J89" s="208"/>
      <c r="K89" s="208"/>
      <c r="L89" s="208"/>
      <c r="M89" s="207"/>
      <c r="N89" s="207"/>
      <c r="O89" s="813"/>
      <c r="P89" s="208"/>
      <c r="Q89" s="208"/>
      <c r="R89" s="208"/>
      <c r="S89" s="208"/>
      <c r="T89" s="813"/>
      <c r="U89" s="208"/>
      <c r="V89" s="208"/>
      <c r="W89" s="208"/>
      <c r="X89" s="208"/>
      <c r="Y89" s="208"/>
      <c r="Z89" s="96"/>
      <c r="AA89" s="459"/>
      <c r="AB89" s="94"/>
      <c r="AC89" s="94"/>
      <c r="AD89" s="94"/>
      <c r="AE89" s="94"/>
      <c r="AF89" s="94"/>
      <c r="AG89" s="94"/>
      <c r="AH89" s="94"/>
      <c r="AI89" s="94"/>
      <c r="AJ89" s="94"/>
      <c r="AK89" s="94"/>
      <c r="AL89" s="94"/>
    </row>
    <row r="90" spans="1:38" ht="12.75">
      <c r="A90" s="216" t="s">
        <v>489</v>
      </c>
      <c r="B90" s="208"/>
      <c r="C90" s="208"/>
      <c r="D90" s="208"/>
      <c r="E90" s="208"/>
      <c r="F90" s="208"/>
      <c r="G90" s="208"/>
      <c r="H90" s="208"/>
      <c r="I90" s="208"/>
      <c r="J90" s="208"/>
      <c r="K90" s="208"/>
      <c r="L90" s="208"/>
      <c r="M90" s="207"/>
      <c r="N90" s="207"/>
      <c r="O90" s="813"/>
      <c r="P90" s="208"/>
      <c r="Q90" s="208"/>
      <c r="R90" s="208"/>
      <c r="S90" s="208"/>
      <c r="T90" s="208">
        <v>227</v>
      </c>
      <c r="U90" s="208">
        <v>262</v>
      </c>
      <c r="V90" s="208">
        <v>268</v>
      </c>
      <c r="W90" s="208">
        <v>400</v>
      </c>
      <c r="X90" s="208">
        <v>790</v>
      </c>
      <c r="Y90" s="1">
        <v>853</v>
      </c>
      <c r="Z90" s="96">
        <v>863</v>
      </c>
      <c r="AA90" s="459">
        <v>835</v>
      </c>
      <c r="AB90" s="94">
        <v>850.3</v>
      </c>
      <c r="AC90" s="94">
        <v>695.6</v>
      </c>
      <c r="AD90" s="94">
        <v>682.4</v>
      </c>
      <c r="AE90" s="94">
        <v>647.1</v>
      </c>
      <c r="AF90" s="94">
        <v>672.5</v>
      </c>
      <c r="AG90" s="94">
        <v>698.2</v>
      </c>
      <c r="AH90" s="94">
        <v>726.6</v>
      </c>
      <c r="AI90" s="94">
        <v>766.6</v>
      </c>
      <c r="AJ90" s="94">
        <v>813.4</v>
      </c>
      <c r="AK90" s="94">
        <v>858.3</v>
      </c>
      <c r="AL90" s="94">
        <v>905.4</v>
      </c>
    </row>
    <row r="91" spans="1:38" ht="12.75" hidden="1">
      <c r="A91" s="216" t="s">
        <v>88</v>
      </c>
      <c r="B91" s="208"/>
      <c r="C91" s="208"/>
      <c r="D91" s="208"/>
      <c r="E91" s="208"/>
      <c r="F91" s="208"/>
      <c r="G91" s="208"/>
      <c r="H91" s="208"/>
      <c r="I91" s="208"/>
      <c r="J91" s="208"/>
      <c r="K91" s="208"/>
      <c r="L91" s="208"/>
      <c r="M91" s="207"/>
      <c r="N91" s="207"/>
      <c r="O91" s="813"/>
      <c r="P91" s="208"/>
      <c r="Q91" s="208"/>
      <c r="R91" s="208"/>
      <c r="S91" s="208"/>
      <c r="T91" s="813"/>
      <c r="U91" s="208"/>
      <c r="V91" s="208"/>
      <c r="W91" s="208"/>
      <c r="X91" s="208"/>
      <c r="Y91" s="208"/>
      <c r="Z91" s="96"/>
      <c r="AA91" s="459"/>
      <c r="AB91" s="94"/>
      <c r="AC91" s="94">
        <v>108.7</v>
      </c>
      <c r="AD91" s="94">
        <v>112.3</v>
      </c>
      <c r="AE91" s="94"/>
      <c r="AF91" s="94"/>
      <c r="AG91" s="94"/>
      <c r="AH91" s="94"/>
      <c r="AI91" s="94"/>
      <c r="AJ91" s="94"/>
      <c r="AK91" s="94"/>
      <c r="AL91" s="94"/>
    </row>
    <row r="92" spans="1:38" ht="12.75" hidden="1">
      <c r="A92" s="216" t="s">
        <v>103</v>
      </c>
      <c r="B92" s="208"/>
      <c r="C92" s="208"/>
      <c r="D92" s="208"/>
      <c r="E92" s="208"/>
      <c r="F92" s="208"/>
      <c r="G92" s="208"/>
      <c r="H92" s="208"/>
      <c r="I92" s="208"/>
      <c r="J92" s="208"/>
      <c r="K92" s="208"/>
      <c r="L92" s="208"/>
      <c r="M92" s="207"/>
      <c r="N92" s="207"/>
      <c r="O92" s="813"/>
      <c r="P92" s="208"/>
      <c r="Q92" s="208"/>
      <c r="R92" s="208"/>
      <c r="S92" s="208"/>
      <c r="T92" s="813"/>
      <c r="U92" s="208"/>
      <c r="V92" s="208"/>
      <c r="W92" s="208"/>
      <c r="X92" s="208"/>
      <c r="Y92" s="208"/>
      <c r="Z92" s="96"/>
      <c r="AA92" s="459"/>
      <c r="AB92" s="94"/>
      <c r="AC92" s="94">
        <v>5</v>
      </c>
      <c r="AD92" s="94">
        <v>3.3</v>
      </c>
      <c r="AE92" s="94"/>
      <c r="AF92" s="94"/>
      <c r="AG92" s="94"/>
      <c r="AH92" s="94"/>
      <c r="AI92" s="94"/>
      <c r="AJ92" s="94"/>
      <c r="AK92" s="94"/>
      <c r="AL92" s="94"/>
    </row>
    <row r="93" spans="1:38" ht="12.75" hidden="1">
      <c r="A93" s="216" t="s">
        <v>89</v>
      </c>
      <c r="B93" s="208"/>
      <c r="C93" s="208"/>
      <c r="D93" s="208"/>
      <c r="E93" s="208"/>
      <c r="F93" s="208"/>
      <c r="G93" s="208"/>
      <c r="H93" s="208"/>
      <c r="I93" s="208"/>
      <c r="J93" s="208"/>
      <c r="K93" s="208"/>
      <c r="L93" s="208"/>
      <c r="M93" s="207"/>
      <c r="N93" s="207"/>
      <c r="O93" s="813"/>
      <c r="P93" s="208"/>
      <c r="Q93" s="208"/>
      <c r="R93" s="208"/>
      <c r="S93" s="208"/>
      <c r="T93" s="813"/>
      <c r="U93" s="208"/>
      <c r="V93" s="208"/>
      <c r="W93" s="208"/>
      <c r="X93" s="208"/>
      <c r="Y93" s="208"/>
      <c r="Z93" s="96"/>
      <c r="AA93" s="459"/>
      <c r="AB93" s="94"/>
      <c r="AC93" s="94">
        <v>639.9</v>
      </c>
      <c r="AD93" s="94">
        <v>607.6</v>
      </c>
      <c r="AE93" s="94"/>
      <c r="AF93" s="94"/>
      <c r="AG93" s="94"/>
      <c r="AH93" s="94"/>
      <c r="AI93" s="94"/>
      <c r="AJ93" s="94"/>
      <c r="AK93" s="94"/>
      <c r="AL93" s="94"/>
    </row>
    <row r="94" spans="1:38" ht="12.75">
      <c r="A94" s="216"/>
      <c r="B94" s="208"/>
      <c r="C94" s="208"/>
      <c r="D94" s="208"/>
      <c r="E94" s="208"/>
      <c r="F94" s="208"/>
      <c r="G94" s="208"/>
      <c r="H94" s="208"/>
      <c r="I94" s="208"/>
      <c r="J94" s="208"/>
      <c r="K94" s="208"/>
      <c r="L94" s="208"/>
      <c r="M94" s="207"/>
      <c r="N94" s="207"/>
      <c r="O94" s="813"/>
      <c r="P94" s="208"/>
      <c r="Q94" s="208"/>
      <c r="R94" s="208"/>
      <c r="S94" s="208"/>
      <c r="T94" s="813"/>
      <c r="U94" s="208"/>
      <c r="V94" s="208"/>
      <c r="W94" s="208"/>
      <c r="X94" s="208"/>
      <c r="Y94" s="208"/>
      <c r="Z94" s="96"/>
      <c r="AA94" s="459"/>
      <c r="AB94" s="94"/>
      <c r="AC94" s="94"/>
      <c r="AD94" s="94"/>
      <c r="AE94" s="94"/>
      <c r="AF94" s="94"/>
      <c r="AG94" s="94"/>
      <c r="AH94" s="94"/>
      <c r="AI94" s="94"/>
      <c r="AJ94" s="94"/>
      <c r="AK94" s="94"/>
      <c r="AL94" s="94"/>
    </row>
    <row r="95" spans="1:38" ht="12.75">
      <c r="A95" s="215" t="s">
        <v>705</v>
      </c>
      <c r="B95" s="208"/>
      <c r="C95" s="208"/>
      <c r="D95" s="208"/>
      <c r="E95" s="208"/>
      <c r="F95" s="208"/>
      <c r="G95" s="208"/>
      <c r="H95" s="208"/>
      <c r="I95" s="208"/>
      <c r="J95" s="208"/>
      <c r="K95" s="208"/>
      <c r="L95" s="208"/>
      <c r="M95" s="207"/>
      <c r="N95" s="207"/>
      <c r="O95" s="813"/>
      <c r="P95" s="208"/>
      <c r="Q95" s="208"/>
      <c r="R95" s="208"/>
      <c r="S95" s="208"/>
      <c r="T95" s="813"/>
      <c r="U95" s="208"/>
      <c r="V95" s="208"/>
      <c r="W95" s="208"/>
      <c r="X95" s="208"/>
      <c r="Y95" s="208"/>
      <c r="Z95" s="96"/>
      <c r="AA95" s="459"/>
      <c r="AB95" s="94"/>
      <c r="AC95" s="94"/>
      <c r="AD95" s="94"/>
      <c r="AE95" s="94"/>
      <c r="AF95" s="94"/>
      <c r="AG95" s="94"/>
      <c r="AH95" s="94"/>
      <c r="AI95" s="94"/>
      <c r="AJ95" s="94"/>
      <c r="AK95" s="94"/>
      <c r="AL95" s="94"/>
    </row>
    <row r="96" spans="1:38" ht="12.75">
      <c r="A96" s="216" t="s">
        <v>489</v>
      </c>
      <c r="B96" s="208"/>
      <c r="C96" s="208"/>
      <c r="D96" s="208"/>
      <c r="E96" s="208"/>
      <c r="F96" s="208"/>
      <c r="G96" s="208"/>
      <c r="H96" s="208"/>
      <c r="I96" s="208"/>
      <c r="J96" s="208"/>
      <c r="K96" s="208"/>
      <c r="L96" s="208"/>
      <c r="M96" s="207"/>
      <c r="N96" s="207"/>
      <c r="O96" s="813"/>
      <c r="P96" s="208"/>
      <c r="Q96" s="208"/>
      <c r="R96" s="208"/>
      <c r="S96" s="208"/>
      <c r="T96" s="208">
        <v>1814</v>
      </c>
      <c r="U96" s="208">
        <v>2031</v>
      </c>
      <c r="V96" s="208">
        <v>2139</v>
      </c>
      <c r="W96" s="208">
        <v>2735</v>
      </c>
      <c r="X96" s="208">
        <v>3398</v>
      </c>
      <c r="Y96" s="96">
        <v>3888</v>
      </c>
      <c r="Z96" s="459">
        <v>3949</v>
      </c>
      <c r="AA96" s="94">
        <v>4166</v>
      </c>
      <c r="AB96" s="94">
        <v>4430.6000000000004</v>
      </c>
      <c r="AC96" s="94">
        <v>4704.8</v>
      </c>
      <c r="AD96" s="94">
        <v>5030.8999999999996</v>
      </c>
      <c r="AE96" s="94">
        <v>5924.2</v>
      </c>
      <c r="AF96" s="94">
        <v>6156.9</v>
      </c>
      <c r="AG96" s="94">
        <v>6487.7</v>
      </c>
      <c r="AH96" s="94">
        <v>6751.8</v>
      </c>
      <c r="AI96" s="94">
        <v>7158.9</v>
      </c>
      <c r="AJ96" s="94">
        <v>7559.5</v>
      </c>
      <c r="AK96" s="94">
        <v>7976.2</v>
      </c>
      <c r="AL96" s="94">
        <v>8414.2999999999993</v>
      </c>
    </row>
    <row r="97" spans="1:38" ht="12.75" hidden="1">
      <c r="A97" s="216" t="s">
        <v>88</v>
      </c>
      <c r="B97" s="208"/>
      <c r="C97" s="208"/>
      <c r="D97" s="208"/>
      <c r="E97" s="208"/>
      <c r="F97" s="208"/>
      <c r="G97" s="208"/>
      <c r="H97" s="208"/>
      <c r="I97" s="208"/>
      <c r="J97" s="208"/>
      <c r="K97" s="208"/>
      <c r="L97" s="208"/>
      <c r="M97" s="207"/>
      <c r="N97" s="207"/>
      <c r="O97" s="813"/>
      <c r="P97" s="208"/>
      <c r="Q97" s="208"/>
      <c r="R97" s="208"/>
      <c r="S97" s="208"/>
      <c r="T97" s="813"/>
      <c r="U97" s="208"/>
      <c r="V97" s="208"/>
      <c r="W97" s="208"/>
      <c r="X97" s="208"/>
      <c r="Y97" s="208"/>
      <c r="Z97" s="96"/>
      <c r="AA97" s="459"/>
      <c r="AB97" s="94"/>
      <c r="AC97" s="94">
        <v>119.1</v>
      </c>
      <c r="AD97" s="94">
        <v>126.7</v>
      </c>
      <c r="AE97" s="94"/>
      <c r="AF97" s="94"/>
      <c r="AG97" s="94"/>
      <c r="AH97" s="94"/>
      <c r="AI97" s="94"/>
      <c r="AJ97" s="94"/>
      <c r="AK97" s="94"/>
      <c r="AL97" s="94"/>
    </row>
    <row r="98" spans="1:38" ht="12.75" hidden="1">
      <c r="A98" s="216" t="s">
        <v>103</v>
      </c>
      <c r="B98" s="208"/>
      <c r="C98" s="208"/>
      <c r="D98" s="208"/>
      <c r="E98" s="208"/>
      <c r="F98" s="208"/>
      <c r="G98" s="208"/>
      <c r="H98" s="208"/>
      <c r="I98" s="208"/>
      <c r="J98" s="208"/>
      <c r="K98" s="208"/>
      <c r="L98" s="208"/>
      <c r="M98" s="207"/>
      <c r="N98" s="207"/>
      <c r="O98" s="813"/>
      <c r="P98" s="208"/>
      <c r="Q98" s="208"/>
      <c r="R98" s="208"/>
      <c r="S98" s="208"/>
      <c r="T98" s="813"/>
      <c r="U98" s="208"/>
      <c r="V98" s="208"/>
      <c r="W98" s="208"/>
      <c r="X98" s="208"/>
      <c r="Y98" s="208"/>
      <c r="Z98" s="96"/>
      <c r="AA98" s="459"/>
      <c r="AB98" s="94"/>
      <c r="AC98" s="94">
        <v>8.4</v>
      </c>
      <c r="AD98" s="94">
        <v>6.4</v>
      </c>
      <c r="AE98" s="94"/>
      <c r="AF98" s="94"/>
      <c r="AG98" s="94"/>
      <c r="AH98" s="94"/>
      <c r="AI98" s="94"/>
      <c r="AJ98" s="94"/>
      <c r="AK98" s="94"/>
      <c r="AL98" s="94"/>
    </row>
    <row r="99" spans="1:38" ht="12.75" hidden="1">
      <c r="A99" s="216" t="s">
        <v>89</v>
      </c>
      <c r="B99" s="208"/>
      <c r="C99" s="208"/>
      <c r="D99" s="208"/>
      <c r="E99" s="208"/>
      <c r="F99" s="208"/>
      <c r="G99" s="208"/>
      <c r="H99" s="208"/>
      <c r="I99" s="208"/>
      <c r="J99" s="208"/>
      <c r="K99" s="208"/>
      <c r="L99" s="208"/>
      <c r="M99" s="207"/>
      <c r="N99" s="207"/>
      <c r="O99" s="813"/>
      <c r="P99" s="208"/>
      <c r="Q99" s="208"/>
      <c r="R99" s="208"/>
      <c r="S99" s="208"/>
      <c r="T99" s="813"/>
      <c r="U99" s="208"/>
      <c r="V99" s="208"/>
      <c r="W99" s="208"/>
      <c r="X99" s="208"/>
      <c r="Y99" s="208"/>
      <c r="Z99" s="96"/>
      <c r="AA99" s="459"/>
      <c r="AB99" s="94"/>
      <c r="AC99" s="94">
        <v>3948.9</v>
      </c>
      <c r="AD99" s="94">
        <v>3969.3</v>
      </c>
      <c r="AE99" s="94"/>
      <c r="AF99" s="94"/>
      <c r="AG99" s="94"/>
      <c r="AH99" s="94"/>
      <c r="AI99" s="94"/>
      <c r="AJ99" s="94"/>
      <c r="AK99" s="94"/>
      <c r="AL99" s="94"/>
    </row>
    <row r="100" spans="1:38" ht="12.75">
      <c r="A100" s="216"/>
      <c r="B100" s="208"/>
      <c r="C100" s="208"/>
      <c r="D100" s="208"/>
      <c r="E100" s="208"/>
      <c r="F100" s="208"/>
      <c r="G100" s="208"/>
      <c r="H100" s="208"/>
      <c r="I100" s="208"/>
      <c r="J100" s="208"/>
      <c r="K100" s="208"/>
      <c r="L100" s="208"/>
      <c r="M100" s="207"/>
      <c r="N100" s="207"/>
      <c r="O100" s="813"/>
      <c r="P100" s="208"/>
      <c r="Q100" s="208"/>
      <c r="R100" s="208"/>
      <c r="S100" s="208"/>
      <c r="T100" s="813"/>
      <c r="U100" s="208"/>
      <c r="V100" s="208"/>
      <c r="W100" s="208"/>
      <c r="X100" s="208"/>
      <c r="Y100" s="208"/>
      <c r="Z100" s="96"/>
      <c r="AA100" s="459"/>
      <c r="AB100" s="94"/>
      <c r="AC100" s="94"/>
      <c r="AD100" s="94"/>
      <c r="AE100" s="94"/>
      <c r="AF100" s="94"/>
      <c r="AG100" s="94"/>
      <c r="AH100" s="94"/>
      <c r="AI100" s="94"/>
      <c r="AJ100" s="94"/>
      <c r="AK100" s="94"/>
      <c r="AL100" s="94"/>
    </row>
    <row r="101" spans="1:38" ht="12.75">
      <c r="A101" s="215" t="s">
        <v>706</v>
      </c>
      <c r="B101" s="208"/>
      <c r="C101" s="208"/>
      <c r="D101" s="208"/>
      <c r="E101" s="208"/>
      <c r="F101" s="208"/>
      <c r="G101" s="208"/>
      <c r="H101" s="208"/>
      <c r="I101" s="208"/>
      <c r="J101" s="208"/>
      <c r="K101" s="208"/>
      <c r="L101" s="208"/>
      <c r="M101" s="207"/>
      <c r="N101" s="207"/>
      <c r="O101" s="813"/>
      <c r="P101" s="208"/>
      <c r="Q101" s="208"/>
      <c r="R101" s="208"/>
      <c r="S101" s="208"/>
      <c r="T101" s="813"/>
      <c r="U101" s="208"/>
      <c r="V101" s="208"/>
      <c r="W101" s="208"/>
      <c r="X101" s="208"/>
      <c r="Y101" s="208"/>
      <c r="Z101" s="96"/>
      <c r="AA101" s="459"/>
      <c r="AB101" s="94"/>
      <c r="AC101" s="94"/>
      <c r="AD101" s="94"/>
      <c r="AE101" s="94"/>
      <c r="AF101" s="94"/>
      <c r="AG101" s="94"/>
      <c r="AH101" s="94"/>
      <c r="AI101" s="94"/>
      <c r="AJ101" s="94"/>
      <c r="AK101" s="94"/>
      <c r="AL101" s="94"/>
    </row>
    <row r="102" spans="1:38" ht="12.75">
      <c r="A102" s="216" t="s">
        <v>489</v>
      </c>
      <c r="B102" s="208"/>
      <c r="C102" s="208"/>
      <c r="D102" s="208"/>
      <c r="E102" s="208"/>
      <c r="F102" s="208"/>
      <c r="G102" s="208"/>
      <c r="H102" s="208"/>
      <c r="I102" s="208"/>
      <c r="J102" s="208"/>
      <c r="K102" s="208"/>
      <c r="L102" s="208"/>
      <c r="M102" s="207"/>
      <c r="N102" s="207"/>
      <c r="O102" s="813"/>
      <c r="P102" s="208"/>
      <c r="Q102" s="208"/>
      <c r="R102" s="208"/>
      <c r="S102" s="208"/>
      <c r="T102" s="813">
        <v>1405</v>
      </c>
      <c r="U102" s="208">
        <v>1285</v>
      </c>
      <c r="V102" s="208">
        <v>1442</v>
      </c>
      <c r="W102" s="208">
        <v>1686</v>
      </c>
      <c r="X102" s="208">
        <v>1953</v>
      </c>
      <c r="Y102" s="208">
        <v>2003</v>
      </c>
      <c r="Z102" s="96">
        <v>2334</v>
      </c>
      <c r="AA102" s="459">
        <v>2737</v>
      </c>
      <c r="AB102" s="94">
        <v>2985.6</v>
      </c>
      <c r="AC102" s="94">
        <v>3193</v>
      </c>
      <c r="AD102" s="94">
        <v>3358</v>
      </c>
      <c r="AE102" s="94">
        <v>3801</v>
      </c>
      <c r="AF102" s="94">
        <v>4067.7</v>
      </c>
      <c r="AG102" s="94">
        <v>4130.7</v>
      </c>
      <c r="AH102" s="94">
        <v>4384.8999999999996</v>
      </c>
      <c r="AI102" s="94">
        <v>4694.8</v>
      </c>
      <c r="AJ102" s="94">
        <v>4981.7</v>
      </c>
      <c r="AK102" s="94">
        <v>5256.4</v>
      </c>
      <c r="AL102" s="94">
        <v>5545.1</v>
      </c>
    </row>
    <row r="103" spans="1:38" ht="12.75" hidden="1">
      <c r="A103" s="216" t="s">
        <v>89</v>
      </c>
      <c r="B103" s="208"/>
      <c r="C103" s="208"/>
      <c r="D103" s="208"/>
      <c r="E103" s="208"/>
      <c r="F103" s="208"/>
      <c r="G103" s="208"/>
      <c r="H103" s="208"/>
      <c r="I103" s="208"/>
      <c r="J103" s="208"/>
      <c r="K103" s="208"/>
      <c r="L103" s="208"/>
      <c r="M103" s="207"/>
      <c r="N103" s="207"/>
      <c r="O103" s="813"/>
      <c r="P103" s="208"/>
      <c r="Q103" s="208"/>
      <c r="R103" s="208"/>
      <c r="S103" s="208"/>
      <c r="T103" s="813"/>
      <c r="U103" s="208"/>
      <c r="V103" s="208"/>
      <c r="W103" s="208"/>
      <c r="X103" s="208"/>
      <c r="Y103" s="208"/>
      <c r="Z103" s="96"/>
      <c r="AA103" s="459"/>
      <c r="AB103" s="94"/>
      <c r="AC103" s="94">
        <v>116.2</v>
      </c>
      <c r="AD103" s="94">
        <v>119.9</v>
      </c>
      <c r="AE103" s="94"/>
      <c r="AF103" s="94"/>
      <c r="AG103" s="94"/>
      <c r="AH103" s="94"/>
      <c r="AI103" s="94"/>
      <c r="AJ103" s="94"/>
      <c r="AK103" s="94"/>
      <c r="AL103" s="94"/>
    </row>
    <row r="104" spans="1:38" ht="12.75">
      <c r="A104" s="216"/>
      <c r="B104" s="208"/>
      <c r="C104" s="208"/>
      <c r="D104" s="208"/>
      <c r="E104" s="208"/>
      <c r="F104" s="208"/>
      <c r="G104" s="208"/>
      <c r="H104" s="208"/>
      <c r="I104" s="208"/>
      <c r="J104" s="208"/>
      <c r="K104" s="208"/>
      <c r="L104" s="208"/>
      <c r="M104" s="207"/>
      <c r="N104" s="207"/>
      <c r="O104" s="813"/>
      <c r="P104" s="208"/>
      <c r="Q104" s="208"/>
      <c r="R104" s="208"/>
      <c r="S104" s="208"/>
      <c r="T104" s="813"/>
      <c r="U104" s="208"/>
      <c r="V104" s="208"/>
      <c r="W104" s="208"/>
      <c r="X104" s="208"/>
      <c r="Y104" s="208"/>
      <c r="Z104" s="96"/>
      <c r="AA104" s="459"/>
      <c r="AB104" s="94"/>
      <c r="AC104" s="94"/>
      <c r="AD104" s="94"/>
      <c r="AE104" s="94"/>
      <c r="AF104" s="94"/>
      <c r="AG104" s="94"/>
      <c r="AH104" s="94"/>
      <c r="AI104" s="94"/>
      <c r="AJ104" s="94"/>
      <c r="AK104" s="94"/>
      <c r="AL104" s="94"/>
    </row>
    <row r="105" spans="1:38" ht="12.75">
      <c r="A105" s="215" t="s">
        <v>707</v>
      </c>
      <c r="B105" s="208"/>
      <c r="C105" s="208"/>
      <c r="D105" s="208"/>
      <c r="E105" s="208"/>
      <c r="F105" s="208"/>
      <c r="G105" s="208"/>
      <c r="H105" s="208"/>
      <c r="I105" s="208"/>
      <c r="J105" s="208"/>
      <c r="K105" s="208"/>
      <c r="L105" s="208"/>
      <c r="M105" s="207"/>
      <c r="N105" s="207"/>
      <c r="O105" s="813"/>
      <c r="P105" s="208"/>
      <c r="Q105" s="208"/>
      <c r="R105" s="208"/>
      <c r="S105" s="208"/>
      <c r="T105" s="813"/>
      <c r="U105" s="208"/>
      <c r="V105" s="208"/>
      <c r="W105" s="208"/>
      <c r="X105" s="208"/>
      <c r="Y105" s="208"/>
      <c r="Z105" s="96"/>
      <c r="AA105" s="459"/>
      <c r="AB105" s="94"/>
      <c r="AC105" s="94"/>
      <c r="AD105" s="94"/>
      <c r="AE105" s="94"/>
      <c r="AF105" s="94"/>
      <c r="AG105" s="94"/>
      <c r="AH105" s="94"/>
      <c r="AI105" s="94"/>
      <c r="AJ105" s="94"/>
      <c r="AK105" s="94"/>
      <c r="AL105" s="94"/>
    </row>
    <row r="106" spans="1:38" ht="12.75">
      <c r="A106" s="216" t="s">
        <v>489</v>
      </c>
      <c r="B106" s="208"/>
      <c r="C106" s="208"/>
      <c r="D106" s="208"/>
      <c r="E106" s="208"/>
      <c r="F106" s="208"/>
      <c r="G106" s="208"/>
      <c r="H106" s="208"/>
      <c r="I106" s="208"/>
      <c r="J106" s="208"/>
      <c r="K106" s="208"/>
      <c r="L106" s="208"/>
      <c r="M106" s="207"/>
      <c r="N106" s="207"/>
      <c r="O106" s="813"/>
      <c r="P106" s="208"/>
      <c r="Q106" s="208"/>
      <c r="R106" s="208"/>
      <c r="S106" s="208"/>
      <c r="T106" s="813">
        <v>726</v>
      </c>
      <c r="U106" s="208">
        <v>702</v>
      </c>
      <c r="V106" s="208">
        <v>776</v>
      </c>
      <c r="W106" s="208">
        <v>799</v>
      </c>
      <c r="X106" s="208">
        <v>994</v>
      </c>
      <c r="Y106" s="208">
        <v>1124</v>
      </c>
      <c r="Z106" s="96">
        <v>1392</v>
      </c>
      <c r="AA106" s="459">
        <v>1572</v>
      </c>
      <c r="AB106" s="94">
        <v>1698.4</v>
      </c>
      <c r="AC106" s="94">
        <v>1875.2</v>
      </c>
      <c r="AD106" s="94">
        <v>1968.7</v>
      </c>
      <c r="AE106" s="94">
        <v>2112.9</v>
      </c>
      <c r="AF106" s="94">
        <v>2261.1999999999998</v>
      </c>
      <c r="AG106" s="94">
        <v>2429.9</v>
      </c>
      <c r="AH106" s="94">
        <v>2578.9</v>
      </c>
      <c r="AI106" s="94">
        <v>2761.1</v>
      </c>
      <c r="AJ106" s="94">
        <v>2929.9</v>
      </c>
      <c r="AK106" s="94">
        <v>3091.4</v>
      </c>
      <c r="AL106" s="94">
        <v>3261.2</v>
      </c>
    </row>
    <row r="107" spans="1:38" ht="12.75" hidden="1">
      <c r="A107" s="216" t="s">
        <v>88</v>
      </c>
      <c r="B107" s="208"/>
      <c r="C107" s="208"/>
      <c r="D107" s="208"/>
      <c r="E107" s="208"/>
      <c r="F107" s="208"/>
      <c r="G107" s="208"/>
      <c r="H107" s="208"/>
      <c r="I107" s="208"/>
      <c r="J107" s="208"/>
      <c r="K107" s="208"/>
      <c r="L107" s="208"/>
      <c r="M107" s="207"/>
      <c r="N107" s="207"/>
      <c r="O107" s="813"/>
      <c r="P107" s="208"/>
      <c r="Q107" s="208"/>
      <c r="R107" s="208"/>
      <c r="S107" s="208"/>
      <c r="T107" s="813"/>
      <c r="U107" s="208"/>
      <c r="V107" s="208"/>
      <c r="W107" s="208"/>
      <c r="X107" s="208"/>
      <c r="Y107" s="208"/>
      <c r="Z107" s="96"/>
      <c r="AA107" s="459"/>
      <c r="AB107" s="94"/>
      <c r="AC107" s="94">
        <v>114.3</v>
      </c>
      <c r="AD107" s="94">
        <v>117.6</v>
      </c>
      <c r="AE107" s="94"/>
      <c r="AF107" s="94"/>
      <c r="AG107" s="94"/>
      <c r="AH107" s="94"/>
      <c r="AI107" s="94"/>
      <c r="AJ107" s="94"/>
      <c r="AK107" s="94"/>
      <c r="AL107" s="94"/>
    </row>
    <row r="108" spans="1:38" ht="12.75" hidden="1">
      <c r="A108" s="216" t="s">
        <v>103</v>
      </c>
      <c r="B108" s="208"/>
      <c r="C108" s="208"/>
      <c r="D108" s="208"/>
      <c r="E108" s="208"/>
      <c r="F108" s="208"/>
      <c r="G108" s="208"/>
      <c r="H108" s="208"/>
      <c r="I108" s="208"/>
      <c r="J108" s="208"/>
      <c r="K108" s="208"/>
      <c r="L108" s="208"/>
      <c r="M108" s="207"/>
      <c r="N108" s="207"/>
      <c r="O108" s="813"/>
      <c r="P108" s="208"/>
      <c r="Q108" s="208"/>
      <c r="R108" s="208"/>
      <c r="S108" s="208"/>
      <c r="T108" s="813"/>
      <c r="U108" s="208"/>
      <c r="V108" s="208"/>
      <c r="W108" s="208"/>
      <c r="X108" s="208"/>
      <c r="Y108" s="208"/>
      <c r="Z108" s="96"/>
      <c r="AA108" s="459"/>
      <c r="AB108" s="94"/>
      <c r="AC108" s="94">
        <v>4.5999999999999996</v>
      </c>
      <c r="AD108" s="94">
        <v>2.8</v>
      </c>
      <c r="AE108" s="94"/>
      <c r="AF108" s="94"/>
      <c r="AG108" s="94"/>
      <c r="AH108" s="94"/>
      <c r="AI108" s="94"/>
      <c r="AJ108" s="94"/>
      <c r="AK108" s="94"/>
      <c r="AL108" s="94"/>
    </row>
    <row r="109" spans="1:38" ht="12.75" hidden="1">
      <c r="A109" s="216" t="s">
        <v>89</v>
      </c>
      <c r="B109" s="208"/>
      <c r="C109" s="208"/>
      <c r="D109" s="208"/>
      <c r="E109" s="208"/>
      <c r="F109" s="208"/>
      <c r="G109" s="208"/>
      <c r="H109" s="208"/>
      <c r="I109" s="208"/>
      <c r="J109" s="208"/>
      <c r="K109" s="208"/>
      <c r="L109" s="208"/>
      <c r="M109" s="207"/>
      <c r="N109" s="207"/>
      <c r="O109" s="813"/>
      <c r="P109" s="208"/>
      <c r="Q109" s="208"/>
      <c r="R109" s="208"/>
      <c r="S109" s="208"/>
      <c r="T109" s="813"/>
      <c r="U109" s="208"/>
      <c r="V109" s="208"/>
      <c r="W109" s="208"/>
      <c r="X109" s="208"/>
      <c r="Y109" s="208"/>
      <c r="Z109" s="96"/>
      <c r="AA109" s="459"/>
      <c r="AB109" s="94"/>
      <c r="AC109" s="94">
        <v>1640</v>
      </c>
      <c r="AD109" s="94">
        <v>1674.6</v>
      </c>
      <c r="AE109" s="94"/>
      <c r="AF109" s="94"/>
      <c r="AG109" s="94"/>
      <c r="AH109" s="94"/>
      <c r="AI109" s="94"/>
      <c r="AJ109" s="94"/>
      <c r="AK109" s="94"/>
      <c r="AL109" s="94"/>
    </row>
    <row r="110" spans="1:38" ht="12.75">
      <c r="A110" s="216"/>
      <c r="B110" s="208"/>
      <c r="C110" s="208"/>
      <c r="D110" s="208"/>
      <c r="E110" s="208"/>
      <c r="F110" s="208"/>
      <c r="G110" s="208"/>
      <c r="H110" s="208"/>
      <c r="I110" s="208"/>
      <c r="J110" s="208"/>
      <c r="K110" s="208"/>
      <c r="L110" s="208"/>
      <c r="M110" s="207"/>
      <c r="N110" s="207"/>
      <c r="O110" s="813"/>
      <c r="P110" s="208"/>
      <c r="Q110" s="208"/>
      <c r="R110" s="208"/>
      <c r="S110" s="208"/>
      <c r="T110" s="813"/>
      <c r="U110" s="208"/>
      <c r="V110" s="208"/>
      <c r="W110" s="208"/>
      <c r="X110" s="208"/>
      <c r="Y110" s="208"/>
      <c r="Z110" s="96"/>
      <c r="AA110" s="459"/>
      <c r="AB110" s="94"/>
      <c r="AC110" s="94"/>
      <c r="AD110" s="94"/>
      <c r="AE110" s="94"/>
      <c r="AF110" s="94"/>
      <c r="AG110" s="94"/>
      <c r="AH110" s="94"/>
      <c r="AI110" s="94"/>
      <c r="AJ110" s="94"/>
      <c r="AK110" s="94"/>
      <c r="AL110" s="94"/>
    </row>
    <row r="111" spans="1:38" ht="12.75">
      <c r="A111" s="215" t="s">
        <v>98</v>
      </c>
      <c r="B111" s="208"/>
      <c r="C111" s="208"/>
      <c r="D111" s="208"/>
      <c r="E111" s="208"/>
      <c r="F111" s="208"/>
      <c r="G111" s="208"/>
      <c r="H111" s="208"/>
      <c r="I111" s="208"/>
      <c r="J111" s="208"/>
      <c r="K111" s="208"/>
      <c r="L111" s="208"/>
      <c r="M111" s="207"/>
      <c r="N111" s="207"/>
      <c r="O111" s="813"/>
      <c r="P111" s="208"/>
      <c r="Q111" s="208"/>
      <c r="R111" s="208"/>
      <c r="S111" s="208"/>
      <c r="T111" s="813"/>
      <c r="U111" s="208"/>
      <c r="V111" s="208"/>
      <c r="W111" s="208"/>
      <c r="X111" s="208"/>
      <c r="Y111" s="208"/>
      <c r="Z111" s="208"/>
      <c r="AA111" s="459"/>
      <c r="AB111" s="123"/>
      <c r="AC111" s="123"/>
      <c r="AD111" s="123"/>
      <c r="AE111" s="123"/>
      <c r="AF111" s="123"/>
      <c r="AG111" s="123"/>
      <c r="AH111" s="123"/>
      <c r="AI111" s="123"/>
      <c r="AJ111" s="123"/>
      <c r="AK111" s="123"/>
      <c r="AL111" s="123"/>
    </row>
    <row r="112" spans="1:38" ht="12.75">
      <c r="A112" s="216" t="s">
        <v>748</v>
      </c>
      <c r="B112" s="208">
        <v>421.9</v>
      </c>
      <c r="C112" s="208">
        <v>551.29999999999995</v>
      </c>
      <c r="D112" s="208">
        <v>588.1</v>
      </c>
      <c r="E112" s="208">
        <v>649.6</v>
      </c>
      <c r="F112" s="208">
        <v>711.4</v>
      </c>
      <c r="G112" s="208">
        <v>807.4</v>
      </c>
      <c r="H112" s="208">
        <v>859</v>
      </c>
      <c r="I112" s="208">
        <v>883.5</v>
      </c>
      <c r="J112" s="208">
        <v>963.4</v>
      </c>
      <c r="K112" s="208"/>
      <c r="L112" s="208">
        <v>1225.0999999999999</v>
      </c>
      <c r="M112" s="207"/>
      <c r="N112" s="207"/>
      <c r="O112" s="813">
        <v>1351.8</v>
      </c>
      <c r="P112" s="208">
        <v>1403.1</v>
      </c>
      <c r="Q112" s="208">
        <v>1395</v>
      </c>
      <c r="R112" s="208">
        <v>1447.9</v>
      </c>
      <c r="S112" s="208">
        <v>1526.8</v>
      </c>
      <c r="T112" s="813"/>
      <c r="U112" s="208"/>
      <c r="V112" s="208"/>
      <c r="W112" s="208"/>
      <c r="X112" s="208"/>
      <c r="Y112" s="208"/>
      <c r="Z112" s="208"/>
      <c r="AA112" s="459"/>
      <c r="AB112" s="123"/>
      <c r="AC112" s="123"/>
      <c r="AD112" s="123"/>
      <c r="AE112" s="123"/>
      <c r="AF112" s="123"/>
      <c r="AG112" s="123"/>
      <c r="AH112" s="123"/>
      <c r="AI112" s="123"/>
      <c r="AJ112" s="123"/>
      <c r="AK112" s="123"/>
      <c r="AL112" s="123"/>
    </row>
    <row r="113" spans="1:38" ht="12.75" hidden="1">
      <c r="A113" s="216" t="s">
        <v>88</v>
      </c>
      <c r="B113" s="216"/>
      <c r="C113" s="216"/>
      <c r="D113" s="216"/>
      <c r="E113" s="216"/>
      <c r="F113" s="216"/>
      <c r="G113" s="207"/>
      <c r="H113" s="207"/>
      <c r="I113" s="207"/>
      <c r="J113" s="207"/>
      <c r="K113" s="207"/>
      <c r="L113" s="207"/>
      <c r="M113" s="207"/>
      <c r="N113" s="207"/>
      <c r="O113" s="813">
        <v>115.2</v>
      </c>
      <c r="P113" s="208">
        <v>123.9</v>
      </c>
      <c r="Q113" s="208">
        <v>126.2</v>
      </c>
      <c r="R113" s="208">
        <v>128.5</v>
      </c>
      <c r="S113" s="208">
        <v>131.5</v>
      </c>
      <c r="T113" s="813"/>
      <c r="U113" s="208"/>
      <c r="V113" s="208"/>
      <c r="W113" s="208"/>
      <c r="X113" s="208"/>
      <c r="Y113" s="208"/>
      <c r="Z113" s="208"/>
      <c r="AA113" s="459"/>
      <c r="AB113" s="123"/>
      <c r="AC113" s="123"/>
      <c r="AD113" s="123"/>
      <c r="AE113" s="123"/>
      <c r="AF113" s="123"/>
      <c r="AG113" s="123"/>
      <c r="AH113" s="123"/>
      <c r="AI113" s="123"/>
      <c r="AJ113" s="123"/>
      <c r="AK113" s="123"/>
      <c r="AL113" s="123"/>
    </row>
    <row r="114" spans="1:38" ht="12.75" hidden="1">
      <c r="A114" s="216" t="s">
        <v>103</v>
      </c>
      <c r="B114" s="216"/>
      <c r="C114" s="216"/>
      <c r="D114" s="216"/>
      <c r="E114" s="216"/>
      <c r="F114" s="216"/>
      <c r="G114" s="207"/>
      <c r="H114" s="207"/>
      <c r="I114" s="207"/>
      <c r="J114" s="207"/>
      <c r="K114" s="207"/>
      <c r="L114" s="207"/>
      <c r="M114" s="207"/>
      <c r="N114" s="207"/>
      <c r="O114" s="813">
        <v>1173.7</v>
      </c>
      <c r="P114" s="208">
        <v>1132.9000000000001</v>
      </c>
      <c r="Q114" s="208">
        <v>105.5</v>
      </c>
      <c r="R114" s="208">
        <v>1127.0999999999999</v>
      </c>
      <c r="S114" s="208">
        <v>1160.7</v>
      </c>
      <c r="T114" s="813"/>
      <c r="U114" s="208"/>
      <c r="V114" s="208"/>
      <c r="W114" s="208"/>
      <c r="X114" s="208"/>
      <c r="Y114" s="208"/>
      <c r="Z114" s="208"/>
      <c r="AA114" s="459"/>
      <c r="AB114" s="123"/>
      <c r="AC114" s="123"/>
      <c r="AD114" s="123"/>
      <c r="AE114" s="123"/>
      <c r="AF114" s="123"/>
      <c r="AG114" s="123"/>
      <c r="AH114" s="123"/>
      <c r="AI114" s="123"/>
      <c r="AJ114" s="123"/>
      <c r="AK114" s="123"/>
      <c r="AL114" s="123"/>
    </row>
    <row r="115" spans="1:38" ht="12.75" hidden="1">
      <c r="A115" s="216" t="s">
        <v>89</v>
      </c>
      <c r="B115" s="216"/>
      <c r="C115" s="216"/>
      <c r="D115" s="216"/>
      <c r="E115" s="216"/>
      <c r="F115" s="216"/>
      <c r="G115" s="207"/>
      <c r="H115" s="207"/>
      <c r="I115" s="207"/>
      <c r="J115" s="207"/>
      <c r="K115" s="207"/>
      <c r="L115" s="207"/>
      <c r="M115" s="207"/>
      <c r="N115" s="207"/>
      <c r="O115" s="813">
        <v>2.9</v>
      </c>
      <c r="P115" s="208">
        <v>-3.5</v>
      </c>
      <c r="Q115" s="208">
        <v>-2.4</v>
      </c>
      <c r="R115" s="208">
        <v>2</v>
      </c>
      <c r="S115" s="208">
        <v>3</v>
      </c>
      <c r="T115" s="813"/>
      <c r="U115" s="208"/>
      <c r="V115" s="208"/>
      <c r="W115" s="208"/>
      <c r="X115" s="208"/>
      <c r="Y115" s="208"/>
      <c r="Z115" s="208"/>
      <c r="AA115" s="459"/>
      <c r="AB115" s="123"/>
      <c r="AC115" s="123"/>
      <c r="AD115" s="123"/>
      <c r="AE115" s="123"/>
      <c r="AF115" s="123"/>
      <c r="AG115" s="123"/>
      <c r="AH115" s="123"/>
      <c r="AI115" s="123"/>
      <c r="AJ115" s="123"/>
      <c r="AK115" s="123"/>
      <c r="AL115" s="123"/>
    </row>
    <row r="116" spans="1:38" ht="12.75">
      <c r="A116" s="216"/>
      <c r="B116" s="216"/>
      <c r="C116" s="216"/>
      <c r="D116" s="216"/>
      <c r="E116" s="216"/>
      <c r="F116" s="216"/>
      <c r="G116" s="207"/>
      <c r="H116" s="207"/>
      <c r="I116" s="207"/>
      <c r="J116" s="207"/>
      <c r="K116" s="207"/>
      <c r="L116" s="207"/>
      <c r="M116" s="207"/>
      <c r="N116" s="207"/>
      <c r="O116" s="813"/>
      <c r="P116" s="208"/>
      <c r="Q116" s="208"/>
      <c r="R116" s="208"/>
      <c r="S116" s="208"/>
      <c r="T116" s="813"/>
      <c r="U116" s="208"/>
      <c r="V116" s="208"/>
      <c r="W116" s="208"/>
      <c r="X116" s="208"/>
      <c r="Y116" s="208"/>
      <c r="Z116" s="208"/>
      <c r="AA116" s="459"/>
      <c r="AB116" s="123"/>
      <c r="AC116" s="123"/>
      <c r="AD116" s="123"/>
      <c r="AE116" s="123"/>
      <c r="AF116" s="123"/>
      <c r="AG116" s="123"/>
      <c r="AH116" s="123"/>
      <c r="AI116" s="123"/>
      <c r="AJ116" s="123"/>
      <c r="AK116" s="123"/>
      <c r="AL116" s="123"/>
    </row>
    <row r="117" spans="1:38" ht="12.75">
      <c r="A117" s="215" t="s">
        <v>708</v>
      </c>
      <c r="B117" s="216"/>
      <c r="C117" s="216"/>
      <c r="D117" s="216"/>
      <c r="E117" s="216"/>
      <c r="F117" s="216"/>
      <c r="G117" s="207"/>
      <c r="H117" s="207"/>
      <c r="I117" s="207"/>
      <c r="J117" s="207"/>
      <c r="K117" s="207"/>
      <c r="L117" s="207"/>
      <c r="M117" s="207"/>
      <c r="N117" s="207"/>
      <c r="O117" s="813"/>
      <c r="P117" s="208"/>
      <c r="Q117" s="208"/>
      <c r="R117" s="208"/>
      <c r="S117" s="208"/>
      <c r="T117" s="813"/>
      <c r="U117" s="208"/>
      <c r="V117" s="208"/>
      <c r="W117" s="208"/>
      <c r="X117" s="208"/>
      <c r="Y117" s="208"/>
      <c r="Z117" s="208"/>
      <c r="AA117" s="459"/>
      <c r="AB117" s="123"/>
      <c r="AC117" s="123"/>
      <c r="AD117" s="123"/>
      <c r="AE117" s="123"/>
      <c r="AF117" s="123"/>
      <c r="AG117" s="123"/>
      <c r="AH117" s="123"/>
      <c r="AI117" s="123"/>
      <c r="AJ117" s="123"/>
      <c r="AK117" s="123"/>
      <c r="AL117" s="123"/>
    </row>
    <row r="118" spans="1:38" ht="12.75">
      <c r="A118" s="216" t="s">
        <v>489</v>
      </c>
      <c r="B118" s="216"/>
      <c r="C118" s="216"/>
      <c r="D118" s="216"/>
      <c r="E118" s="216"/>
      <c r="F118" s="216"/>
      <c r="G118" s="207"/>
      <c r="H118" s="207"/>
      <c r="I118" s="207"/>
      <c r="J118" s="207"/>
      <c r="K118" s="207"/>
      <c r="L118" s="207"/>
      <c r="M118" s="207"/>
      <c r="N118" s="207"/>
      <c r="O118" s="813"/>
      <c r="P118" s="208"/>
      <c r="Q118" s="208"/>
      <c r="R118" s="208"/>
      <c r="S118" s="208"/>
      <c r="T118" s="813">
        <v>507</v>
      </c>
      <c r="U118" s="208">
        <v>531</v>
      </c>
      <c r="V118" s="208">
        <v>590</v>
      </c>
      <c r="W118" s="208">
        <v>676</v>
      </c>
      <c r="X118" s="208">
        <v>773</v>
      </c>
      <c r="Y118" s="208">
        <v>869</v>
      </c>
      <c r="Z118" s="208">
        <v>974</v>
      </c>
      <c r="AA118" s="459">
        <v>1069</v>
      </c>
      <c r="AB118" s="123">
        <v>1150.0999999999999</v>
      </c>
      <c r="AC118" s="123">
        <v>1374.8</v>
      </c>
      <c r="AD118" s="123">
        <v>1436</v>
      </c>
      <c r="AE118" s="123">
        <v>1515.7</v>
      </c>
      <c r="AF118" s="123">
        <v>1622.1</v>
      </c>
      <c r="AG118" s="123">
        <v>1749.3</v>
      </c>
      <c r="AH118" s="123">
        <v>1856.6</v>
      </c>
      <c r="AI118" s="123">
        <v>1987.8</v>
      </c>
      <c r="AJ118" s="123">
        <v>2109.3000000000002</v>
      </c>
      <c r="AK118" s="123">
        <v>2225.6</v>
      </c>
      <c r="AL118" s="123">
        <v>2347.8000000000002</v>
      </c>
    </row>
    <row r="119" spans="1:38" ht="12.75" hidden="1">
      <c r="A119" s="216" t="s">
        <v>88</v>
      </c>
      <c r="B119" s="216"/>
      <c r="C119" s="216"/>
      <c r="D119" s="216"/>
      <c r="E119" s="216"/>
      <c r="F119" s="216"/>
      <c r="G119" s="207"/>
      <c r="H119" s="207"/>
      <c r="I119" s="207"/>
      <c r="J119" s="207"/>
      <c r="K119" s="207"/>
      <c r="L119" s="207"/>
      <c r="M119" s="207"/>
      <c r="N119" s="207"/>
      <c r="O119" s="813"/>
      <c r="P119" s="208"/>
      <c r="Q119" s="208"/>
      <c r="R119" s="208"/>
      <c r="S119" s="208"/>
      <c r="T119" s="813"/>
      <c r="U119" s="208"/>
      <c r="V119" s="208"/>
      <c r="W119" s="208"/>
      <c r="X119" s="208"/>
      <c r="Y119" s="208"/>
      <c r="Z119" s="208"/>
      <c r="AA119" s="459"/>
      <c r="AB119" s="123"/>
      <c r="AC119" s="123">
        <v>123.1</v>
      </c>
      <c r="AD119" s="123">
        <v>124.8</v>
      </c>
      <c r="AE119" s="123"/>
      <c r="AF119" s="123"/>
      <c r="AG119" s="123"/>
      <c r="AH119" s="123"/>
      <c r="AI119" s="123"/>
      <c r="AJ119" s="123"/>
      <c r="AK119" s="123"/>
      <c r="AL119" s="123"/>
    </row>
    <row r="120" spans="1:38" ht="12.75" hidden="1">
      <c r="A120" s="216" t="s">
        <v>103</v>
      </c>
      <c r="B120" s="216"/>
      <c r="C120" s="216"/>
      <c r="D120" s="216"/>
      <c r="E120" s="216"/>
      <c r="F120" s="216"/>
      <c r="G120" s="207"/>
      <c r="H120" s="207"/>
      <c r="I120" s="207"/>
      <c r="J120" s="207"/>
      <c r="K120" s="207"/>
      <c r="L120" s="207"/>
      <c r="M120" s="207"/>
      <c r="N120" s="207"/>
      <c r="O120" s="813"/>
      <c r="P120" s="208"/>
      <c r="Q120" s="208"/>
      <c r="R120" s="208"/>
      <c r="S120" s="208"/>
      <c r="T120" s="813"/>
      <c r="U120" s="208"/>
      <c r="V120" s="208"/>
      <c r="W120" s="208"/>
      <c r="X120" s="208"/>
      <c r="Y120" s="208"/>
      <c r="Z120" s="208"/>
      <c r="AA120" s="459"/>
      <c r="AB120" s="123"/>
      <c r="AC120" s="123">
        <v>4.9000000000000004</v>
      </c>
      <c r="AD120" s="123">
        <v>1.4</v>
      </c>
      <c r="AE120" s="123"/>
      <c r="AF120" s="123"/>
      <c r="AG120" s="123"/>
      <c r="AH120" s="123"/>
      <c r="AI120" s="123"/>
      <c r="AJ120" s="123"/>
      <c r="AK120" s="123"/>
      <c r="AL120" s="123"/>
    </row>
    <row r="121" spans="1:38" ht="12.75" hidden="1">
      <c r="A121" s="216" t="s">
        <v>89</v>
      </c>
      <c r="B121" s="216"/>
      <c r="C121" s="216"/>
      <c r="D121" s="216"/>
      <c r="E121" s="216"/>
      <c r="F121" s="216"/>
      <c r="G121" s="207"/>
      <c r="H121" s="207"/>
      <c r="I121" s="207"/>
      <c r="J121" s="207"/>
      <c r="K121" s="207"/>
      <c r="L121" s="207"/>
      <c r="M121" s="207"/>
      <c r="N121" s="207"/>
      <c r="O121" s="813"/>
      <c r="P121" s="208"/>
      <c r="Q121" s="208"/>
      <c r="R121" s="208"/>
      <c r="S121" s="208"/>
      <c r="T121" s="813"/>
      <c r="U121" s="208"/>
      <c r="V121" s="208"/>
      <c r="W121" s="208"/>
      <c r="X121" s="208"/>
      <c r="Y121" s="208"/>
      <c r="Z121" s="208"/>
      <c r="AA121" s="459"/>
      <c r="AB121" s="123"/>
      <c r="AC121" s="123">
        <v>1116.8</v>
      </c>
      <c r="AD121" s="123">
        <v>1150.3</v>
      </c>
      <c r="AE121" s="123"/>
      <c r="AF121" s="123"/>
      <c r="AG121" s="123"/>
      <c r="AH121" s="123"/>
      <c r="AI121" s="123"/>
      <c r="AJ121" s="123"/>
      <c r="AK121" s="123"/>
      <c r="AL121" s="123"/>
    </row>
    <row r="122" spans="1:38" ht="12.75">
      <c r="A122" s="216"/>
      <c r="B122" s="216"/>
      <c r="C122" s="216"/>
      <c r="D122" s="216"/>
      <c r="E122" s="216"/>
      <c r="F122" s="216"/>
      <c r="G122" s="207"/>
      <c r="H122" s="207"/>
      <c r="I122" s="207"/>
      <c r="J122" s="207"/>
      <c r="K122" s="207"/>
      <c r="L122" s="207"/>
      <c r="M122" s="207"/>
      <c r="N122" s="207"/>
      <c r="O122" s="813"/>
      <c r="P122" s="208"/>
      <c r="Q122" s="208"/>
      <c r="R122" s="208"/>
      <c r="S122" s="208"/>
      <c r="T122" s="813"/>
      <c r="U122" s="208"/>
      <c r="V122" s="208"/>
      <c r="W122" s="208"/>
      <c r="X122" s="208"/>
      <c r="Y122" s="208"/>
      <c r="Z122" s="208"/>
      <c r="AA122" s="459"/>
      <c r="AB122" s="123"/>
      <c r="AC122" s="123"/>
      <c r="AD122" s="123"/>
      <c r="AE122" s="123"/>
      <c r="AF122" s="123"/>
      <c r="AG122" s="123"/>
      <c r="AH122" s="123"/>
      <c r="AI122" s="123"/>
      <c r="AJ122" s="123"/>
      <c r="AK122" s="123"/>
      <c r="AL122" s="123"/>
    </row>
    <row r="123" spans="1:38" ht="12.75">
      <c r="A123" s="215" t="s">
        <v>709</v>
      </c>
      <c r="B123" s="216"/>
      <c r="C123" s="216"/>
      <c r="D123" s="216"/>
      <c r="E123" s="216"/>
      <c r="F123" s="216"/>
      <c r="G123" s="207"/>
      <c r="H123" s="207"/>
      <c r="I123" s="207"/>
      <c r="J123" s="207"/>
      <c r="K123" s="207"/>
      <c r="L123" s="207"/>
      <c r="M123" s="207"/>
      <c r="N123" s="207"/>
      <c r="O123" s="813"/>
      <c r="P123" s="208"/>
      <c r="Q123" s="208"/>
      <c r="R123" s="208"/>
      <c r="S123" s="208"/>
      <c r="T123" s="813"/>
      <c r="U123" s="208"/>
      <c r="V123" s="208"/>
      <c r="W123" s="208"/>
      <c r="X123" s="208"/>
      <c r="Y123" s="208"/>
      <c r="Z123" s="208"/>
      <c r="AA123" s="459"/>
      <c r="AB123" s="123"/>
      <c r="AC123" s="123"/>
      <c r="AD123" s="123"/>
      <c r="AE123" s="123"/>
      <c r="AF123" s="123"/>
      <c r="AG123" s="123"/>
      <c r="AH123" s="123"/>
      <c r="AI123" s="123"/>
      <c r="AJ123" s="123"/>
      <c r="AK123" s="123"/>
      <c r="AL123" s="123"/>
    </row>
    <row r="124" spans="1:38" ht="12.75">
      <c r="A124" s="216" t="s">
        <v>489</v>
      </c>
      <c r="B124" s="216"/>
      <c r="C124" s="216"/>
      <c r="D124" s="216"/>
      <c r="E124" s="216"/>
      <c r="F124" s="216"/>
      <c r="G124" s="207"/>
      <c r="H124" s="207"/>
      <c r="I124" s="207"/>
      <c r="J124" s="207"/>
      <c r="K124" s="207"/>
      <c r="L124" s="207"/>
      <c r="M124" s="207"/>
      <c r="N124" s="207"/>
      <c r="O124" s="813"/>
      <c r="P124" s="208"/>
      <c r="Q124" s="208"/>
      <c r="R124" s="208"/>
      <c r="S124" s="208"/>
      <c r="T124" s="813">
        <v>116</v>
      </c>
      <c r="U124" s="208">
        <v>134</v>
      </c>
      <c r="V124" s="208">
        <v>146</v>
      </c>
      <c r="W124" s="208">
        <v>265</v>
      </c>
      <c r="X124" s="208">
        <v>353</v>
      </c>
      <c r="Y124" s="208">
        <v>468</v>
      </c>
      <c r="Z124" s="208">
        <v>501</v>
      </c>
      <c r="AA124" s="459">
        <v>493</v>
      </c>
      <c r="AB124" s="123">
        <v>502.2</v>
      </c>
      <c r="AC124" s="123">
        <v>453.9</v>
      </c>
      <c r="AD124" s="123">
        <v>471.7</v>
      </c>
      <c r="AE124" s="123">
        <v>503.1</v>
      </c>
      <c r="AF124" s="123">
        <v>528</v>
      </c>
      <c r="AG124" s="123">
        <v>561.9</v>
      </c>
      <c r="AH124" s="123">
        <v>590.5</v>
      </c>
      <c r="AI124" s="123">
        <v>626.1</v>
      </c>
      <c r="AJ124" s="123">
        <v>658</v>
      </c>
      <c r="AK124" s="123">
        <v>694.2</v>
      </c>
      <c r="AL124" s="123">
        <v>732.4</v>
      </c>
    </row>
    <row r="125" spans="1:38" ht="12.75" hidden="1">
      <c r="A125" s="216" t="s">
        <v>88</v>
      </c>
      <c r="B125" s="216"/>
      <c r="C125" s="216"/>
      <c r="D125" s="216"/>
      <c r="E125" s="216"/>
      <c r="F125" s="216"/>
      <c r="G125" s="207"/>
      <c r="H125" s="207"/>
      <c r="I125" s="207"/>
      <c r="J125" s="207"/>
      <c r="K125" s="207"/>
      <c r="L125" s="207"/>
      <c r="M125" s="207"/>
      <c r="N125" s="207"/>
      <c r="O125" s="813"/>
      <c r="P125" s="208"/>
      <c r="Q125" s="208"/>
      <c r="R125" s="208"/>
      <c r="S125" s="208"/>
      <c r="T125" s="813"/>
      <c r="U125" s="208"/>
      <c r="V125" s="208"/>
      <c r="W125" s="208"/>
      <c r="X125" s="208"/>
      <c r="Y125" s="208"/>
      <c r="Z125" s="208"/>
      <c r="AA125" s="459"/>
      <c r="AB125" s="123"/>
      <c r="AC125" s="123">
        <v>113.5</v>
      </c>
      <c r="AD125" s="123">
        <v>121.9</v>
      </c>
      <c r="AE125" s="123"/>
      <c r="AF125" s="123"/>
      <c r="AG125" s="123"/>
      <c r="AH125" s="123"/>
      <c r="AI125" s="123"/>
      <c r="AJ125" s="123"/>
      <c r="AK125" s="123"/>
      <c r="AL125" s="123"/>
    </row>
    <row r="126" spans="1:38" ht="12.75" hidden="1">
      <c r="A126" s="216" t="s">
        <v>103</v>
      </c>
      <c r="B126" s="216"/>
      <c r="C126" s="216"/>
      <c r="D126" s="216"/>
      <c r="E126" s="216"/>
      <c r="F126" s="216"/>
      <c r="G126" s="207"/>
      <c r="H126" s="207"/>
      <c r="I126" s="207"/>
      <c r="J126" s="207"/>
      <c r="K126" s="207"/>
      <c r="L126" s="207"/>
      <c r="M126" s="207"/>
      <c r="N126" s="207"/>
      <c r="O126" s="813"/>
      <c r="P126" s="208"/>
      <c r="Q126" s="208"/>
      <c r="R126" s="208"/>
      <c r="S126" s="208"/>
      <c r="T126" s="813"/>
      <c r="U126" s="208"/>
      <c r="V126" s="208"/>
      <c r="W126" s="208"/>
      <c r="X126" s="208"/>
      <c r="Y126" s="208"/>
      <c r="Z126" s="208"/>
      <c r="AA126" s="459"/>
      <c r="AB126" s="123"/>
      <c r="AC126" s="123">
        <v>0.3</v>
      </c>
      <c r="AD126" s="123">
        <v>7.4</v>
      </c>
      <c r="AE126" s="123"/>
      <c r="AF126" s="123"/>
      <c r="AG126" s="123"/>
      <c r="AH126" s="123"/>
      <c r="AI126" s="123"/>
      <c r="AJ126" s="123"/>
      <c r="AK126" s="123"/>
      <c r="AL126" s="123"/>
    </row>
    <row r="127" spans="1:38" ht="12.75" hidden="1">
      <c r="A127" s="216" t="s">
        <v>89</v>
      </c>
      <c r="B127" s="216"/>
      <c r="C127" s="216"/>
      <c r="D127" s="216"/>
      <c r="E127" s="216"/>
      <c r="F127" s="216"/>
      <c r="G127" s="207"/>
      <c r="H127" s="207"/>
      <c r="I127" s="207"/>
      <c r="J127" s="207"/>
      <c r="K127" s="207"/>
      <c r="L127" s="207"/>
      <c r="M127" s="207"/>
      <c r="N127" s="207"/>
      <c r="O127" s="813"/>
      <c r="P127" s="208"/>
      <c r="Q127" s="208"/>
      <c r="R127" s="208"/>
      <c r="S127" s="208"/>
      <c r="T127" s="813"/>
      <c r="U127" s="208"/>
      <c r="V127" s="208"/>
      <c r="W127" s="208"/>
      <c r="X127" s="208"/>
      <c r="Y127" s="208"/>
      <c r="Z127" s="208"/>
      <c r="AA127" s="459"/>
      <c r="AB127" s="123"/>
      <c r="AC127" s="123">
        <v>399.8</v>
      </c>
      <c r="AD127" s="123">
        <v>387</v>
      </c>
      <c r="AE127" s="123"/>
      <c r="AF127" s="123"/>
      <c r="AG127" s="123"/>
      <c r="AH127" s="123"/>
      <c r="AI127" s="123"/>
      <c r="AJ127" s="123"/>
      <c r="AK127" s="123"/>
      <c r="AL127" s="123"/>
    </row>
    <row r="128" spans="1:38" ht="12.75">
      <c r="A128" s="216"/>
      <c r="B128" s="216"/>
      <c r="C128" s="216"/>
      <c r="D128" s="216"/>
      <c r="E128" s="216"/>
      <c r="F128" s="216"/>
      <c r="G128" s="207"/>
      <c r="H128" s="207"/>
      <c r="I128" s="207"/>
      <c r="J128" s="207"/>
      <c r="K128" s="207"/>
      <c r="L128" s="207"/>
      <c r="M128" s="207"/>
      <c r="N128" s="207"/>
      <c r="O128" s="813"/>
      <c r="P128" s="208"/>
      <c r="Q128" s="208"/>
      <c r="R128" s="208"/>
      <c r="S128" s="208"/>
      <c r="T128" s="813"/>
      <c r="U128" s="208"/>
      <c r="V128" s="208"/>
      <c r="W128" s="208"/>
      <c r="X128" s="208"/>
      <c r="Y128" s="208"/>
      <c r="Z128" s="208"/>
      <c r="AA128" s="459"/>
      <c r="AB128" s="123"/>
      <c r="AC128" s="123"/>
      <c r="AD128" s="123"/>
      <c r="AE128" s="123"/>
      <c r="AF128" s="123"/>
      <c r="AG128" s="123"/>
      <c r="AH128" s="123"/>
      <c r="AI128" s="123"/>
      <c r="AJ128" s="123"/>
      <c r="AK128" s="123"/>
      <c r="AL128" s="123"/>
    </row>
    <row r="129" spans="1:38" ht="12.75">
      <c r="A129" s="216"/>
      <c r="B129" s="216"/>
      <c r="C129" s="216"/>
      <c r="D129" s="216"/>
      <c r="E129" s="216"/>
      <c r="F129" s="216"/>
      <c r="G129" s="207"/>
      <c r="H129" s="207"/>
      <c r="I129" s="207"/>
      <c r="J129" s="207"/>
      <c r="K129" s="207"/>
      <c r="L129" s="207"/>
      <c r="M129" s="207"/>
      <c r="N129" s="207"/>
      <c r="O129" s="813"/>
      <c r="P129" s="208"/>
      <c r="Q129" s="208"/>
      <c r="R129" s="208"/>
      <c r="S129" s="208"/>
      <c r="T129" s="813"/>
      <c r="U129" s="208"/>
      <c r="V129" s="208"/>
      <c r="W129" s="208"/>
      <c r="X129" s="208"/>
      <c r="Y129" s="208"/>
      <c r="Z129" s="96"/>
      <c r="AA129" s="208"/>
      <c r="AB129" s="94"/>
      <c r="AC129" s="208"/>
      <c r="AD129" s="94"/>
      <c r="AE129" s="94"/>
      <c r="AF129" s="94"/>
      <c r="AG129" s="94"/>
      <c r="AH129" s="94"/>
      <c r="AI129" s="94"/>
      <c r="AJ129" s="94"/>
      <c r="AK129" s="94"/>
      <c r="AL129" s="94"/>
    </row>
    <row r="130" spans="1:38" ht="20.100000000000001" customHeight="1">
      <c r="A130" s="517" t="s">
        <v>99</v>
      </c>
      <c r="B130" s="517"/>
      <c r="C130" s="517"/>
      <c r="D130" s="517"/>
      <c r="E130" s="517"/>
      <c r="F130" s="517"/>
      <c r="G130" s="518"/>
      <c r="H130" s="518"/>
      <c r="I130" s="518"/>
      <c r="J130" s="518"/>
      <c r="K130" s="518"/>
      <c r="L130" s="518"/>
      <c r="M130" s="518"/>
      <c r="N130" s="518"/>
      <c r="O130" s="814"/>
      <c r="P130" s="518"/>
      <c r="Q130" s="518"/>
      <c r="R130" s="518"/>
      <c r="S130" s="518"/>
      <c r="T130" s="814"/>
      <c r="U130" s="518"/>
      <c r="V130" s="518"/>
      <c r="W130" s="518"/>
      <c r="X130" s="518"/>
      <c r="Y130" s="518"/>
      <c r="Z130" s="519"/>
      <c r="AA130" s="519"/>
      <c r="AB130" s="520"/>
      <c r="AC130" s="520"/>
      <c r="AD130" s="520"/>
      <c r="AE130" s="520"/>
      <c r="AF130" s="520"/>
      <c r="AG130" s="520"/>
      <c r="AH130" s="520"/>
      <c r="AI130" s="520"/>
      <c r="AJ130" s="520"/>
      <c r="AK130" s="520"/>
      <c r="AL130" s="520"/>
    </row>
    <row r="131" spans="1:38" ht="12.75">
      <c r="A131" s="216" t="s">
        <v>489</v>
      </c>
      <c r="B131" s="114">
        <v>3045.7</v>
      </c>
      <c r="C131" s="114">
        <v>3076.1</v>
      </c>
      <c r="D131" s="114">
        <v>3605.5</v>
      </c>
      <c r="E131" s="114">
        <v>4223</v>
      </c>
      <c r="F131" s="114">
        <v>4867.1000000000004</v>
      </c>
      <c r="G131" s="114">
        <v>5530.2103703592356</v>
      </c>
      <c r="H131" s="114">
        <v>6194.7652283638399</v>
      </c>
      <c r="I131" s="114">
        <v>6794.7336339524136</v>
      </c>
      <c r="J131" s="114">
        <v>7079.6110145337952</v>
      </c>
      <c r="K131" s="114">
        <v>7803.5855116358662</v>
      </c>
      <c r="L131" s="114">
        <v>8828.2526411261788</v>
      </c>
      <c r="M131" s="114">
        <v>9735.8993883195981</v>
      </c>
      <c r="N131" s="114">
        <v>10396.289593878231</v>
      </c>
      <c r="O131" s="813">
        <v>11871.9</v>
      </c>
      <c r="P131" s="208">
        <v>13241.4</v>
      </c>
      <c r="Q131" s="208">
        <v>13459.3</v>
      </c>
      <c r="R131" s="208">
        <v>15094.7</v>
      </c>
      <c r="S131" s="208">
        <v>16896.5</v>
      </c>
      <c r="T131" s="813">
        <v>28305</v>
      </c>
      <c r="U131" s="208">
        <v>31515</v>
      </c>
      <c r="V131" s="208">
        <v>32014</v>
      </c>
      <c r="W131" s="208">
        <v>38753</v>
      </c>
      <c r="X131" s="208">
        <v>42642</v>
      </c>
      <c r="Y131" s="208">
        <v>44373</v>
      </c>
      <c r="Z131" s="208">
        <v>47721</v>
      </c>
      <c r="AA131" s="208">
        <v>56621</v>
      </c>
      <c r="AB131" s="123">
        <v>62157.5</v>
      </c>
      <c r="AC131" s="123">
        <v>65038.2</v>
      </c>
      <c r="AD131" s="123">
        <v>72521.600000000006</v>
      </c>
      <c r="AE131" s="123">
        <v>79404.7</v>
      </c>
      <c r="AF131" s="123">
        <v>84108.6</v>
      </c>
      <c r="AG131" s="123">
        <v>81627</v>
      </c>
      <c r="AH131" s="123">
        <v>90265.5</v>
      </c>
      <c r="AI131" s="123">
        <v>99383.3</v>
      </c>
      <c r="AJ131" s="123">
        <v>104916.7</v>
      </c>
      <c r="AK131" s="123">
        <v>110879.6</v>
      </c>
      <c r="AL131" s="123">
        <v>117150.8</v>
      </c>
    </row>
    <row r="132" spans="1:38" s="17" customFormat="1" ht="12.75">
      <c r="A132" s="216" t="s">
        <v>101</v>
      </c>
      <c r="B132" s="216"/>
      <c r="C132" s="216"/>
      <c r="D132" s="216"/>
      <c r="E132" s="216"/>
      <c r="F132" s="216"/>
      <c r="G132" s="207"/>
      <c r="H132" s="208">
        <f t="shared" ref="H132:N132" si="0">(H131/G131-1)*100</f>
        <v>12.016809732347223</v>
      </c>
      <c r="I132" s="208">
        <f t="shared" si="0"/>
        <v>9.6850870609512576</v>
      </c>
      <c r="J132" s="208">
        <f t="shared" si="0"/>
        <v>4.1926202840076865</v>
      </c>
      <c r="K132" s="208">
        <f t="shared" si="0"/>
        <v>10.226190331867357</v>
      </c>
      <c r="L132" s="208">
        <f t="shared" si="0"/>
        <v>13.130722127186779</v>
      </c>
      <c r="M132" s="208">
        <f t="shared" si="0"/>
        <v>10.281159637017767</v>
      </c>
      <c r="N132" s="208">
        <f t="shared" si="0"/>
        <v>6.7830426262510457</v>
      </c>
      <c r="O132" s="813"/>
      <c r="P132" s="208">
        <f>(P131/O131-1)*100</f>
        <v>11.53564298890657</v>
      </c>
      <c r="Q132" s="208">
        <f>(Q131/P131-1)*100</f>
        <v>1.6455963870889656</v>
      </c>
      <c r="R132" s="208">
        <v>12.1</v>
      </c>
      <c r="S132" s="208">
        <v>11.9</v>
      </c>
      <c r="T132" s="813">
        <v>10.8</v>
      </c>
      <c r="U132" s="208">
        <f t="shared" ref="U132:AB132" si="1">(U131/T131-1)*100</f>
        <v>11.340752517223107</v>
      </c>
      <c r="V132" s="208">
        <f t="shared" si="1"/>
        <v>1.5833729969855659</v>
      </c>
      <c r="W132" s="208">
        <f t="shared" si="1"/>
        <v>21.050165552570753</v>
      </c>
      <c r="X132" s="208">
        <f t="shared" si="1"/>
        <v>10.035352101772776</v>
      </c>
      <c r="Y132" s="208">
        <f t="shared" si="1"/>
        <v>4.0593780779513144</v>
      </c>
      <c r="Z132" s="208">
        <f t="shared" si="1"/>
        <v>7.5451287945372147</v>
      </c>
      <c r="AA132" s="208">
        <f t="shared" si="1"/>
        <v>18.650070199702441</v>
      </c>
      <c r="AB132" s="208">
        <f t="shared" si="1"/>
        <v>9.7781741756592044</v>
      </c>
      <c r="AC132" s="208">
        <v>8.1</v>
      </c>
      <c r="AD132" s="208">
        <v>11.5</v>
      </c>
      <c r="AE132" s="208">
        <v>9.5</v>
      </c>
      <c r="AF132" s="208">
        <v>5.9</v>
      </c>
      <c r="AG132" s="208">
        <v>-3</v>
      </c>
      <c r="AH132" s="208">
        <v>10.6</v>
      </c>
      <c r="AI132" s="208">
        <v>10.1</v>
      </c>
      <c r="AJ132" s="208">
        <v>5.6</v>
      </c>
      <c r="AK132" s="208">
        <v>5.7</v>
      </c>
      <c r="AL132" s="208">
        <v>5.7</v>
      </c>
    </row>
    <row r="133" spans="1:38" s="17" customFormat="1" ht="12.75">
      <c r="A133" s="216" t="s">
        <v>88</v>
      </c>
      <c r="B133" s="216"/>
      <c r="C133" s="216"/>
      <c r="D133" s="216"/>
      <c r="E133" s="216"/>
      <c r="F133" s="216"/>
      <c r="G133" s="208">
        <f t="shared" ref="G133:Q133" si="2">100*G131/G134</f>
        <v>71.511841254825754</v>
      </c>
      <c r="H133" s="208">
        <f t="shared" si="2"/>
        <v>82.965111806105526</v>
      </c>
      <c r="I133" s="208">
        <f t="shared" si="2"/>
        <v>85.366186057069115</v>
      </c>
      <c r="J133" s="208">
        <f t="shared" si="2"/>
        <v>94.970442093807122</v>
      </c>
      <c r="K133" s="208">
        <f t="shared" si="2"/>
        <v>100.00005204416911</v>
      </c>
      <c r="L133" s="208">
        <f t="shared" si="2"/>
        <v>111.07010831846996</v>
      </c>
      <c r="M133" s="208">
        <f t="shared" si="2"/>
        <v>125.57208238320486</v>
      </c>
      <c r="N133" s="208">
        <f t="shared" si="2"/>
        <v>134.15187256028415</v>
      </c>
      <c r="O133" s="813">
        <f t="shared" si="2"/>
        <v>150.17456422192427</v>
      </c>
      <c r="P133" s="208">
        <f t="shared" si="2"/>
        <v>160.4551403228152</v>
      </c>
      <c r="Q133" s="208">
        <f t="shared" si="2"/>
        <v>162.17782651130844</v>
      </c>
      <c r="R133" s="208">
        <f t="shared" ref="R133:S133" si="3">(R131/R134)*100</f>
        <v>175.00695636043221</v>
      </c>
      <c r="S133" s="208">
        <f t="shared" si="3"/>
        <v>191.50515697608523</v>
      </c>
      <c r="T133" s="813">
        <v>76.400000000000006</v>
      </c>
      <c r="U133" s="208">
        <v>85.3</v>
      </c>
      <c r="V133" s="208">
        <v>81.2</v>
      </c>
      <c r="W133" s="208">
        <v>89.2</v>
      </c>
      <c r="X133" s="208">
        <v>97.1</v>
      </c>
      <c r="Y133" s="208">
        <v>96.5</v>
      </c>
      <c r="Z133" s="208">
        <v>100</v>
      </c>
      <c r="AA133" s="208">
        <v>105.4</v>
      </c>
      <c r="AB133" s="123">
        <v>104.7</v>
      </c>
      <c r="AC133" s="123">
        <v>105.3</v>
      </c>
      <c r="AD133" s="123">
        <v>113.4</v>
      </c>
      <c r="AE133" s="123">
        <v>126.2</v>
      </c>
      <c r="AF133" s="123">
        <v>126.3</v>
      </c>
      <c r="AG133" s="123">
        <v>127.4</v>
      </c>
      <c r="AH133" s="123">
        <v>136.19999999999999</v>
      </c>
      <c r="AI133" s="123">
        <v>143.9</v>
      </c>
      <c r="AJ133" s="123">
        <v>148.30000000000001</v>
      </c>
      <c r="AK133" s="123">
        <v>152.80000000000001</v>
      </c>
      <c r="AL133" s="123">
        <v>156.80000000000001</v>
      </c>
    </row>
    <row r="134" spans="1:38" s="17" customFormat="1" ht="12.75">
      <c r="A134" s="216" t="s">
        <v>103</v>
      </c>
      <c r="B134" s="216"/>
      <c r="C134" s="216"/>
      <c r="D134" s="216"/>
      <c r="E134" s="216"/>
      <c r="F134" s="216"/>
      <c r="G134" s="114">
        <v>7733.2792350470309</v>
      </c>
      <c r="H134" s="114">
        <v>7466.7111192972061</v>
      </c>
      <c r="I134" s="114">
        <v>7959.5141212118679</v>
      </c>
      <c r="J134" s="114">
        <v>7454.5414957012663</v>
      </c>
      <c r="K134" s="114">
        <v>7803.5814503267402</v>
      </c>
      <c r="L134" s="114">
        <v>7948.3605218183793</v>
      </c>
      <c r="M134" s="114">
        <v>7753.2355946832377</v>
      </c>
      <c r="N134" s="114">
        <v>7749.6418018365157</v>
      </c>
      <c r="O134" s="813">
        <v>7905.4</v>
      </c>
      <c r="P134" s="208">
        <v>8252.4</v>
      </c>
      <c r="Q134" s="208">
        <v>8299.1</v>
      </c>
      <c r="R134" s="208">
        <v>8625.2000000000007</v>
      </c>
      <c r="S134" s="208">
        <v>8823</v>
      </c>
      <c r="T134" s="813">
        <v>37041</v>
      </c>
      <c r="U134" s="208">
        <v>36931</v>
      </c>
      <c r="V134" s="208">
        <v>39444</v>
      </c>
      <c r="W134" s="208">
        <v>43438</v>
      </c>
      <c r="X134" s="208">
        <v>43919</v>
      </c>
      <c r="Y134" s="208">
        <v>45961</v>
      </c>
      <c r="Z134" s="208">
        <v>47721</v>
      </c>
      <c r="AA134" s="208">
        <v>53700</v>
      </c>
      <c r="AB134" s="123">
        <v>59349</v>
      </c>
      <c r="AC134" s="123">
        <v>61742.2</v>
      </c>
      <c r="AD134" s="123">
        <v>63926.6</v>
      </c>
      <c r="AE134" s="123">
        <v>62896.3</v>
      </c>
      <c r="AF134" s="123">
        <v>66581.899999999994</v>
      </c>
      <c r="AG134" s="123">
        <v>64050.2</v>
      </c>
      <c r="AH134" s="123">
        <v>66271.600000000006</v>
      </c>
      <c r="AI134" s="123">
        <v>69052.2</v>
      </c>
      <c r="AJ134" s="123">
        <v>70737</v>
      </c>
      <c r="AK134" s="123">
        <v>72586.5</v>
      </c>
      <c r="AL134" s="123">
        <v>74726.7</v>
      </c>
    </row>
    <row r="135" spans="1:38" s="17" customFormat="1" ht="12.75">
      <c r="A135" s="216" t="s">
        <v>100</v>
      </c>
      <c r="B135" s="216"/>
      <c r="C135" s="216"/>
      <c r="D135" s="216"/>
      <c r="E135" s="216"/>
      <c r="F135" s="216"/>
      <c r="G135" s="208"/>
      <c r="H135" s="208">
        <f>(H134/G134-1)*100</f>
        <v>-3.4470256103225183</v>
      </c>
      <c r="I135" s="208">
        <f t="shared" ref="I135:Q135" si="4">(I134/H134-1)*100</f>
        <v>6.6000009112585856</v>
      </c>
      <c r="J135" s="208">
        <f t="shared" si="4"/>
        <v>-6.3442644591189872</v>
      </c>
      <c r="K135" s="208">
        <f t="shared" si="4"/>
        <v>4.682245780330696</v>
      </c>
      <c r="L135" s="208">
        <f t="shared" si="4"/>
        <v>1.8552900666600536</v>
      </c>
      <c r="M135" s="208">
        <f t="shared" si="4"/>
        <v>-2.4549078592940088</v>
      </c>
      <c r="N135" s="208">
        <f t="shared" si="4"/>
        <v>-4.6352168753727163E-2</v>
      </c>
      <c r="O135" s="813">
        <f t="shared" si="4"/>
        <v>2.0098760968096929</v>
      </c>
      <c r="P135" s="208">
        <f t="shared" si="4"/>
        <v>4.3894047107040812</v>
      </c>
      <c r="Q135" s="208">
        <f t="shared" si="4"/>
        <v>0.56589598177501088</v>
      </c>
      <c r="R135" s="208">
        <v>3.9</v>
      </c>
      <c r="S135" s="208">
        <v>2.2999999999999998</v>
      </c>
      <c r="T135" s="813">
        <v>7.8</v>
      </c>
      <c r="U135" s="208">
        <f>(U134/T134-1)*100</f>
        <v>-0.29696822439998494</v>
      </c>
      <c r="V135" s="208">
        <f t="shared" ref="V135:AB135" si="5">(V134/U134-1)*100</f>
        <v>6.804581516882835</v>
      </c>
      <c r="W135" s="208">
        <f t="shared" si="5"/>
        <v>10.125747895750937</v>
      </c>
      <c r="X135" s="208">
        <f t="shared" si="5"/>
        <v>1.1073253833049357</v>
      </c>
      <c r="Y135" s="208">
        <f t="shared" si="5"/>
        <v>4.6494683394430636</v>
      </c>
      <c r="Z135" s="208">
        <f t="shared" si="5"/>
        <v>3.8293335654141503</v>
      </c>
      <c r="AA135" s="208">
        <f t="shared" si="5"/>
        <v>12.529075249889976</v>
      </c>
      <c r="AB135" s="208">
        <f t="shared" si="5"/>
        <v>10.519553072625708</v>
      </c>
      <c r="AC135" s="208">
        <v>4.0999999999999996</v>
      </c>
      <c r="AD135" s="208">
        <v>3.5</v>
      </c>
      <c r="AE135" s="208"/>
      <c r="AF135" s="208"/>
      <c r="AG135" s="208"/>
      <c r="AH135" s="208"/>
      <c r="AI135" s="208"/>
      <c r="AJ135" s="208"/>
      <c r="AK135" s="208"/>
      <c r="AL135" s="208"/>
    </row>
    <row r="136" spans="1:38" s="17" customFormat="1" ht="12.75">
      <c r="A136" s="216"/>
      <c r="B136" s="216"/>
      <c r="C136" s="216"/>
      <c r="D136" s="216"/>
      <c r="E136" s="216"/>
      <c r="F136" s="216"/>
      <c r="G136" s="114"/>
      <c r="H136" s="114"/>
      <c r="I136" s="114"/>
      <c r="J136" s="114"/>
      <c r="K136" s="114"/>
      <c r="L136" s="114"/>
      <c r="M136" s="114"/>
      <c r="N136" s="114"/>
      <c r="O136" s="813"/>
      <c r="P136" s="208"/>
      <c r="Q136" s="208"/>
      <c r="R136" s="208"/>
      <c r="S136" s="208"/>
      <c r="T136" s="813"/>
      <c r="U136" s="208"/>
      <c r="V136" s="208"/>
      <c r="W136" s="208"/>
      <c r="X136" s="208"/>
      <c r="Y136" s="208"/>
      <c r="Z136" s="96"/>
      <c r="AA136" s="208"/>
      <c r="AB136" s="94"/>
      <c r="AC136" s="94"/>
      <c r="AD136" s="94"/>
      <c r="AE136" s="94"/>
      <c r="AF136" s="94"/>
      <c r="AG136" s="94"/>
      <c r="AH136" s="94"/>
      <c r="AI136" s="94"/>
      <c r="AJ136" s="94"/>
      <c r="AK136" s="94"/>
      <c r="AL136" s="94"/>
    </row>
    <row r="137" spans="1:38" s="17" customFormat="1" ht="12.75">
      <c r="A137" s="215" t="s">
        <v>102</v>
      </c>
      <c r="B137" s="215"/>
      <c r="C137" s="215"/>
      <c r="D137" s="215"/>
      <c r="E137" s="215"/>
      <c r="F137" s="215"/>
      <c r="G137" s="114"/>
      <c r="H137" s="114"/>
      <c r="I137" s="114"/>
      <c r="J137" s="114"/>
      <c r="K137" s="114"/>
      <c r="L137" s="114"/>
      <c r="M137" s="114"/>
      <c r="N137" s="114"/>
      <c r="O137" s="813"/>
      <c r="P137" s="208"/>
      <c r="Q137" s="208"/>
      <c r="R137" s="208"/>
      <c r="S137" s="208"/>
      <c r="T137" s="813"/>
      <c r="U137" s="208"/>
      <c r="V137" s="208"/>
      <c r="W137" s="208"/>
      <c r="X137" s="208"/>
      <c r="Y137" s="208"/>
      <c r="Z137" s="208"/>
      <c r="AA137" s="208"/>
      <c r="AB137" s="94"/>
      <c r="AC137" s="94"/>
      <c r="AD137" s="94"/>
      <c r="AE137" s="94"/>
      <c r="AF137" s="94"/>
      <c r="AG137" s="94"/>
      <c r="AH137" s="94"/>
      <c r="AI137" s="94"/>
      <c r="AJ137" s="94"/>
      <c r="AK137" s="94"/>
      <c r="AL137" s="94"/>
    </row>
    <row r="138" spans="1:38" s="17" customFormat="1" ht="12.75">
      <c r="A138" s="216" t="s">
        <v>489</v>
      </c>
      <c r="B138" s="216"/>
      <c r="C138" s="216"/>
      <c r="D138" s="216"/>
      <c r="E138" s="216"/>
      <c r="F138" s="216"/>
      <c r="G138" s="207"/>
      <c r="H138" s="207"/>
      <c r="I138" s="207"/>
      <c r="J138" s="207"/>
      <c r="K138" s="208">
        <v>7032.9</v>
      </c>
      <c r="L138" s="208">
        <v>6987.8</v>
      </c>
      <c r="M138" s="208">
        <v>7332.7</v>
      </c>
      <c r="N138" s="208">
        <v>7887.3</v>
      </c>
      <c r="O138" s="813">
        <v>9417.7999999999993</v>
      </c>
      <c r="P138" s="208">
        <v>10315.5</v>
      </c>
      <c r="Q138" s="208">
        <v>10261</v>
      </c>
      <c r="R138" s="208">
        <v>11033.1</v>
      </c>
      <c r="S138" s="208">
        <v>11853.8</v>
      </c>
      <c r="T138" s="813">
        <v>21075</v>
      </c>
      <c r="U138" s="208">
        <v>23561</v>
      </c>
      <c r="V138" s="208">
        <v>25904</v>
      </c>
      <c r="W138" s="208">
        <v>30848</v>
      </c>
      <c r="X138" s="208">
        <v>34687</v>
      </c>
      <c r="Y138" s="208">
        <v>38118</v>
      </c>
      <c r="Z138" s="208">
        <v>41243</v>
      </c>
      <c r="AA138" s="208">
        <v>45039</v>
      </c>
      <c r="AB138" s="123">
        <v>47640.2</v>
      </c>
      <c r="AC138" s="123">
        <v>49518.1</v>
      </c>
      <c r="AD138" s="123">
        <v>53139.3</v>
      </c>
      <c r="AE138" s="123">
        <v>57279.5</v>
      </c>
      <c r="AF138" s="123">
        <v>60779.5</v>
      </c>
      <c r="AG138" s="123">
        <v>62610.7</v>
      </c>
      <c r="AH138" s="123">
        <v>67132.399999999994</v>
      </c>
      <c r="AI138" s="123">
        <v>72508.800000000003</v>
      </c>
      <c r="AJ138" s="123">
        <v>77353</v>
      </c>
      <c r="AK138" s="123">
        <v>82467</v>
      </c>
      <c r="AL138" s="123">
        <v>88154.7</v>
      </c>
    </row>
    <row r="139" spans="1:38" s="17" customFormat="1" ht="12.75">
      <c r="A139" s="216" t="s">
        <v>101</v>
      </c>
      <c r="B139" s="216"/>
      <c r="C139" s="216"/>
      <c r="D139" s="216"/>
      <c r="E139" s="216"/>
      <c r="F139" s="216"/>
      <c r="G139" s="207"/>
      <c r="H139" s="207"/>
      <c r="I139" s="207"/>
      <c r="J139" s="207"/>
      <c r="K139" s="207"/>
      <c r="L139" s="207"/>
      <c r="M139" s="207"/>
      <c r="N139" s="207"/>
      <c r="O139" s="813">
        <v>17.8</v>
      </c>
      <c r="P139" s="208">
        <v>8.5</v>
      </c>
      <c r="Q139" s="208">
        <v>-0.5</v>
      </c>
      <c r="R139" s="208">
        <v>7.5</v>
      </c>
      <c r="S139" s="208">
        <v>7.4</v>
      </c>
      <c r="T139" s="813">
        <v>12.4</v>
      </c>
      <c r="U139" s="208">
        <f t="shared" ref="U139:AB139" si="6">(U138/T138-1)*100</f>
        <v>11.795966785290624</v>
      </c>
      <c r="V139" s="208">
        <f t="shared" si="6"/>
        <v>9.9443996434786399</v>
      </c>
      <c r="W139" s="208">
        <f t="shared" si="6"/>
        <v>19.085855466337254</v>
      </c>
      <c r="X139" s="208">
        <f t="shared" si="6"/>
        <v>12.444891078838172</v>
      </c>
      <c r="Y139" s="208">
        <f t="shared" si="6"/>
        <v>9.8913137486666525</v>
      </c>
      <c r="Z139" s="208">
        <f t="shared" si="6"/>
        <v>8.1982265596306281</v>
      </c>
      <c r="AA139" s="208">
        <f t="shared" si="6"/>
        <v>9.2039861309798141</v>
      </c>
      <c r="AB139" s="208">
        <f t="shared" si="6"/>
        <v>5.7754390639223718</v>
      </c>
      <c r="AC139" s="208">
        <v>8.5</v>
      </c>
      <c r="AD139" s="208">
        <v>7.3</v>
      </c>
      <c r="AE139" s="208">
        <v>7.8</v>
      </c>
      <c r="AF139" s="208">
        <v>6.1</v>
      </c>
      <c r="AG139" s="208">
        <v>3</v>
      </c>
      <c r="AH139" s="208">
        <v>7.2</v>
      </c>
      <c r="AI139" s="208">
        <v>8</v>
      </c>
      <c r="AJ139" s="208">
        <v>6.7</v>
      </c>
      <c r="AK139" s="208">
        <v>6.6</v>
      </c>
      <c r="AL139" s="208">
        <v>6.9</v>
      </c>
    </row>
    <row r="140" spans="1:38" s="17" customFormat="1" ht="12.75">
      <c r="A140" s="216" t="s">
        <v>88</v>
      </c>
      <c r="B140" s="216"/>
      <c r="C140" s="216"/>
      <c r="D140" s="216"/>
      <c r="E140" s="216"/>
      <c r="F140" s="216"/>
      <c r="G140" s="207"/>
      <c r="H140" s="207"/>
      <c r="I140" s="207"/>
      <c r="J140" s="207"/>
      <c r="K140" s="207"/>
      <c r="L140" s="207"/>
      <c r="M140" s="207"/>
      <c r="N140" s="207"/>
      <c r="O140" s="813">
        <v>140.19999999999999</v>
      </c>
      <c r="P140" s="208">
        <v>148.9</v>
      </c>
      <c r="Q140" s="208">
        <v>143.69999999999999</v>
      </c>
      <c r="R140" s="208">
        <v>147.1</v>
      </c>
      <c r="S140" s="208">
        <v>152.1</v>
      </c>
      <c r="T140" s="208">
        <f t="shared" ref="T140:X140" si="7">T138/T141*100</f>
        <v>71.129636504775732</v>
      </c>
      <c r="U140" s="208">
        <f t="shared" si="7"/>
        <v>78.610036033631388</v>
      </c>
      <c r="V140" s="208">
        <f t="shared" si="7"/>
        <v>82.821242446526199</v>
      </c>
      <c r="W140" s="208">
        <f t="shared" si="7"/>
        <v>87.333673064945359</v>
      </c>
      <c r="X140" s="208">
        <f t="shared" si="7"/>
        <v>93.6701682374227</v>
      </c>
      <c r="Y140" s="208">
        <f>Y138/Y141*100</f>
        <v>95.785902751601952</v>
      </c>
      <c r="Z140" s="208">
        <v>100</v>
      </c>
      <c r="AA140" s="208">
        <f>AA138/AA141*100</f>
        <v>105.75265913733594</v>
      </c>
      <c r="AB140" s="208">
        <f t="shared" ref="AB140" si="8">AB138/AB141*100</f>
        <v>111.12013005945509</v>
      </c>
      <c r="AC140" s="208">
        <v>118.5</v>
      </c>
      <c r="AD140" s="208">
        <v>125.3</v>
      </c>
      <c r="AE140" s="208">
        <v>129.80000000000001</v>
      </c>
      <c r="AF140" s="208">
        <v>134.5</v>
      </c>
      <c r="AG140" s="208">
        <v>140.1</v>
      </c>
      <c r="AH140" s="208">
        <v>145.30000000000001</v>
      </c>
      <c r="AI140" s="208">
        <v>151.30000000000001</v>
      </c>
      <c r="AJ140" s="208">
        <v>156</v>
      </c>
      <c r="AK140" s="208">
        <v>160.30000000000001</v>
      </c>
      <c r="AL140" s="208">
        <v>164.5</v>
      </c>
    </row>
    <row r="141" spans="1:38" s="17" customFormat="1" ht="12.75">
      <c r="A141" s="216" t="s">
        <v>103</v>
      </c>
      <c r="B141" s="216"/>
      <c r="C141" s="216"/>
      <c r="D141" s="216"/>
      <c r="E141" s="216"/>
      <c r="F141" s="216"/>
      <c r="G141" s="207"/>
      <c r="H141" s="207"/>
      <c r="I141" s="207"/>
      <c r="J141" s="207"/>
      <c r="K141" s="207"/>
      <c r="L141" s="207"/>
      <c r="M141" s="207"/>
      <c r="N141" s="207"/>
      <c r="O141" s="813">
        <v>6718.4</v>
      </c>
      <c r="P141" s="208">
        <v>6926.6</v>
      </c>
      <c r="Q141" s="208">
        <v>7138.9</v>
      </c>
      <c r="R141" s="208">
        <v>7499.3</v>
      </c>
      <c r="S141" s="208">
        <v>7792.5</v>
      </c>
      <c r="T141" s="813">
        <v>29629</v>
      </c>
      <c r="U141" s="208">
        <v>29972</v>
      </c>
      <c r="V141" s="208">
        <v>31277</v>
      </c>
      <c r="W141" s="208">
        <v>35322</v>
      </c>
      <c r="X141" s="208">
        <v>37031</v>
      </c>
      <c r="Y141" s="208">
        <v>39795</v>
      </c>
      <c r="Z141" s="208">
        <v>41243</v>
      </c>
      <c r="AA141" s="208">
        <v>42589</v>
      </c>
      <c r="AB141" s="208">
        <v>42872.7</v>
      </c>
      <c r="AC141" s="208">
        <v>41795.300000000003</v>
      </c>
      <c r="AD141" s="208">
        <v>42405.1</v>
      </c>
      <c r="AE141" s="208">
        <v>44121</v>
      </c>
      <c r="AF141" s="208">
        <v>45173.7</v>
      </c>
      <c r="AG141" s="208">
        <v>44695.8</v>
      </c>
      <c r="AH141" s="208">
        <v>46190.400000000001</v>
      </c>
      <c r="AI141" s="123">
        <v>47916</v>
      </c>
      <c r="AJ141" s="123">
        <v>49597.1</v>
      </c>
      <c r="AK141" s="123">
        <v>51444.5</v>
      </c>
      <c r="AL141" s="123">
        <v>53583.1</v>
      </c>
    </row>
    <row r="142" spans="1:38" s="17" customFormat="1" ht="12.75">
      <c r="A142" s="217" t="s">
        <v>100</v>
      </c>
      <c r="B142" s="217"/>
      <c r="C142" s="217"/>
      <c r="D142" s="217"/>
      <c r="E142" s="217"/>
      <c r="F142" s="217"/>
      <c r="G142" s="209"/>
      <c r="H142" s="209"/>
      <c r="I142" s="209"/>
      <c r="J142" s="209"/>
      <c r="K142" s="209"/>
      <c r="L142" s="209"/>
      <c r="M142" s="209"/>
      <c r="N142" s="209"/>
      <c r="O142" s="815">
        <v>1.5</v>
      </c>
      <c r="P142" s="210">
        <v>2.1</v>
      </c>
      <c r="Q142" s="210">
        <v>3.1</v>
      </c>
      <c r="R142" s="210">
        <v>4.3</v>
      </c>
      <c r="S142" s="210">
        <v>3.9</v>
      </c>
      <c r="T142" s="815">
        <v>10.4</v>
      </c>
      <c r="U142" s="210">
        <f>(U141/T141-1)*100</f>
        <v>1.1576496000540004</v>
      </c>
      <c r="V142" s="210">
        <f t="shared" ref="V142:AB142" si="9">(V141/U141-1)*100</f>
        <v>4.3540637928733528</v>
      </c>
      <c r="W142" s="210">
        <f t="shared" si="9"/>
        <v>12.932826038302903</v>
      </c>
      <c r="X142" s="210">
        <f t="shared" si="9"/>
        <v>4.8383443746107258</v>
      </c>
      <c r="Y142" s="210">
        <f t="shared" si="9"/>
        <v>7.4640166347114567</v>
      </c>
      <c r="Z142" s="210">
        <f t="shared" si="9"/>
        <v>3.6386480713657576</v>
      </c>
      <c r="AA142" s="210">
        <f t="shared" si="9"/>
        <v>3.2635841233663809</v>
      </c>
      <c r="AB142" s="210">
        <f t="shared" si="9"/>
        <v>0.66613444786212117</v>
      </c>
      <c r="AC142" s="210">
        <v>1.5</v>
      </c>
      <c r="AD142" s="210">
        <v>1.5</v>
      </c>
      <c r="AE142" s="210">
        <v>4</v>
      </c>
      <c r="AF142" s="210">
        <v>2.4</v>
      </c>
      <c r="AG142" s="210">
        <v>-1.1000000000000001</v>
      </c>
      <c r="AH142" s="210">
        <v>3.3</v>
      </c>
      <c r="AI142" s="210">
        <v>3.7</v>
      </c>
      <c r="AJ142" s="210">
        <v>3.5</v>
      </c>
      <c r="AK142" s="210">
        <v>3.7</v>
      </c>
      <c r="AL142" s="210">
        <v>4.2</v>
      </c>
    </row>
    <row r="143" spans="1:38" s="17" customFormat="1" ht="12.75">
      <c r="A143" s="511"/>
      <c r="B143" s="511"/>
      <c r="C143" s="511"/>
      <c r="D143" s="511"/>
      <c r="E143" s="511"/>
      <c r="F143" s="511"/>
      <c r="G143" s="512"/>
      <c r="H143" s="512"/>
      <c r="I143" s="512"/>
      <c r="J143" s="512"/>
      <c r="K143" s="512"/>
      <c r="L143" s="512"/>
      <c r="M143" s="512"/>
      <c r="N143" s="512"/>
      <c r="O143" s="513"/>
      <c r="P143" s="513"/>
      <c r="Q143" s="513"/>
      <c r="R143" s="513"/>
      <c r="S143" s="513"/>
      <c r="T143" s="513"/>
      <c r="U143" s="513"/>
      <c r="V143" s="513"/>
      <c r="W143" s="513"/>
      <c r="X143" s="513"/>
      <c r="Y143" s="513"/>
      <c r="Z143" s="513"/>
      <c r="AA143" s="514"/>
      <c r="AB143" s="513"/>
      <c r="AC143" s="513"/>
      <c r="AD143" s="513"/>
      <c r="AE143" s="513"/>
      <c r="AF143" s="513"/>
      <c r="AG143" s="513"/>
      <c r="AH143" s="513"/>
      <c r="AI143" s="513"/>
      <c r="AJ143" s="513"/>
      <c r="AK143" s="513"/>
      <c r="AL143" s="513"/>
    </row>
    <row r="144" spans="1:38" s="17" customFormat="1" ht="15">
      <c r="A144" s="508" t="s">
        <v>486</v>
      </c>
      <c r="B144" s="511"/>
      <c r="C144" s="511"/>
      <c r="D144" s="511"/>
      <c r="E144" s="511"/>
      <c r="F144" s="511"/>
      <c r="G144" s="512"/>
      <c r="H144" s="512"/>
      <c r="I144" s="512"/>
      <c r="J144" s="512"/>
      <c r="K144" s="512"/>
      <c r="L144" s="512"/>
      <c r="M144" s="512"/>
      <c r="N144" s="512"/>
      <c r="O144" s="513"/>
      <c r="P144" s="513"/>
      <c r="Q144" s="513"/>
      <c r="R144" s="513"/>
      <c r="S144" s="513"/>
      <c r="T144" s="513"/>
      <c r="U144" s="513"/>
      <c r="V144" s="513"/>
      <c r="W144" s="513"/>
      <c r="X144" s="513"/>
      <c r="Y144" s="513"/>
      <c r="Z144" s="513"/>
      <c r="AA144" s="514"/>
      <c r="AB144" s="513"/>
      <c r="AC144" s="513"/>
      <c r="AD144" s="513"/>
      <c r="AE144" s="513"/>
      <c r="AF144" s="513"/>
      <c r="AG144" s="513"/>
      <c r="AH144" s="513"/>
      <c r="AI144" s="513"/>
      <c r="AJ144" s="513"/>
      <c r="AK144" s="513"/>
      <c r="AL144" s="513"/>
    </row>
    <row r="145" spans="1:38" s="17" customFormat="1" ht="12.75">
      <c r="A145" s="823" t="s">
        <v>747</v>
      </c>
      <c r="B145" s="511"/>
      <c r="C145" s="511"/>
      <c r="D145" s="511"/>
      <c r="E145" s="511"/>
      <c r="F145" s="511"/>
      <c r="G145" s="512"/>
      <c r="H145" s="512"/>
      <c r="I145" s="512"/>
      <c r="J145" s="512"/>
      <c r="K145" s="512"/>
      <c r="L145" s="512"/>
      <c r="M145" s="512"/>
      <c r="N145" s="512"/>
      <c r="O145" s="513"/>
      <c r="P145" s="513"/>
      <c r="Q145" s="513"/>
      <c r="R145" s="513"/>
      <c r="S145" s="513"/>
      <c r="T145" s="513"/>
      <c r="U145" s="513"/>
      <c r="V145" s="513"/>
      <c r="W145" s="513"/>
      <c r="X145" s="513"/>
      <c r="Y145" s="513"/>
      <c r="Z145" s="513"/>
      <c r="AA145" s="514"/>
      <c r="AB145" s="513"/>
      <c r="AC145" s="513"/>
      <c r="AD145" s="513"/>
      <c r="AE145" s="513"/>
      <c r="AF145" s="513"/>
      <c r="AG145" s="513"/>
      <c r="AH145" s="513"/>
      <c r="AI145" s="513"/>
      <c r="AJ145" s="513"/>
      <c r="AK145" s="513"/>
      <c r="AL145" s="513"/>
    </row>
    <row r="146" spans="1:38" s="17" customFormat="1" ht="12.75">
      <c r="A146" s="824" t="s">
        <v>746</v>
      </c>
      <c r="B146" s="511"/>
      <c r="C146" s="511"/>
      <c r="D146" s="511"/>
      <c r="E146" s="511"/>
      <c r="F146" s="511"/>
      <c r="G146" s="512"/>
      <c r="H146" s="512"/>
      <c r="I146" s="512"/>
      <c r="J146" s="512"/>
      <c r="K146" s="512"/>
      <c r="L146" s="512"/>
      <c r="M146" s="512"/>
      <c r="N146" s="512"/>
      <c r="O146" s="513"/>
      <c r="P146" s="513"/>
      <c r="Q146" s="513"/>
      <c r="R146" s="513"/>
      <c r="S146" s="513"/>
      <c r="T146" s="513"/>
      <c r="U146" s="513"/>
      <c r="V146" s="513"/>
      <c r="W146" s="513"/>
      <c r="X146" s="513"/>
      <c r="Y146" s="513"/>
      <c r="Z146" s="513"/>
      <c r="AA146" s="514"/>
      <c r="AB146" s="513"/>
      <c r="AC146" s="513"/>
      <c r="AD146" s="513"/>
      <c r="AE146" s="513"/>
      <c r="AF146" s="513"/>
      <c r="AG146" s="513"/>
      <c r="AH146" s="513"/>
      <c r="AI146" s="513"/>
      <c r="AJ146" s="513"/>
      <c r="AK146" s="513"/>
      <c r="AL146" s="513"/>
    </row>
    <row r="147" spans="1:38" s="17" customFormat="1" ht="15">
      <c r="A147"/>
      <c r="B147" s="511"/>
      <c r="C147" s="511"/>
      <c r="D147" s="511"/>
      <c r="E147" s="511"/>
      <c r="F147" s="511"/>
      <c r="G147" s="512"/>
      <c r="H147" s="512"/>
      <c r="I147" s="512"/>
      <c r="J147" s="512"/>
      <c r="K147" s="512"/>
      <c r="L147" s="512"/>
      <c r="M147" s="512"/>
      <c r="N147" s="512"/>
      <c r="O147" s="513"/>
      <c r="P147" s="513"/>
      <c r="Q147" s="513"/>
      <c r="R147" s="513"/>
      <c r="S147" s="513"/>
      <c r="T147" s="513"/>
      <c r="U147" s="513"/>
      <c r="V147" s="513"/>
      <c r="W147" s="513"/>
      <c r="X147" s="513"/>
      <c r="Y147" s="513"/>
      <c r="Z147" s="513"/>
      <c r="AA147" s="514"/>
      <c r="AB147" s="513"/>
      <c r="AC147" s="513"/>
      <c r="AD147" s="513"/>
      <c r="AE147" s="513"/>
      <c r="AF147" s="513"/>
      <c r="AG147" s="513"/>
      <c r="AH147" s="513"/>
      <c r="AI147" s="513"/>
      <c r="AJ147" s="513"/>
      <c r="AK147" s="513"/>
      <c r="AL147" s="513"/>
    </row>
    <row r="148" spans="1:38" s="17" customFormat="1" ht="15" customHeight="1">
      <c r="A148" s="932" t="s">
        <v>859</v>
      </c>
      <c r="B148" s="562"/>
      <c r="C148" s="562"/>
      <c r="D148" s="562"/>
      <c r="E148" s="562"/>
      <c r="F148" s="562"/>
      <c r="G148" s="562"/>
      <c r="H148" s="562"/>
      <c r="I148" s="562"/>
      <c r="J148" s="562"/>
      <c r="K148" s="562"/>
      <c r="L148" s="562"/>
      <c r="M148" s="562"/>
      <c r="N148" s="562"/>
      <c r="O148" s="933"/>
      <c r="P148" s="562"/>
      <c r="Q148" s="562"/>
      <c r="R148" s="562"/>
      <c r="S148" s="562"/>
      <c r="T148" s="933"/>
      <c r="U148" s="562"/>
      <c r="V148" s="562"/>
      <c r="W148" s="562"/>
      <c r="X148" s="562"/>
      <c r="Y148" s="562"/>
      <c r="Z148" s="562"/>
      <c r="AA148" s="934"/>
      <c r="AB148" s="562"/>
      <c r="AC148" s="917" t="s">
        <v>82</v>
      </c>
      <c r="AD148" s="917" t="s">
        <v>82</v>
      </c>
      <c r="AE148" s="917" t="s">
        <v>82</v>
      </c>
      <c r="AF148" s="917" t="s">
        <v>82</v>
      </c>
      <c r="AG148" s="917" t="s">
        <v>82</v>
      </c>
      <c r="AH148" s="917" t="s">
        <v>82</v>
      </c>
      <c r="AI148" s="917" t="s">
        <v>82</v>
      </c>
      <c r="AJ148" s="917" t="s">
        <v>82</v>
      </c>
      <c r="AK148" s="917"/>
      <c r="AL148" s="917"/>
    </row>
    <row r="149" spans="1:38" s="17" customFormat="1" ht="14.1" customHeight="1">
      <c r="A149" s="515"/>
      <c r="B149" s="530"/>
      <c r="C149" s="530"/>
      <c r="D149" s="530"/>
      <c r="E149" s="530"/>
      <c r="F149" s="530"/>
      <c r="G149" s="530"/>
      <c r="H149" s="530"/>
      <c r="I149" s="530"/>
      <c r="J149" s="530"/>
      <c r="K149" s="530"/>
      <c r="L149" s="530"/>
      <c r="M149" s="530"/>
      <c r="N149" s="530"/>
      <c r="O149" s="935"/>
      <c r="P149" s="530"/>
      <c r="Q149" s="530"/>
      <c r="R149" s="530"/>
      <c r="S149" s="530"/>
      <c r="T149" s="531"/>
      <c r="U149" s="531"/>
      <c r="V149" s="531"/>
      <c r="W149" s="531"/>
      <c r="X149" s="531"/>
      <c r="Y149" s="531"/>
      <c r="Z149" s="531"/>
      <c r="AA149" s="531"/>
      <c r="AB149" s="531"/>
      <c r="AC149" s="554" t="s">
        <v>672</v>
      </c>
      <c r="AD149" s="554" t="s">
        <v>672</v>
      </c>
      <c r="AE149" s="554" t="s">
        <v>832</v>
      </c>
      <c r="AF149" s="554" t="s">
        <v>832</v>
      </c>
      <c r="AG149" s="554" t="s">
        <v>832</v>
      </c>
      <c r="AH149" s="554" t="s">
        <v>832</v>
      </c>
      <c r="AI149" s="554" t="s">
        <v>832</v>
      </c>
      <c r="AJ149" s="554" t="s">
        <v>832</v>
      </c>
      <c r="AK149" s="554"/>
      <c r="AL149" s="554"/>
    </row>
    <row r="150" spans="1:38" s="17" customFormat="1" ht="18.95" customHeight="1">
      <c r="A150" s="547" t="s">
        <v>86</v>
      </c>
      <c r="B150" s="547"/>
      <c r="C150" s="547"/>
      <c r="D150" s="547"/>
      <c r="E150" s="547"/>
      <c r="F150" s="547"/>
      <c r="G150" s="530"/>
      <c r="H150" s="530"/>
      <c r="I150" s="530"/>
      <c r="J150" s="530"/>
      <c r="K150" s="530"/>
      <c r="L150" s="530"/>
      <c r="M150" s="530"/>
      <c r="N150" s="530"/>
      <c r="O150" s="935"/>
      <c r="P150" s="530"/>
      <c r="Q150" s="530"/>
      <c r="R150" s="530"/>
      <c r="S150" s="530"/>
      <c r="T150" s="935"/>
      <c r="U150" s="530"/>
      <c r="V150" s="530"/>
      <c r="W150" s="530"/>
      <c r="X150" s="530"/>
      <c r="Y150" s="530"/>
      <c r="Z150" s="531"/>
      <c r="AA150" s="532"/>
      <c r="AB150" s="531"/>
      <c r="AC150" s="554"/>
      <c r="AD150" s="554"/>
      <c r="AE150" s="554"/>
      <c r="AF150" s="554"/>
      <c r="AG150" s="554"/>
      <c r="AH150" s="554"/>
      <c r="AI150" s="554"/>
      <c r="AJ150" s="554"/>
      <c r="AK150" s="554"/>
      <c r="AL150" s="554"/>
    </row>
    <row r="151" spans="1:38" s="17" customFormat="1" ht="13.35" customHeight="1">
      <c r="A151" s="529" t="s">
        <v>87</v>
      </c>
      <c r="B151" s="529"/>
      <c r="C151" s="529"/>
      <c r="D151" s="529"/>
      <c r="E151" s="529"/>
      <c r="F151" s="529"/>
      <c r="G151" s="254"/>
      <c r="H151" s="254"/>
      <c r="I151" s="254"/>
      <c r="J151" s="254"/>
      <c r="K151" s="254"/>
      <c r="L151" s="254"/>
      <c r="M151" s="254"/>
      <c r="N151" s="254"/>
      <c r="O151" s="936"/>
      <c r="P151" s="538"/>
      <c r="Q151" s="538"/>
      <c r="R151" s="538"/>
      <c r="S151" s="538"/>
      <c r="T151" s="936"/>
      <c r="U151" s="538"/>
      <c r="V151" s="538"/>
      <c r="W151" s="538"/>
      <c r="X151" s="538"/>
      <c r="Y151" s="538"/>
      <c r="Z151" s="538"/>
      <c r="AA151" s="532"/>
      <c r="AB151" s="538"/>
      <c r="AC151" s="539"/>
      <c r="AD151" s="539"/>
      <c r="AE151" s="539"/>
      <c r="AF151" s="539"/>
      <c r="AG151" s="539"/>
      <c r="AH151" s="539"/>
      <c r="AI151" s="539"/>
      <c r="AJ151" s="539"/>
      <c r="AK151" s="539"/>
      <c r="AL151" s="539"/>
    </row>
    <row r="152" spans="1:38" s="17" customFormat="1" ht="13.35" customHeight="1">
      <c r="A152" s="544" t="s">
        <v>489</v>
      </c>
      <c r="B152" s="937"/>
      <c r="C152" s="937"/>
      <c r="D152" s="937"/>
      <c r="E152" s="937"/>
      <c r="F152" s="937"/>
      <c r="G152" s="937"/>
      <c r="H152" s="937"/>
      <c r="I152" s="937"/>
      <c r="J152" s="937"/>
      <c r="K152" s="937"/>
      <c r="L152" s="937"/>
      <c r="M152" s="937"/>
      <c r="N152" s="937"/>
      <c r="O152" s="938"/>
      <c r="P152" s="937"/>
      <c r="Q152" s="937"/>
      <c r="R152" s="937"/>
      <c r="S152" s="937"/>
      <c r="T152" s="938"/>
      <c r="U152" s="937"/>
      <c r="V152" s="937"/>
      <c r="W152" s="937"/>
      <c r="X152" s="937"/>
      <c r="Y152" s="937"/>
      <c r="Z152" s="937"/>
      <c r="AA152" s="638"/>
      <c r="AB152" s="235"/>
      <c r="AC152" s="570">
        <v>12007.5</v>
      </c>
      <c r="AD152" s="570">
        <v>13078.1</v>
      </c>
      <c r="AE152" s="570">
        <v>13683.7</v>
      </c>
      <c r="AF152" s="570">
        <v>14466.4</v>
      </c>
      <c r="AG152" s="570">
        <v>16059.2</v>
      </c>
      <c r="AH152" s="570">
        <v>17776.099999999999</v>
      </c>
      <c r="AI152" s="570">
        <v>20325.900000000001</v>
      </c>
      <c r="AJ152" s="570">
        <v>21785.599999999999</v>
      </c>
      <c r="AK152" s="570"/>
      <c r="AL152" s="570"/>
    </row>
    <row r="153" spans="1:38" s="17" customFormat="1" ht="13.35" hidden="1" customHeight="1">
      <c r="A153" s="544" t="s">
        <v>88</v>
      </c>
      <c r="B153" s="937"/>
      <c r="C153" s="937"/>
      <c r="D153" s="937"/>
      <c r="E153" s="937"/>
      <c r="F153" s="937"/>
      <c r="G153" s="937"/>
      <c r="H153" s="937"/>
      <c r="I153" s="937"/>
      <c r="J153" s="937"/>
      <c r="K153" s="937"/>
      <c r="L153" s="937"/>
      <c r="M153" s="937"/>
      <c r="N153" s="937"/>
      <c r="O153" s="938"/>
      <c r="P153" s="937"/>
      <c r="Q153" s="937"/>
      <c r="R153" s="937"/>
      <c r="S153" s="937"/>
      <c r="T153" s="938"/>
      <c r="U153" s="937"/>
      <c r="V153" s="937"/>
      <c r="W153" s="937"/>
      <c r="X153" s="937"/>
      <c r="Y153" s="937"/>
      <c r="Z153" s="937"/>
      <c r="AA153" s="638"/>
      <c r="AB153" s="638"/>
      <c r="AC153" s="570">
        <v>119.7</v>
      </c>
      <c r="AD153" s="570">
        <v>127.1</v>
      </c>
      <c r="AE153" s="570">
        <v>134.69999999999999</v>
      </c>
      <c r="AF153" s="570">
        <v>140.9</v>
      </c>
      <c r="AG153" s="570">
        <v>147.30000000000001</v>
      </c>
      <c r="AH153" s="570">
        <v>153.9</v>
      </c>
      <c r="AI153" s="570">
        <v>160.80000000000001</v>
      </c>
      <c r="AJ153" s="570"/>
      <c r="AK153" s="570"/>
      <c r="AL153" s="570"/>
    </row>
    <row r="154" spans="1:38" s="17" customFormat="1" ht="13.35" hidden="1" customHeight="1">
      <c r="A154" s="544" t="s">
        <v>103</v>
      </c>
      <c r="B154" s="937"/>
      <c r="C154" s="937"/>
      <c r="D154" s="937"/>
      <c r="E154" s="937"/>
      <c r="F154" s="937"/>
      <c r="G154" s="937"/>
      <c r="H154" s="937"/>
      <c r="I154" s="937"/>
      <c r="J154" s="937"/>
      <c r="K154" s="937"/>
      <c r="L154" s="937"/>
      <c r="M154" s="937"/>
      <c r="N154" s="937"/>
      <c r="O154" s="938"/>
      <c r="P154" s="937"/>
      <c r="Q154" s="937"/>
      <c r="R154" s="937"/>
      <c r="S154" s="937"/>
      <c r="T154" s="938"/>
      <c r="U154" s="937"/>
      <c r="V154" s="937"/>
      <c r="W154" s="937"/>
      <c r="X154" s="937"/>
      <c r="Y154" s="937"/>
      <c r="Z154" s="937"/>
      <c r="AA154" s="638"/>
      <c r="AB154" s="235"/>
      <c r="AC154" s="570">
        <v>10028.9</v>
      </c>
      <c r="AD154" s="570">
        <v>10291.200000000001</v>
      </c>
      <c r="AE154" s="570">
        <v>10611.7</v>
      </c>
      <c r="AF154" s="570">
        <v>10923.8</v>
      </c>
      <c r="AG154" s="570">
        <v>11284.2</v>
      </c>
      <c r="AH154" s="570">
        <v>11636.3</v>
      </c>
      <c r="AI154" s="570">
        <v>12022.4</v>
      </c>
      <c r="AJ154" s="570"/>
      <c r="AK154" s="570"/>
      <c r="AL154" s="570"/>
    </row>
    <row r="155" spans="1:38" s="17" customFormat="1" ht="13.35" hidden="1" customHeight="1">
      <c r="A155" s="544" t="s">
        <v>89</v>
      </c>
      <c r="B155" s="937"/>
      <c r="C155" s="937"/>
      <c r="D155" s="937"/>
      <c r="E155" s="937"/>
      <c r="F155" s="937"/>
      <c r="G155" s="937"/>
      <c r="H155" s="937"/>
      <c r="I155" s="937"/>
      <c r="J155" s="937"/>
      <c r="K155" s="937"/>
      <c r="L155" s="937"/>
      <c r="M155" s="937"/>
      <c r="N155" s="937"/>
      <c r="O155" s="938"/>
      <c r="P155" s="937"/>
      <c r="Q155" s="937"/>
      <c r="R155" s="937"/>
      <c r="S155" s="937"/>
      <c r="T155" s="938"/>
      <c r="U155" s="937"/>
      <c r="V155" s="937"/>
      <c r="W155" s="937"/>
      <c r="X155" s="937"/>
      <c r="Y155" s="937"/>
      <c r="Z155" s="937"/>
      <c r="AA155" s="638"/>
      <c r="AB155" s="235"/>
      <c r="AC155" s="570">
        <v>3.4</v>
      </c>
      <c r="AD155" s="570">
        <v>2.9</v>
      </c>
      <c r="AE155" s="570">
        <v>3.1</v>
      </c>
      <c r="AF155" s="570">
        <v>2.9</v>
      </c>
      <c r="AG155" s="570">
        <v>3.3</v>
      </c>
      <c r="AH155" s="570">
        <v>3.1</v>
      </c>
      <c r="AI155" s="570">
        <v>3.3</v>
      </c>
      <c r="AJ155" s="570"/>
      <c r="AK155" s="570"/>
      <c r="AL155" s="570"/>
    </row>
    <row r="156" spans="1:38" s="17" customFormat="1" ht="13.35" customHeight="1">
      <c r="A156" s="544"/>
      <c r="B156" s="937"/>
      <c r="C156" s="937"/>
      <c r="D156" s="937"/>
      <c r="E156" s="937"/>
      <c r="F156" s="937"/>
      <c r="G156" s="937"/>
      <c r="H156" s="937"/>
      <c r="I156" s="937"/>
      <c r="J156" s="937"/>
      <c r="K156" s="937"/>
      <c r="L156" s="937"/>
      <c r="M156" s="937"/>
      <c r="N156" s="937"/>
      <c r="O156" s="938"/>
      <c r="P156" s="937"/>
      <c r="Q156" s="937"/>
      <c r="R156" s="937"/>
      <c r="S156" s="937"/>
      <c r="T156" s="938"/>
      <c r="U156" s="937"/>
      <c r="V156" s="937"/>
      <c r="W156" s="937"/>
      <c r="X156" s="937"/>
      <c r="Y156" s="937"/>
      <c r="Z156" s="637"/>
      <c r="AA156" s="638"/>
      <c r="AB156" s="235"/>
      <c r="AC156" s="570"/>
      <c r="AD156" s="570"/>
      <c r="AE156" s="570"/>
      <c r="AF156" s="570"/>
      <c r="AG156" s="570"/>
      <c r="AH156" s="570"/>
      <c r="AI156" s="570"/>
      <c r="AJ156" s="570"/>
      <c r="AK156" s="570"/>
      <c r="AL156" s="570"/>
    </row>
    <row r="157" spans="1:38" s="17" customFormat="1" ht="12.75">
      <c r="A157" s="529" t="s">
        <v>90</v>
      </c>
      <c r="B157" s="937"/>
      <c r="C157" s="937"/>
      <c r="D157" s="937"/>
      <c r="E157" s="937"/>
      <c r="F157" s="937"/>
      <c r="G157" s="937"/>
      <c r="H157" s="937"/>
      <c r="I157" s="937"/>
      <c r="J157" s="937"/>
      <c r="K157" s="937"/>
      <c r="L157" s="937"/>
      <c r="M157" s="937"/>
      <c r="N157" s="937"/>
      <c r="O157" s="938"/>
      <c r="P157" s="937"/>
      <c r="Q157" s="937"/>
      <c r="R157" s="937"/>
      <c r="S157" s="937"/>
      <c r="T157" s="938"/>
      <c r="U157" s="937"/>
      <c r="V157" s="937"/>
      <c r="W157" s="937"/>
      <c r="X157" s="937"/>
      <c r="Y157" s="937"/>
      <c r="Z157" s="937"/>
      <c r="AA157" s="638"/>
      <c r="AB157" s="538"/>
      <c r="AC157" s="539"/>
      <c r="AD157" s="539"/>
      <c r="AE157" s="539"/>
      <c r="AF157" s="539"/>
      <c r="AG157" s="539"/>
      <c r="AH157" s="539"/>
      <c r="AI157" s="539"/>
      <c r="AJ157" s="539"/>
      <c r="AK157" s="539"/>
      <c r="AL157" s="539"/>
    </row>
    <row r="158" spans="1:38" s="17" customFormat="1" ht="12.75">
      <c r="A158" s="544" t="s">
        <v>489</v>
      </c>
      <c r="B158" s="937"/>
      <c r="C158" s="937"/>
      <c r="D158" s="937"/>
      <c r="E158" s="937"/>
      <c r="F158" s="937"/>
      <c r="G158" s="937"/>
      <c r="H158" s="937"/>
      <c r="I158" s="937"/>
      <c r="J158" s="937"/>
      <c r="K158" s="937"/>
      <c r="L158" s="937"/>
      <c r="M158" s="937"/>
      <c r="N158" s="937"/>
      <c r="O158" s="938"/>
      <c r="P158" s="937"/>
      <c r="Q158" s="937"/>
      <c r="R158" s="937"/>
      <c r="S158" s="937"/>
      <c r="T158" s="938"/>
      <c r="U158" s="937"/>
      <c r="V158" s="937"/>
      <c r="W158" s="937"/>
      <c r="X158" s="937"/>
      <c r="Y158" s="937"/>
      <c r="Z158" s="937"/>
      <c r="AA158" s="638"/>
      <c r="AB158" s="538"/>
      <c r="AC158" s="539">
        <v>11086.4</v>
      </c>
      <c r="AD158" s="539">
        <v>11791.4</v>
      </c>
      <c r="AE158" s="539">
        <v>13317</v>
      </c>
      <c r="AF158" s="539">
        <v>14978.8</v>
      </c>
      <c r="AG158" s="539">
        <v>15529.7</v>
      </c>
      <c r="AH158" s="539">
        <v>16762.599999999999</v>
      </c>
      <c r="AI158" s="539">
        <v>17721.7</v>
      </c>
      <c r="AJ158" s="539">
        <v>18871.7</v>
      </c>
      <c r="AK158" s="539"/>
      <c r="AL158" s="539"/>
    </row>
    <row r="159" spans="1:38" s="17" customFormat="1" ht="12.75" hidden="1">
      <c r="A159" s="544" t="s">
        <v>88</v>
      </c>
      <c r="B159" s="937"/>
      <c r="C159" s="937"/>
      <c r="D159" s="937"/>
      <c r="E159" s="937"/>
      <c r="F159" s="937"/>
      <c r="G159" s="937"/>
      <c r="H159" s="937"/>
      <c r="I159" s="937"/>
      <c r="J159" s="937"/>
      <c r="K159" s="937"/>
      <c r="L159" s="937"/>
      <c r="M159" s="937"/>
      <c r="N159" s="937"/>
      <c r="O159" s="938"/>
      <c r="P159" s="937"/>
      <c r="Q159" s="937"/>
      <c r="R159" s="937"/>
      <c r="S159" s="937"/>
      <c r="T159" s="938"/>
      <c r="U159" s="937"/>
      <c r="V159" s="937"/>
      <c r="W159" s="937"/>
      <c r="X159" s="937"/>
      <c r="Y159" s="937"/>
      <c r="Z159" s="937"/>
      <c r="AA159" s="638"/>
      <c r="AB159" s="235"/>
      <c r="AC159" s="570">
        <v>95.4</v>
      </c>
      <c r="AD159" s="570">
        <v>103.8</v>
      </c>
      <c r="AE159" s="570">
        <v>107.1</v>
      </c>
      <c r="AF159" s="570">
        <v>111.1</v>
      </c>
      <c r="AG159" s="570">
        <v>115.3</v>
      </c>
      <c r="AH159" s="570">
        <v>118.7</v>
      </c>
      <c r="AI159" s="570">
        <v>124.2</v>
      </c>
      <c r="AJ159" s="570"/>
      <c r="AK159" s="570"/>
      <c r="AL159" s="570"/>
    </row>
    <row r="160" spans="1:38" s="17" customFormat="1" ht="12.75" hidden="1">
      <c r="A160" s="544" t="s">
        <v>103</v>
      </c>
      <c r="B160" s="937"/>
      <c r="C160" s="937"/>
      <c r="D160" s="937"/>
      <c r="E160" s="937"/>
      <c r="F160" s="937"/>
      <c r="G160" s="937"/>
      <c r="H160" s="937"/>
      <c r="I160" s="937"/>
      <c r="J160" s="937"/>
      <c r="K160" s="937"/>
      <c r="L160" s="937"/>
      <c r="M160" s="937"/>
      <c r="N160" s="937"/>
      <c r="O160" s="938"/>
      <c r="P160" s="937"/>
      <c r="Q160" s="937"/>
      <c r="R160" s="937"/>
      <c r="S160" s="937"/>
      <c r="T160" s="938"/>
      <c r="U160" s="937"/>
      <c r="V160" s="937"/>
      <c r="W160" s="937"/>
      <c r="X160" s="937"/>
      <c r="Y160" s="937"/>
      <c r="Z160" s="937"/>
      <c r="AA160" s="638"/>
      <c r="AB160" s="235"/>
      <c r="AC160" s="570">
        <v>11616.8</v>
      </c>
      <c r="AD160" s="570">
        <v>11362.4</v>
      </c>
      <c r="AE160" s="570">
        <v>11183.5</v>
      </c>
      <c r="AF160" s="570">
        <v>10814.7</v>
      </c>
      <c r="AG160" s="570">
        <v>10659.7</v>
      </c>
      <c r="AH160" s="570">
        <v>10525.2</v>
      </c>
      <c r="AI160" s="570">
        <v>10408.5</v>
      </c>
      <c r="AJ160" s="570"/>
      <c r="AK160" s="570"/>
      <c r="AL160" s="570"/>
    </row>
    <row r="161" spans="1:38" s="17" customFormat="1" ht="12.75" hidden="1">
      <c r="A161" s="544" t="s">
        <v>89</v>
      </c>
      <c r="B161" s="937"/>
      <c r="C161" s="937"/>
      <c r="D161" s="937"/>
      <c r="E161" s="937"/>
      <c r="F161" s="937"/>
      <c r="G161" s="937"/>
      <c r="H161" s="937"/>
      <c r="I161" s="937"/>
      <c r="J161" s="937"/>
      <c r="K161" s="937"/>
      <c r="L161" s="937"/>
      <c r="M161" s="937"/>
      <c r="N161" s="937"/>
      <c r="O161" s="938"/>
      <c r="P161" s="937"/>
      <c r="Q161" s="937"/>
      <c r="R161" s="937"/>
      <c r="S161" s="937"/>
      <c r="T161" s="938"/>
      <c r="U161" s="937"/>
      <c r="V161" s="937"/>
      <c r="W161" s="937"/>
      <c r="X161" s="937"/>
      <c r="Y161" s="937"/>
      <c r="Z161" s="937"/>
      <c r="AA161" s="638"/>
      <c r="AB161" s="235"/>
      <c r="AC161" s="570">
        <v>2.4</v>
      </c>
      <c r="AD161" s="570">
        <v>-2.2000000000000002</v>
      </c>
      <c r="AE161" s="570">
        <v>-1.6</v>
      </c>
      <c r="AF161" s="570">
        <v>-3.3</v>
      </c>
      <c r="AG161" s="570">
        <v>-1.4</v>
      </c>
      <c r="AH161" s="570">
        <v>-1.3</v>
      </c>
      <c r="AI161" s="570">
        <v>-1.1000000000000001</v>
      </c>
      <c r="AJ161" s="570"/>
      <c r="AK161" s="570"/>
      <c r="AL161" s="570"/>
    </row>
    <row r="162" spans="1:38" s="17" customFormat="1" ht="12.75">
      <c r="A162" s="544"/>
      <c r="B162" s="937"/>
      <c r="C162" s="937"/>
      <c r="D162" s="937"/>
      <c r="E162" s="937"/>
      <c r="F162" s="937"/>
      <c r="G162" s="937"/>
      <c r="H162" s="937"/>
      <c r="I162" s="937"/>
      <c r="J162" s="937"/>
      <c r="K162" s="937"/>
      <c r="L162" s="937"/>
      <c r="M162" s="937"/>
      <c r="N162" s="937"/>
      <c r="O162" s="938"/>
      <c r="P162" s="937"/>
      <c r="Q162" s="937"/>
      <c r="R162" s="937"/>
      <c r="S162" s="937"/>
      <c r="T162" s="938"/>
      <c r="U162" s="937"/>
      <c r="V162" s="937"/>
      <c r="W162" s="937"/>
      <c r="X162" s="937"/>
      <c r="Y162" s="937"/>
      <c r="Z162" s="637"/>
      <c r="AA162" s="638"/>
      <c r="AB162" s="538"/>
      <c r="AC162" s="539"/>
      <c r="AD162" s="539"/>
      <c r="AE162" s="539"/>
      <c r="AF162" s="539"/>
      <c r="AG162" s="539"/>
      <c r="AH162" s="539"/>
      <c r="AI162" s="539"/>
      <c r="AJ162" s="539"/>
      <c r="AK162" s="539"/>
      <c r="AL162" s="539"/>
    </row>
    <row r="163" spans="1:38" s="17" customFormat="1" ht="12.75">
      <c r="A163" s="529" t="s">
        <v>91</v>
      </c>
      <c r="B163" s="937"/>
      <c r="C163" s="937"/>
      <c r="D163" s="937"/>
      <c r="E163" s="937"/>
      <c r="F163" s="937"/>
      <c r="G163" s="937"/>
      <c r="H163" s="937"/>
      <c r="I163" s="937"/>
      <c r="J163" s="937"/>
      <c r="K163" s="937"/>
      <c r="L163" s="937"/>
      <c r="M163" s="937"/>
      <c r="N163" s="937"/>
      <c r="O163" s="938"/>
      <c r="P163" s="937"/>
      <c r="Q163" s="937"/>
      <c r="R163" s="937"/>
      <c r="S163" s="937"/>
      <c r="T163" s="938"/>
      <c r="U163" s="937"/>
      <c r="V163" s="937"/>
      <c r="W163" s="937"/>
      <c r="X163" s="937"/>
      <c r="Y163" s="937"/>
      <c r="Z163" s="637"/>
      <c r="AA163" s="638"/>
      <c r="AB163" s="538"/>
      <c r="AC163" s="539"/>
      <c r="AD163" s="539"/>
      <c r="AE163" s="539"/>
      <c r="AF163" s="539"/>
      <c r="AG163" s="539"/>
      <c r="AH163" s="539"/>
      <c r="AI163" s="539"/>
      <c r="AJ163" s="539"/>
      <c r="AK163" s="539"/>
      <c r="AL163" s="539"/>
    </row>
    <row r="164" spans="1:38" s="17" customFormat="1" ht="12.75">
      <c r="A164" s="544" t="s">
        <v>489</v>
      </c>
      <c r="B164" s="937"/>
      <c r="C164" s="937"/>
      <c r="D164" s="937"/>
      <c r="E164" s="937"/>
      <c r="F164" s="937"/>
      <c r="G164" s="937"/>
      <c r="H164" s="937"/>
      <c r="I164" s="937"/>
      <c r="J164" s="937"/>
      <c r="K164" s="937"/>
      <c r="L164" s="937"/>
      <c r="M164" s="937"/>
      <c r="N164" s="937"/>
      <c r="O164" s="938"/>
      <c r="P164" s="937"/>
      <c r="Q164" s="937"/>
      <c r="R164" s="937"/>
      <c r="S164" s="937"/>
      <c r="T164" s="938"/>
      <c r="U164" s="937"/>
      <c r="V164" s="937"/>
      <c r="W164" s="937"/>
      <c r="X164" s="937"/>
      <c r="Y164" s="937"/>
      <c r="Z164" s="937"/>
      <c r="AA164" s="638"/>
      <c r="AB164" s="235"/>
      <c r="AC164" s="570">
        <v>5552.9</v>
      </c>
      <c r="AD164" s="570">
        <v>6945.7</v>
      </c>
      <c r="AE164" s="570">
        <v>8425.9</v>
      </c>
      <c r="AF164" s="570">
        <v>8717.7999999999993</v>
      </c>
      <c r="AG164" s="570">
        <v>10666.3</v>
      </c>
      <c r="AH164" s="570">
        <v>12030.4</v>
      </c>
      <c r="AI164" s="570">
        <v>13367.3</v>
      </c>
      <c r="AJ164" s="570">
        <v>14033.5</v>
      </c>
      <c r="AK164" s="570"/>
      <c r="AL164" s="570"/>
    </row>
    <row r="165" spans="1:38" s="17" customFormat="1" ht="12.75" hidden="1">
      <c r="A165" s="544" t="s">
        <v>88</v>
      </c>
      <c r="B165" s="937"/>
      <c r="C165" s="937"/>
      <c r="D165" s="937"/>
      <c r="E165" s="937"/>
      <c r="F165" s="937"/>
      <c r="G165" s="937"/>
      <c r="H165" s="937"/>
      <c r="I165" s="937"/>
      <c r="J165" s="937"/>
      <c r="K165" s="937"/>
      <c r="L165" s="937"/>
      <c r="M165" s="937"/>
      <c r="N165" s="937"/>
      <c r="O165" s="938"/>
      <c r="P165" s="937"/>
      <c r="Q165" s="937"/>
      <c r="R165" s="937"/>
      <c r="S165" s="937"/>
      <c r="T165" s="938"/>
      <c r="U165" s="937"/>
      <c r="V165" s="937"/>
      <c r="W165" s="937"/>
      <c r="X165" s="937"/>
      <c r="Y165" s="937"/>
      <c r="Z165" s="937"/>
      <c r="AA165" s="638"/>
      <c r="AB165" s="235"/>
      <c r="AC165" s="570"/>
      <c r="AD165" s="570"/>
      <c r="AE165" s="570"/>
      <c r="AF165" s="570"/>
      <c r="AG165" s="570"/>
      <c r="AH165" s="570"/>
      <c r="AI165" s="570"/>
      <c r="AJ165" s="570"/>
      <c r="AK165" s="570"/>
      <c r="AL165" s="570"/>
    </row>
    <row r="166" spans="1:38" s="17" customFormat="1" ht="12.75" hidden="1">
      <c r="A166" s="544" t="s">
        <v>103</v>
      </c>
      <c r="B166" s="937"/>
      <c r="C166" s="937"/>
      <c r="D166" s="937"/>
      <c r="E166" s="937"/>
      <c r="F166" s="937"/>
      <c r="G166" s="937"/>
      <c r="H166" s="937"/>
      <c r="I166" s="937"/>
      <c r="J166" s="937"/>
      <c r="K166" s="937"/>
      <c r="L166" s="937"/>
      <c r="M166" s="937"/>
      <c r="N166" s="937"/>
      <c r="O166" s="938"/>
      <c r="P166" s="937"/>
      <c r="Q166" s="937"/>
      <c r="R166" s="937"/>
      <c r="S166" s="937"/>
      <c r="T166" s="938"/>
      <c r="U166" s="937"/>
      <c r="V166" s="937"/>
      <c r="W166" s="937"/>
      <c r="X166" s="937"/>
      <c r="Y166" s="937"/>
      <c r="Z166" s="937"/>
      <c r="AA166" s="638"/>
      <c r="AB166" s="235"/>
      <c r="AC166" s="570"/>
      <c r="AD166" s="570"/>
      <c r="AE166" s="570"/>
      <c r="AF166" s="570"/>
      <c r="AG166" s="570"/>
      <c r="AH166" s="570"/>
      <c r="AI166" s="570"/>
      <c r="AJ166" s="570"/>
      <c r="AK166" s="570"/>
      <c r="AL166" s="570"/>
    </row>
    <row r="167" spans="1:38" s="17" customFormat="1" ht="12.75" hidden="1">
      <c r="A167" s="544" t="s">
        <v>89</v>
      </c>
      <c r="B167" s="937"/>
      <c r="C167" s="937"/>
      <c r="D167" s="937"/>
      <c r="E167" s="937"/>
      <c r="F167" s="937"/>
      <c r="G167" s="937"/>
      <c r="H167" s="937"/>
      <c r="I167" s="937"/>
      <c r="J167" s="937"/>
      <c r="K167" s="937"/>
      <c r="L167" s="937"/>
      <c r="M167" s="937"/>
      <c r="N167" s="937"/>
      <c r="O167" s="938"/>
      <c r="P167" s="937"/>
      <c r="Q167" s="937"/>
      <c r="R167" s="937"/>
      <c r="S167" s="937"/>
      <c r="T167" s="938"/>
      <c r="U167" s="937"/>
      <c r="V167" s="937"/>
      <c r="W167" s="937"/>
      <c r="X167" s="937"/>
      <c r="Y167" s="937"/>
      <c r="Z167" s="937"/>
      <c r="AA167" s="638"/>
      <c r="AB167" s="235"/>
      <c r="AC167" s="570"/>
      <c r="AD167" s="570"/>
      <c r="AE167" s="570"/>
      <c r="AF167" s="570"/>
      <c r="AG167" s="570"/>
      <c r="AH167" s="570"/>
      <c r="AI167" s="570"/>
      <c r="AJ167" s="570"/>
      <c r="AK167" s="570"/>
      <c r="AL167" s="570"/>
    </row>
    <row r="168" spans="1:38" s="17" customFormat="1" ht="12.75">
      <c r="A168" s="544"/>
      <c r="B168" s="937"/>
      <c r="C168" s="937"/>
      <c r="D168" s="937"/>
      <c r="E168" s="937"/>
      <c r="F168" s="937"/>
      <c r="G168" s="937"/>
      <c r="H168" s="937"/>
      <c r="I168" s="937"/>
      <c r="J168" s="937"/>
      <c r="K168" s="937"/>
      <c r="L168" s="937"/>
      <c r="M168" s="937"/>
      <c r="N168" s="937"/>
      <c r="O168" s="938"/>
      <c r="P168" s="937"/>
      <c r="Q168" s="937"/>
      <c r="R168" s="937"/>
      <c r="S168" s="937"/>
      <c r="T168" s="938"/>
      <c r="U168" s="937"/>
      <c r="V168" s="937"/>
      <c r="W168" s="937"/>
      <c r="X168" s="937"/>
      <c r="Y168" s="937"/>
      <c r="Z168" s="637"/>
      <c r="AA168" s="638"/>
      <c r="AB168" s="538"/>
      <c r="AC168" s="539"/>
      <c r="AD168" s="539"/>
      <c r="AE168" s="539"/>
      <c r="AF168" s="539"/>
      <c r="AG168" s="539"/>
      <c r="AH168" s="539"/>
      <c r="AI168" s="539"/>
      <c r="AJ168" s="539"/>
      <c r="AK168" s="539"/>
      <c r="AL168" s="539"/>
    </row>
    <row r="169" spans="1:38" s="17" customFormat="1" ht="12.75">
      <c r="A169" s="529" t="s">
        <v>92</v>
      </c>
      <c r="B169" s="937"/>
      <c r="C169" s="937"/>
      <c r="D169" s="937"/>
      <c r="E169" s="937"/>
      <c r="F169" s="937"/>
      <c r="G169" s="937"/>
      <c r="H169" s="937"/>
      <c r="I169" s="937"/>
      <c r="J169" s="937"/>
      <c r="K169" s="937"/>
      <c r="L169" s="937"/>
      <c r="M169" s="937"/>
      <c r="N169" s="937"/>
      <c r="O169" s="938"/>
      <c r="P169" s="937"/>
      <c r="Q169" s="937"/>
      <c r="R169" s="937"/>
      <c r="S169" s="937"/>
      <c r="T169" s="938"/>
      <c r="U169" s="937"/>
      <c r="V169" s="937"/>
      <c r="W169" s="937"/>
      <c r="X169" s="937"/>
      <c r="Y169" s="937"/>
      <c r="Z169" s="937"/>
      <c r="AA169" s="638"/>
      <c r="AB169" s="538"/>
      <c r="AC169" s="539">
        <v>1417.2</v>
      </c>
      <c r="AD169" s="539">
        <v>1545.5</v>
      </c>
      <c r="AE169" s="539">
        <v>1521.3</v>
      </c>
      <c r="AF169" s="539">
        <v>1613.1</v>
      </c>
      <c r="AG169" s="539">
        <v>1740.7</v>
      </c>
      <c r="AH169" s="539">
        <v>1905.5</v>
      </c>
      <c r="AI169" s="539">
        <v>2094.4</v>
      </c>
      <c r="AJ169" s="539">
        <v>2307.6999999999998</v>
      </c>
      <c r="AK169" s="539"/>
      <c r="AL169" s="539"/>
    </row>
    <row r="170" spans="1:38" s="17" customFormat="1" ht="12.75">
      <c r="A170" s="544" t="s">
        <v>489</v>
      </c>
      <c r="B170" s="937"/>
      <c r="C170" s="937"/>
      <c r="D170" s="937"/>
      <c r="E170" s="937"/>
      <c r="F170" s="937"/>
      <c r="G170" s="937"/>
      <c r="H170" s="937"/>
      <c r="I170" s="937"/>
      <c r="J170" s="937"/>
      <c r="K170" s="937"/>
      <c r="L170" s="937"/>
      <c r="M170" s="937"/>
      <c r="N170" s="937"/>
      <c r="O170" s="938"/>
      <c r="P170" s="937"/>
      <c r="Q170" s="937"/>
      <c r="R170" s="937"/>
      <c r="S170" s="937"/>
      <c r="T170" s="938"/>
      <c r="U170" s="937"/>
      <c r="V170" s="937"/>
      <c r="W170" s="937"/>
      <c r="X170" s="937"/>
      <c r="Y170" s="937"/>
      <c r="Z170" s="937"/>
      <c r="AA170" s="638"/>
      <c r="AB170" s="235"/>
      <c r="AC170" s="570"/>
      <c r="AD170" s="570"/>
      <c r="AE170" s="570"/>
      <c r="AF170" s="570"/>
      <c r="AG170" s="570"/>
      <c r="AH170" s="570"/>
      <c r="AI170" s="570"/>
      <c r="AJ170" s="570"/>
      <c r="AK170" s="570"/>
      <c r="AL170" s="570"/>
    </row>
    <row r="171" spans="1:38" s="17" customFormat="1" ht="12.75" hidden="1">
      <c r="A171" s="544" t="s">
        <v>88</v>
      </c>
      <c r="B171" s="937"/>
      <c r="C171" s="937"/>
      <c r="D171" s="937"/>
      <c r="E171" s="937"/>
      <c r="F171" s="937"/>
      <c r="G171" s="937"/>
      <c r="H171" s="937"/>
      <c r="I171" s="937"/>
      <c r="J171" s="937"/>
      <c r="K171" s="937"/>
      <c r="L171" s="937"/>
      <c r="M171" s="937"/>
      <c r="N171" s="937"/>
      <c r="O171" s="938"/>
      <c r="P171" s="937"/>
      <c r="Q171" s="937"/>
      <c r="R171" s="937"/>
      <c r="S171" s="937"/>
      <c r="T171" s="938"/>
      <c r="U171" s="937"/>
      <c r="V171" s="937"/>
      <c r="W171" s="937"/>
      <c r="X171" s="937"/>
      <c r="Y171" s="937"/>
      <c r="Z171" s="937"/>
      <c r="AA171" s="638"/>
      <c r="AB171" s="235"/>
      <c r="AC171" s="570"/>
      <c r="AD171" s="570"/>
      <c r="AE171" s="570"/>
      <c r="AF171" s="570"/>
      <c r="AG171" s="570"/>
      <c r="AH171" s="570"/>
      <c r="AI171" s="570"/>
      <c r="AJ171" s="570"/>
      <c r="AK171" s="570"/>
      <c r="AL171" s="570"/>
    </row>
    <row r="172" spans="1:38" s="17" customFormat="1" ht="12.75" hidden="1">
      <c r="A172" s="544" t="s">
        <v>103</v>
      </c>
      <c r="B172" s="937"/>
      <c r="C172" s="937"/>
      <c r="D172" s="937"/>
      <c r="E172" s="937"/>
      <c r="F172" s="937"/>
      <c r="G172" s="937"/>
      <c r="H172" s="937"/>
      <c r="I172" s="937"/>
      <c r="J172" s="937"/>
      <c r="K172" s="937"/>
      <c r="L172" s="937"/>
      <c r="M172" s="937"/>
      <c r="N172" s="937"/>
      <c r="O172" s="938"/>
      <c r="P172" s="937"/>
      <c r="Q172" s="937"/>
      <c r="R172" s="937"/>
      <c r="S172" s="937"/>
      <c r="T172" s="938"/>
      <c r="U172" s="937"/>
      <c r="V172" s="937"/>
      <c r="W172" s="937"/>
      <c r="X172" s="937"/>
      <c r="Y172" s="937"/>
      <c r="Z172" s="937"/>
      <c r="AA172" s="638"/>
      <c r="AB172" s="235"/>
      <c r="AC172" s="570"/>
      <c r="AD172" s="570"/>
      <c r="AE172" s="570"/>
      <c r="AF172" s="570"/>
      <c r="AG172" s="570"/>
      <c r="AH172" s="570"/>
      <c r="AI172" s="570"/>
      <c r="AJ172" s="570"/>
      <c r="AK172" s="570"/>
      <c r="AL172" s="570"/>
    </row>
    <row r="173" spans="1:38" s="17" customFormat="1" ht="12.75" hidden="1">
      <c r="A173" s="544" t="s">
        <v>89</v>
      </c>
      <c r="B173" s="937"/>
      <c r="C173" s="937"/>
      <c r="D173" s="937"/>
      <c r="E173" s="937"/>
      <c r="F173" s="937"/>
      <c r="G173" s="937"/>
      <c r="H173" s="937"/>
      <c r="I173" s="937"/>
      <c r="J173" s="937"/>
      <c r="K173" s="937"/>
      <c r="L173" s="937"/>
      <c r="M173" s="937"/>
      <c r="N173" s="937"/>
      <c r="O173" s="938"/>
      <c r="P173" s="937"/>
      <c r="Q173" s="937"/>
      <c r="R173" s="937"/>
      <c r="S173" s="937"/>
      <c r="T173" s="938"/>
      <c r="U173" s="937"/>
      <c r="V173" s="937"/>
      <c r="W173" s="937"/>
      <c r="X173" s="937"/>
      <c r="Y173" s="937"/>
      <c r="Z173" s="937"/>
      <c r="AA173" s="638"/>
      <c r="AB173" s="235"/>
      <c r="AC173" s="570"/>
      <c r="AD173" s="570"/>
      <c r="AE173" s="570"/>
      <c r="AF173" s="570"/>
      <c r="AG173" s="570"/>
      <c r="AH173" s="570"/>
      <c r="AI173" s="570"/>
      <c r="AJ173" s="570"/>
      <c r="AK173" s="570"/>
      <c r="AL173" s="570"/>
    </row>
    <row r="174" spans="1:38" s="17" customFormat="1" ht="12.75">
      <c r="A174" s="544"/>
      <c r="B174" s="937"/>
      <c r="C174" s="937"/>
      <c r="D174" s="937"/>
      <c r="E174" s="937"/>
      <c r="F174" s="937"/>
      <c r="G174" s="937"/>
      <c r="H174" s="937"/>
      <c r="I174" s="937"/>
      <c r="J174" s="937"/>
      <c r="K174" s="937"/>
      <c r="L174" s="937"/>
      <c r="M174" s="937"/>
      <c r="N174" s="937"/>
      <c r="O174" s="938"/>
      <c r="P174" s="937"/>
      <c r="Q174" s="937"/>
      <c r="R174" s="937"/>
      <c r="S174" s="937"/>
      <c r="T174" s="938"/>
      <c r="U174" s="937"/>
      <c r="V174" s="937"/>
      <c r="W174" s="937"/>
      <c r="X174" s="937"/>
      <c r="Y174" s="937"/>
      <c r="Z174" s="637"/>
      <c r="AA174" s="638"/>
      <c r="AB174" s="538"/>
      <c r="AC174" s="539"/>
      <c r="AD174" s="539"/>
      <c r="AE174" s="539"/>
      <c r="AF174" s="539"/>
      <c r="AG174" s="539"/>
      <c r="AH174" s="539"/>
      <c r="AI174" s="539"/>
      <c r="AJ174" s="539"/>
      <c r="AK174" s="539"/>
      <c r="AL174" s="539"/>
    </row>
    <row r="175" spans="1:38" s="17" customFormat="1" ht="12.75">
      <c r="A175" s="529" t="s">
        <v>93</v>
      </c>
      <c r="B175" s="937"/>
      <c r="C175" s="937"/>
      <c r="D175" s="937"/>
      <c r="E175" s="937"/>
      <c r="F175" s="937"/>
      <c r="G175" s="937"/>
      <c r="H175" s="937"/>
      <c r="I175" s="937"/>
      <c r="J175" s="937"/>
      <c r="K175" s="937"/>
      <c r="L175" s="937"/>
      <c r="M175" s="937"/>
      <c r="N175" s="937"/>
      <c r="O175" s="938"/>
      <c r="P175" s="937"/>
      <c r="Q175" s="937"/>
      <c r="R175" s="937"/>
      <c r="S175" s="937"/>
      <c r="T175" s="938"/>
      <c r="U175" s="937"/>
      <c r="V175" s="937"/>
      <c r="W175" s="937"/>
      <c r="X175" s="937"/>
      <c r="Y175" s="937"/>
      <c r="Z175" s="937"/>
      <c r="AA175" s="638"/>
      <c r="AB175" s="538"/>
      <c r="AC175" s="539"/>
      <c r="AD175" s="539"/>
      <c r="AE175" s="539"/>
      <c r="AF175" s="539"/>
      <c r="AG175" s="539"/>
      <c r="AH175" s="539"/>
      <c r="AI175" s="539"/>
      <c r="AJ175" s="539"/>
      <c r="AK175" s="539"/>
      <c r="AL175" s="539"/>
    </row>
    <row r="176" spans="1:38" s="17" customFormat="1" ht="12.75">
      <c r="A176" s="544" t="s">
        <v>748</v>
      </c>
      <c r="B176" s="937"/>
      <c r="C176" s="937"/>
      <c r="D176" s="937"/>
      <c r="E176" s="937"/>
      <c r="F176" s="937"/>
      <c r="G176" s="937"/>
      <c r="H176" s="937"/>
      <c r="I176" s="937"/>
      <c r="J176" s="937"/>
      <c r="K176" s="937"/>
      <c r="L176" s="937"/>
      <c r="M176" s="939"/>
      <c r="N176" s="939"/>
      <c r="O176" s="938"/>
      <c r="P176" s="937"/>
      <c r="Q176" s="937"/>
      <c r="R176" s="937"/>
      <c r="S176" s="937"/>
      <c r="T176" s="938"/>
      <c r="U176" s="937"/>
      <c r="V176" s="937"/>
      <c r="W176" s="937"/>
      <c r="X176" s="937"/>
      <c r="Y176" s="937"/>
      <c r="Z176" s="937"/>
      <c r="AA176" s="638"/>
      <c r="AB176" s="235"/>
      <c r="AC176" s="570"/>
      <c r="AD176" s="570"/>
      <c r="AE176" s="570"/>
      <c r="AF176" s="570"/>
      <c r="AG176" s="570"/>
      <c r="AH176" s="570"/>
      <c r="AI176" s="570"/>
      <c r="AJ176" s="570"/>
      <c r="AK176" s="570"/>
      <c r="AL176" s="570"/>
    </row>
    <row r="177" spans="1:38" s="17" customFormat="1" ht="12.75" hidden="1">
      <c r="A177" s="544" t="s">
        <v>88</v>
      </c>
      <c r="B177" s="937"/>
      <c r="C177" s="937"/>
      <c r="D177" s="937"/>
      <c r="E177" s="937"/>
      <c r="F177" s="937"/>
      <c r="G177" s="937"/>
      <c r="H177" s="937"/>
      <c r="I177" s="937"/>
      <c r="J177" s="937"/>
      <c r="K177" s="937"/>
      <c r="L177" s="937"/>
      <c r="M177" s="939"/>
      <c r="N177" s="939"/>
      <c r="O177" s="938"/>
      <c r="P177" s="937"/>
      <c r="Q177" s="937"/>
      <c r="R177" s="937"/>
      <c r="S177" s="937"/>
      <c r="T177" s="938"/>
      <c r="U177" s="937"/>
      <c r="V177" s="937"/>
      <c r="W177" s="937"/>
      <c r="X177" s="937"/>
      <c r="Y177" s="937"/>
      <c r="Z177" s="937"/>
      <c r="AA177" s="638"/>
      <c r="AB177" s="235"/>
      <c r="AC177" s="570"/>
      <c r="AD177" s="570"/>
      <c r="AE177" s="570"/>
      <c r="AF177" s="570"/>
      <c r="AG177" s="570"/>
      <c r="AH177" s="570"/>
      <c r="AI177" s="570"/>
      <c r="AJ177" s="570"/>
      <c r="AK177" s="570"/>
      <c r="AL177" s="570"/>
    </row>
    <row r="178" spans="1:38" s="17" customFormat="1" ht="12.75" hidden="1">
      <c r="A178" s="544" t="s">
        <v>103</v>
      </c>
      <c r="B178" s="937"/>
      <c r="C178" s="937"/>
      <c r="D178" s="937"/>
      <c r="E178" s="937"/>
      <c r="F178" s="937"/>
      <c r="G178" s="937"/>
      <c r="H178" s="937"/>
      <c r="I178" s="937"/>
      <c r="J178" s="937"/>
      <c r="K178" s="937"/>
      <c r="L178" s="937"/>
      <c r="M178" s="939"/>
      <c r="N178" s="939"/>
      <c r="O178" s="938"/>
      <c r="P178" s="937"/>
      <c r="Q178" s="937"/>
      <c r="R178" s="937"/>
      <c r="S178" s="937"/>
      <c r="T178" s="938"/>
      <c r="U178" s="937"/>
      <c r="V178" s="937"/>
      <c r="W178" s="937"/>
      <c r="X178" s="937"/>
      <c r="Y178" s="937"/>
      <c r="Z178" s="937"/>
      <c r="AA178" s="638"/>
      <c r="AB178" s="235"/>
      <c r="AC178" s="570"/>
      <c r="AD178" s="570"/>
      <c r="AE178" s="570"/>
      <c r="AF178" s="570"/>
      <c r="AG178" s="570"/>
      <c r="AH178" s="570"/>
      <c r="AI178" s="570"/>
      <c r="AJ178" s="570"/>
      <c r="AK178" s="570"/>
      <c r="AL178" s="570"/>
    </row>
    <row r="179" spans="1:38" s="17" customFormat="1" ht="12.75" hidden="1">
      <c r="A179" s="544" t="s">
        <v>89</v>
      </c>
      <c r="B179" s="937"/>
      <c r="C179" s="937"/>
      <c r="D179" s="937"/>
      <c r="E179" s="937"/>
      <c r="F179" s="937"/>
      <c r="G179" s="937"/>
      <c r="H179" s="937"/>
      <c r="I179" s="937"/>
      <c r="J179" s="937"/>
      <c r="K179" s="937"/>
      <c r="L179" s="937"/>
      <c r="M179" s="939"/>
      <c r="N179" s="939"/>
      <c r="O179" s="938"/>
      <c r="P179" s="937"/>
      <c r="Q179" s="937"/>
      <c r="R179" s="937"/>
      <c r="S179" s="937"/>
      <c r="T179" s="938"/>
      <c r="U179" s="937"/>
      <c r="V179" s="937"/>
      <c r="W179" s="937"/>
      <c r="X179" s="937"/>
      <c r="Y179" s="937"/>
      <c r="Z179" s="937"/>
      <c r="AA179" s="638"/>
      <c r="AB179" s="235"/>
      <c r="AC179" s="570"/>
      <c r="AD179" s="570"/>
      <c r="AE179" s="570"/>
      <c r="AF179" s="570"/>
      <c r="AG179" s="570"/>
      <c r="AH179" s="570"/>
      <c r="AI179" s="570"/>
      <c r="AJ179" s="570"/>
      <c r="AK179" s="570"/>
      <c r="AL179" s="570"/>
    </row>
    <row r="180" spans="1:38" s="17" customFormat="1" ht="13.35" customHeight="1">
      <c r="A180" s="544"/>
      <c r="B180" s="937"/>
      <c r="C180" s="937"/>
      <c r="D180" s="937"/>
      <c r="E180" s="937"/>
      <c r="F180" s="937"/>
      <c r="G180" s="937"/>
      <c r="H180" s="937"/>
      <c r="I180" s="937"/>
      <c r="J180" s="937"/>
      <c r="K180" s="937"/>
      <c r="L180" s="937"/>
      <c r="M180" s="939"/>
      <c r="N180" s="939"/>
      <c r="O180" s="938"/>
      <c r="P180" s="937"/>
      <c r="Q180" s="937"/>
      <c r="R180" s="937"/>
      <c r="S180" s="937"/>
      <c r="T180" s="938"/>
      <c r="U180" s="937"/>
      <c r="V180" s="937"/>
      <c r="W180" s="937"/>
      <c r="X180" s="937"/>
      <c r="Y180" s="937"/>
      <c r="Z180" s="637"/>
      <c r="AA180" s="638"/>
      <c r="AB180" s="538"/>
      <c r="AC180" s="539"/>
      <c r="AD180" s="539"/>
      <c r="AE180" s="539"/>
      <c r="AF180" s="539"/>
      <c r="AG180" s="539"/>
      <c r="AH180" s="539"/>
      <c r="AI180" s="539"/>
      <c r="AJ180" s="539"/>
      <c r="AK180" s="539"/>
      <c r="AL180" s="539"/>
    </row>
    <row r="181" spans="1:38" s="17" customFormat="1" ht="13.35" customHeight="1">
      <c r="A181" s="529" t="s">
        <v>667</v>
      </c>
      <c r="B181" s="937"/>
      <c r="C181" s="937"/>
      <c r="D181" s="937"/>
      <c r="E181" s="937"/>
      <c r="F181" s="937"/>
      <c r="G181" s="937"/>
      <c r="H181" s="937"/>
      <c r="I181" s="937"/>
      <c r="J181" s="937"/>
      <c r="K181" s="937"/>
      <c r="L181" s="937"/>
      <c r="M181" s="939"/>
      <c r="N181" s="939"/>
      <c r="O181" s="938"/>
      <c r="P181" s="937"/>
      <c r="Q181" s="937"/>
      <c r="R181" s="937"/>
      <c r="S181" s="937"/>
      <c r="T181" s="938"/>
      <c r="U181" s="937"/>
      <c r="V181" s="937"/>
      <c r="W181" s="937"/>
      <c r="X181" s="937"/>
      <c r="Y181" s="937"/>
      <c r="Z181" s="637"/>
      <c r="AA181" s="638"/>
      <c r="AB181" s="538"/>
      <c r="AC181" s="539"/>
      <c r="AD181" s="539"/>
      <c r="AE181" s="539"/>
      <c r="AF181" s="539"/>
      <c r="AG181" s="539"/>
      <c r="AH181" s="539"/>
      <c r="AI181" s="539"/>
      <c r="AJ181" s="539"/>
      <c r="AK181" s="539"/>
      <c r="AL181" s="539"/>
    </row>
    <row r="182" spans="1:38" s="17" customFormat="1" ht="13.35" customHeight="1">
      <c r="A182" s="544" t="s">
        <v>489</v>
      </c>
      <c r="B182" s="937"/>
      <c r="C182" s="937"/>
      <c r="D182" s="937"/>
      <c r="E182" s="937"/>
      <c r="F182" s="937"/>
      <c r="G182" s="937"/>
      <c r="H182" s="937"/>
      <c r="I182" s="937"/>
      <c r="J182" s="937"/>
      <c r="K182" s="937"/>
      <c r="L182" s="937"/>
      <c r="M182" s="939"/>
      <c r="N182" s="939"/>
      <c r="O182" s="938"/>
      <c r="P182" s="937"/>
      <c r="Q182" s="937"/>
      <c r="R182" s="937"/>
      <c r="S182" s="937"/>
      <c r="T182" s="938"/>
      <c r="U182" s="937"/>
      <c r="V182" s="937"/>
      <c r="W182" s="937"/>
      <c r="X182" s="937"/>
      <c r="Y182" s="937"/>
      <c r="Z182" s="637"/>
      <c r="AA182" s="638"/>
      <c r="AB182" s="538"/>
      <c r="AC182" s="539">
        <v>608.79999999999995</v>
      </c>
      <c r="AD182" s="539">
        <v>670.3</v>
      </c>
      <c r="AE182" s="539">
        <v>643.20000000000005</v>
      </c>
      <c r="AF182" s="539">
        <v>693.6</v>
      </c>
      <c r="AG182" s="539">
        <v>759.3</v>
      </c>
      <c r="AH182" s="539">
        <v>847.1</v>
      </c>
      <c r="AI182" s="539">
        <v>945.4</v>
      </c>
      <c r="AJ182" s="539">
        <v>1056.5</v>
      </c>
      <c r="AK182" s="539"/>
      <c r="AL182" s="539"/>
    </row>
    <row r="183" spans="1:38" s="17" customFormat="1" ht="13.35" hidden="1" customHeight="1">
      <c r="A183" s="544" t="s">
        <v>88</v>
      </c>
      <c r="B183" s="937"/>
      <c r="C183" s="937"/>
      <c r="D183" s="937"/>
      <c r="E183" s="937"/>
      <c r="F183" s="937"/>
      <c r="G183" s="937"/>
      <c r="H183" s="937"/>
      <c r="I183" s="937"/>
      <c r="J183" s="937"/>
      <c r="K183" s="937"/>
      <c r="L183" s="937"/>
      <c r="M183" s="939"/>
      <c r="N183" s="939"/>
      <c r="O183" s="938"/>
      <c r="P183" s="937"/>
      <c r="Q183" s="937"/>
      <c r="R183" s="937"/>
      <c r="S183" s="937"/>
      <c r="T183" s="938"/>
      <c r="U183" s="937"/>
      <c r="V183" s="937"/>
      <c r="W183" s="937"/>
      <c r="X183" s="937"/>
      <c r="Y183" s="937"/>
      <c r="Z183" s="637"/>
      <c r="AA183" s="638"/>
      <c r="AB183" s="538"/>
      <c r="AC183" s="539"/>
      <c r="AD183" s="539"/>
      <c r="AE183" s="539"/>
      <c r="AF183" s="539"/>
      <c r="AG183" s="539"/>
      <c r="AH183" s="539"/>
      <c r="AI183" s="539"/>
      <c r="AJ183" s="539"/>
      <c r="AK183" s="539"/>
      <c r="AL183" s="539"/>
    </row>
    <row r="184" spans="1:38" s="17" customFormat="1" ht="13.35" hidden="1" customHeight="1">
      <c r="A184" s="544" t="s">
        <v>103</v>
      </c>
      <c r="B184" s="937"/>
      <c r="C184" s="937"/>
      <c r="D184" s="937"/>
      <c r="E184" s="937"/>
      <c r="F184" s="937"/>
      <c r="G184" s="937"/>
      <c r="H184" s="937"/>
      <c r="I184" s="937"/>
      <c r="J184" s="937"/>
      <c r="K184" s="937"/>
      <c r="L184" s="937"/>
      <c r="M184" s="939"/>
      <c r="N184" s="939"/>
      <c r="O184" s="938"/>
      <c r="P184" s="937"/>
      <c r="Q184" s="937"/>
      <c r="R184" s="937"/>
      <c r="S184" s="937"/>
      <c r="T184" s="938"/>
      <c r="U184" s="937"/>
      <c r="V184" s="937"/>
      <c r="W184" s="937"/>
      <c r="X184" s="937"/>
      <c r="Y184" s="937"/>
      <c r="Z184" s="637"/>
      <c r="AA184" s="638"/>
      <c r="AB184" s="538"/>
      <c r="AC184" s="539"/>
      <c r="AD184" s="539"/>
      <c r="AE184" s="539"/>
      <c r="AF184" s="539"/>
      <c r="AG184" s="539"/>
      <c r="AH184" s="539"/>
      <c r="AI184" s="539"/>
      <c r="AJ184" s="539"/>
      <c r="AK184" s="539"/>
      <c r="AL184" s="539"/>
    </row>
    <row r="185" spans="1:38" s="17" customFormat="1" ht="13.35" hidden="1" customHeight="1">
      <c r="A185" s="544" t="s">
        <v>89</v>
      </c>
      <c r="B185" s="937"/>
      <c r="C185" s="937"/>
      <c r="D185" s="937"/>
      <c r="E185" s="937"/>
      <c r="F185" s="937"/>
      <c r="G185" s="937"/>
      <c r="H185" s="937"/>
      <c r="I185" s="937"/>
      <c r="J185" s="937"/>
      <c r="K185" s="937"/>
      <c r="L185" s="937"/>
      <c r="M185" s="939"/>
      <c r="N185" s="939"/>
      <c r="O185" s="938"/>
      <c r="P185" s="937"/>
      <c r="Q185" s="937"/>
      <c r="R185" s="937"/>
      <c r="S185" s="937"/>
      <c r="T185" s="938"/>
      <c r="U185" s="937"/>
      <c r="V185" s="937"/>
      <c r="W185" s="937"/>
      <c r="X185" s="937"/>
      <c r="Y185" s="937"/>
      <c r="Z185" s="637"/>
      <c r="AA185" s="638"/>
      <c r="AB185" s="538"/>
      <c r="AC185" s="539"/>
      <c r="AD185" s="539"/>
      <c r="AE185" s="539"/>
      <c r="AF185" s="539"/>
      <c r="AG185" s="539"/>
      <c r="AH185" s="539"/>
      <c r="AI185" s="539"/>
      <c r="AJ185" s="539"/>
      <c r="AK185" s="539"/>
      <c r="AL185" s="539"/>
    </row>
    <row r="186" spans="1:38" s="17" customFormat="1" ht="13.35" customHeight="1">
      <c r="A186" s="544"/>
      <c r="B186" s="937"/>
      <c r="C186" s="937"/>
      <c r="D186" s="937"/>
      <c r="E186" s="937"/>
      <c r="F186" s="937"/>
      <c r="G186" s="937"/>
      <c r="H186" s="937"/>
      <c r="I186" s="937"/>
      <c r="J186" s="937"/>
      <c r="K186" s="937"/>
      <c r="L186" s="937"/>
      <c r="M186" s="939"/>
      <c r="N186" s="939"/>
      <c r="O186" s="938"/>
      <c r="P186" s="937"/>
      <c r="Q186" s="937"/>
      <c r="R186" s="937"/>
      <c r="S186" s="937"/>
      <c r="T186" s="938"/>
      <c r="U186" s="937"/>
      <c r="V186" s="937"/>
      <c r="W186" s="937"/>
      <c r="X186" s="937"/>
      <c r="Y186" s="937"/>
      <c r="Z186" s="637"/>
      <c r="AA186" s="638"/>
      <c r="AB186" s="538"/>
      <c r="AC186" s="539"/>
      <c r="AD186" s="539"/>
      <c r="AE186" s="539"/>
      <c r="AF186" s="539"/>
      <c r="AG186" s="539"/>
      <c r="AH186" s="539"/>
      <c r="AI186" s="539"/>
      <c r="AJ186" s="539"/>
      <c r="AK186" s="539"/>
      <c r="AL186" s="539"/>
    </row>
    <row r="187" spans="1:38" s="17" customFormat="1" ht="13.35" customHeight="1">
      <c r="A187" s="529" t="s">
        <v>666</v>
      </c>
      <c r="B187" s="937"/>
      <c r="C187" s="937"/>
      <c r="D187" s="937"/>
      <c r="E187" s="937"/>
      <c r="F187" s="937"/>
      <c r="G187" s="937"/>
      <c r="H187" s="937"/>
      <c r="I187" s="937"/>
      <c r="J187" s="937"/>
      <c r="K187" s="937"/>
      <c r="L187" s="937"/>
      <c r="M187" s="939"/>
      <c r="N187" s="939"/>
      <c r="O187" s="938"/>
      <c r="P187" s="937"/>
      <c r="Q187" s="937"/>
      <c r="R187" s="937"/>
      <c r="S187" s="937"/>
      <c r="T187" s="938"/>
      <c r="U187" s="937"/>
      <c r="V187" s="937"/>
      <c r="W187" s="937"/>
      <c r="X187" s="937"/>
      <c r="Y187" s="937"/>
      <c r="Z187" s="637"/>
      <c r="AA187" s="638"/>
      <c r="AB187" s="538"/>
      <c r="AC187" s="539"/>
      <c r="AD187" s="539"/>
      <c r="AE187" s="539"/>
      <c r="AF187" s="539"/>
      <c r="AG187" s="539"/>
      <c r="AH187" s="539"/>
      <c r="AI187" s="539"/>
      <c r="AJ187" s="539"/>
      <c r="AK187" s="539"/>
      <c r="AL187" s="539"/>
    </row>
    <row r="188" spans="1:38" s="17" customFormat="1" ht="13.35" customHeight="1">
      <c r="A188" s="544" t="s">
        <v>489</v>
      </c>
      <c r="B188" s="937"/>
      <c r="C188" s="937"/>
      <c r="D188" s="937"/>
      <c r="E188" s="937"/>
      <c r="F188" s="937"/>
      <c r="G188" s="937"/>
      <c r="H188" s="937"/>
      <c r="I188" s="937"/>
      <c r="J188" s="937"/>
      <c r="K188" s="937"/>
      <c r="L188" s="937"/>
      <c r="M188" s="939"/>
      <c r="N188" s="939"/>
      <c r="O188" s="938"/>
      <c r="P188" s="937"/>
      <c r="Q188" s="937"/>
      <c r="R188" s="937"/>
      <c r="S188" s="937"/>
      <c r="T188" s="938"/>
      <c r="U188" s="937"/>
      <c r="V188" s="937"/>
      <c r="W188" s="937"/>
      <c r="X188" s="937"/>
      <c r="Y188" s="937"/>
      <c r="Z188" s="637"/>
      <c r="AA188" s="638"/>
      <c r="AB188" s="538"/>
      <c r="AC188" s="539">
        <v>136.4</v>
      </c>
      <c r="AD188" s="539">
        <v>152.4</v>
      </c>
      <c r="AE188" s="539">
        <v>154.9</v>
      </c>
      <c r="AF188" s="539">
        <v>169.1</v>
      </c>
      <c r="AG188" s="539">
        <v>186.8</v>
      </c>
      <c r="AH188" s="539">
        <v>210.4</v>
      </c>
      <c r="AI188" s="539">
        <v>237</v>
      </c>
      <c r="AJ188" s="539">
        <v>267.39999999999998</v>
      </c>
      <c r="AK188" s="539"/>
      <c r="AL188" s="539"/>
    </row>
    <row r="189" spans="1:38" s="17" customFormat="1" ht="13.35" hidden="1" customHeight="1">
      <c r="A189" s="544" t="s">
        <v>88</v>
      </c>
      <c r="B189" s="937"/>
      <c r="C189" s="937"/>
      <c r="D189" s="937"/>
      <c r="E189" s="937"/>
      <c r="F189" s="937"/>
      <c r="G189" s="937"/>
      <c r="H189" s="937"/>
      <c r="I189" s="937"/>
      <c r="J189" s="937"/>
      <c r="K189" s="937"/>
      <c r="L189" s="937"/>
      <c r="M189" s="939"/>
      <c r="N189" s="939"/>
      <c r="O189" s="938"/>
      <c r="P189" s="937"/>
      <c r="Q189" s="937"/>
      <c r="R189" s="937"/>
      <c r="S189" s="937"/>
      <c r="T189" s="938"/>
      <c r="U189" s="937"/>
      <c r="V189" s="937"/>
      <c r="W189" s="937"/>
      <c r="X189" s="937"/>
      <c r="Y189" s="937"/>
      <c r="Z189" s="637"/>
      <c r="AA189" s="638"/>
      <c r="AB189" s="538"/>
      <c r="AC189" s="539"/>
      <c r="AD189" s="539"/>
      <c r="AE189" s="539"/>
      <c r="AF189" s="539"/>
      <c r="AG189" s="539"/>
      <c r="AH189" s="539"/>
      <c r="AI189" s="539"/>
      <c r="AJ189" s="539"/>
      <c r="AK189" s="539"/>
      <c r="AL189" s="539"/>
    </row>
    <row r="190" spans="1:38" s="17" customFormat="1" ht="13.35" hidden="1" customHeight="1">
      <c r="A190" s="544" t="s">
        <v>103</v>
      </c>
      <c r="B190" s="937"/>
      <c r="C190" s="937"/>
      <c r="D190" s="937"/>
      <c r="E190" s="937"/>
      <c r="F190" s="937"/>
      <c r="G190" s="937"/>
      <c r="H190" s="937"/>
      <c r="I190" s="937"/>
      <c r="J190" s="937"/>
      <c r="K190" s="937"/>
      <c r="L190" s="937"/>
      <c r="M190" s="939"/>
      <c r="N190" s="939"/>
      <c r="O190" s="938"/>
      <c r="P190" s="937"/>
      <c r="Q190" s="937"/>
      <c r="R190" s="937"/>
      <c r="S190" s="937"/>
      <c r="T190" s="938"/>
      <c r="U190" s="937"/>
      <c r="V190" s="937"/>
      <c r="W190" s="937"/>
      <c r="X190" s="937"/>
      <c r="Y190" s="937"/>
      <c r="Z190" s="637"/>
      <c r="AA190" s="638"/>
      <c r="AB190" s="538"/>
      <c r="AC190" s="539"/>
      <c r="AD190" s="539"/>
      <c r="AE190" s="539"/>
      <c r="AF190" s="539"/>
      <c r="AG190" s="539"/>
      <c r="AH190" s="539"/>
      <c r="AI190" s="539"/>
      <c r="AJ190" s="539"/>
      <c r="AK190" s="539"/>
      <c r="AL190" s="539"/>
    </row>
    <row r="191" spans="1:38" s="17" customFormat="1" ht="13.35" hidden="1" customHeight="1">
      <c r="A191" s="544" t="s">
        <v>89</v>
      </c>
      <c r="B191" s="937"/>
      <c r="C191" s="937"/>
      <c r="D191" s="937"/>
      <c r="E191" s="937"/>
      <c r="F191" s="937"/>
      <c r="G191" s="937"/>
      <c r="H191" s="937"/>
      <c r="I191" s="937"/>
      <c r="J191" s="937"/>
      <c r="K191" s="937"/>
      <c r="L191" s="937"/>
      <c r="M191" s="939"/>
      <c r="N191" s="939"/>
      <c r="O191" s="938"/>
      <c r="P191" s="937"/>
      <c r="Q191" s="937"/>
      <c r="R191" s="937"/>
      <c r="S191" s="937"/>
      <c r="T191" s="938"/>
      <c r="U191" s="937"/>
      <c r="V191" s="937"/>
      <c r="W191" s="937"/>
      <c r="X191" s="937"/>
      <c r="Y191" s="937"/>
      <c r="Z191" s="637"/>
      <c r="AA191" s="638"/>
      <c r="AB191" s="538"/>
      <c r="AC191" s="539"/>
      <c r="AD191" s="539"/>
      <c r="AE191" s="539"/>
      <c r="AF191" s="539"/>
      <c r="AG191" s="539"/>
      <c r="AH191" s="539"/>
      <c r="AI191" s="539"/>
      <c r="AJ191" s="539"/>
      <c r="AK191" s="539"/>
      <c r="AL191" s="539"/>
    </row>
    <row r="192" spans="1:38" s="17" customFormat="1" ht="13.35" customHeight="1">
      <c r="A192" s="544"/>
      <c r="B192" s="937"/>
      <c r="C192" s="937"/>
      <c r="D192" s="937"/>
      <c r="E192" s="937"/>
      <c r="F192" s="937"/>
      <c r="G192" s="937"/>
      <c r="H192" s="937"/>
      <c r="I192" s="937"/>
      <c r="J192" s="937"/>
      <c r="K192" s="937"/>
      <c r="L192" s="937"/>
      <c r="M192" s="939"/>
      <c r="N192" s="939"/>
      <c r="O192" s="938"/>
      <c r="P192" s="937"/>
      <c r="Q192" s="937"/>
      <c r="R192" s="937"/>
      <c r="S192" s="937"/>
      <c r="T192" s="938"/>
      <c r="U192" s="937"/>
      <c r="V192" s="937"/>
      <c r="W192" s="937"/>
      <c r="X192" s="937"/>
      <c r="Y192" s="937"/>
      <c r="Z192" s="637"/>
      <c r="AA192" s="638"/>
      <c r="AB192" s="538"/>
      <c r="AC192" s="539"/>
      <c r="AD192" s="539"/>
      <c r="AE192" s="539"/>
      <c r="AF192" s="539"/>
      <c r="AG192" s="539"/>
      <c r="AH192" s="539"/>
      <c r="AI192" s="539"/>
      <c r="AJ192" s="539"/>
      <c r="AK192" s="539"/>
      <c r="AL192" s="539"/>
    </row>
    <row r="193" spans="1:38" s="17" customFormat="1" ht="13.35" customHeight="1">
      <c r="A193" s="529" t="s">
        <v>94</v>
      </c>
      <c r="B193" s="937"/>
      <c r="C193" s="937"/>
      <c r="D193" s="937"/>
      <c r="E193" s="937"/>
      <c r="F193" s="937"/>
      <c r="G193" s="937"/>
      <c r="H193" s="937"/>
      <c r="I193" s="937"/>
      <c r="J193" s="937"/>
      <c r="K193" s="937"/>
      <c r="L193" s="937"/>
      <c r="M193" s="939"/>
      <c r="N193" s="939"/>
      <c r="O193" s="938"/>
      <c r="P193" s="937"/>
      <c r="Q193" s="937"/>
      <c r="R193" s="937"/>
      <c r="S193" s="937"/>
      <c r="T193" s="938"/>
      <c r="U193" s="937"/>
      <c r="V193" s="937"/>
      <c r="W193" s="937"/>
      <c r="X193" s="937"/>
      <c r="Y193" s="937"/>
      <c r="Z193" s="937"/>
      <c r="AA193" s="638"/>
      <c r="AB193" s="538"/>
      <c r="AC193" s="539"/>
      <c r="AD193" s="539"/>
      <c r="AE193" s="539"/>
      <c r="AF193" s="539"/>
      <c r="AG193" s="539"/>
      <c r="AH193" s="539"/>
      <c r="AI193" s="539"/>
      <c r="AJ193" s="539"/>
      <c r="AK193" s="539"/>
      <c r="AL193" s="539"/>
    </row>
    <row r="194" spans="1:38" s="17" customFormat="1" ht="12.75">
      <c r="A194" s="544" t="s">
        <v>489</v>
      </c>
      <c r="B194" s="937"/>
      <c r="C194" s="937"/>
      <c r="D194" s="937"/>
      <c r="E194" s="937"/>
      <c r="F194" s="937"/>
      <c r="G194" s="937"/>
      <c r="H194" s="937"/>
      <c r="I194" s="937"/>
      <c r="J194" s="937"/>
      <c r="K194" s="937"/>
      <c r="L194" s="937"/>
      <c r="M194" s="939"/>
      <c r="N194" s="939"/>
      <c r="O194" s="938"/>
      <c r="P194" s="937"/>
      <c r="Q194" s="937"/>
      <c r="R194" s="937"/>
      <c r="S194" s="937"/>
      <c r="T194" s="938"/>
      <c r="U194" s="937"/>
      <c r="V194" s="937"/>
      <c r="W194" s="937"/>
      <c r="X194" s="937"/>
      <c r="Y194" s="937"/>
      <c r="Z194" s="937"/>
      <c r="AA194" s="638"/>
      <c r="AB194" s="235"/>
      <c r="AC194" s="570">
        <v>5390.6</v>
      </c>
      <c r="AD194" s="570">
        <v>5798.6</v>
      </c>
      <c r="AE194" s="570">
        <v>5138.1000000000004</v>
      </c>
      <c r="AF194" s="570">
        <v>5427</v>
      </c>
      <c r="AG194" s="570">
        <v>5856.3</v>
      </c>
      <c r="AH194" s="570">
        <v>6349</v>
      </c>
      <c r="AI194" s="570">
        <v>6884.8</v>
      </c>
      <c r="AJ194" s="570">
        <v>7478.3</v>
      </c>
      <c r="AK194" s="570"/>
      <c r="AL194" s="570"/>
    </row>
    <row r="195" spans="1:38" s="17" customFormat="1" ht="12.75" hidden="1">
      <c r="A195" s="544" t="s">
        <v>88</v>
      </c>
      <c r="B195" s="937"/>
      <c r="C195" s="937"/>
      <c r="D195" s="937"/>
      <c r="E195" s="937"/>
      <c r="F195" s="937"/>
      <c r="G195" s="937"/>
      <c r="H195" s="937"/>
      <c r="I195" s="937"/>
      <c r="J195" s="937"/>
      <c r="K195" s="937"/>
      <c r="L195" s="937"/>
      <c r="M195" s="939"/>
      <c r="N195" s="939"/>
      <c r="O195" s="938"/>
      <c r="P195" s="937"/>
      <c r="Q195" s="937"/>
      <c r="R195" s="937"/>
      <c r="S195" s="937"/>
      <c r="T195" s="938"/>
      <c r="U195" s="937"/>
      <c r="V195" s="937"/>
      <c r="W195" s="937"/>
      <c r="X195" s="937"/>
      <c r="Y195" s="937"/>
      <c r="Z195" s="937"/>
      <c r="AA195" s="638"/>
      <c r="AB195" s="235"/>
      <c r="AC195" s="570"/>
      <c r="AD195" s="570"/>
      <c r="AE195" s="570"/>
      <c r="AF195" s="570"/>
      <c r="AG195" s="570"/>
      <c r="AH195" s="570"/>
      <c r="AI195" s="570"/>
      <c r="AJ195" s="570"/>
      <c r="AK195" s="570"/>
      <c r="AL195" s="570"/>
    </row>
    <row r="196" spans="1:38" s="17" customFormat="1" ht="12.75" hidden="1">
      <c r="A196" s="544" t="s">
        <v>103</v>
      </c>
      <c r="B196" s="937"/>
      <c r="C196" s="937"/>
      <c r="D196" s="937"/>
      <c r="E196" s="937"/>
      <c r="F196" s="937"/>
      <c r="G196" s="937"/>
      <c r="H196" s="937"/>
      <c r="I196" s="937"/>
      <c r="J196" s="937"/>
      <c r="K196" s="937"/>
      <c r="L196" s="937"/>
      <c r="M196" s="939"/>
      <c r="N196" s="939"/>
      <c r="O196" s="938"/>
      <c r="P196" s="937"/>
      <c r="Q196" s="937"/>
      <c r="R196" s="937"/>
      <c r="S196" s="937"/>
      <c r="T196" s="938"/>
      <c r="U196" s="937"/>
      <c r="V196" s="937"/>
      <c r="W196" s="937"/>
      <c r="X196" s="937"/>
      <c r="Y196" s="937"/>
      <c r="Z196" s="937"/>
      <c r="AA196" s="638"/>
      <c r="AB196" s="235"/>
      <c r="AC196" s="570"/>
      <c r="AD196" s="570"/>
      <c r="AE196" s="570"/>
      <c r="AF196" s="570"/>
      <c r="AG196" s="570"/>
      <c r="AH196" s="570"/>
      <c r="AI196" s="570"/>
      <c r="AJ196" s="570"/>
      <c r="AK196" s="570"/>
      <c r="AL196" s="570"/>
    </row>
    <row r="197" spans="1:38" s="17" customFormat="1" ht="13.35" hidden="1" customHeight="1">
      <c r="A197" s="544" t="s">
        <v>89</v>
      </c>
      <c r="B197" s="937"/>
      <c r="C197" s="937"/>
      <c r="D197" s="937"/>
      <c r="E197" s="937"/>
      <c r="F197" s="937"/>
      <c r="G197" s="937"/>
      <c r="H197" s="937"/>
      <c r="I197" s="937"/>
      <c r="J197" s="937"/>
      <c r="K197" s="937"/>
      <c r="L197" s="937"/>
      <c r="M197" s="939"/>
      <c r="N197" s="939"/>
      <c r="O197" s="938"/>
      <c r="P197" s="937"/>
      <c r="Q197" s="937"/>
      <c r="R197" s="937"/>
      <c r="S197" s="937"/>
      <c r="T197" s="938"/>
      <c r="U197" s="937"/>
      <c r="V197" s="937"/>
      <c r="W197" s="937"/>
      <c r="X197" s="937"/>
      <c r="Y197" s="937"/>
      <c r="Z197" s="937"/>
      <c r="AA197" s="638"/>
      <c r="AB197" s="235"/>
      <c r="AC197" s="570"/>
      <c r="AD197" s="570"/>
      <c r="AE197" s="570"/>
      <c r="AF197" s="570"/>
      <c r="AG197" s="570"/>
      <c r="AH197" s="570"/>
      <c r="AI197" s="570"/>
      <c r="AJ197" s="570"/>
      <c r="AK197" s="570"/>
      <c r="AL197" s="570"/>
    </row>
    <row r="198" spans="1:38" s="17" customFormat="1" ht="13.35" customHeight="1">
      <c r="A198" s="544"/>
      <c r="B198" s="937"/>
      <c r="C198" s="937"/>
      <c r="D198" s="937"/>
      <c r="E198" s="937"/>
      <c r="F198" s="937"/>
      <c r="G198" s="937"/>
      <c r="H198" s="937"/>
      <c r="I198" s="937"/>
      <c r="J198" s="937"/>
      <c r="K198" s="937"/>
      <c r="L198" s="937"/>
      <c r="M198" s="939"/>
      <c r="N198" s="939"/>
      <c r="O198" s="938"/>
      <c r="P198" s="937"/>
      <c r="Q198" s="937"/>
      <c r="R198" s="937"/>
      <c r="S198" s="937"/>
      <c r="T198" s="938"/>
      <c r="U198" s="937"/>
      <c r="V198" s="937"/>
      <c r="W198" s="937"/>
      <c r="X198" s="937"/>
      <c r="Y198" s="937"/>
      <c r="Z198" s="637"/>
      <c r="AA198" s="638"/>
      <c r="AB198" s="538"/>
      <c r="AC198" s="539"/>
      <c r="AD198" s="539"/>
      <c r="AE198" s="539"/>
      <c r="AF198" s="539"/>
      <c r="AG198" s="539"/>
      <c r="AH198" s="539"/>
      <c r="AI198" s="539"/>
      <c r="AJ198" s="539"/>
      <c r="AK198" s="539"/>
      <c r="AL198" s="539"/>
    </row>
    <row r="199" spans="1:38" s="17" customFormat="1" ht="12.75">
      <c r="A199" s="529" t="s">
        <v>95</v>
      </c>
      <c r="B199" s="937"/>
      <c r="C199" s="937"/>
      <c r="D199" s="937"/>
      <c r="E199" s="937"/>
      <c r="F199" s="937"/>
      <c r="G199" s="937"/>
      <c r="H199" s="937"/>
      <c r="I199" s="937"/>
      <c r="J199" s="937"/>
      <c r="K199" s="937"/>
      <c r="L199" s="937"/>
      <c r="M199" s="939"/>
      <c r="N199" s="939"/>
      <c r="O199" s="938"/>
      <c r="P199" s="937"/>
      <c r="Q199" s="937"/>
      <c r="R199" s="937"/>
      <c r="S199" s="937"/>
      <c r="T199" s="938"/>
      <c r="U199" s="937"/>
      <c r="V199" s="937"/>
      <c r="W199" s="937"/>
      <c r="X199" s="937"/>
      <c r="Y199" s="937"/>
      <c r="Z199" s="937"/>
      <c r="AA199" s="638"/>
      <c r="AB199" s="538"/>
      <c r="AC199" s="539"/>
      <c r="AD199" s="539"/>
      <c r="AE199" s="539"/>
      <c r="AF199" s="539"/>
      <c r="AG199" s="539"/>
      <c r="AH199" s="539"/>
      <c r="AI199" s="539"/>
      <c r="AJ199" s="539"/>
      <c r="AK199" s="539"/>
      <c r="AL199" s="539"/>
    </row>
    <row r="200" spans="1:38" s="17" customFormat="1" ht="12.75">
      <c r="A200" s="544" t="s">
        <v>489</v>
      </c>
      <c r="B200" s="937"/>
      <c r="C200" s="937"/>
      <c r="D200" s="937"/>
      <c r="E200" s="937"/>
      <c r="F200" s="937"/>
      <c r="G200" s="937"/>
      <c r="H200" s="937"/>
      <c r="I200" s="937"/>
      <c r="J200" s="937"/>
      <c r="K200" s="937"/>
      <c r="L200" s="937"/>
      <c r="M200" s="939"/>
      <c r="N200" s="939"/>
      <c r="O200" s="938"/>
      <c r="P200" s="937"/>
      <c r="Q200" s="937"/>
      <c r="R200" s="937"/>
      <c r="S200" s="937"/>
      <c r="T200" s="938"/>
      <c r="U200" s="937"/>
      <c r="V200" s="937"/>
      <c r="W200" s="937"/>
      <c r="X200" s="937"/>
      <c r="Y200" s="937"/>
      <c r="Z200" s="937"/>
      <c r="AA200" s="638"/>
      <c r="AB200" s="235"/>
      <c r="AC200" s="570">
        <v>6847</v>
      </c>
      <c r="AD200" s="570">
        <v>7394.1</v>
      </c>
      <c r="AE200" s="570">
        <v>7417</v>
      </c>
      <c r="AF200" s="570">
        <v>7879.8</v>
      </c>
      <c r="AG200" s="570">
        <v>8519.9</v>
      </c>
      <c r="AH200" s="570">
        <v>9371.1</v>
      </c>
      <c r="AI200" s="570">
        <v>10309.9</v>
      </c>
      <c r="AJ200" s="570">
        <v>11306.4</v>
      </c>
      <c r="AK200" s="570"/>
      <c r="AL200" s="570"/>
    </row>
    <row r="201" spans="1:38" s="17" customFormat="1" ht="12.75" hidden="1">
      <c r="A201" s="544" t="s">
        <v>88</v>
      </c>
      <c r="B201" s="937"/>
      <c r="C201" s="937"/>
      <c r="D201" s="937"/>
      <c r="E201" s="937"/>
      <c r="F201" s="937"/>
      <c r="G201" s="937"/>
      <c r="H201" s="937"/>
      <c r="I201" s="937"/>
      <c r="J201" s="937"/>
      <c r="K201" s="937"/>
      <c r="L201" s="937"/>
      <c r="M201" s="939"/>
      <c r="N201" s="939"/>
      <c r="O201" s="938"/>
      <c r="P201" s="937"/>
      <c r="Q201" s="937"/>
      <c r="R201" s="937"/>
      <c r="S201" s="937"/>
      <c r="T201" s="938"/>
      <c r="U201" s="937"/>
      <c r="V201" s="937"/>
      <c r="W201" s="937"/>
      <c r="X201" s="937"/>
      <c r="Y201" s="937"/>
      <c r="Z201" s="937"/>
      <c r="AA201" s="638"/>
      <c r="AB201" s="235"/>
      <c r="AC201" s="570"/>
      <c r="AD201" s="570"/>
      <c r="AE201" s="570"/>
      <c r="AF201" s="570"/>
      <c r="AG201" s="570"/>
      <c r="AH201" s="570"/>
      <c r="AI201" s="570"/>
      <c r="AJ201" s="570"/>
      <c r="AK201" s="570"/>
      <c r="AL201" s="570"/>
    </row>
    <row r="202" spans="1:38" s="17" customFormat="1" ht="13.35" hidden="1" customHeight="1">
      <c r="A202" s="544" t="s">
        <v>103</v>
      </c>
      <c r="B202" s="937"/>
      <c r="C202" s="937"/>
      <c r="D202" s="937"/>
      <c r="E202" s="937"/>
      <c r="F202" s="937"/>
      <c r="G202" s="937"/>
      <c r="H202" s="937"/>
      <c r="I202" s="937"/>
      <c r="J202" s="937"/>
      <c r="K202" s="937"/>
      <c r="L202" s="937"/>
      <c r="M202" s="939"/>
      <c r="N202" s="939"/>
      <c r="O202" s="938"/>
      <c r="P202" s="937"/>
      <c r="Q202" s="937"/>
      <c r="R202" s="937"/>
      <c r="S202" s="937"/>
      <c r="T202" s="938"/>
      <c r="U202" s="937"/>
      <c r="V202" s="937"/>
      <c r="W202" s="937"/>
      <c r="X202" s="937"/>
      <c r="Y202" s="937"/>
      <c r="Z202" s="937"/>
      <c r="AA202" s="638"/>
      <c r="AB202" s="235"/>
      <c r="AC202" s="570"/>
      <c r="AD202" s="570"/>
      <c r="AE202" s="570"/>
      <c r="AF202" s="570"/>
      <c r="AG202" s="570"/>
      <c r="AH202" s="570"/>
      <c r="AI202" s="570"/>
      <c r="AJ202" s="570"/>
      <c r="AK202" s="570"/>
      <c r="AL202" s="570"/>
    </row>
    <row r="203" spans="1:38" s="17" customFormat="1" ht="13.35" hidden="1" customHeight="1">
      <c r="A203" s="544" t="s">
        <v>89</v>
      </c>
      <c r="B203" s="937"/>
      <c r="C203" s="937"/>
      <c r="D203" s="937"/>
      <c r="E203" s="937"/>
      <c r="F203" s="937"/>
      <c r="G203" s="937"/>
      <c r="H203" s="937"/>
      <c r="I203" s="937"/>
      <c r="J203" s="937"/>
      <c r="K203" s="937"/>
      <c r="L203" s="937"/>
      <c r="M203" s="939"/>
      <c r="N203" s="939"/>
      <c r="O203" s="938"/>
      <c r="P203" s="937"/>
      <c r="Q203" s="937"/>
      <c r="R203" s="937"/>
      <c r="S203" s="937"/>
      <c r="T203" s="938"/>
      <c r="U203" s="937"/>
      <c r="V203" s="937"/>
      <c r="W203" s="937"/>
      <c r="X203" s="937"/>
      <c r="Y203" s="937"/>
      <c r="Z203" s="937"/>
      <c r="AA203" s="638"/>
      <c r="AB203" s="235"/>
      <c r="AC203" s="570"/>
      <c r="AD203" s="570"/>
      <c r="AE203" s="570"/>
      <c r="AF203" s="570"/>
      <c r="AG203" s="570"/>
      <c r="AH203" s="570"/>
      <c r="AI203" s="570"/>
      <c r="AJ203" s="570"/>
      <c r="AK203" s="570"/>
      <c r="AL203" s="570"/>
    </row>
    <row r="204" spans="1:38" s="17" customFormat="1" ht="12.75">
      <c r="A204" s="544"/>
      <c r="B204" s="937"/>
      <c r="C204" s="937"/>
      <c r="D204" s="937"/>
      <c r="E204" s="937"/>
      <c r="F204" s="937"/>
      <c r="G204" s="937"/>
      <c r="H204" s="937"/>
      <c r="I204" s="937"/>
      <c r="J204" s="937"/>
      <c r="K204" s="937"/>
      <c r="L204" s="937"/>
      <c r="M204" s="939"/>
      <c r="N204" s="939"/>
      <c r="O204" s="938"/>
      <c r="P204" s="937"/>
      <c r="Q204" s="937"/>
      <c r="R204" s="937"/>
      <c r="S204" s="937"/>
      <c r="T204" s="938"/>
      <c r="U204" s="937"/>
      <c r="V204" s="937"/>
      <c r="W204" s="937"/>
      <c r="X204" s="937"/>
      <c r="Y204" s="937"/>
      <c r="Z204" s="637"/>
      <c r="AA204" s="638"/>
      <c r="AB204" s="538"/>
      <c r="AC204" s="539"/>
      <c r="AD204" s="539"/>
      <c r="AE204" s="539"/>
      <c r="AF204" s="539"/>
      <c r="AG204" s="539"/>
      <c r="AH204" s="539"/>
      <c r="AI204" s="539"/>
      <c r="AJ204" s="539"/>
      <c r="AK204" s="539"/>
      <c r="AL204" s="539"/>
    </row>
    <row r="205" spans="1:38" s="17" customFormat="1" ht="12.75">
      <c r="A205" s="529" t="s">
        <v>96</v>
      </c>
      <c r="B205" s="937"/>
      <c r="C205" s="937"/>
      <c r="D205" s="937"/>
      <c r="E205" s="937"/>
      <c r="F205" s="937"/>
      <c r="G205" s="937"/>
      <c r="H205" s="937"/>
      <c r="I205" s="937"/>
      <c r="J205" s="937"/>
      <c r="K205" s="937"/>
      <c r="L205" s="937"/>
      <c r="M205" s="939"/>
      <c r="N205" s="939"/>
      <c r="O205" s="938"/>
      <c r="P205" s="937"/>
      <c r="Q205" s="937"/>
      <c r="R205" s="937"/>
      <c r="S205" s="937"/>
      <c r="T205" s="938"/>
      <c r="U205" s="937"/>
      <c r="V205" s="937"/>
      <c r="W205" s="937"/>
      <c r="X205" s="937"/>
      <c r="Y205" s="937"/>
      <c r="Z205" s="937"/>
      <c r="AA205" s="638"/>
      <c r="AB205" s="538"/>
      <c r="AC205" s="539"/>
      <c r="AD205" s="539"/>
      <c r="AE205" s="539"/>
      <c r="AF205" s="539"/>
      <c r="AG205" s="539"/>
      <c r="AH205" s="539"/>
      <c r="AI205" s="539"/>
      <c r="AJ205" s="539"/>
      <c r="AK205" s="539"/>
      <c r="AL205" s="539"/>
    </row>
    <row r="206" spans="1:38" s="17" customFormat="1" ht="12.75">
      <c r="A206" s="544" t="s">
        <v>489</v>
      </c>
      <c r="B206" s="937"/>
      <c r="C206" s="937"/>
      <c r="D206" s="937"/>
      <c r="E206" s="937"/>
      <c r="F206" s="937"/>
      <c r="G206" s="937"/>
      <c r="H206" s="937"/>
      <c r="I206" s="937"/>
      <c r="J206" s="937"/>
      <c r="K206" s="937"/>
      <c r="L206" s="937"/>
      <c r="M206" s="939"/>
      <c r="N206" s="939"/>
      <c r="O206" s="938"/>
      <c r="P206" s="937"/>
      <c r="Q206" s="937"/>
      <c r="R206" s="937"/>
      <c r="S206" s="937"/>
      <c r="T206" s="938"/>
      <c r="U206" s="937"/>
      <c r="V206" s="937"/>
      <c r="W206" s="937"/>
      <c r="X206" s="937"/>
      <c r="Y206" s="937"/>
      <c r="Z206" s="937"/>
      <c r="AA206" s="638"/>
      <c r="AB206" s="538"/>
      <c r="AC206" s="539">
        <v>1436.6</v>
      </c>
      <c r="AD206" s="539">
        <v>1488.8</v>
      </c>
      <c r="AE206" s="539">
        <v>1744.6</v>
      </c>
      <c r="AF206" s="539">
        <v>1831.9</v>
      </c>
      <c r="AG206" s="539">
        <v>1986.4</v>
      </c>
      <c r="AH206" s="539">
        <v>2209.9</v>
      </c>
      <c r="AI206" s="539">
        <v>2475.5</v>
      </c>
      <c r="AJ206" s="539">
        <v>2766.5</v>
      </c>
      <c r="AK206" s="539"/>
      <c r="AL206" s="539"/>
    </row>
    <row r="207" spans="1:38" s="17" customFormat="1" ht="13.35" hidden="1" customHeight="1">
      <c r="A207" s="544" t="s">
        <v>88</v>
      </c>
      <c r="B207" s="937"/>
      <c r="C207" s="937"/>
      <c r="D207" s="937"/>
      <c r="E207" s="937"/>
      <c r="F207" s="937"/>
      <c r="G207" s="937"/>
      <c r="H207" s="937"/>
      <c r="I207" s="937"/>
      <c r="J207" s="937"/>
      <c r="K207" s="937"/>
      <c r="L207" s="937"/>
      <c r="M207" s="939"/>
      <c r="N207" s="939"/>
      <c r="O207" s="938"/>
      <c r="P207" s="937"/>
      <c r="Q207" s="937"/>
      <c r="R207" s="937"/>
      <c r="S207" s="937"/>
      <c r="T207" s="938"/>
      <c r="U207" s="937"/>
      <c r="V207" s="937"/>
      <c r="W207" s="937"/>
      <c r="X207" s="937"/>
      <c r="Y207" s="937"/>
      <c r="Z207" s="937"/>
      <c r="AA207" s="638"/>
      <c r="AB207" s="235"/>
      <c r="AC207" s="570"/>
      <c r="AD207" s="570"/>
      <c r="AE207" s="570"/>
      <c r="AF207" s="570"/>
      <c r="AG207" s="570"/>
      <c r="AH207" s="570"/>
      <c r="AI207" s="570"/>
      <c r="AJ207" s="570"/>
      <c r="AK207" s="570"/>
      <c r="AL207" s="570"/>
    </row>
    <row r="208" spans="1:38" s="17" customFormat="1" ht="13.35" hidden="1" customHeight="1">
      <c r="A208" s="544" t="s">
        <v>103</v>
      </c>
      <c r="B208" s="937"/>
      <c r="C208" s="937"/>
      <c r="D208" s="937"/>
      <c r="E208" s="937"/>
      <c r="F208" s="937"/>
      <c r="G208" s="937"/>
      <c r="H208" s="937"/>
      <c r="I208" s="937"/>
      <c r="J208" s="937"/>
      <c r="K208" s="937"/>
      <c r="L208" s="937"/>
      <c r="M208" s="939"/>
      <c r="N208" s="939"/>
      <c r="O208" s="938"/>
      <c r="P208" s="937"/>
      <c r="Q208" s="937"/>
      <c r="R208" s="937"/>
      <c r="S208" s="937"/>
      <c r="T208" s="938"/>
      <c r="U208" s="937"/>
      <c r="V208" s="937"/>
      <c r="W208" s="937"/>
      <c r="X208" s="937"/>
      <c r="Y208" s="937"/>
      <c r="Z208" s="937"/>
      <c r="AA208" s="638"/>
      <c r="AB208" s="235"/>
      <c r="AC208" s="570"/>
      <c r="AD208" s="570"/>
      <c r="AE208" s="570"/>
      <c r="AF208" s="570"/>
      <c r="AG208" s="570"/>
      <c r="AH208" s="570"/>
      <c r="AI208" s="570"/>
      <c r="AJ208" s="570"/>
      <c r="AK208" s="570"/>
      <c r="AL208" s="570"/>
    </row>
    <row r="209" spans="1:38" s="17" customFormat="1" ht="12.75" hidden="1">
      <c r="A209" s="544" t="s">
        <v>89</v>
      </c>
      <c r="B209" s="937"/>
      <c r="C209" s="937"/>
      <c r="D209" s="937"/>
      <c r="E209" s="937"/>
      <c r="F209" s="937"/>
      <c r="G209" s="937"/>
      <c r="H209" s="937"/>
      <c r="I209" s="937"/>
      <c r="J209" s="937"/>
      <c r="K209" s="937"/>
      <c r="L209" s="937"/>
      <c r="M209" s="939"/>
      <c r="N209" s="939"/>
      <c r="O209" s="938"/>
      <c r="P209" s="937"/>
      <c r="Q209" s="937"/>
      <c r="R209" s="937"/>
      <c r="S209" s="937"/>
      <c r="T209" s="938"/>
      <c r="U209" s="937"/>
      <c r="V209" s="937"/>
      <c r="W209" s="937"/>
      <c r="X209" s="937"/>
      <c r="Y209" s="937"/>
      <c r="Z209" s="937"/>
      <c r="AA209" s="638"/>
      <c r="AB209" s="235"/>
      <c r="AC209" s="570"/>
      <c r="AD209" s="570"/>
      <c r="AE209" s="570"/>
      <c r="AF209" s="570"/>
      <c r="AG209" s="570"/>
      <c r="AH209" s="570"/>
      <c r="AI209" s="570"/>
      <c r="AJ209" s="570"/>
      <c r="AK209" s="570"/>
      <c r="AL209" s="570"/>
    </row>
    <row r="210" spans="1:38" s="17" customFormat="1" ht="12.75">
      <c r="A210" s="544"/>
      <c r="B210" s="937"/>
      <c r="C210" s="937"/>
      <c r="D210" s="937"/>
      <c r="E210" s="937"/>
      <c r="F210" s="937"/>
      <c r="G210" s="937"/>
      <c r="H210" s="937"/>
      <c r="I210" s="937"/>
      <c r="J210" s="937"/>
      <c r="K210" s="937"/>
      <c r="L210" s="937"/>
      <c r="M210" s="939"/>
      <c r="N210" s="939"/>
      <c r="O210" s="938"/>
      <c r="P210" s="937"/>
      <c r="Q210" s="937"/>
      <c r="R210" s="937"/>
      <c r="S210" s="937"/>
      <c r="T210" s="938"/>
      <c r="U210" s="937"/>
      <c r="V210" s="937"/>
      <c r="W210" s="937"/>
      <c r="X210" s="937"/>
      <c r="Y210" s="937"/>
      <c r="Z210" s="937"/>
      <c r="AA210" s="638"/>
      <c r="AB210" s="235"/>
      <c r="AC210" s="570"/>
      <c r="AD210" s="570"/>
      <c r="AE210" s="570"/>
      <c r="AF210" s="570"/>
      <c r="AG210" s="570"/>
      <c r="AH210" s="570"/>
      <c r="AI210" s="570"/>
      <c r="AJ210" s="570"/>
      <c r="AK210" s="570"/>
      <c r="AL210" s="570"/>
    </row>
    <row r="211" spans="1:38" s="17" customFormat="1" ht="12.75">
      <c r="A211" s="529" t="s">
        <v>699</v>
      </c>
      <c r="B211" s="937"/>
      <c r="C211" s="937"/>
      <c r="D211" s="937"/>
      <c r="E211" s="937"/>
      <c r="F211" s="937"/>
      <c r="G211" s="937"/>
      <c r="H211" s="937"/>
      <c r="I211" s="937"/>
      <c r="J211" s="937"/>
      <c r="K211" s="937"/>
      <c r="L211" s="937"/>
      <c r="M211" s="939"/>
      <c r="N211" s="939"/>
      <c r="O211" s="938"/>
      <c r="P211" s="937"/>
      <c r="Q211" s="937"/>
      <c r="R211" s="937"/>
      <c r="S211" s="937"/>
      <c r="T211" s="938"/>
      <c r="U211" s="937"/>
      <c r="V211" s="937"/>
      <c r="W211" s="937"/>
      <c r="X211" s="937"/>
      <c r="Y211" s="937"/>
      <c r="Z211" s="637"/>
      <c r="AA211" s="638"/>
      <c r="AB211" s="538"/>
      <c r="AC211" s="539"/>
      <c r="AD211" s="539"/>
      <c r="AE211" s="539"/>
      <c r="AF211" s="539"/>
      <c r="AG211" s="539"/>
      <c r="AH211" s="539"/>
      <c r="AI211" s="539"/>
      <c r="AJ211" s="539"/>
      <c r="AK211" s="539"/>
      <c r="AL211" s="539"/>
    </row>
    <row r="212" spans="1:38" s="17" customFormat="1" ht="12.75">
      <c r="A212" s="544" t="s">
        <v>489</v>
      </c>
      <c r="B212" s="937"/>
      <c r="C212" s="937"/>
      <c r="D212" s="937"/>
      <c r="E212" s="937"/>
      <c r="F212" s="937"/>
      <c r="G212" s="937"/>
      <c r="H212" s="937"/>
      <c r="I212" s="937"/>
      <c r="J212" s="937"/>
      <c r="K212" s="937"/>
      <c r="L212" s="937"/>
      <c r="M212" s="939"/>
      <c r="N212" s="939"/>
      <c r="O212" s="938"/>
      <c r="P212" s="937"/>
      <c r="Q212" s="937"/>
      <c r="R212" s="937"/>
      <c r="S212" s="937"/>
      <c r="T212" s="937"/>
      <c r="U212" s="937"/>
      <c r="V212" s="937"/>
      <c r="W212" s="937"/>
      <c r="X212" s="937"/>
      <c r="Y212" s="637"/>
      <c r="Z212" s="638"/>
      <c r="AA212" s="538"/>
      <c r="AB212" s="538"/>
      <c r="AC212" s="539">
        <v>1142</v>
      </c>
      <c r="AD212" s="539">
        <v>1233.2</v>
      </c>
      <c r="AE212" s="539">
        <v>1363.5</v>
      </c>
      <c r="AF212" s="539">
        <v>1441.8</v>
      </c>
      <c r="AG212" s="539">
        <v>1547.9</v>
      </c>
      <c r="AH212" s="539">
        <v>1694</v>
      </c>
      <c r="AI212" s="539">
        <v>1854.3</v>
      </c>
      <c r="AJ212" s="539">
        <v>2033.5</v>
      </c>
      <c r="AK212" s="539"/>
      <c r="AL212" s="539"/>
    </row>
    <row r="213" spans="1:38" s="17" customFormat="1" ht="12.75" hidden="1">
      <c r="A213" s="544" t="s">
        <v>88</v>
      </c>
      <c r="B213" s="937"/>
      <c r="C213" s="937"/>
      <c r="D213" s="937"/>
      <c r="E213" s="937"/>
      <c r="F213" s="937"/>
      <c r="G213" s="937"/>
      <c r="H213" s="937"/>
      <c r="I213" s="937"/>
      <c r="J213" s="937"/>
      <c r="K213" s="937"/>
      <c r="L213" s="937"/>
      <c r="M213" s="939"/>
      <c r="N213" s="939"/>
      <c r="O213" s="938"/>
      <c r="P213" s="937"/>
      <c r="Q213" s="937"/>
      <c r="R213" s="937"/>
      <c r="S213" s="937"/>
      <c r="T213" s="938"/>
      <c r="U213" s="937"/>
      <c r="V213" s="937"/>
      <c r="W213" s="937"/>
      <c r="X213" s="937"/>
      <c r="Y213" s="937"/>
      <c r="Z213" s="637"/>
      <c r="AA213" s="638"/>
      <c r="AB213" s="538"/>
      <c r="AC213" s="539"/>
      <c r="AD213" s="539"/>
      <c r="AE213" s="539"/>
      <c r="AF213" s="539"/>
      <c r="AG213" s="539"/>
      <c r="AH213" s="539"/>
      <c r="AI213" s="539"/>
      <c r="AJ213" s="539"/>
      <c r="AK213" s="539"/>
      <c r="AL213" s="539"/>
    </row>
    <row r="214" spans="1:38" s="17" customFormat="1" ht="12.75" hidden="1">
      <c r="A214" s="544" t="s">
        <v>103</v>
      </c>
      <c r="B214" s="937"/>
      <c r="C214" s="937"/>
      <c r="D214" s="937"/>
      <c r="E214" s="937"/>
      <c r="F214" s="937"/>
      <c r="G214" s="937"/>
      <c r="H214" s="937"/>
      <c r="I214" s="937"/>
      <c r="J214" s="937"/>
      <c r="K214" s="937"/>
      <c r="L214" s="937"/>
      <c r="M214" s="939"/>
      <c r="N214" s="939"/>
      <c r="O214" s="938"/>
      <c r="P214" s="937"/>
      <c r="Q214" s="937"/>
      <c r="R214" s="937"/>
      <c r="S214" s="937"/>
      <c r="T214" s="938"/>
      <c r="U214" s="937"/>
      <c r="V214" s="937"/>
      <c r="W214" s="937"/>
      <c r="X214" s="937"/>
      <c r="Y214" s="937"/>
      <c r="Z214" s="637"/>
      <c r="AA214" s="638"/>
      <c r="AB214" s="538"/>
      <c r="AC214" s="539"/>
      <c r="AD214" s="539"/>
      <c r="AE214" s="539"/>
      <c r="AF214" s="539"/>
      <c r="AG214" s="539"/>
      <c r="AH214" s="539"/>
      <c r="AI214" s="539"/>
      <c r="AJ214" s="539"/>
      <c r="AK214" s="539"/>
      <c r="AL214" s="539"/>
    </row>
    <row r="215" spans="1:38" s="17" customFormat="1" ht="12.75" hidden="1">
      <c r="A215" s="544" t="s">
        <v>89</v>
      </c>
      <c r="B215" s="937"/>
      <c r="C215" s="937"/>
      <c r="D215" s="937"/>
      <c r="E215" s="937"/>
      <c r="F215" s="937"/>
      <c r="G215" s="937"/>
      <c r="H215" s="937"/>
      <c r="I215" s="937"/>
      <c r="J215" s="937"/>
      <c r="K215" s="937"/>
      <c r="L215" s="937"/>
      <c r="M215" s="939"/>
      <c r="N215" s="939"/>
      <c r="O215" s="938"/>
      <c r="P215" s="937"/>
      <c r="Q215" s="937"/>
      <c r="R215" s="937"/>
      <c r="S215" s="937"/>
      <c r="T215" s="938"/>
      <c r="U215" s="937"/>
      <c r="V215" s="937"/>
      <c r="W215" s="937"/>
      <c r="X215" s="937"/>
      <c r="Y215" s="937"/>
      <c r="Z215" s="637"/>
      <c r="AA215" s="638"/>
      <c r="AB215" s="538"/>
      <c r="AC215" s="539"/>
      <c r="AD215" s="539"/>
      <c r="AE215" s="539"/>
      <c r="AF215" s="539"/>
      <c r="AG215" s="539"/>
      <c r="AH215" s="539"/>
      <c r="AI215" s="539"/>
      <c r="AJ215" s="539"/>
      <c r="AK215" s="539"/>
      <c r="AL215" s="539"/>
    </row>
    <row r="216" spans="1:38" s="17" customFormat="1" ht="12.75">
      <c r="A216" s="544"/>
      <c r="B216" s="937"/>
      <c r="C216" s="937"/>
      <c r="D216" s="937"/>
      <c r="E216" s="937"/>
      <c r="F216" s="937"/>
      <c r="G216" s="937"/>
      <c r="H216" s="937"/>
      <c r="I216" s="937"/>
      <c r="J216" s="937"/>
      <c r="K216" s="937"/>
      <c r="L216" s="937"/>
      <c r="M216" s="939"/>
      <c r="N216" s="939"/>
      <c r="O216" s="938"/>
      <c r="P216" s="937"/>
      <c r="Q216" s="937"/>
      <c r="R216" s="937"/>
      <c r="S216" s="937"/>
      <c r="T216" s="938"/>
      <c r="U216" s="937"/>
      <c r="V216" s="937"/>
      <c r="W216" s="937"/>
      <c r="X216" s="937"/>
      <c r="Y216" s="937"/>
      <c r="Z216" s="637"/>
      <c r="AA216" s="638"/>
      <c r="AB216" s="538"/>
      <c r="AC216" s="539"/>
      <c r="AD216" s="539"/>
      <c r="AE216" s="539"/>
      <c r="AF216" s="539"/>
      <c r="AG216" s="539"/>
      <c r="AH216" s="539"/>
      <c r="AI216" s="539"/>
      <c r="AJ216" s="539"/>
      <c r="AK216" s="539"/>
      <c r="AL216" s="539"/>
    </row>
    <row r="217" spans="1:38" s="17" customFormat="1" ht="12.75">
      <c r="A217" s="529" t="s">
        <v>700</v>
      </c>
      <c r="B217" s="937"/>
      <c r="C217" s="937"/>
      <c r="D217" s="937"/>
      <c r="E217" s="937"/>
      <c r="F217" s="937"/>
      <c r="G217" s="937"/>
      <c r="H217" s="937"/>
      <c r="I217" s="937"/>
      <c r="J217" s="937"/>
      <c r="K217" s="937"/>
      <c r="L217" s="937"/>
      <c r="M217" s="939"/>
      <c r="N217" s="939"/>
      <c r="O217" s="938"/>
      <c r="P217" s="937"/>
      <c r="Q217" s="937"/>
      <c r="R217" s="937"/>
      <c r="S217" s="937"/>
      <c r="T217" s="938"/>
      <c r="U217" s="937"/>
      <c r="V217" s="937"/>
      <c r="W217" s="937"/>
      <c r="X217" s="937"/>
      <c r="Y217" s="937"/>
      <c r="Z217" s="637"/>
      <c r="AA217" s="638"/>
      <c r="AB217" s="538"/>
      <c r="AC217" s="539"/>
      <c r="AD217" s="539"/>
      <c r="AE217" s="539"/>
      <c r="AF217" s="539"/>
      <c r="AG217" s="539"/>
      <c r="AH217" s="539"/>
      <c r="AI217" s="539"/>
      <c r="AJ217" s="539"/>
      <c r="AK217" s="539"/>
      <c r="AL217" s="539"/>
    </row>
    <row r="218" spans="1:38" s="17" customFormat="1" ht="12.75">
      <c r="A218" s="544" t="s">
        <v>489</v>
      </c>
      <c r="B218" s="937"/>
      <c r="C218" s="937"/>
      <c r="D218" s="937"/>
      <c r="E218" s="937"/>
      <c r="F218" s="937"/>
      <c r="G218" s="937"/>
      <c r="H218" s="937"/>
      <c r="I218" s="937"/>
      <c r="J218" s="937"/>
      <c r="K218" s="937"/>
      <c r="L218" s="937"/>
      <c r="M218" s="939"/>
      <c r="N218" s="939"/>
      <c r="O218" s="938"/>
      <c r="P218" s="937"/>
      <c r="Q218" s="937"/>
      <c r="R218" s="937"/>
      <c r="S218" s="937"/>
      <c r="T218" s="938"/>
      <c r="U218" s="937"/>
      <c r="V218" s="937"/>
      <c r="W218" s="937"/>
      <c r="X218" s="937"/>
      <c r="Y218" s="937"/>
      <c r="Z218" s="637"/>
      <c r="AA218" s="638"/>
      <c r="AB218" s="538"/>
      <c r="AC218" s="539">
        <v>1181.5999999999999</v>
      </c>
      <c r="AD218" s="539">
        <v>1282.3</v>
      </c>
      <c r="AE218" s="539">
        <v>1203.4000000000001</v>
      </c>
      <c r="AF218" s="539">
        <v>1283.4000000000001</v>
      </c>
      <c r="AG218" s="539">
        <v>1445.2</v>
      </c>
      <c r="AH218" s="539">
        <v>1673.3</v>
      </c>
      <c r="AI218" s="539">
        <v>1937.8</v>
      </c>
      <c r="AJ218" s="539">
        <v>2195.9</v>
      </c>
      <c r="AK218" s="539"/>
      <c r="AL218" s="539"/>
    </row>
    <row r="219" spans="1:38" s="17" customFormat="1" ht="12.75" hidden="1">
      <c r="A219" s="544" t="s">
        <v>88</v>
      </c>
      <c r="B219" s="937"/>
      <c r="C219" s="937"/>
      <c r="D219" s="937"/>
      <c r="E219" s="937"/>
      <c r="F219" s="937"/>
      <c r="G219" s="937"/>
      <c r="H219" s="937"/>
      <c r="I219" s="937"/>
      <c r="J219" s="937"/>
      <c r="K219" s="937"/>
      <c r="L219" s="937"/>
      <c r="M219" s="939"/>
      <c r="N219" s="939"/>
      <c r="O219" s="938"/>
      <c r="P219" s="937"/>
      <c r="Q219" s="937"/>
      <c r="R219" s="937"/>
      <c r="S219" s="937"/>
      <c r="T219" s="938"/>
      <c r="U219" s="937"/>
      <c r="V219" s="937"/>
      <c r="W219" s="937"/>
      <c r="X219" s="937"/>
      <c r="Y219" s="937"/>
      <c r="Z219" s="637"/>
      <c r="AA219" s="638"/>
      <c r="AB219" s="538"/>
      <c r="AC219" s="539"/>
      <c r="AD219" s="539"/>
      <c r="AE219" s="539"/>
      <c r="AF219" s="539"/>
      <c r="AG219" s="539"/>
      <c r="AH219" s="539"/>
      <c r="AI219" s="539"/>
      <c r="AJ219" s="539"/>
      <c r="AK219" s="539"/>
      <c r="AL219" s="539"/>
    </row>
    <row r="220" spans="1:38" s="17" customFormat="1" ht="12.75" hidden="1">
      <c r="A220" s="544" t="s">
        <v>103</v>
      </c>
      <c r="B220" s="937"/>
      <c r="C220" s="937"/>
      <c r="D220" s="937"/>
      <c r="E220" s="937"/>
      <c r="F220" s="937"/>
      <c r="G220" s="937"/>
      <c r="H220" s="937"/>
      <c r="I220" s="937"/>
      <c r="J220" s="937"/>
      <c r="K220" s="937"/>
      <c r="L220" s="937"/>
      <c r="M220" s="939"/>
      <c r="N220" s="939"/>
      <c r="O220" s="938"/>
      <c r="P220" s="937"/>
      <c r="Q220" s="937"/>
      <c r="R220" s="937"/>
      <c r="S220" s="937"/>
      <c r="T220" s="938"/>
      <c r="U220" s="937"/>
      <c r="V220" s="937"/>
      <c r="W220" s="937"/>
      <c r="X220" s="937"/>
      <c r="Y220" s="937"/>
      <c r="Z220" s="637"/>
      <c r="AA220" s="638"/>
      <c r="AB220" s="538"/>
      <c r="AC220" s="539"/>
      <c r="AD220" s="539"/>
      <c r="AE220" s="539"/>
      <c r="AF220" s="539"/>
      <c r="AG220" s="539"/>
      <c r="AH220" s="539"/>
      <c r="AI220" s="539"/>
      <c r="AJ220" s="539"/>
      <c r="AK220" s="539"/>
      <c r="AL220" s="539"/>
    </row>
    <row r="221" spans="1:38" s="17" customFormat="1" ht="12.75" hidden="1">
      <c r="A221" s="544" t="s">
        <v>89</v>
      </c>
      <c r="B221" s="937"/>
      <c r="C221" s="937"/>
      <c r="D221" s="937"/>
      <c r="E221" s="937"/>
      <c r="F221" s="937"/>
      <c r="G221" s="937"/>
      <c r="H221" s="937"/>
      <c r="I221" s="937"/>
      <c r="J221" s="937"/>
      <c r="K221" s="937"/>
      <c r="L221" s="937"/>
      <c r="M221" s="939"/>
      <c r="N221" s="939"/>
      <c r="O221" s="938"/>
      <c r="P221" s="937"/>
      <c r="Q221" s="937"/>
      <c r="R221" s="937"/>
      <c r="S221" s="937"/>
      <c r="T221" s="938"/>
      <c r="U221" s="937"/>
      <c r="V221" s="937"/>
      <c r="W221" s="937"/>
      <c r="X221" s="937"/>
      <c r="Y221" s="937"/>
      <c r="Z221" s="637"/>
      <c r="AA221" s="638"/>
      <c r="AB221" s="538"/>
      <c r="AC221" s="539"/>
      <c r="AD221" s="539"/>
      <c r="AE221" s="539"/>
      <c r="AF221" s="539"/>
      <c r="AG221" s="539"/>
      <c r="AH221" s="539"/>
      <c r="AI221" s="539"/>
      <c r="AJ221" s="539"/>
      <c r="AK221" s="539"/>
      <c r="AL221" s="539"/>
    </row>
    <row r="222" spans="1:38" s="17" customFormat="1" ht="12.75">
      <c r="A222" s="544"/>
      <c r="B222" s="937"/>
      <c r="C222" s="937"/>
      <c r="D222" s="937"/>
      <c r="E222" s="937"/>
      <c r="F222" s="937"/>
      <c r="G222" s="937"/>
      <c r="H222" s="937"/>
      <c r="I222" s="937"/>
      <c r="J222" s="937"/>
      <c r="K222" s="937"/>
      <c r="L222" s="937"/>
      <c r="M222" s="939"/>
      <c r="N222" s="939"/>
      <c r="O222" s="938"/>
      <c r="P222" s="937"/>
      <c r="Q222" s="937"/>
      <c r="R222" s="937"/>
      <c r="S222" s="937"/>
      <c r="T222" s="938"/>
      <c r="U222" s="937"/>
      <c r="V222" s="937"/>
      <c r="W222" s="937"/>
      <c r="X222" s="937"/>
      <c r="Y222" s="937"/>
      <c r="Z222" s="637"/>
      <c r="AA222" s="638"/>
      <c r="AB222" s="538"/>
      <c r="AC222" s="539"/>
      <c r="AD222" s="539"/>
      <c r="AE222" s="539"/>
      <c r="AF222" s="539"/>
      <c r="AG222" s="539"/>
      <c r="AH222" s="539"/>
      <c r="AI222" s="539"/>
      <c r="AJ222" s="539"/>
      <c r="AK222" s="539"/>
      <c r="AL222" s="539"/>
    </row>
    <row r="223" spans="1:38" s="17" customFormat="1" ht="12.75">
      <c r="A223" s="529" t="s">
        <v>97</v>
      </c>
      <c r="B223" s="937"/>
      <c r="C223" s="937"/>
      <c r="D223" s="937"/>
      <c r="E223" s="937"/>
      <c r="F223" s="937"/>
      <c r="G223" s="937"/>
      <c r="H223" s="937"/>
      <c r="I223" s="937"/>
      <c r="J223" s="937"/>
      <c r="K223" s="937"/>
      <c r="L223" s="937"/>
      <c r="M223" s="939"/>
      <c r="N223" s="939"/>
      <c r="O223" s="938"/>
      <c r="P223" s="937"/>
      <c r="Q223" s="937"/>
      <c r="R223" s="937"/>
      <c r="S223" s="937"/>
      <c r="T223" s="938"/>
      <c r="U223" s="937"/>
      <c r="V223" s="937"/>
      <c r="W223" s="937"/>
      <c r="X223" s="937"/>
      <c r="Y223" s="937"/>
      <c r="Z223" s="937"/>
      <c r="AA223" s="638"/>
      <c r="AB223" s="538"/>
      <c r="AC223" s="539"/>
      <c r="AD223" s="539"/>
      <c r="AE223" s="539"/>
      <c r="AF223" s="539"/>
      <c r="AG223" s="539"/>
      <c r="AH223" s="539"/>
      <c r="AI223" s="539"/>
      <c r="AJ223" s="539"/>
      <c r="AK223" s="539"/>
      <c r="AL223" s="539"/>
    </row>
    <row r="224" spans="1:38" s="17" customFormat="1" ht="12.75">
      <c r="A224" s="544" t="s">
        <v>489</v>
      </c>
      <c r="B224" s="937"/>
      <c r="C224" s="937"/>
      <c r="D224" s="937"/>
      <c r="E224" s="937"/>
      <c r="F224" s="937"/>
      <c r="G224" s="937"/>
      <c r="H224" s="937"/>
      <c r="I224" s="937"/>
      <c r="J224" s="937"/>
      <c r="K224" s="937"/>
      <c r="L224" s="937"/>
      <c r="M224" s="939"/>
      <c r="N224" s="939"/>
      <c r="O224" s="938"/>
      <c r="P224" s="937"/>
      <c r="Q224" s="937"/>
      <c r="R224" s="937"/>
      <c r="S224" s="937"/>
      <c r="T224" s="938"/>
      <c r="U224" s="937"/>
      <c r="V224" s="937"/>
      <c r="W224" s="937"/>
      <c r="X224" s="937"/>
      <c r="Y224" s="937"/>
      <c r="Z224" s="937"/>
      <c r="AA224" s="638"/>
      <c r="AB224" s="235"/>
      <c r="AC224" s="570">
        <v>1702.8</v>
      </c>
      <c r="AD224" s="570">
        <v>1750.6</v>
      </c>
      <c r="AE224" s="570">
        <v>2110.4</v>
      </c>
      <c r="AF224" s="570">
        <v>2235.6</v>
      </c>
      <c r="AG224" s="570">
        <v>2400.8000000000002</v>
      </c>
      <c r="AH224" s="570">
        <v>2615.4</v>
      </c>
      <c r="AI224" s="570">
        <v>2849.8</v>
      </c>
      <c r="AJ224" s="570">
        <v>3080.6</v>
      </c>
      <c r="AK224" s="570"/>
      <c r="AL224" s="570"/>
    </row>
    <row r="225" spans="1:38" s="17" customFormat="1" ht="12.75" hidden="1">
      <c r="A225" s="544" t="s">
        <v>88</v>
      </c>
      <c r="B225" s="937"/>
      <c r="C225" s="937"/>
      <c r="D225" s="937"/>
      <c r="E225" s="937"/>
      <c r="F225" s="937"/>
      <c r="G225" s="937"/>
      <c r="H225" s="937"/>
      <c r="I225" s="937"/>
      <c r="J225" s="937"/>
      <c r="K225" s="937"/>
      <c r="L225" s="937"/>
      <c r="M225" s="939"/>
      <c r="N225" s="939"/>
      <c r="O225" s="938"/>
      <c r="P225" s="937"/>
      <c r="Q225" s="937"/>
      <c r="R225" s="937"/>
      <c r="S225" s="937"/>
      <c r="T225" s="938"/>
      <c r="U225" s="937"/>
      <c r="V225" s="937"/>
      <c r="W225" s="937"/>
      <c r="X225" s="937"/>
      <c r="Y225" s="937"/>
      <c r="Z225" s="937"/>
      <c r="AA225" s="638"/>
      <c r="AB225" s="235"/>
      <c r="AC225" s="570"/>
      <c r="AD225" s="570"/>
      <c r="AE225" s="570"/>
      <c r="AF225" s="570"/>
      <c r="AG225" s="570"/>
      <c r="AH225" s="570"/>
      <c r="AI225" s="570"/>
      <c r="AJ225" s="570"/>
      <c r="AK225" s="570"/>
      <c r="AL225" s="570"/>
    </row>
    <row r="226" spans="1:38" s="17" customFormat="1" ht="12.75" hidden="1">
      <c r="A226" s="544" t="s">
        <v>103</v>
      </c>
      <c r="B226" s="937"/>
      <c r="C226" s="937"/>
      <c r="D226" s="937"/>
      <c r="E226" s="937"/>
      <c r="F226" s="937"/>
      <c r="G226" s="937"/>
      <c r="H226" s="937"/>
      <c r="I226" s="937"/>
      <c r="J226" s="937"/>
      <c r="K226" s="937"/>
      <c r="L226" s="937"/>
      <c r="M226" s="939"/>
      <c r="N226" s="939"/>
      <c r="O226" s="938"/>
      <c r="P226" s="937"/>
      <c r="Q226" s="937"/>
      <c r="R226" s="937"/>
      <c r="S226" s="937"/>
      <c r="T226" s="938"/>
      <c r="U226" s="937"/>
      <c r="V226" s="937"/>
      <c r="W226" s="937"/>
      <c r="X226" s="937"/>
      <c r="Y226" s="937"/>
      <c r="Z226" s="937"/>
      <c r="AA226" s="638"/>
      <c r="AB226" s="235"/>
      <c r="AC226" s="570"/>
      <c r="AD226" s="570"/>
      <c r="AE226" s="570"/>
      <c r="AF226" s="570"/>
      <c r="AG226" s="570"/>
      <c r="AH226" s="570"/>
      <c r="AI226" s="570"/>
      <c r="AJ226" s="570"/>
      <c r="AK226" s="570"/>
      <c r="AL226" s="570"/>
    </row>
    <row r="227" spans="1:38" s="17" customFormat="1" ht="12.75" hidden="1">
      <c r="A227" s="544" t="s">
        <v>89</v>
      </c>
      <c r="B227" s="937"/>
      <c r="C227" s="937"/>
      <c r="D227" s="937"/>
      <c r="E227" s="937"/>
      <c r="F227" s="937"/>
      <c r="G227" s="937"/>
      <c r="H227" s="937"/>
      <c r="I227" s="937"/>
      <c r="J227" s="937"/>
      <c r="K227" s="937"/>
      <c r="L227" s="937"/>
      <c r="M227" s="939"/>
      <c r="N227" s="939"/>
      <c r="O227" s="938"/>
      <c r="P227" s="937"/>
      <c r="Q227" s="937"/>
      <c r="R227" s="937"/>
      <c r="S227" s="937"/>
      <c r="T227" s="938"/>
      <c r="U227" s="937"/>
      <c r="V227" s="937"/>
      <c r="W227" s="937"/>
      <c r="X227" s="937"/>
      <c r="Y227" s="937"/>
      <c r="Z227" s="937"/>
      <c r="AA227" s="638"/>
      <c r="AB227" s="235"/>
      <c r="AC227" s="570"/>
      <c r="AD227" s="570"/>
      <c r="AE227" s="570"/>
      <c r="AF227" s="570"/>
      <c r="AG227" s="570"/>
      <c r="AH227" s="570"/>
      <c r="AI227" s="570"/>
      <c r="AJ227" s="570"/>
      <c r="AK227" s="570"/>
      <c r="AL227" s="570"/>
    </row>
    <row r="228" spans="1:38" s="17" customFormat="1" ht="12.75">
      <c r="A228" s="544"/>
      <c r="B228" s="937"/>
      <c r="C228" s="937"/>
      <c r="D228" s="937"/>
      <c r="E228" s="937"/>
      <c r="F228" s="937"/>
      <c r="G228" s="937"/>
      <c r="H228" s="937"/>
      <c r="I228" s="937"/>
      <c r="J228" s="937"/>
      <c r="K228" s="937"/>
      <c r="L228" s="937"/>
      <c r="M228" s="939"/>
      <c r="N228" s="939"/>
      <c r="O228" s="938"/>
      <c r="P228" s="937"/>
      <c r="Q228" s="937"/>
      <c r="R228" s="937"/>
      <c r="S228" s="937"/>
      <c r="T228" s="938"/>
      <c r="U228" s="937"/>
      <c r="V228" s="937"/>
      <c r="W228" s="937"/>
      <c r="X228" s="937"/>
      <c r="Y228" s="937"/>
      <c r="Z228" s="637"/>
      <c r="AA228" s="638"/>
      <c r="AB228" s="538"/>
      <c r="AC228" s="539"/>
      <c r="AD228" s="539"/>
      <c r="AE228" s="539"/>
      <c r="AF228" s="539"/>
      <c r="AG228" s="539"/>
      <c r="AH228" s="539"/>
      <c r="AI228" s="539"/>
      <c r="AJ228" s="539"/>
      <c r="AK228" s="539"/>
      <c r="AL228" s="539"/>
    </row>
    <row r="229" spans="1:38" s="17" customFormat="1" ht="12.75">
      <c r="A229" s="529" t="s">
        <v>703</v>
      </c>
      <c r="B229" s="937"/>
      <c r="C229" s="937"/>
      <c r="D229" s="937"/>
      <c r="E229" s="937"/>
      <c r="F229" s="937"/>
      <c r="G229" s="937"/>
      <c r="H229" s="937"/>
      <c r="I229" s="937"/>
      <c r="J229" s="937"/>
      <c r="K229" s="937"/>
      <c r="L229" s="937"/>
      <c r="M229" s="939"/>
      <c r="N229" s="939"/>
      <c r="O229" s="938"/>
      <c r="P229" s="937"/>
      <c r="Q229" s="937"/>
      <c r="R229" s="937"/>
      <c r="S229" s="937"/>
      <c r="T229" s="938"/>
      <c r="U229" s="937"/>
      <c r="V229" s="937"/>
      <c r="W229" s="937"/>
      <c r="X229" s="937"/>
      <c r="Y229" s="937"/>
      <c r="Z229" s="637"/>
      <c r="AA229" s="638"/>
      <c r="AB229" s="538"/>
      <c r="AC229" s="539"/>
      <c r="AD229" s="539"/>
      <c r="AE229" s="539"/>
      <c r="AF229" s="539"/>
      <c r="AG229" s="539"/>
      <c r="AH229" s="539"/>
      <c r="AI229" s="539"/>
      <c r="AJ229" s="539"/>
      <c r="AK229" s="539"/>
      <c r="AL229" s="539"/>
    </row>
    <row r="230" spans="1:38" s="17" customFormat="1" ht="12.75">
      <c r="A230" s="544" t="s">
        <v>489</v>
      </c>
      <c r="B230" s="937"/>
      <c r="C230" s="937"/>
      <c r="D230" s="937"/>
      <c r="E230" s="937"/>
      <c r="F230" s="937"/>
      <c r="G230" s="937"/>
      <c r="H230" s="937"/>
      <c r="I230" s="937"/>
      <c r="J230" s="937"/>
      <c r="K230" s="937"/>
      <c r="L230" s="937"/>
      <c r="M230" s="939"/>
      <c r="N230" s="939"/>
      <c r="O230" s="938"/>
      <c r="P230" s="937"/>
      <c r="Q230" s="937"/>
      <c r="R230" s="937"/>
      <c r="S230" s="937"/>
      <c r="T230" s="938"/>
      <c r="U230" s="937"/>
      <c r="V230" s="937"/>
      <c r="W230" s="937"/>
      <c r="X230" s="937"/>
      <c r="Y230" s="937"/>
      <c r="Z230" s="637"/>
      <c r="AA230" s="638"/>
      <c r="AB230" s="538"/>
      <c r="AC230" s="539">
        <v>3873.3</v>
      </c>
      <c r="AD230" s="539">
        <v>4182.8</v>
      </c>
      <c r="AE230" s="539">
        <v>4667.3</v>
      </c>
      <c r="AF230" s="539">
        <v>4924.8999999999996</v>
      </c>
      <c r="AG230" s="539">
        <v>5263.1</v>
      </c>
      <c r="AH230" s="539">
        <v>5678.2</v>
      </c>
      <c r="AI230" s="539">
        <v>6127.5</v>
      </c>
      <c r="AJ230" s="539">
        <v>6591.7</v>
      </c>
      <c r="AK230" s="539"/>
      <c r="AL230" s="539"/>
    </row>
    <row r="231" spans="1:38" s="17" customFormat="1" ht="12.75" hidden="1">
      <c r="A231" s="544" t="s">
        <v>88</v>
      </c>
      <c r="B231" s="937"/>
      <c r="C231" s="937"/>
      <c r="D231" s="937"/>
      <c r="E231" s="937"/>
      <c r="F231" s="937"/>
      <c r="G231" s="937"/>
      <c r="H231" s="937"/>
      <c r="I231" s="937"/>
      <c r="J231" s="937"/>
      <c r="K231" s="937"/>
      <c r="L231" s="937"/>
      <c r="M231" s="939"/>
      <c r="N231" s="939"/>
      <c r="O231" s="938"/>
      <c r="P231" s="937"/>
      <c r="Q231" s="937"/>
      <c r="R231" s="937"/>
      <c r="S231" s="937"/>
      <c r="T231" s="938"/>
      <c r="U231" s="937"/>
      <c r="V231" s="937"/>
      <c r="W231" s="937"/>
      <c r="X231" s="937"/>
      <c r="Y231" s="937"/>
      <c r="Z231" s="637"/>
      <c r="AA231" s="638"/>
      <c r="AB231" s="538"/>
      <c r="AC231" s="539"/>
      <c r="AD231" s="539"/>
      <c r="AE231" s="539"/>
      <c r="AF231" s="539"/>
      <c r="AG231" s="539"/>
      <c r="AH231" s="539"/>
      <c r="AI231" s="539"/>
      <c r="AJ231" s="539"/>
      <c r="AK231" s="539"/>
      <c r="AL231" s="539"/>
    </row>
    <row r="232" spans="1:38" s="17" customFormat="1" ht="12.75" hidden="1">
      <c r="A232" s="544" t="s">
        <v>103</v>
      </c>
      <c r="B232" s="937"/>
      <c r="C232" s="937"/>
      <c r="D232" s="937"/>
      <c r="E232" s="937"/>
      <c r="F232" s="937"/>
      <c r="G232" s="937"/>
      <c r="H232" s="937"/>
      <c r="I232" s="937"/>
      <c r="J232" s="937"/>
      <c r="K232" s="937"/>
      <c r="L232" s="937"/>
      <c r="M232" s="939"/>
      <c r="N232" s="939"/>
      <c r="O232" s="938"/>
      <c r="P232" s="937"/>
      <c r="Q232" s="937"/>
      <c r="R232" s="937"/>
      <c r="S232" s="937"/>
      <c r="T232" s="938"/>
      <c r="U232" s="937"/>
      <c r="V232" s="937"/>
      <c r="W232" s="937"/>
      <c r="X232" s="937"/>
      <c r="Y232" s="937"/>
      <c r="Z232" s="637"/>
      <c r="AA232" s="638"/>
      <c r="AB232" s="538"/>
      <c r="AC232" s="539"/>
      <c r="AD232" s="539"/>
      <c r="AE232" s="539"/>
      <c r="AF232" s="539"/>
      <c r="AG232" s="539"/>
      <c r="AH232" s="539"/>
      <c r="AI232" s="539"/>
      <c r="AJ232" s="539"/>
      <c r="AK232" s="539"/>
      <c r="AL232" s="539"/>
    </row>
    <row r="233" spans="1:38" s="17" customFormat="1" ht="12.75" hidden="1">
      <c r="A233" s="544" t="s">
        <v>89</v>
      </c>
      <c r="B233" s="937"/>
      <c r="C233" s="937"/>
      <c r="D233" s="937"/>
      <c r="E233" s="937"/>
      <c r="F233" s="937"/>
      <c r="G233" s="937"/>
      <c r="H233" s="937"/>
      <c r="I233" s="937"/>
      <c r="J233" s="937"/>
      <c r="K233" s="937"/>
      <c r="L233" s="937"/>
      <c r="M233" s="939"/>
      <c r="N233" s="939"/>
      <c r="O233" s="938"/>
      <c r="P233" s="937"/>
      <c r="Q233" s="937"/>
      <c r="R233" s="937"/>
      <c r="S233" s="937"/>
      <c r="T233" s="938"/>
      <c r="U233" s="937"/>
      <c r="V233" s="937"/>
      <c r="W233" s="937"/>
      <c r="X233" s="937"/>
      <c r="Y233" s="937"/>
      <c r="Z233" s="637"/>
      <c r="AA233" s="638"/>
      <c r="AB233" s="538"/>
      <c r="AC233" s="539"/>
      <c r="AD233" s="539"/>
      <c r="AE233" s="539"/>
      <c r="AF233" s="539"/>
      <c r="AG233" s="539"/>
      <c r="AH233" s="539"/>
      <c r="AI233" s="539"/>
      <c r="AJ233" s="539"/>
      <c r="AK233" s="539"/>
      <c r="AL233" s="539"/>
    </row>
    <row r="234" spans="1:38" s="17" customFormat="1" ht="12.75">
      <c r="A234" s="544"/>
      <c r="B234" s="937"/>
      <c r="C234" s="937"/>
      <c r="D234" s="937"/>
      <c r="E234" s="937"/>
      <c r="F234" s="937"/>
      <c r="G234" s="937"/>
      <c r="H234" s="937"/>
      <c r="I234" s="937"/>
      <c r="J234" s="937"/>
      <c r="K234" s="937"/>
      <c r="L234" s="937"/>
      <c r="M234" s="939"/>
      <c r="N234" s="939"/>
      <c r="O234" s="938"/>
      <c r="P234" s="937"/>
      <c r="Q234" s="937"/>
      <c r="R234" s="937"/>
      <c r="S234" s="937"/>
      <c r="T234" s="938"/>
      <c r="U234" s="937"/>
      <c r="V234" s="937"/>
      <c r="W234" s="937"/>
      <c r="X234" s="937"/>
      <c r="Y234" s="937"/>
      <c r="Z234" s="637"/>
      <c r="AA234" s="638"/>
      <c r="AB234" s="538"/>
      <c r="AC234" s="539"/>
      <c r="AD234" s="539"/>
      <c r="AE234" s="539"/>
      <c r="AF234" s="539"/>
      <c r="AG234" s="539"/>
      <c r="AH234" s="539"/>
      <c r="AI234" s="539"/>
      <c r="AJ234" s="539"/>
      <c r="AK234" s="539"/>
      <c r="AL234" s="539"/>
    </row>
    <row r="235" spans="1:38" s="17" customFormat="1" ht="12.75">
      <c r="A235" s="529" t="s">
        <v>704</v>
      </c>
      <c r="B235" s="937"/>
      <c r="C235" s="937"/>
      <c r="D235" s="937"/>
      <c r="E235" s="937"/>
      <c r="F235" s="937"/>
      <c r="G235" s="937"/>
      <c r="H235" s="937"/>
      <c r="I235" s="937"/>
      <c r="J235" s="937"/>
      <c r="K235" s="937"/>
      <c r="L235" s="937"/>
      <c r="M235" s="939"/>
      <c r="N235" s="939"/>
      <c r="O235" s="938"/>
      <c r="P235" s="937"/>
      <c r="Q235" s="937"/>
      <c r="R235" s="937"/>
      <c r="S235" s="937"/>
      <c r="T235" s="938"/>
      <c r="U235" s="937"/>
      <c r="V235" s="937"/>
      <c r="W235" s="937"/>
      <c r="X235" s="937"/>
      <c r="Y235" s="937"/>
      <c r="Z235" s="637"/>
      <c r="AA235" s="638"/>
      <c r="AB235" s="538"/>
      <c r="AC235" s="539"/>
      <c r="AD235" s="539"/>
      <c r="AE235" s="539"/>
      <c r="AF235" s="539"/>
      <c r="AG235" s="539"/>
      <c r="AH235" s="539"/>
      <c r="AI235" s="539"/>
      <c r="AJ235" s="539"/>
      <c r="AK235" s="539"/>
      <c r="AL235" s="539"/>
    </row>
    <row r="236" spans="1:38" s="17" customFormat="1" ht="12.75">
      <c r="A236" s="544" t="s">
        <v>489</v>
      </c>
      <c r="B236" s="937"/>
      <c r="C236" s="937"/>
      <c r="D236" s="937"/>
      <c r="E236" s="937"/>
      <c r="F236" s="937"/>
      <c r="G236" s="937"/>
      <c r="H236" s="937"/>
      <c r="I236" s="937"/>
      <c r="J236" s="937"/>
      <c r="K236" s="937"/>
      <c r="L236" s="937"/>
      <c r="M236" s="939"/>
      <c r="N236" s="939"/>
      <c r="O236" s="938"/>
      <c r="P236" s="937"/>
      <c r="Q236" s="937"/>
      <c r="R236" s="937"/>
      <c r="S236" s="937"/>
      <c r="T236" s="937"/>
      <c r="U236" s="937"/>
      <c r="V236" s="937"/>
      <c r="W236" s="937"/>
      <c r="X236" s="937"/>
      <c r="Z236" s="637"/>
      <c r="AA236" s="638"/>
      <c r="AB236" s="538"/>
      <c r="AC236" s="539">
        <v>908.9</v>
      </c>
      <c r="AD236" s="539">
        <v>981.5</v>
      </c>
      <c r="AE236" s="539">
        <v>724.5</v>
      </c>
      <c r="AF236" s="539">
        <v>753.3</v>
      </c>
      <c r="AG236" s="539">
        <v>801.1</v>
      </c>
      <c r="AH236" s="539">
        <v>860.1</v>
      </c>
      <c r="AI236" s="539">
        <v>923.6</v>
      </c>
      <c r="AJ236" s="539">
        <v>993.5</v>
      </c>
      <c r="AK236" s="539"/>
      <c r="AL236" s="539"/>
    </row>
    <row r="237" spans="1:38" s="17" customFormat="1" ht="12.75" hidden="1">
      <c r="A237" s="544" t="s">
        <v>88</v>
      </c>
      <c r="B237" s="937"/>
      <c r="C237" s="937"/>
      <c r="D237" s="937"/>
      <c r="E237" s="937"/>
      <c r="F237" s="937"/>
      <c r="G237" s="937"/>
      <c r="H237" s="937"/>
      <c r="I237" s="937"/>
      <c r="J237" s="937"/>
      <c r="K237" s="937"/>
      <c r="L237" s="937"/>
      <c r="M237" s="939"/>
      <c r="N237" s="939"/>
      <c r="O237" s="938"/>
      <c r="P237" s="937"/>
      <c r="Q237" s="937"/>
      <c r="R237" s="937"/>
      <c r="S237" s="937"/>
      <c r="T237" s="938"/>
      <c r="U237" s="937"/>
      <c r="V237" s="937"/>
      <c r="W237" s="937"/>
      <c r="X237" s="937"/>
      <c r="Y237" s="937"/>
      <c r="Z237" s="637"/>
      <c r="AA237" s="638"/>
      <c r="AB237" s="538"/>
      <c r="AC237" s="539"/>
      <c r="AD237" s="539"/>
      <c r="AE237" s="539"/>
      <c r="AF237" s="539"/>
      <c r="AG237" s="539"/>
      <c r="AH237" s="539"/>
      <c r="AI237" s="539"/>
      <c r="AJ237" s="539"/>
      <c r="AK237" s="539"/>
      <c r="AL237" s="539"/>
    </row>
    <row r="238" spans="1:38" s="17" customFormat="1" ht="12.75" hidden="1">
      <c r="A238" s="544" t="s">
        <v>103</v>
      </c>
      <c r="B238" s="937"/>
      <c r="C238" s="937"/>
      <c r="D238" s="937"/>
      <c r="E238" s="937"/>
      <c r="F238" s="937"/>
      <c r="G238" s="937"/>
      <c r="H238" s="937"/>
      <c r="I238" s="937"/>
      <c r="J238" s="937"/>
      <c r="K238" s="937"/>
      <c r="L238" s="937"/>
      <c r="M238" s="939"/>
      <c r="N238" s="939"/>
      <c r="O238" s="938"/>
      <c r="P238" s="937"/>
      <c r="Q238" s="937"/>
      <c r="R238" s="937"/>
      <c r="S238" s="937"/>
      <c r="T238" s="938"/>
      <c r="U238" s="937"/>
      <c r="V238" s="937"/>
      <c r="W238" s="937"/>
      <c r="X238" s="937"/>
      <c r="Y238" s="937"/>
      <c r="Z238" s="637"/>
      <c r="AA238" s="638"/>
      <c r="AB238" s="538"/>
      <c r="AC238" s="539"/>
      <c r="AD238" s="539"/>
      <c r="AE238" s="539"/>
      <c r="AF238" s="539"/>
      <c r="AG238" s="539"/>
      <c r="AH238" s="539"/>
      <c r="AI238" s="539"/>
      <c r="AJ238" s="539"/>
      <c r="AK238" s="539"/>
      <c r="AL238" s="539"/>
    </row>
    <row r="239" spans="1:38" s="17" customFormat="1" ht="12.75" hidden="1">
      <c r="A239" s="544" t="s">
        <v>89</v>
      </c>
      <c r="B239" s="937"/>
      <c r="C239" s="937"/>
      <c r="D239" s="937"/>
      <c r="E239" s="937"/>
      <c r="F239" s="937"/>
      <c r="G239" s="937"/>
      <c r="H239" s="937"/>
      <c r="I239" s="937"/>
      <c r="J239" s="937"/>
      <c r="K239" s="937"/>
      <c r="L239" s="937"/>
      <c r="M239" s="939"/>
      <c r="N239" s="939"/>
      <c r="O239" s="938"/>
      <c r="P239" s="937"/>
      <c r="Q239" s="937"/>
      <c r="R239" s="937"/>
      <c r="S239" s="937"/>
      <c r="T239" s="938"/>
      <c r="U239" s="937"/>
      <c r="V239" s="937"/>
      <c r="W239" s="937"/>
      <c r="X239" s="937"/>
      <c r="Y239" s="937"/>
      <c r="Z239" s="637"/>
      <c r="AA239" s="638"/>
      <c r="AB239" s="538"/>
      <c r="AC239" s="539"/>
      <c r="AD239" s="539"/>
      <c r="AE239" s="539"/>
      <c r="AF239" s="539"/>
      <c r="AG239" s="539"/>
      <c r="AH239" s="539"/>
      <c r="AI239" s="539"/>
      <c r="AJ239" s="539"/>
      <c r="AK239" s="539"/>
      <c r="AL239" s="539"/>
    </row>
    <row r="240" spans="1:38" s="17" customFormat="1" ht="12.75">
      <c r="A240" s="544"/>
      <c r="B240" s="937"/>
      <c r="C240" s="937"/>
      <c r="D240" s="937"/>
      <c r="E240" s="937"/>
      <c r="F240" s="937"/>
      <c r="G240" s="937"/>
      <c r="H240" s="937"/>
      <c r="I240" s="937"/>
      <c r="J240" s="937"/>
      <c r="K240" s="937"/>
      <c r="L240" s="937"/>
      <c r="M240" s="939"/>
      <c r="N240" s="939"/>
      <c r="O240" s="938"/>
      <c r="P240" s="937"/>
      <c r="Q240" s="937"/>
      <c r="R240" s="937"/>
      <c r="S240" s="937"/>
      <c r="T240" s="938"/>
      <c r="U240" s="937"/>
      <c r="V240" s="937"/>
      <c r="W240" s="937"/>
      <c r="X240" s="937"/>
      <c r="Y240" s="937"/>
      <c r="Z240" s="637"/>
      <c r="AA240" s="638"/>
      <c r="AB240" s="538"/>
      <c r="AC240" s="539"/>
      <c r="AD240" s="539"/>
      <c r="AE240" s="539"/>
      <c r="AF240" s="539"/>
      <c r="AG240" s="539"/>
      <c r="AH240" s="539"/>
      <c r="AI240" s="539"/>
      <c r="AJ240" s="539"/>
      <c r="AK240" s="539"/>
      <c r="AL240" s="539"/>
    </row>
    <row r="241" spans="1:38" s="17" customFormat="1" ht="12.75">
      <c r="A241" s="529" t="s">
        <v>705</v>
      </c>
      <c r="B241" s="937"/>
      <c r="C241" s="937"/>
      <c r="D241" s="937"/>
      <c r="E241" s="937"/>
      <c r="F241" s="937"/>
      <c r="G241" s="937"/>
      <c r="H241" s="937"/>
      <c r="I241" s="937"/>
      <c r="J241" s="937"/>
      <c r="K241" s="937"/>
      <c r="L241" s="937"/>
      <c r="M241" s="939"/>
      <c r="N241" s="939"/>
      <c r="O241" s="938"/>
      <c r="P241" s="937"/>
      <c r="Q241" s="937"/>
      <c r="R241" s="937"/>
      <c r="S241" s="937"/>
      <c r="T241" s="938"/>
      <c r="U241" s="937"/>
      <c r="V241" s="937"/>
      <c r="W241" s="937"/>
      <c r="X241" s="937"/>
      <c r="Y241" s="937"/>
      <c r="Z241" s="637"/>
      <c r="AA241" s="638"/>
      <c r="AB241" s="538"/>
      <c r="AC241" s="539"/>
      <c r="AD241" s="539"/>
      <c r="AE241" s="539"/>
      <c r="AF241" s="539"/>
      <c r="AG241" s="539"/>
      <c r="AH241" s="539"/>
      <c r="AI241" s="539"/>
      <c r="AJ241" s="539"/>
      <c r="AK241" s="539"/>
      <c r="AL241" s="539"/>
    </row>
    <row r="242" spans="1:38" s="17" customFormat="1" ht="12.75">
      <c r="A242" s="544" t="s">
        <v>489</v>
      </c>
      <c r="B242" s="937"/>
      <c r="C242" s="937"/>
      <c r="D242" s="937"/>
      <c r="E242" s="937"/>
      <c r="F242" s="937"/>
      <c r="G242" s="937"/>
      <c r="H242" s="937"/>
      <c r="I242" s="937"/>
      <c r="J242" s="937"/>
      <c r="K242" s="937"/>
      <c r="L242" s="937"/>
      <c r="M242" s="939"/>
      <c r="N242" s="939"/>
      <c r="O242" s="938"/>
      <c r="P242" s="937"/>
      <c r="Q242" s="937"/>
      <c r="R242" s="937"/>
      <c r="S242" s="937"/>
      <c r="T242" s="937"/>
      <c r="U242" s="937"/>
      <c r="V242" s="937"/>
      <c r="W242" s="937"/>
      <c r="X242" s="937"/>
      <c r="Y242" s="637"/>
      <c r="Z242" s="638"/>
      <c r="AA242" s="538"/>
      <c r="AB242" s="538"/>
      <c r="AC242" s="539">
        <v>4740.8</v>
      </c>
      <c r="AD242" s="539">
        <v>5119.6000000000004</v>
      </c>
      <c r="AE242" s="539">
        <v>5635.7</v>
      </c>
      <c r="AF242" s="539">
        <v>5859.7</v>
      </c>
      <c r="AG242" s="539">
        <v>6231.7</v>
      </c>
      <c r="AH242" s="539">
        <v>6690.3</v>
      </c>
      <c r="AI242" s="539">
        <v>7184.5</v>
      </c>
      <c r="AJ242" s="539">
        <v>7728.8</v>
      </c>
      <c r="AK242" s="539"/>
      <c r="AL242" s="539"/>
    </row>
    <row r="243" spans="1:38" s="17" customFormat="1" ht="12.75" hidden="1">
      <c r="A243" s="544" t="s">
        <v>88</v>
      </c>
      <c r="B243" s="937"/>
      <c r="C243" s="937"/>
      <c r="D243" s="937"/>
      <c r="E243" s="937"/>
      <c r="F243" s="937"/>
      <c r="G243" s="937"/>
      <c r="H243" s="937"/>
      <c r="I243" s="937"/>
      <c r="J243" s="937"/>
      <c r="K243" s="937"/>
      <c r="L243" s="937"/>
      <c r="M243" s="939"/>
      <c r="N243" s="939"/>
      <c r="O243" s="938"/>
      <c r="P243" s="937"/>
      <c r="Q243" s="937"/>
      <c r="R243" s="937"/>
      <c r="S243" s="937"/>
      <c r="T243" s="938"/>
      <c r="U243" s="937"/>
      <c r="V243" s="937"/>
      <c r="W243" s="937"/>
      <c r="X243" s="937"/>
      <c r="Y243" s="937"/>
      <c r="Z243" s="637"/>
      <c r="AA243" s="638"/>
      <c r="AB243" s="538"/>
      <c r="AC243" s="539"/>
      <c r="AD243" s="539"/>
      <c r="AE243" s="539"/>
      <c r="AF243" s="539"/>
      <c r="AG243" s="539"/>
      <c r="AH243" s="539"/>
      <c r="AI243" s="539"/>
      <c r="AJ243" s="539"/>
      <c r="AK243" s="539"/>
      <c r="AL243" s="539"/>
    </row>
    <row r="244" spans="1:38" s="17" customFormat="1" ht="12.75" hidden="1">
      <c r="A244" s="544" t="s">
        <v>103</v>
      </c>
      <c r="B244" s="937"/>
      <c r="C244" s="937"/>
      <c r="D244" s="937"/>
      <c r="E244" s="937"/>
      <c r="F244" s="937"/>
      <c r="G244" s="937"/>
      <c r="H244" s="937"/>
      <c r="I244" s="937"/>
      <c r="J244" s="937"/>
      <c r="K244" s="937"/>
      <c r="L244" s="937"/>
      <c r="M244" s="939"/>
      <c r="N244" s="939"/>
      <c r="O244" s="938"/>
      <c r="P244" s="937"/>
      <c r="Q244" s="937"/>
      <c r="R244" s="937"/>
      <c r="S244" s="937"/>
      <c r="T244" s="938"/>
      <c r="U244" s="937"/>
      <c r="V244" s="937"/>
      <c r="W244" s="937"/>
      <c r="X244" s="937"/>
      <c r="Y244" s="937"/>
      <c r="Z244" s="637"/>
      <c r="AA244" s="638"/>
      <c r="AB244" s="538"/>
      <c r="AC244" s="539"/>
      <c r="AD244" s="539"/>
      <c r="AE244" s="539"/>
      <c r="AF244" s="539"/>
      <c r="AG244" s="539"/>
      <c r="AH244" s="539"/>
      <c r="AI244" s="539"/>
      <c r="AJ244" s="539"/>
      <c r="AK244" s="539"/>
      <c r="AL244" s="539"/>
    </row>
    <row r="245" spans="1:38" s="17" customFormat="1" ht="12.75" hidden="1">
      <c r="A245" s="544" t="s">
        <v>89</v>
      </c>
      <c r="B245" s="937"/>
      <c r="C245" s="937"/>
      <c r="D245" s="937"/>
      <c r="E245" s="937"/>
      <c r="F245" s="937"/>
      <c r="G245" s="937"/>
      <c r="H245" s="937"/>
      <c r="I245" s="937"/>
      <c r="J245" s="937"/>
      <c r="K245" s="937"/>
      <c r="L245" s="937"/>
      <c r="M245" s="939"/>
      <c r="N245" s="939"/>
      <c r="O245" s="938"/>
      <c r="P245" s="937"/>
      <c r="Q245" s="937"/>
      <c r="R245" s="937"/>
      <c r="S245" s="937"/>
      <c r="T245" s="938"/>
      <c r="U245" s="937"/>
      <c r="V245" s="937"/>
      <c r="W245" s="937"/>
      <c r="X245" s="937"/>
      <c r="Y245" s="937"/>
      <c r="Z245" s="637"/>
      <c r="AA245" s="638"/>
      <c r="AB245" s="538"/>
      <c r="AC245" s="539"/>
      <c r="AD245" s="539"/>
      <c r="AE245" s="539"/>
      <c r="AF245" s="539"/>
      <c r="AG245" s="539"/>
      <c r="AH245" s="539"/>
      <c r="AI245" s="539"/>
      <c r="AJ245" s="539"/>
      <c r="AK245" s="539"/>
      <c r="AL245" s="539"/>
    </row>
    <row r="246" spans="1:38" s="17" customFormat="1" ht="12.75">
      <c r="A246" s="544"/>
      <c r="B246" s="937"/>
      <c r="C246" s="937"/>
      <c r="D246" s="937"/>
      <c r="E246" s="937"/>
      <c r="F246" s="937"/>
      <c r="G246" s="937"/>
      <c r="H246" s="937"/>
      <c r="I246" s="937"/>
      <c r="J246" s="937"/>
      <c r="K246" s="937"/>
      <c r="L246" s="937"/>
      <c r="M246" s="939"/>
      <c r="N246" s="939"/>
      <c r="O246" s="938"/>
      <c r="P246" s="937"/>
      <c r="Q246" s="937"/>
      <c r="R246" s="937"/>
      <c r="S246" s="937"/>
      <c r="T246" s="938"/>
      <c r="U246" s="937"/>
      <c r="V246" s="937"/>
      <c r="W246" s="937"/>
      <c r="X246" s="937"/>
      <c r="Y246" s="937"/>
      <c r="Z246" s="637"/>
      <c r="AA246" s="638"/>
      <c r="AB246" s="538"/>
      <c r="AC246" s="539"/>
      <c r="AD246" s="539"/>
      <c r="AE246" s="539"/>
      <c r="AF246" s="539"/>
      <c r="AG246" s="539"/>
      <c r="AH246" s="539"/>
      <c r="AI246" s="539"/>
      <c r="AJ246" s="539"/>
      <c r="AK246" s="539"/>
      <c r="AL246" s="539"/>
    </row>
    <row r="247" spans="1:38" s="17" customFormat="1" ht="12.75">
      <c r="A247" s="529" t="s">
        <v>706</v>
      </c>
      <c r="B247" s="937"/>
      <c r="C247" s="937"/>
      <c r="D247" s="937"/>
      <c r="E247" s="937"/>
      <c r="F247" s="937"/>
      <c r="G247" s="937"/>
      <c r="H247" s="937"/>
      <c r="I247" s="937"/>
      <c r="J247" s="937"/>
      <c r="K247" s="937"/>
      <c r="L247" s="937"/>
      <c r="M247" s="939"/>
      <c r="N247" s="939"/>
      <c r="O247" s="938"/>
      <c r="P247" s="937"/>
      <c r="Q247" s="937"/>
      <c r="R247" s="937"/>
      <c r="S247" s="937"/>
      <c r="T247" s="938"/>
      <c r="U247" s="937"/>
      <c r="V247" s="937"/>
      <c r="W247" s="937"/>
      <c r="X247" s="937"/>
      <c r="Y247" s="937"/>
      <c r="Z247" s="637"/>
      <c r="AA247" s="638"/>
      <c r="AB247" s="538"/>
      <c r="AC247" s="539"/>
      <c r="AD247" s="539"/>
      <c r="AE247" s="539"/>
      <c r="AF247" s="539"/>
      <c r="AG247" s="539"/>
      <c r="AH247" s="539"/>
      <c r="AI247" s="539"/>
      <c r="AJ247" s="539"/>
      <c r="AK247" s="539"/>
      <c r="AL247" s="539"/>
    </row>
    <row r="248" spans="1:38" s="17" customFormat="1" ht="12.75">
      <c r="A248" s="544" t="s">
        <v>489</v>
      </c>
      <c r="B248" s="937"/>
      <c r="C248" s="937"/>
      <c r="D248" s="937"/>
      <c r="E248" s="937"/>
      <c r="F248" s="937"/>
      <c r="G248" s="937"/>
      <c r="H248" s="937"/>
      <c r="I248" s="937"/>
      <c r="J248" s="937"/>
      <c r="K248" s="937"/>
      <c r="L248" s="937"/>
      <c r="M248" s="939"/>
      <c r="N248" s="939"/>
      <c r="O248" s="938"/>
      <c r="P248" s="937"/>
      <c r="Q248" s="937"/>
      <c r="R248" s="937"/>
      <c r="S248" s="937"/>
      <c r="T248" s="938"/>
      <c r="U248" s="937"/>
      <c r="V248" s="937"/>
      <c r="W248" s="937"/>
      <c r="X248" s="937"/>
      <c r="Y248" s="937"/>
      <c r="Z248" s="637"/>
      <c r="AA248" s="638"/>
      <c r="AB248" s="538"/>
      <c r="AC248" s="539">
        <v>3312.4</v>
      </c>
      <c r="AD248" s="539">
        <v>3612.2</v>
      </c>
      <c r="AE248" s="539">
        <v>3656.2</v>
      </c>
      <c r="AF248" s="539">
        <v>3914.5</v>
      </c>
      <c r="AG248" s="539">
        <v>4203.7</v>
      </c>
      <c r="AH248" s="539">
        <v>4557.3999999999996</v>
      </c>
      <c r="AI248" s="539">
        <v>4942</v>
      </c>
      <c r="AJ248" s="539">
        <v>5316.4</v>
      </c>
      <c r="AK248" s="539"/>
      <c r="AL248" s="539"/>
    </row>
    <row r="249" spans="1:38" s="17" customFormat="1" ht="12.75" hidden="1">
      <c r="A249" s="544" t="s">
        <v>89</v>
      </c>
      <c r="B249" s="937"/>
      <c r="C249" s="937"/>
      <c r="D249" s="937"/>
      <c r="E249" s="937"/>
      <c r="F249" s="937"/>
      <c r="G249" s="937"/>
      <c r="H249" s="937"/>
      <c r="I249" s="937"/>
      <c r="J249" s="937"/>
      <c r="K249" s="937"/>
      <c r="L249" s="937"/>
      <c r="M249" s="939"/>
      <c r="N249" s="939"/>
      <c r="O249" s="938"/>
      <c r="P249" s="937"/>
      <c r="Q249" s="937"/>
      <c r="R249" s="937"/>
      <c r="S249" s="937"/>
      <c r="T249" s="938"/>
      <c r="U249" s="937"/>
      <c r="V249" s="937"/>
      <c r="W249" s="937"/>
      <c r="X249" s="937"/>
      <c r="Y249" s="937"/>
      <c r="Z249" s="637"/>
      <c r="AA249" s="638"/>
      <c r="AB249" s="538"/>
      <c r="AC249" s="539"/>
      <c r="AD249" s="539"/>
      <c r="AE249" s="539"/>
      <c r="AF249" s="539"/>
      <c r="AG249" s="539"/>
      <c r="AH249" s="539"/>
      <c r="AI249" s="539"/>
      <c r="AJ249" s="539"/>
      <c r="AK249" s="539"/>
      <c r="AL249" s="539"/>
    </row>
    <row r="250" spans="1:38" s="17" customFormat="1" ht="12.75">
      <c r="A250" s="544"/>
      <c r="B250" s="937"/>
      <c r="C250" s="937"/>
      <c r="D250" s="937"/>
      <c r="E250" s="937"/>
      <c r="F250" s="937"/>
      <c r="G250" s="937"/>
      <c r="H250" s="937"/>
      <c r="I250" s="937"/>
      <c r="J250" s="937"/>
      <c r="K250" s="937"/>
      <c r="L250" s="937"/>
      <c r="M250" s="939"/>
      <c r="N250" s="939"/>
      <c r="O250" s="938"/>
      <c r="P250" s="937"/>
      <c r="Q250" s="937"/>
      <c r="R250" s="937"/>
      <c r="S250" s="937"/>
      <c r="T250" s="938"/>
      <c r="U250" s="937"/>
      <c r="V250" s="937"/>
      <c r="W250" s="937"/>
      <c r="X250" s="937"/>
      <c r="Y250" s="937"/>
      <c r="Z250" s="637"/>
      <c r="AA250" s="638"/>
      <c r="AB250" s="538"/>
      <c r="AC250" s="539"/>
      <c r="AD250" s="539"/>
      <c r="AE250" s="539"/>
      <c r="AF250" s="539"/>
      <c r="AG250" s="539"/>
      <c r="AH250" s="539"/>
      <c r="AI250" s="539"/>
      <c r="AJ250" s="539"/>
      <c r="AK250" s="539"/>
      <c r="AL250" s="539"/>
    </row>
    <row r="251" spans="1:38" s="17" customFormat="1" ht="12.75">
      <c r="A251" s="529" t="s">
        <v>707</v>
      </c>
      <c r="B251" s="937"/>
      <c r="C251" s="937"/>
      <c r="D251" s="937"/>
      <c r="E251" s="937"/>
      <c r="F251" s="937"/>
      <c r="G251" s="937"/>
      <c r="H251" s="937"/>
      <c r="I251" s="937"/>
      <c r="J251" s="937"/>
      <c r="K251" s="937"/>
      <c r="L251" s="937"/>
      <c r="M251" s="939"/>
      <c r="N251" s="939"/>
      <c r="O251" s="938"/>
      <c r="P251" s="937"/>
      <c r="Q251" s="937"/>
      <c r="R251" s="937"/>
      <c r="S251" s="937"/>
      <c r="T251" s="938"/>
      <c r="U251" s="937"/>
      <c r="V251" s="937"/>
      <c r="W251" s="937"/>
      <c r="X251" s="937"/>
      <c r="Y251" s="937"/>
      <c r="Z251" s="637"/>
      <c r="AA251" s="638"/>
      <c r="AB251" s="538"/>
      <c r="AC251" s="539"/>
      <c r="AD251" s="539"/>
      <c r="AE251" s="539"/>
      <c r="AF251" s="539"/>
      <c r="AG251" s="539"/>
      <c r="AH251" s="539"/>
      <c r="AI251" s="539"/>
      <c r="AJ251" s="539"/>
      <c r="AK251" s="539"/>
      <c r="AL251" s="539"/>
    </row>
    <row r="252" spans="1:38" s="17" customFormat="1" ht="12.75">
      <c r="A252" s="544" t="s">
        <v>489</v>
      </c>
      <c r="B252" s="937"/>
      <c r="C252" s="937"/>
      <c r="D252" s="937"/>
      <c r="E252" s="937"/>
      <c r="F252" s="937"/>
      <c r="G252" s="937"/>
      <c r="H252" s="937"/>
      <c r="I252" s="937"/>
      <c r="J252" s="937"/>
      <c r="K252" s="937"/>
      <c r="L252" s="937"/>
      <c r="M252" s="939"/>
      <c r="N252" s="939"/>
      <c r="O252" s="938"/>
      <c r="P252" s="937"/>
      <c r="Q252" s="937"/>
      <c r="R252" s="937"/>
      <c r="S252" s="937"/>
      <c r="T252" s="938"/>
      <c r="U252" s="937"/>
      <c r="V252" s="937"/>
      <c r="W252" s="937"/>
      <c r="X252" s="937"/>
      <c r="Y252" s="937"/>
      <c r="Z252" s="637"/>
      <c r="AA252" s="638"/>
      <c r="AB252" s="538"/>
      <c r="AC252" s="539">
        <v>1866.2</v>
      </c>
      <c r="AD252" s="539">
        <v>2035.1</v>
      </c>
      <c r="AE252" s="539">
        <v>2143.6</v>
      </c>
      <c r="AF252" s="539">
        <v>2295</v>
      </c>
      <c r="AG252" s="539">
        <v>2464.6</v>
      </c>
      <c r="AH252" s="539">
        <v>2671.9</v>
      </c>
      <c r="AI252" s="539">
        <v>2897.4</v>
      </c>
      <c r="AJ252" s="539">
        <v>3116.9</v>
      </c>
      <c r="AK252" s="539"/>
      <c r="AL252" s="539"/>
    </row>
    <row r="253" spans="1:38" s="17" customFormat="1" ht="12.75" hidden="1">
      <c r="A253" s="544" t="s">
        <v>88</v>
      </c>
      <c r="B253" s="937"/>
      <c r="C253" s="937"/>
      <c r="D253" s="937"/>
      <c r="E253" s="937"/>
      <c r="F253" s="937"/>
      <c r="G253" s="937"/>
      <c r="H253" s="937"/>
      <c r="I253" s="937"/>
      <c r="J253" s="937"/>
      <c r="K253" s="937"/>
      <c r="L253" s="937"/>
      <c r="M253" s="939"/>
      <c r="N253" s="939"/>
      <c r="O253" s="938"/>
      <c r="P253" s="937"/>
      <c r="Q253" s="937"/>
      <c r="R253" s="937"/>
      <c r="S253" s="937"/>
      <c r="T253" s="938"/>
      <c r="U253" s="937"/>
      <c r="V253" s="937"/>
      <c r="W253" s="937"/>
      <c r="X253" s="937"/>
      <c r="Y253" s="937"/>
      <c r="Z253" s="637"/>
      <c r="AA253" s="638"/>
      <c r="AB253" s="538"/>
      <c r="AC253" s="539"/>
      <c r="AD253" s="539"/>
      <c r="AE253" s="539"/>
      <c r="AF253" s="539"/>
      <c r="AG253" s="539"/>
      <c r="AH253" s="539"/>
      <c r="AI253" s="539"/>
      <c r="AJ253" s="539"/>
      <c r="AK253" s="539"/>
      <c r="AL253" s="539"/>
    </row>
    <row r="254" spans="1:38" s="17" customFormat="1" ht="12.75" hidden="1">
      <c r="A254" s="544" t="s">
        <v>103</v>
      </c>
      <c r="B254" s="937"/>
      <c r="C254" s="937"/>
      <c r="D254" s="937"/>
      <c r="E254" s="937"/>
      <c r="F254" s="937"/>
      <c r="G254" s="937"/>
      <c r="H254" s="937"/>
      <c r="I254" s="937"/>
      <c r="J254" s="937"/>
      <c r="K254" s="937"/>
      <c r="L254" s="937"/>
      <c r="M254" s="939"/>
      <c r="N254" s="939"/>
      <c r="O254" s="938"/>
      <c r="P254" s="937"/>
      <c r="Q254" s="937"/>
      <c r="R254" s="937"/>
      <c r="S254" s="937"/>
      <c r="T254" s="938"/>
      <c r="U254" s="937"/>
      <c r="V254" s="937"/>
      <c r="W254" s="937"/>
      <c r="X254" s="937"/>
      <c r="Y254" s="937"/>
      <c r="Z254" s="637"/>
      <c r="AA254" s="638"/>
      <c r="AB254" s="538"/>
      <c r="AC254" s="539"/>
      <c r="AD254" s="539"/>
      <c r="AE254" s="539"/>
      <c r="AF254" s="539"/>
      <c r="AG254" s="539"/>
      <c r="AH254" s="539"/>
      <c r="AI254" s="539"/>
      <c r="AJ254" s="539"/>
      <c r="AK254" s="539"/>
      <c r="AL254" s="539"/>
    </row>
    <row r="255" spans="1:38" s="17" customFormat="1" ht="12.75" hidden="1">
      <c r="A255" s="544" t="s">
        <v>89</v>
      </c>
      <c r="B255" s="937"/>
      <c r="C255" s="937"/>
      <c r="D255" s="937"/>
      <c r="E255" s="937"/>
      <c r="F255" s="937"/>
      <c r="G255" s="937"/>
      <c r="H255" s="937"/>
      <c r="I255" s="937"/>
      <c r="J255" s="937"/>
      <c r="K255" s="937"/>
      <c r="L255" s="937"/>
      <c r="M255" s="939"/>
      <c r="N255" s="939"/>
      <c r="O255" s="938"/>
      <c r="P255" s="937"/>
      <c r="Q255" s="937"/>
      <c r="R255" s="937"/>
      <c r="S255" s="937"/>
      <c r="T255" s="938"/>
      <c r="U255" s="937"/>
      <c r="V255" s="937"/>
      <c r="W255" s="937"/>
      <c r="X255" s="937"/>
      <c r="Y255" s="937"/>
      <c r="Z255" s="637"/>
      <c r="AA255" s="638"/>
      <c r="AB255" s="538"/>
      <c r="AC255" s="539"/>
      <c r="AD255" s="539"/>
      <c r="AE255" s="539"/>
      <c r="AF255" s="539"/>
      <c r="AG255" s="539"/>
      <c r="AH255" s="539"/>
      <c r="AI255" s="539"/>
      <c r="AJ255" s="539"/>
      <c r="AK255" s="539"/>
      <c r="AL255" s="539"/>
    </row>
    <row r="256" spans="1:38" s="17" customFormat="1" ht="12.75">
      <c r="A256" s="544"/>
      <c r="B256" s="937"/>
      <c r="C256" s="937"/>
      <c r="D256" s="937"/>
      <c r="E256" s="937"/>
      <c r="F256" s="937"/>
      <c r="G256" s="937"/>
      <c r="H256" s="937"/>
      <c r="I256" s="937"/>
      <c r="J256" s="937"/>
      <c r="K256" s="937"/>
      <c r="L256" s="937"/>
      <c r="M256" s="939"/>
      <c r="N256" s="939"/>
      <c r="O256" s="938"/>
      <c r="P256" s="937"/>
      <c r="Q256" s="937"/>
      <c r="R256" s="937"/>
      <c r="S256" s="937"/>
      <c r="T256" s="938"/>
      <c r="U256" s="937"/>
      <c r="V256" s="937"/>
      <c r="W256" s="937"/>
      <c r="X256" s="937"/>
      <c r="Y256" s="937"/>
      <c r="Z256" s="637"/>
      <c r="AA256" s="638"/>
      <c r="AB256" s="538"/>
      <c r="AC256" s="539"/>
      <c r="AD256" s="539"/>
      <c r="AE256" s="539"/>
      <c r="AF256" s="539"/>
      <c r="AG256" s="539"/>
      <c r="AH256" s="539"/>
      <c r="AI256" s="539"/>
      <c r="AJ256" s="539"/>
      <c r="AK256" s="539"/>
      <c r="AL256" s="539"/>
    </row>
    <row r="257" spans="1:38" s="17" customFormat="1" ht="12.75">
      <c r="A257" s="529" t="s">
        <v>98</v>
      </c>
      <c r="B257" s="937"/>
      <c r="C257" s="937"/>
      <c r="D257" s="937"/>
      <c r="E257" s="937"/>
      <c r="F257" s="937"/>
      <c r="G257" s="937"/>
      <c r="H257" s="937"/>
      <c r="I257" s="937"/>
      <c r="J257" s="937"/>
      <c r="K257" s="937"/>
      <c r="L257" s="937"/>
      <c r="M257" s="939"/>
      <c r="N257" s="939"/>
      <c r="O257" s="938"/>
      <c r="P257" s="937"/>
      <c r="Q257" s="937"/>
      <c r="R257" s="937"/>
      <c r="S257" s="937"/>
      <c r="T257" s="938"/>
      <c r="U257" s="937"/>
      <c r="V257" s="937"/>
      <c r="W257" s="937"/>
      <c r="X257" s="937"/>
      <c r="Y257" s="937"/>
      <c r="Z257" s="937"/>
      <c r="AA257" s="638"/>
      <c r="AB257" s="235"/>
      <c r="AC257" s="570"/>
      <c r="AD257" s="570"/>
      <c r="AE257" s="570"/>
      <c r="AF257" s="570"/>
      <c r="AG257" s="570"/>
      <c r="AH257" s="570"/>
      <c r="AI257" s="570"/>
      <c r="AJ257" s="570"/>
      <c r="AK257" s="570"/>
      <c r="AL257" s="570"/>
    </row>
    <row r="258" spans="1:38" s="17" customFormat="1" ht="12.75">
      <c r="A258" s="544" t="s">
        <v>748</v>
      </c>
      <c r="B258" s="937"/>
      <c r="C258" s="937"/>
      <c r="D258" s="937"/>
      <c r="E258" s="937"/>
      <c r="F258" s="937"/>
      <c r="G258" s="937"/>
      <c r="H258" s="937"/>
      <c r="I258" s="937"/>
      <c r="J258" s="937"/>
      <c r="K258" s="937"/>
      <c r="L258" s="937"/>
      <c r="M258" s="939"/>
      <c r="N258" s="939"/>
      <c r="O258" s="938"/>
      <c r="P258" s="937"/>
      <c r="Q258" s="937"/>
      <c r="R258" s="937"/>
      <c r="S258" s="937"/>
      <c r="T258" s="938"/>
      <c r="U258" s="937"/>
      <c r="V258" s="937"/>
      <c r="W258" s="937"/>
      <c r="X258" s="937"/>
      <c r="Y258" s="937"/>
      <c r="Z258" s="937"/>
      <c r="AA258" s="638"/>
      <c r="AB258" s="235"/>
      <c r="AC258" s="570"/>
      <c r="AD258" s="570"/>
      <c r="AE258" s="570"/>
      <c r="AF258" s="570"/>
      <c r="AG258" s="570"/>
      <c r="AH258" s="570"/>
      <c r="AI258" s="570"/>
      <c r="AJ258" s="570"/>
      <c r="AK258" s="570"/>
      <c r="AL258" s="570"/>
    </row>
    <row r="259" spans="1:38" s="17" customFormat="1" ht="12.75" hidden="1">
      <c r="A259" s="544" t="s">
        <v>88</v>
      </c>
      <c r="B259" s="544"/>
      <c r="C259" s="544"/>
      <c r="D259" s="544"/>
      <c r="E259" s="544"/>
      <c r="F259" s="544"/>
      <c r="G259" s="939"/>
      <c r="H259" s="939"/>
      <c r="I259" s="939"/>
      <c r="J259" s="939"/>
      <c r="K259" s="939"/>
      <c r="L259" s="939"/>
      <c r="M259" s="939"/>
      <c r="N259" s="939"/>
      <c r="O259" s="938"/>
      <c r="P259" s="937"/>
      <c r="Q259" s="937"/>
      <c r="R259" s="937"/>
      <c r="S259" s="937"/>
      <c r="T259" s="938"/>
      <c r="U259" s="937"/>
      <c r="V259" s="937"/>
      <c r="W259" s="937"/>
      <c r="X259" s="937"/>
      <c r="Y259" s="937"/>
      <c r="Z259" s="937"/>
      <c r="AA259" s="638"/>
      <c r="AB259" s="235"/>
      <c r="AC259" s="570"/>
      <c r="AD259" s="570"/>
      <c r="AE259" s="570"/>
      <c r="AF259" s="570"/>
      <c r="AG259" s="570"/>
      <c r="AH259" s="570"/>
      <c r="AI259" s="570"/>
      <c r="AJ259" s="570"/>
      <c r="AK259" s="570"/>
      <c r="AL259" s="570"/>
    </row>
    <row r="260" spans="1:38" s="17" customFormat="1" ht="12.75" hidden="1">
      <c r="A260" s="544" t="s">
        <v>103</v>
      </c>
      <c r="B260" s="544"/>
      <c r="C260" s="544"/>
      <c r="D260" s="544"/>
      <c r="E260" s="544"/>
      <c r="F260" s="544"/>
      <c r="G260" s="939"/>
      <c r="H260" s="939"/>
      <c r="I260" s="939"/>
      <c r="J260" s="939"/>
      <c r="K260" s="939"/>
      <c r="L260" s="939"/>
      <c r="M260" s="939"/>
      <c r="N260" s="939"/>
      <c r="O260" s="938"/>
      <c r="P260" s="937"/>
      <c r="Q260" s="937"/>
      <c r="R260" s="937"/>
      <c r="S260" s="937"/>
      <c r="T260" s="938"/>
      <c r="U260" s="937"/>
      <c r="V260" s="937"/>
      <c r="W260" s="937"/>
      <c r="X260" s="937"/>
      <c r="Y260" s="937"/>
      <c r="Z260" s="937"/>
      <c r="AA260" s="638"/>
      <c r="AB260" s="235"/>
      <c r="AC260" s="570"/>
      <c r="AD260" s="570"/>
      <c r="AE260" s="570"/>
      <c r="AF260" s="570"/>
      <c r="AG260" s="570"/>
      <c r="AH260" s="570"/>
      <c r="AI260" s="570"/>
      <c r="AJ260" s="570"/>
      <c r="AK260" s="570"/>
      <c r="AL260" s="570"/>
    </row>
    <row r="261" spans="1:38" s="17" customFormat="1" ht="12.75" hidden="1">
      <c r="A261" s="544" t="s">
        <v>89</v>
      </c>
      <c r="B261" s="544"/>
      <c r="C261" s="544"/>
      <c r="D261" s="544"/>
      <c r="E261" s="544"/>
      <c r="F261" s="544"/>
      <c r="G261" s="939"/>
      <c r="H261" s="939"/>
      <c r="I261" s="939"/>
      <c r="J261" s="939"/>
      <c r="K261" s="939"/>
      <c r="L261" s="939"/>
      <c r="M261" s="939"/>
      <c r="N261" s="939"/>
      <c r="O261" s="938"/>
      <c r="P261" s="937"/>
      <c r="Q261" s="937"/>
      <c r="R261" s="937"/>
      <c r="S261" s="937"/>
      <c r="T261" s="938"/>
      <c r="U261" s="937"/>
      <c r="V261" s="937"/>
      <c r="W261" s="937"/>
      <c r="X261" s="937"/>
      <c r="Y261" s="937"/>
      <c r="Z261" s="937"/>
      <c r="AA261" s="638"/>
      <c r="AB261" s="235"/>
      <c r="AC261" s="570"/>
      <c r="AD261" s="570"/>
      <c r="AE261" s="570"/>
      <c r="AF261" s="570"/>
      <c r="AG261" s="570"/>
      <c r="AH261" s="570"/>
      <c r="AI261" s="570"/>
      <c r="AJ261" s="570"/>
      <c r="AK261" s="570"/>
      <c r="AL261" s="570"/>
    </row>
    <row r="262" spans="1:38" s="17" customFormat="1" ht="12.75">
      <c r="A262" s="544"/>
      <c r="B262" s="544"/>
      <c r="C262" s="544"/>
      <c r="D262" s="544"/>
      <c r="E262" s="544"/>
      <c r="F262" s="544"/>
      <c r="G262" s="939"/>
      <c r="H262" s="939"/>
      <c r="I262" s="939"/>
      <c r="J262" s="939"/>
      <c r="K262" s="939"/>
      <c r="L262" s="939"/>
      <c r="M262" s="939"/>
      <c r="N262" s="939"/>
      <c r="O262" s="938"/>
      <c r="P262" s="937"/>
      <c r="Q262" s="937"/>
      <c r="R262" s="937"/>
      <c r="S262" s="937"/>
      <c r="T262" s="938"/>
      <c r="U262" s="937"/>
      <c r="V262" s="937"/>
      <c r="W262" s="937"/>
      <c r="X262" s="937"/>
      <c r="Y262" s="937"/>
      <c r="Z262" s="937"/>
      <c r="AA262" s="638"/>
      <c r="AB262" s="235"/>
      <c r="AC262" s="570"/>
      <c r="AD262" s="570"/>
      <c r="AE262" s="570"/>
      <c r="AF262" s="570"/>
      <c r="AG262" s="570"/>
      <c r="AH262" s="570"/>
      <c r="AI262" s="570"/>
      <c r="AJ262" s="570"/>
      <c r="AK262" s="570"/>
      <c r="AL262" s="570"/>
    </row>
    <row r="263" spans="1:38" s="17" customFormat="1" ht="12.75">
      <c r="A263" s="529" t="s">
        <v>708</v>
      </c>
      <c r="B263" s="544"/>
      <c r="C263" s="544"/>
      <c r="D263" s="544"/>
      <c r="E263" s="544"/>
      <c r="F263" s="544"/>
      <c r="G263" s="939"/>
      <c r="H263" s="939"/>
      <c r="I263" s="939"/>
      <c r="J263" s="939"/>
      <c r="K263" s="939"/>
      <c r="L263" s="939"/>
      <c r="M263" s="939"/>
      <c r="N263" s="939"/>
      <c r="O263" s="938"/>
      <c r="P263" s="937"/>
      <c r="Q263" s="937"/>
      <c r="R263" s="937"/>
      <c r="S263" s="937"/>
      <c r="T263" s="938"/>
      <c r="U263" s="937"/>
      <c r="V263" s="937"/>
      <c r="W263" s="937"/>
      <c r="X263" s="937"/>
      <c r="Y263" s="937"/>
      <c r="Z263" s="937"/>
      <c r="AA263" s="638"/>
      <c r="AB263" s="235"/>
      <c r="AC263" s="570"/>
      <c r="AD263" s="570"/>
      <c r="AE263" s="570"/>
      <c r="AF263" s="570"/>
      <c r="AG263" s="570"/>
      <c r="AH263" s="570"/>
      <c r="AI263" s="570"/>
      <c r="AJ263" s="570"/>
      <c r="AK263" s="570"/>
      <c r="AL263" s="570"/>
    </row>
    <row r="264" spans="1:38" s="17" customFormat="1" ht="12.75">
      <c r="A264" s="544" t="s">
        <v>489</v>
      </c>
      <c r="B264" s="544"/>
      <c r="C264" s="544"/>
      <c r="D264" s="544"/>
      <c r="E264" s="544"/>
      <c r="F264" s="544"/>
      <c r="G264" s="939"/>
      <c r="H264" s="939"/>
      <c r="I264" s="939"/>
      <c r="J264" s="939"/>
      <c r="K264" s="939"/>
      <c r="L264" s="939"/>
      <c r="M264" s="939"/>
      <c r="N264" s="939"/>
      <c r="O264" s="938"/>
      <c r="P264" s="937"/>
      <c r="Q264" s="937"/>
      <c r="R264" s="937"/>
      <c r="S264" s="937"/>
      <c r="T264" s="938"/>
      <c r="U264" s="937"/>
      <c r="V264" s="937"/>
      <c r="W264" s="937"/>
      <c r="X264" s="937"/>
      <c r="Y264" s="937"/>
      <c r="Z264" s="937"/>
      <c r="AA264" s="638"/>
      <c r="AB264" s="235"/>
      <c r="AC264" s="570">
        <v>1261.3</v>
      </c>
      <c r="AD264" s="570">
        <v>1372.8</v>
      </c>
      <c r="AE264" s="570">
        <v>1563.6</v>
      </c>
      <c r="AF264" s="570">
        <v>1674</v>
      </c>
      <c r="AG264" s="570">
        <v>1797.7</v>
      </c>
      <c r="AH264" s="570">
        <v>1948.9</v>
      </c>
      <c r="AI264" s="570">
        <v>2113.4</v>
      </c>
      <c r="AJ264" s="570">
        <v>2273.5</v>
      </c>
      <c r="AK264" s="570"/>
      <c r="AL264" s="570"/>
    </row>
    <row r="265" spans="1:38" s="17" customFormat="1" ht="12.75" hidden="1">
      <c r="A265" s="544" t="s">
        <v>88</v>
      </c>
      <c r="B265" s="544"/>
      <c r="C265" s="544"/>
      <c r="D265" s="544"/>
      <c r="E265" s="544"/>
      <c r="F265" s="544"/>
      <c r="G265" s="939"/>
      <c r="H265" s="939"/>
      <c r="I265" s="939"/>
      <c r="J265" s="939"/>
      <c r="K265" s="939"/>
      <c r="L265" s="939"/>
      <c r="M265" s="939"/>
      <c r="N265" s="939"/>
      <c r="O265" s="938"/>
      <c r="P265" s="937"/>
      <c r="Q265" s="937"/>
      <c r="R265" s="937"/>
      <c r="S265" s="937"/>
      <c r="T265" s="938"/>
      <c r="U265" s="937"/>
      <c r="V265" s="937"/>
      <c r="W265" s="937"/>
      <c r="X265" s="937"/>
      <c r="Y265" s="937"/>
      <c r="Z265" s="937"/>
      <c r="AA265" s="638"/>
      <c r="AB265" s="235"/>
      <c r="AC265" s="570"/>
      <c r="AD265" s="570"/>
      <c r="AE265" s="570"/>
      <c r="AF265" s="570"/>
      <c r="AG265" s="570"/>
      <c r="AH265" s="570"/>
      <c r="AI265" s="570"/>
      <c r="AJ265" s="570"/>
      <c r="AK265" s="570"/>
      <c r="AL265" s="570"/>
    </row>
    <row r="266" spans="1:38" s="17" customFormat="1" ht="12.75" hidden="1">
      <c r="A266" s="544" t="s">
        <v>103</v>
      </c>
      <c r="B266" s="544"/>
      <c r="C266" s="544"/>
      <c r="D266" s="544"/>
      <c r="E266" s="544"/>
      <c r="F266" s="544"/>
      <c r="G266" s="939"/>
      <c r="H266" s="939"/>
      <c r="I266" s="939"/>
      <c r="J266" s="939"/>
      <c r="K266" s="939"/>
      <c r="L266" s="939"/>
      <c r="M266" s="939"/>
      <c r="N266" s="939"/>
      <c r="O266" s="938"/>
      <c r="P266" s="937"/>
      <c r="Q266" s="937"/>
      <c r="R266" s="937"/>
      <c r="S266" s="937"/>
      <c r="T266" s="938"/>
      <c r="U266" s="937"/>
      <c r="V266" s="937"/>
      <c r="W266" s="937"/>
      <c r="X266" s="937"/>
      <c r="Y266" s="937"/>
      <c r="Z266" s="937"/>
      <c r="AA266" s="638"/>
      <c r="AB266" s="235"/>
      <c r="AC266" s="570"/>
      <c r="AD266" s="570"/>
      <c r="AE266" s="570"/>
      <c r="AF266" s="570"/>
      <c r="AG266" s="570"/>
      <c r="AH266" s="570"/>
      <c r="AI266" s="570"/>
      <c r="AJ266" s="570"/>
      <c r="AK266" s="570"/>
      <c r="AL266" s="570"/>
    </row>
    <row r="267" spans="1:38" s="17" customFormat="1" ht="12.75" hidden="1">
      <c r="A267" s="544" t="s">
        <v>89</v>
      </c>
      <c r="B267" s="544"/>
      <c r="C267" s="544"/>
      <c r="D267" s="544"/>
      <c r="E267" s="544"/>
      <c r="F267" s="544"/>
      <c r="G267" s="939"/>
      <c r="H267" s="939"/>
      <c r="I267" s="939"/>
      <c r="J267" s="939"/>
      <c r="K267" s="939"/>
      <c r="L267" s="939"/>
      <c r="M267" s="939"/>
      <c r="N267" s="939"/>
      <c r="O267" s="938"/>
      <c r="P267" s="937"/>
      <c r="Q267" s="937"/>
      <c r="R267" s="937"/>
      <c r="S267" s="937"/>
      <c r="T267" s="938"/>
      <c r="U267" s="937"/>
      <c r="V267" s="937"/>
      <c r="W267" s="937"/>
      <c r="X267" s="937"/>
      <c r="Y267" s="937"/>
      <c r="Z267" s="937"/>
      <c r="AA267" s="638"/>
      <c r="AB267" s="235"/>
      <c r="AC267" s="570"/>
      <c r="AD267" s="570"/>
      <c r="AE267" s="570"/>
      <c r="AF267" s="570"/>
      <c r="AG267" s="570"/>
      <c r="AH267" s="570"/>
      <c r="AI267" s="570"/>
      <c r="AJ267" s="570"/>
      <c r="AK267" s="570"/>
      <c r="AL267" s="570"/>
    </row>
    <row r="268" spans="1:38" s="17" customFormat="1" ht="12.75">
      <c r="A268" s="544"/>
      <c r="B268" s="544"/>
      <c r="C268" s="544"/>
      <c r="D268" s="544"/>
      <c r="E268" s="544"/>
      <c r="F268" s="544"/>
      <c r="G268" s="939"/>
      <c r="H268" s="939"/>
      <c r="I268" s="939"/>
      <c r="J268" s="939"/>
      <c r="K268" s="939"/>
      <c r="L268" s="939"/>
      <c r="M268" s="939"/>
      <c r="N268" s="939"/>
      <c r="O268" s="938"/>
      <c r="P268" s="937"/>
      <c r="Q268" s="937"/>
      <c r="R268" s="937"/>
      <c r="S268" s="937"/>
      <c r="T268" s="938"/>
      <c r="U268" s="937"/>
      <c r="V268" s="937"/>
      <c r="W268" s="937"/>
      <c r="X268" s="937"/>
      <c r="Y268" s="937"/>
      <c r="Z268" s="937"/>
      <c r="AA268" s="638"/>
      <c r="AB268" s="235"/>
      <c r="AC268" s="570"/>
      <c r="AD268" s="570"/>
      <c r="AE268" s="570"/>
      <c r="AF268" s="570"/>
      <c r="AG268" s="570"/>
      <c r="AH268" s="570"/>
      <c r="AI268" s="570"/>
      <c r="AJ268" s="570"/>
      <c r="AK268" s="570"/>
      <c r="AL268" s="570"/>
    </row>
    <row r="269" spans="1:38" s="17" customFormat="1" ht="12.75">
      <c r="A269" s="529" t="s">
        <v>709</v>
      </c>
      <c r="B269" s="544"/>
      <c r="C269" s="544"/>
      <c r="D269" s="544"/>
      <c r="E269" s="544"/>
      <c r="F269" s="544"/>
      <c r="G269" s="939"/>
      <c r="H269" s="939"/>
      <c r="I269" s="939"/>
      <c r="J269" s="939"/>
      <c r="K269" s="939"/>
      <c r="L269" s="939"/>
      <c r="M269" s="939"/>
      <c r="N269" s="939"/>
      <c r="O269" s="938"/>
      <c r="P269" s="937"/>
      <c r="Q269" s="937"/>
      <c r="R269" s="937"/>
      <c r="S269" s="937"/>
      <c r="T269" s="938"/>
      <c r="U269" s="937"/>
      <c r="V269" s="937"/>
      <c r="W269" s="937"/>
      <c r="X269" s="937"/>
      <c r="Y269" s="937"/>
      <c r="Z269" s="937"/>
      <c r="AA269" s="638"/>
      <c r="AB269" s="235"/>
      <c r="AC269" s="570"/>
      <c r="AD269" s="570"/>
      <c r="AE269" s="570"/>
      <c r="AF269" s="570"/>
      <c r="AG269" s="570"/>
      <c r="AH269" s="570"/>
      <c r="AI269" s="570"/>
      <c r="AJ269" s="570"/>
      <c r="AK269" s="570"/>
      <c r="AL269" s="570"/>
    </row>
    <row r="270" spans="1:38" s="17" customFormat="1" ht="12.75">
      <c r="A270" s="544" t="s">
        <v>489</v>
      </c>
      <c r="B270" s="544"/>
      <c r="C270" s="544"/>
      <c r="D270" s="544"/>
      <c r="E270" s="544"/>
      <c r="F270" s="544"/>
      <c r="G270" s="939"/>
      <c r="H270" s="939"/>
      <c r="I270" s="939"/>
      <c r="J270" s="939"/>
      <c r="K270" s="939"/>
      <c r="L270" s="939"/>
      <c r="M270" s="939"/>
      <c r="N270" s="939"/>
      <c r="O270" s="938"/>
      <c r="P270" s="937"/>
      <c r="Q270" s="937"/>
      <c r="R270" s="937"/>
      <c r="S270" s="937"/>
      <c r="T270" s="938"/>
      <c r="U270" s="937"/>
      <c r="V270" s="937"/>
      <c r="W270" s="937"/>
      <c r="X270" s="937"/>
      <c r="Y270" s="937"/>
      <c r="Z270" s="937"/>
      <c r="AA270" s="638"/>
      <c r="AB270" s="235"/>
      <c r="AC270" s="570">
        <v>538.5</v>
      </c>
      <c r="AD270" s="570">
        <v>581.5</v>
      </c>
      <c r="AE270" s="570">
        <v>508.7</v>
      </c>
      <c r="AF270" s="570">
        <v>534.1</v>
      </c>
      <c r="AG270" s="570">
        <v>568</v>
      </c>
      <c r="AH270" s="570">
        <v>609.79999999999995</v>
      </c>
      <c r="AI270" s="570">
        <v>654.9</v>
      </c>
      <c r="AJ270" s="570">
        <v>704.5</v>
      </c>
      <c r="AK270" s="570"/>
      <c r="AL270" s="570"/>
    </row>
    <row r="271" spans="1:38" s="17" customFormat="1" ht="12.75" hidden="1">
      <c r="A271" s="544" t="s">
        <v>88</v>
      </c>
      <c r="B271" s="544"/>
      <c r="C271" s="544"/>
      <c r="D271" s="544"/>
      <c r="E271" s="544"/>
      <c r="F271" s="544"/>
      <c r="G271" s="939"/>
      <c r="H271" s="939"/>
      <c r="I271" s="939"/>
      <c r="J271" s="939"/>
      <c r="K271" s="939"/>
      <c r="L271" s="939"/>
      <c r="M271" s="939"/>
      <c r="N271" s="939"/>
      <c r="O271" s="938"/>
      <c r="P271" s="937"/>
      <c r="Q271" s="937"/>
      <c r="R271" s="937"/>
      <c r="S271" s="937"/>
      <c r="T271" s="938"/>
      <c r="U271" s="937"/>
      <c r="V271" s="937"/>
      <c r="W271" s="937"/>
      <c r="X271" s="937"/>
      <c r="Y271" s="937"/>
      <c r="Z271" s="937"/>
      <c r="AA271" s="638"/>
      <c r="AB271" s="235"/>
      <c r="AC271" s="570"/>
      <c r="AD271" s="570"/>
      <c r="AE271" s="570"/>
      <c r="AF271" s="570"/>
      <c r="AG271" s="570"/>
      <c r="AH271" s="570"/>
      <c r="AI271" s="570"/>
      <c r="AJ271" s="570"/>
      <c r="AK271" s="570"/>
      <c r="AL271" s="570"/>
    </row>
    <row r="272" spans="1:38" s="17" customFormat="1" ht="12.75" hidden="1">
      <c r="A272" s="544" t="s">
        <v>103</v>
      </c>
      <c r="B272" s="544"/>
      <c r="C272" s="544"/>
      <c r="D272" s="544"/>
      <c r="E272" s="544"/>
      <c r="F272" s="544"/>
      <c r="G272" s="939"/>
      <c r="H272" s="939"/>
      <c r="I272" s="939"/>
      <c r="J272" s="939"/>
      <c r="K272" s="939"/>
      <c r="L272" s="939"/>
      <c r="M272" s="939"/>
      <c r="N272" s="939"/>
      <c r="O272" s="938"/>
      <c r="P272" s="937"/>
      <c r="Q272" s="937"/>
      <c r="R272" s="937"/>
      <c r="S272" s="937"/>
      <c r="T272" s="938"/>
      <c r="U272" s="937"/>
      <c r="V272" s="937"/>
      <c r="W272" s="937"/>
      <c r="X272" s="937"/>
      <c r="Y272" s="937"/>
      <c r="Z272" s="937"/>
      <c r="AA272" s="638"/>
      <c r="AB272" s="235"/>
      <c r="AC272" s="570"/>
      <c r="AD272" s="570"/>
      <c r="AE272" s="570"/>
      <c r="AF272" s="570"/>
      <c r="AG272" s="570"/>
      <c r="AH272" s="570"/>
      <c r="AI272" s="570"/>
      <c r="AJ272" s="570"/>
      <c r="AK272" s="570"/>
      <c r="AL272" s="570"/>
    </row>
    <row r="273" spans="1:38" s="17" customFormat="1" ht="12.75" hidden="1">
      <c r="A273" s="544" t="s">
        <v>89</v>
      </c>
      <c r="B273" s="544"/>
      <c r="C273" s="544"/>
      <c r="D273" s="544"/>
      <c r="E273" s="544"/>
      <c r="F273" s="544"/>
      <c r="G273" s="939"/>
      <c r="H273" s="939"/>
      <c r="I273" s="939"/>
      <c r="J273" s="939"/>
      <c r="K273" s="939"/>
      <c r="L273" s="939"/>
      <c r="M273" s="939"/>
      <c r="N273" s="939"/>
      <c r="O273" s="938"/>
      <c r="P273" s="937"/>
      <c r="Q273" s="937"/>
      <c r="R273" s="937"/>
      <c r="S273" s="937"/>
      <c r="T273" s="938"/>
      <c r="U273" s="937"/>
      <c r="V273" s="937"/>
      <c r="W273" s="937"/>
      <c r="X273" s="937"/>
      <c r="Y273" s="937"/>
      <c r="Z273" s="937"/>
      <c r="AA273" s="638"/>
      <c r="AB273" s="235"/>
      <c r="AC273" s="570"/>
      <c r="AD273" s="570"/>
      <c r="AE273" s="570"/>
      <c r="AF273" s="570"/>
      <c r="AG273" s="570"/>
      <c r="AH273" s="570"/>
      <c r="AI273" s="570"/>
      <c r="AJ273" s="570"/>
      <c r="AK273" s="570"/>
      <c r="AL273" s="570"/>
    </row>
    <row r="274" spans="1:38" s="17" customFormat="1" ht="12.75">
      <c r="A274" s="544"/>
      <c r="B274" s="544"/>
      <c r="C274" s="544"/>
      <c r="D274" s="544"/>
      <c r="E274" s="544"/>
      <c r="F274" s="544"/>
      <c r="G274" s="939"/>
      <c r="H274" s="939"/>
      <c r="I274" s="939"/>
      <c r="J274" s="939"/>
      <c r="K274" s="939"/>
      <c r="L274" s="939"/>
      <c r="M274" s="939"/>
      <c r="N274" s="939"/>
      <c r="O274" s="938"/>
      <c r="P274" s="937"/>
      <c r="Q274" s="937"/>
      <c r="R274" s="937"/>
      <c r="S274" s="937"/>
      <c r="T274" s="938"/>
      <c r="U274" s="937"/>
      <c r="V274" s="937"/>
      <c r="W274" s="937"/>
      <c r="X274" s="937"/>
      <c r="Y274" s="937"/>
      <c r="Z274" s="937"/>
      <c r="AA274" s="638"/>
      <c r="AB274" s="235"/>
      <c r="AC274" s="570"/>
      <c r="AD274" s="570"/>
      <c r="AE274" s="570"/>
      <c r="AF274" s="570"/>
      <c r="AG274" s="570"/>
      <c r="AH274" s="570"/>
      <c r="AI274" s="570"/>
      <c r="AJ274" s="570"/>
      <c r="AK274" s="570"/>
      <c r="AL274" s="570"/>
    </row>
    <row r="275" spans="1:38" s="17" customFormat="1" ht="12.75">
      <c r="A275" s="544"/>
      <c r="B275" s="544"/>
      <c r="C275" s="544"/>
      <c r="D275" s="544"/>
      <c r="E275" s="544"/>
      <c r="F275" s="544"/>
      <c r="G275" s="939"/>
      <c r="H275" s="939"/>
      <c r="I275" s="939"/>
      <c r="J275" s="939"/>
      <c r="K275" s="939"/>
      <c r="L275" s="939"/>
      <c r="M275" s="939"/>
      <c r="N275" s="939"/>
      <c r="O275" s="938"/>
      <c r="P275" s="937"/>
      <c r="Q275" s="937"/>
      <c r="R275" s="937"/>
      <c r="S275" s="937"/>
      <c r="T275" s="938"/>
      <c r="U275" s="937"/>
      <c r="V275" s="937"/>
      <c r="W275" s="937"/>
      <c r="X275" s="937"/>
      <c r="Y275" s="937"/>
      <c r="Z275" s="637"/>
      <c r="AA275" s="937"/>
      <c r="AB275" s="538"/>
      <c r="AC275" s="539"/>
      <c r="AD275" s="539"/>
      <c r="AE275" s="539"/>
      <c r="AF275" s="539"/>
      <c r="AG275" s="539"/>
      <c r="AH275" s="539"/>
      <c r="AI275" s="539"/>
      <c r="AJ275" s="539"/>
      <c r="AK275" s="539"/>
      <c r="AL275" s="539"/>
    </row>
    <row r="276" spans="1:38" s="17" customFormat="1" ht="20.100000000000001" customHeight="1">
      <c r="A276" s="940" t="s">
        <v>99</v>
      </c>
      <c r="B276" s="940"/>
      <c r="C276" s="940"/>
      <c r="D276" s="940"/>
      <c r="E276" s="940"/>
      <c r="F276" s="940"/>
      <c r="G276" s="941"/>
      <c r="H276" s="941"/>
      <c r="I276" s="941"/>
      <c r="J276" s="941"/>
      <c r="K276" s="941"/>
      <c r="L276" s="941"/>
      <c r="M276" s="941"/>
      <c r="N276" s="941"/>
      <c r="O276" s="942"/>
      <c r="P276" s="941"/>
      <c r="Q276" s="941"/>
      <c r="R276" s="941"/>
      <c r="S276" s="941"/>
      <c r="T276" s="942"/>
      <c r="U276" s="941"/>
      <c r="V276" s="941"/>
      <c r="W276" s="941"/>
      <c r="X276" s="941"/>
      <c r="Y276" s="941"/>
      <c r="Z276" s="943"/>
      <c r="AA276" s="943"/>
      <c r="AB276" s="944"/>
      <c r="AC276" s="787"/>
      <c r="AD276" s="787"/>
      <c r="AE276" s="787"/>
      <c r="AF276" s="787"/>
      <c r="AG276" s="787"/>
      <c r="AH276" s="787"/>
      <c r="AI276" s="787"/>
      <c r="AJ276" s="787"/>
      <c r="AK276" s="787"/>
      <c r="AL276" s="787"/>
    </row>
    <row r="277" spans="1:38" s="17" customFormat="1" ht="12.75">
      <c r="A277" s="544" t="s">
        <v>489</v>
      </c>
      <c r="B277" s="344"/>
      <c r="C277" s="344"/>
      <c r="D277" s="344"/>
      <c r="E277" s="344"/>
      <c r="F277" s="344"/>
      <c r="G277" s="344"/>
      <c r="H277" s="344"/>
      <c r="I277" s="344"/>
      <c r="J277" s="344"/>
      <c r="K277" s="344"/>
      <c r="L277" s="344"/>
      <c r="M277" s="344"/>
      <c r="N277" s="344"/>
      <c r="O277" s="938"/>
      <c r="P277" s="937"/>
      <c r="Q277" s="937"/>
      <c r="R277" s="937"/>
      <c r="S277" s="937"/>
      <c r="T277" s="938"/>
      <c r="U277" s="937"/>
      <c r="V277" s="937"/>
      <c r="W277" s="937"/>
      <c r="X277" s="937"/>
      <c r="Y277" s="937"/>
      <c r="Z277" s="937"/>
      <c r="AA277" s="937"/>
      <c r="AB277" s="235"/>
      <c r="AC277" s="570">
        <v>67763.8</v>
      </c>
      <c r="AD277" s="570">
        <v>73860.7</v>
      </c>
      <c r="AE277" s="570">
        <v>79159.399999999994</v>
      </c>
      <c r="AF277" s="570">
        <v>84554.1</v>
      </c>
      <c r="AG277" s="570">
        <v>92206.2</v>
      </c>
      <c r="AH277" s="570">
        <v>100898.6</v>
      </c>
      <c r="AI277" s="570">
        <v>110728.1</v>
      </c>
      <c r="AJ277" s="570">
        <v>119113.2</v>
      </c>
      <c r="AK277" s="570"/>
      <c r="AL277" s="570"/>
    </row>
    <row r="278" spans="1:38" s="17" customFormat="1" ht="12.75">
      <c r="A278" s="544" t="s">
        <v>101</v>
      </c>
      <c r="B278" s="544"/>
      <c r="C278" s="544"/>
      <c r="D278" s="544"/>
      <c r="E278" s="544"/>
      <c r="F278" s="544"/>
      <c r="G278" s="939"/>
      <c r="H278" s="937"/>
      <c r="I278" s="937"/>
      <c r="J278" s="937"/>
      <c r="K278" s="937"/>
      <c r="L278" s="937"/>
      <c r="M278" s="937"/>
      <c r="N278" s="937"/>
      <c r="O278" s="938"/>
      <c r="P278" s="937"/>
      <c r="Q278" s="937"/>
      <c r="R278" s="937"/>
      <c r="S278" s="937"/>
      <c r="T278" s="938"/>
      <c r="U278" s="937"/>
      <c r="V278" s="937"/>
      <c r="W278" s="937"/>
      <c r="X278" s="937"/>
      <c r="Y278" s="937"/>
      <c r="Z278" s="937"/>
      <c r="AA278" s="937"/>
      <c r="AB278" s="937"/>
      <c r="AC278" s="945" t="e">
        <f t="shared" ref="AC278" si="10">(AC277/AB277-1)*100</f>
        <v>#DIV/0!</v>
      </c>
      <c r="AD278" s="945">
        <f t="shared" ref="AD278" si="11">(AD277/AC277-1)*100</f>
        <v>8.9972817344954095</v>
      </c>
      <c r="AE278" s="945">
        <v>9.1999999999999993</v>
      </c>
      <c r="AF278" s="945">
        <v>6.8</v>
      </c>
      <c r="AG278" s="945">
        <v>9</v>
      </c>
      <c r="AH278" s="945">
        <v>9.4</v>
      </c>
      <c r="AI278" s="945">
        <v>9.6999999999999993</v>
      </c>
      <c r="AJ278" s="945">
        <v>7.6</v>
      </c>
      <c r="AK278" s="945"/>
      <c r="AL278" s="945"/>
    </row>
    <row r="279" spans="1:38" s="17" customFormat="1" ht="12.75">
      <c r="A279" s="544" t="s">
        <v>88</v>
      </c>
      <c r="B279" s="544"/>
      <c r="C279" s="544"/>
      <c r="D279" s="544"/>
      <c r="E279" s="544"/>
      <c r="F279" s="544"/>
      <c r="G279" s="937"/>
      <c r="H279" s="937"/>
      <c r="I279" s="937"/>
      <c r="J279" s="937"/>
      <c r="K279" s="937"/>
      <c r="L279" s="937"/>
      <c r="M279" s="937"/>
      <c r="N279" s="937"/>
      <c r="O279" s="938"/>
      <c r="P279" s="937"/>
      <c r="Q279" s="937"/>
      <c r="R279" s="937"/>
      <c r="S279" s="937"/>
      <c r="T279" s="938"/>
      <c r="U279" s="937"/>
      <c r="V279" s="937"/>
      <c r="W279" s="937"/>
      <c r="X279" s="937"/>
      <c r="Y279" s="937"/>
      <c r="Z279" s="937"/>
      <c r="AA279" s="937"/>
      <c r="AB279" s="235"/>
      <c r="AC279" s="570">
        <v>111.9</v>
      </c>
      <c r="AD279" s="570">
        <v>119.3</v>
      </c>
      <c r="AE279" s="570">
        <v>124.9</v>
      </c>
      <c r="AF279" s="570">
        <v>127</v>
      </c>
      <c r="AG279" s="570">
        <v>135.80000000000001</v>
      </c>
      <c r="AH279" s="570">
        <v>144.6</v>
      </c>
      <c r="AI279" s="570">
        <v>154.19999999999999</v>
      </c>
      <c r="AJ279" s="570">
        <v>160.69999999999999</v>
      </c>
      <c r="AK279" s="570"/>
      <c r="AL279" s="570"/>
    </row>
    <row r="280" spans="1:38" s="17" customFormat="1" ht="12.75">
      <c r="A280" s="544" t="s">
        <v>103</v>
      </c>
      <c r="B280" s="544"/>
      <c r="C280" s="544"/>
      <c r="D280" s="544"/>
      <c r="E280" s="544"/>
      <c r="F280" s="544"/>
      <c r="G280" s="344"/>
      <c r="H280" s="344"/>
      <c r="I280" s="344"/>
      <c r="J280" s="344"/>
      <c r="K280" s="344"/>
      <c r="L280" s="344"/>
      <c r="M280" s="344"/>
      <c r="N280" s="344"/>
      <c r="O280" s="938"/>
      <c r="P280" s="937"/>
      <c r="Q280" s="937"/>
      <c r="R280" s="937"/>
      <c r="S280" s="937"/>
      <c r="T280" s="938"/>
      <c r="U280" s="937"/>
      <c r="V280" s="937"/>
      <c r="W280" s="937"/>
      <c r="X280" s="937"/>
      <c r="Y280" s="937"/>
      <c r="Z280" s="937"/>
      <c r="AA280" s="937"/>
      <c r="AB280" s="235"/>
      <c r="AC280" s="570">
        <v>60562.7</v>
      </c>
      <c r="AD280" s="570">
        <v>61903.3</v>
      </c>
      <c r="AE280" s="570">
        <v>63383.7</v>
      </c>
      <c r="AF280" s="570">
        <v>66565.7</v>
      </c>
      <c r="AG280" s="570">
        <v>67877.5</v>
      </c>
      <c r="AH280" s="570">
        <v>69791.8</v>
      </c>
      <c r="AI280" s="570">
        <v>71793</v>
      </c>
      <c r="AJ280" s="570">
        <v>74118.100000000006</v>
      </c>
      <c r="AK280" s="570"/>
      <c r="AL280" s="570"/>
    </row>
    <row r="281" spans="1:38" s="17" customFormat="1" ht="12.75">
      <c r="A281" s="544" t="s">
        <v>100</v>
      </c>
      <c r="B281" s="544"/>
      <c r="C281" s="544"/>
      <c r="D281" s="544"/>
      <c r="E281" s="544"/>
      <c r="F281" s="544"/>
      <c r="G281" s="937"/>
      <c r="H281" s="937"/>
      <c r="I281" s="937"/>
      <c r="J281" s="937"/>
      <c r="K281" s="937"/>
      <c r="L281" s="937"/>
      <c r="M281" s="937"/>
      <c r="N281" s="937"/>
      <c r="O281" s="938"/>
      <c r="P281" s="937"/>
      <c r="Q281" s="937"/>
      <c r="R281" s="937"/>
      <c r="S281" s="937"/>
      <c r="T281" s="938"/>
      <c r="U281" s="937"/>
      <c r="V281" s="937"/>
      <c r="W281" s="937"/>
      <c r="X281" s="937"/>
      <c r="Y281" s="937"/>
      <c r="Z281" s="937"/>
      <c r="AA281" s="937"/>
      <c r="AB281" s="937"/>
      <c r="AC281" s="945" t="e">
        <f t="shared" ref="AC281" si="12">(AC280/AB280-1)*100</f>
        <v>#DIV/0!</v>
      </c>
      <c r="AD281" s="945">
        <f t="shared" ref="AD281" si="13">(AD280/AC280-1)*100</f>
        <v>2.2135737013046164</v>
      </c>
      <c r="AE281" s="945">
        <f>(AE280/AD280-1)*100</f>
        <v>2.3914718601431462</v>
      </c>
      <c r="AF281" s="945">
        <f t="shared" ref="AF281" si="14">(AF280/AE280-1)*100</f>
        <v>5.0202181317909877</v>
      </c>
      <c r="AG281" s="945">
        <f t="shared" ref="AG281" si="15">(AG280/AF280-1)*100</f>
        <v>1.9706846018294755</v>
      </c>
      <c r="AH281" s="945">
        <f t="shared" ref="AH281" si="16">(AH280/AG280-1)*100</f>
        <v>2.8202276159257522</v>
      </c>
      <c r="AI281" s="945">
        <f t="shared" ref="AI281" si="17">(AI280/AH280-1)*100</f>
        <v>2.867385566785785</v>
      </c>
      <c r="AJ281" s="945">
        <f t="shared" ref="AJ281" si="18">(AJ280/AI280-1)*100</f>
        <v>3.2386165782179344</v>
      </c>
      <c r="AK281" s="945"/>
      <c r="AL281" s="945"/>
    </row>
    <row r="282" spans="1:38" s="17" customFormat="1" ht="12.75">
      <c r="A282" s="544"/>
      <c r="B282" s="544"/>
      <c r="C282" s="544"/>
      <c r="D282" s="544"/>
      <c r="E282" s="544"/>
      <c r="F282" s="544"/>
      <c r="G282" s="344"/>
      <c r="H282" s="344"/>
      <c r="I282" s="344"/>
      <c r="J282" s="344"/>
      <c r="K282" s="344"/>
      <c r="L282" s="344"/>
      <c r="M282" s="344"/>
      <c r="N282" s="344"/>
      <c r="O282" s="938"/>
      <c r="P282" s="937"/>
      <c r="Q282" s="937"/>
      <c r="R282" s="937"/>
      <c r="S282" s="937"/>
      <c r="T282" s="938"/>
      <c r="U282" s="937"/>
      <c r="V282" s="937"/>
      <c r="W282" s="937"/>
      <c r="X282" s="937"/>
      <c r="Y282" s="937"/>
      <c r="Z282" s="637"/>
      <c r="AA282" s="937"/>
      <c r="AB282" s="538"/>
      <c r="AC282" s="539"/>
      <c r="AD282" s="539"/>
      <c r="AE282" s="539"/>
      <c r="AF282" s="539"/>
      <c r="AG282" s="539"/>
      <c r="AH282" s="539"/>
      <c r="AI282" s="539"/>
      <c r="AJ282" s="539"/>
      <c r="AK282" s="539"/>
      <c r="AL282" s="539"/>
    </row>
    <row r="283" spans="1:38" s="17" customFormat="1" ht="12.75">
      <c r="A283" s="529" t="s">
        <v>102</v>
      </c>
      <c r="B283" s="529"/>
      <c r="C283" s="529"/>
      <c r="D283" s="529"/>
      <c r="E283" s="529"/>
      <c r="F283" s="529"/>
      <c r="G283" s="344"/>
      <c r="H283" s="344"/>
      <c r="I283" s="344"/>
      <c r="J283" s="344"/>
      <c r="K283" s="344"/>
      <c r="L283" s="344"/>
      <c r="M283" s="344"/>
      <c r="N283" s="344"/>
      <c r="O283" s="938"/>
      <c r="P283" s="937"/>
      <c r="Q283" s="937"/>
      <c r="R283" s="937"/>
      <c r="S283" s="937"/>
      <c r="T283" s="938"/>
      <c r="U283" s="937"/>
      <c r="V283" s="937"/>
      <c r="W283" s="937"/>
      <c r="X283" s="937"/>
      <c r="Y283" s="937"/>
      <c r="Z283" s="937"/>
      <c r="AA283" s="937"/>
      <c r="AB283" s="538"/>
      <c r="AC283" s="539"/>
      <c r="AD283" s="539"/>
      <c r="AE283" s="539"/>
      <c r="AF283" s="539"/>
      <c r="AG283" s="539"/>
      <c r="AH283" s="539"/>
      <c r="AI283" s="539"/>
      <c r="AJ283" s="539"/>
      <c r="AK283" s="539"/>
      <c r="AL283" s="539"/>
    </row>
    <row r="284" spans="1:38" s="17" customFormat="1" ht="12.75">
      <c r="A284" s="544" t="s">
        <v>489</v>
      </c>
      <c r="B284" s="544"/>
      <c r="C284" s="544"/>
      <c r="D284" s="544"/>
      <c r="E284" s="544"/>
      <c r="F284" s="544"/>
      <c r="G284" s="939"/>
      <c r="H284" s="939"/>
      <c r="I284" s="939"/>
      <c r="J284" s="939"/>
      <c r="K284" s="937"/>
      <c r="L284" s="937"/>
      <c r="M284" s="937"/>
      <c r="N284" s="937"/>
      <c r="O284" s="938"/>
      <c r="P284" s="937"/>
      <c r="Q284" s="937"/>
      <c r="R284" s="937"/>
      <c r="S284" s="937"/>
      <c r="T284" s="938"/>
      <c r="U284" s="937"/>
      <c r="V284" s="937"/>
      <c r="W284" s="937"/>
      <c r="X284" s="937"/>
      <c r="Y284" s="937"/>
      <c r="Z284" s="937"/>
      <c r="AA284" s="937"/>
      <c r="AB284" s="235"/>
      <c r="AC284" s="570">
        <v>51124.6</v>
      </c>
      <c r="AD284" s="570">
        <v>55123.6</v>
      </c>
      <c r="AE284" s="570">
        <v>57416.5</v>
      </c>
      <c r="AF284" s="570">
        <v>60857.5</v>
      </c>
      <c r="AG284" s="570">
        <v>66010.2</v>
      </c>
      <c r="AH284" s="570">
        <v>72105.600000000006</v>
      </c>
      <c r="AI284" s="570">
        <v>79639</v>
      </c>
      <c r="AJ284" s="570">
        <v>86208</v>
      </c>
      <c r="AK284" s="570"/>
      <c r="AL284" s="570"/>
    </row>
    <row r="285" spans="1:38" s="17" customFormat="1" ht="12.75">
      <c r="A285" s="544" t="s">
        <v>101</v>
      </c>
      <c r="B285" s="544"/>
      <c r="C285" s="544"/>
      <c r="D285" s="544"/>
      <c r="E285" s="544"/>
      <c r="F285" s="544"/>
      <c r="G285" s="939"/>
      <c r="H285" s="939"/>
      <c r="I285" s="939"/>
      <c r="J285" s="939"/>
      <c r="K285" s="939"/>
      <c r="L285" s="939"/>
      <c r="M285" s="939"/>
      <c r="N285" s="939"/>
      <c r="O285" s="938"/>
      <c r="P285" s="937"/>
      <c r="Q285" s="937"/>
      <c r="R285" s="937"/>
      <c r="S285" s="937"/>
      <c r="T285" s="938"/>
      <c r="U285" s="937"/>
      <c r="V285" s="937"/>
      <c r="W285" s="937"/>
      <c r="X285" s="937"/>
      <c r="Y285" s="937"/>
      <c r="Z285" s="937"/>
      <c r="AA285" s="937"/>
      <c r="AB285" s="937"/>
      <c r="AC285" s="945" t="e">
        <f t="shared" ref="AC285" si="19">(AC284/AB284-1)*100</f>
        <v>#DIV/0!</v>
      </c>
      <c r="AD285" s="945">
        <f t="shared" ref="AD285" si="20">(AD284/AC284-1)*100</f>
        <v>7.8220660895146343</v>
      </c>
      <c r="AE285" s="945">
        <v>8</v>
      </c>
      <c r="AF285" s="945">
        <v>6</v>
      </c>
      <c r="AG285" s="945">
        <v>8.5</v>
      </c>
      <c r="AH285" s="945">
        <v>9.1999999999999993</v>
      </c>
      <c r="AI285" s="945">
        <v>10.4</v>
      </c>
      <c r="AJ285" s="945">
        <v>8.1999999999999993</v>
      </c>
      <c r="AK285" s="945"/>
      <c r="AL285" s="945"/>
    </row>
    <row r="286" spans="1:38" s="17" customFormat="1" ht="12.75">
      <c r="A286" s="544" t="s">
        <v>88</v>
      </c>
      <c r="B286" s="544"/>
      <c r="C286" s="544"/>
      <c r="D286" s="544"/>
      <c r="E286" s="544"/>
      <c r="F286" s="544"/>
      <c r="G286" s="939"/>
      <c r="H286" s="939"/>
      <c r="I286" s="939"/>
      <c r="J286" s="939"/>
      <c r="K286" s="939"/>
      <c r="L286" s="939"/>
      <c r="M286" s="939"/>
      <c r="N286" s="939"/>
      <c r="O286" s="938"/>
      <c r="P286" s="937"/>
      <c r="Q286" s="937"/>
      <c r="R286" s="937"/>
      <c r="S286" s="937"/>
      <c r="T286" s="937"/>
      <c r="U286" s="937"/>
      <c r="V286" s="937"/>
      <c r="W286" s="937"/>
      <c r="X286" s="937"/>
      <c r="Y286" s="937"/>
      <c r="Z286" s="937"/>
      <c r="AA286" s="937"/>
      <c r="AB286" s="937"/>
      <c r="AC286" s="945">
        <f t="shared" ref="AC286:AD286" si="21">AC284/AC287*100</f>
        <v>118.36836755720508</v>
      </c>
      <c r="AD286" s="945">
        <f t="shared" si="21"/>
        <v>125.15546917748348</v>
      </c>
      <c r="AE286" s="945">
        <v>130.9</v>
      </c>
      <c r="AF286" s="945">
        <v>134.80000000000001</v>
      </c>
      <c r="AG286" s="945">
        <v>141.5</v>
      </c>
      <c r="AH286" s="945">
        <v>148.9</v>
      </c>
      <c r="AI286" s="945">
        <v>158.1</v>
      </c>
      <c r="AJ286" s="945">
        <v>163.6</v>
      </c>
      <c r="AK286" s="945"/>
      <c r="AL286" s="945"/>
    </row>
    <row r="287" spans="1:38" s="17" customFormat="1" ht="12.75">
      <c r="A287" s="544" t="s">
        <v>103</v>
      </c>
      <c r="B287" s="544"/>
      <c r="C287" s="544"/>
      <c r="D287" s="544"/>
      <c r="E287" s="544"/>
      <c r="F287" s="544"/>
      <c r="G287" s="939"/>
      <c r="H287" s="939"/>
      <c r="I287" s="939"/>
      <c r="J287" s="939"/>
      <c r="K287" s="939"/>
      <c r="L287" s="939"/>
      <c r="M287" s="939"/>
      <c r="N287" s="939"/>
      <c r="O287" s="938"/>
      <c r="P287" s="937"/>
      <c r="Q287" s="937"/>
      <c r="R287" s="937"/>
      <c r="S287" s="937"/>
      <c r="T287" s="938"/>
      <c r="U287" s="937"/>
      <c r="V287" s="937"/>
      <c r="W287" s="937"/>
      <c r="X287" s="937"/>
      <c r="Y287" s="937"/>
      <c r="Z287" s="937"/>
      <c r="AA287" s="937"/>
      <c r="AB287" s="235"/>
      <c r="AC287" s="570">
        <v>43191.1</v>
      </c>
      <c r="AD287" s="570">
        <v>44044.1</v>
      </c>
      <c r="AE287" s="570">
        <v>43858.7</v>
      </c>
      <c r="AF287" s="570">
        <v>45145.3</v>
      </c>
      <c r="AG287" s="570">
        <v>46653.7</v>
      </c>
      <c r="AH287" s="570">
        <v>48410.9</v>
      </c>
      <c r="AI287" s="570">
        <v>50377.1</v>
      </c>
      <c r="AJ287" s="570">
        <v>52702.6</v>
      </c>
      <c r="AK287" s="570"/>
      <c r="AL287" s="570"/>
    </row>
    <row r="288" spans="1:38" s="17" customFormat="1" ht="12.75">
      <c r="A288" s="548" t="s">
        <v>100</v>
      </c>
      <c r="B288" s="548"/>
      <c r="C288" s="548"/>
      <c r="D288" s="548"/>
      <c r="E288" s="548"/>
      <c r="F288" s="548"/>
      <c r="G288" s="947"/>
      <c r="H288" s="947"/>
      <c r="I288" s="947"/>
      <c r="J288" s="947"/>
      <c r="K288" s="947"/>
      <c r="L288" s="947"/>
      <c r="M288" s="947"/>
      <c r="N288" s="947"/>
      <c r="O288" s="948"/>
      <c r="P288" s="949"/>
      <c r="Q288" s="949"/>
      <c r="R288" s="949"/>
      <c r="S288" s="949"/>
      <c r="T288" s="948"/>
      <c r="U288" s="949"/>
      <c r="V288" s="949"/>
      <c r="W288" s="949"/>
      <c r="X288" s="949"/>
      <c r="Y288" s="949"/>
      <c r="Z288" s="949"/>
      <c r="AA288" s="949"/>
      <c r="AB288" s="949"/>
      <c r="AC288" s="950" t="e">
        <f t="shared" ref="AC288" si="22">(AC287/AB287-1)*100</f>
        <v>#DIV/0!</v>
      </c>
      <c r="AD288" s="950">
        <f t="shared" ref="AD288" si="23">(AD287/AC287-1)*100</f>
        <v>1.9749439120559487</v>
      </c>
      <c r="AE288" s="950">
        <f t="shared" ref="AE288" si="24">(AE287/AD287-1)*100</f>
        <v>-0.42094173793992828</v>
      </c>
      <c r="AF288" s="950">
        <f t="shared" ref="AF288" si="25">(AF287/AE287-1)*100</f>
        <v>2.9335114811884555</v>
      </c>
      <c r="AG288" s="950">
        <f t="shared" ref="AG288" si="26">(AG287/AF287-1)*100</f>
        <v>3.3412115989925661</v>
      </c>
      <c r="AH288" s="950">
        <f t="shared" ref="AH288" si="27">(AH287/AG287-1)*100</f>
        <v>3.7664751134422358</v>
      </c>
      <c r="AI288" s="950">
        <f t="shared" ref="AI288" si="28">(AI287/AH287-1)*100</f>
        <v>4.0614820216108294</v>
      </c>
      <c r="AJ288" s="950">
        <f t="shared" ref="AJ288" si="29">(AJ287/AI287-1)*100</f>
        <v>4.6161847347306662</v>
      </c>
      <c r="AK288" s="950"/>
      <c r="AL288" s="950"/>
    </row>
    <row r="289" spans="1:38" s="17" customFormat="1" ht="12.75">
      <c r="A289" s="544"/>
      <c r="B289" s="544"/>
      <c r="C289" s="544"/>
      <c r="D289" s="544"/>
      <c r="E289" s="544"/>
      <c r="F289" s="544"/>
      <c r="G289" s="939"/>
      <c r="H289" s="939"/>
      <c r="I289" s="939"/>
      <c r="J289" s="939"/>
      <c r="K289" s="939"/>
      <c r="L289" s="939"/>
      <c r="M289" s="939"/>
      <c r="N289" s="939"/>
      <c r="O289" s="937"/>
      <c r="P289" s="937"/>
      <c r="Q289" s="937"/>
      <c r="R289" s="937"/>
      <c r="S289" s="937"/>
      <c r="T289" s="937"/>
      <c r="U289" s="937"/>
      <c r="V289" s="937"/>
      <c r="W289" s="937"/>
      <c r="X289" s="937"/>
      <c r="Y289" s="937"/>
      <c r="Z289" s="937"/>
      <c r="AA289" s="937"/>
      <c r="AB289" s="937"/>
      <c r="AC289" s="945"/>
      <c r="AD289" s="945"/>
      <c r="AE289" s="945"/>
      <c r="AF289" s="945"/>
      <c r="AG289" s="945"/>
      <c r="AH289" s="945"/>
      <c r="AI289" s="945"/>
      <c r="AJ289" s="945"/>
      <c r="AK289" s="945"/>
      <c r="AL289" s="945"/>
    </row>
    <row r="290" spans="1:38" s="17" customFormat="1" ht="20.25">
      <c r="A290" s="522" t="s">
        <v>650</v>
      </c>
      <c r="B290" s="511"/>
      <c r="C290" s="511"/>
      <c r="D290" s="511"/>
      <c r="E290" s="511"/>
      <c r="F290" s="511"/>
      <c r="G290" s="512"/>
      <c r="H290" s="512"/>
      <c r="I290" s="512"/>
      <c r="J290" s="512"/>
      <c r="K290" s="512"/>
      <c r="L290" s="512"/>
      <c r="M290" s="512"/>
      <c r="N290" s="512"/>
      <c r="O290" s="513"/>
      <c r="P290" s="513"/>
      <c r="Q290" s="513"/>
      <c r="R290" s="513"/>
      <c r="S290" s="513"/>
      <c r="T290" s="513"/>
      <c r="U290" s="513"/>
      <c r="V290" s="513"/>
      <c r="W290" s="513"/>
      <c r="X290" s="513"/>
      <c r="Y290" s="513"/>
      <c r="Z290" s="513"/>
      <c r="AA290" s="514"/>
      <c r="AB290" s="513"/>
      <c r="AC290" s="513"/>
      <c r="AD290" s="513"/>
      <c r="AE290" s="513"/>
      <c r="AF290" s="513"/>
      <c r="AG290" s="513"/>
      <c r="AH290" s="513"/>
    </row>
    <row r="291" spans="1:38" s="17" customFormat="1" ht="15.75">
      <c r="A291" s="526" t="s">
        <v>510</v>
      </c>
      <c r="B291" s="511"/>
      <c r="C291" s="511"/>
      <c r="D291" s="511"/>
      <c r="E291" s="511"/>
      <c r="F291" s="511"/>
      <c r="G291" s="512"/>
      <c r="H291" s="512"/>
      <c r="I291" s="512"/>
      <c r="J291" s="512"/>
      <c r="K291" s="512"/>
      <c r="L291" s="512"/>
      <c r="M291" s="512"/>
      <c r="N291" s="512"/>
      <c r="O291" s="513"/>
      <c r="P291" s="513"/>
      <c r="Q291" s="513"/>
      <c r="R291" s="513"/>
      <c r="S291" s="513"/>
      <c r="T291" s="513"/>
      <c r="U291" s="513"/>
      <c r="V291" s="513"/>
      <c r="W291" s="513"/>
      <c r="X291" s="513"/>
      <c r="Y291" s="513"/>
      <c r="Z291" s="513"/>
      <c r="AA291" s="514"/>
      <c r="AB291" s="513"/>
      <c r="AC291" s="513"/>
      <c r="AD291" s="513"/>
      <c r="AE291" s="513"/>
      <c r="AF291" s="513"/>
      <c r="AG291" s="513"/>
      <c r="AH291" s="513"/>
    </row>
    <row r="292" spans="1:38" s="17" customFormat="1" ht="12.75">
      <c r="A292" s="528" t="s">
        <v>79</v>
      </c>
      <c r="B292" s="511"/>
      <c r="C292" s="511"/>
      <c r="D292" s="511"/>
      <c r="E292" s="511"/>
      <c r="F292" s="511"/>
      <c r="G292" s="512"/>
      <c r="H292" s="512"/>
      <c r="I292" s="512"/>
      <c r="J292" s="512"/>
      <c r="K292" s="512"/>
      <c r="L292" s="512"/>
      <c r="M292" s="512"/>
      <c r="N292" s="512"/>
      <c r="O292" s="513"/>
      <c r="P292" s="513"/>
      <c r="Q292" s="513"/>
      <c r="R292" s="513"/>
      <c r="S292" s="513"/>
      <c r="T292" s="513"/>
      <c r="U292" s="513"/>
      <c r="V292" s="513"/>
      <c r="W292" s="513"/>
      <c r="X292" s="513"/>
      <c r="Y292" s="513"/>
      <c r="Z292" s="513"/>
      <c r="AA292" s="513"/>
      <c r="AB292" s="513"/>
      <c r="AC292" s="513"/>
      <c r="AD292" s="513"/>
      <c r="AE292" s="513"/>
      <c r="AF292" s="513"/>
      <c r="AG292" s="513"/>
      <c r="AH292" s="513"/>
    </row>
    <row r="293" spans="1:38" s="17" customFormat="1" ht="12.75">
      <c r="A293" s="535" t="s">
        <v>80</v>
      </c>
      <c r="B293" s="511"/>
      <c r="C293" s="511"/>
      <c r="D293" s="511"/>
      <c r="E293" s="511"/>
      <c r="F293" s="511"/>
      <c r="G293" s="512"/>
      <c r="H293" s="512"/>
      <c r="I293" s="512"/>
      <c r="J293" s="512"/>
      <c r="K293" s="512"/>
      <c r="L293" s="512"/>
      <c r="M293" s="512"/>
      <c r="N293" s="512"/>
      <c r="O293" s="513"/>
      <c r="P293" s="513"/>
      <c r="Q293" s="513"/>
      <c r="R293" s="513"/>
      <c r="S293" s="513"/>
      <c r="T293" s="513"/>
      <c r="U293" s="513"/>
      <c r="V293" s="513"/>
      <c r="W293" s="513"/>
      <c r="X293" s="513"/>
      <c r="Y293" s="513"/>
      <c r="Z293" s="513"/>
      <c r="AA293" s="514"/>
      <c r="AB293" s="513"/>
      <c r="AC293" s="533">
        <v>2016</v>
      </c>
      <c r="AD293" s="533">
        <v>2017</v>
      </c>
      <c r="AE293" s="533">
        <v>2018</v>
      </c>
      <c r="AF293" s="533">
        <v>2019</v>
      </c>
      <c r="AG293" s="533">
        <v>2020</v>
      </c>
      <c r="AH293" s="533">
        <v>2021</v>
      </c>
    </row>
    <row r="294" spans="1:38" s="17" customFormat="1" ht="12.75">
      <c r="A294" s="515"/>
      <c r="B294" s="511"/>
      <c r="C294" s="511"/>
      <c r="D294" s="511"/>
      <c r="E294" s="511"/>
      <c r="F294" s="511"/>
      <c r="G294" s="512"/>
      <c r="H294" s="512"/>
      <c r="I294" s="512"/>
      <c r="J294" s="512"/>
      <c r="K294" s="512"/>
      <c r="L294" s="512"/>
      <c r="M294" s="512"/>
      <c r="N294" s="512"/>
      <c r="O294" s="513"/>
      <c r="P294" s="513"/>
      <c r="Q294" s="513"/>
      <c r="R294" s="513"/>
      <c r="S294" s="513"/>
      <c r="T294" s="513"/>
      <c r="U294" s="513"/>
      <c r="V294" s="513"/>
      <c r="W294" s="513"/>
      <c r="X294" s="513"/>
      <c r="Y294" s="513"/>
      <c r="Z294" s="513"/>
      <c r="AA294" s="514"/>
      <c r="AB294" s="513"/>
      <c r="AC294" s="537" t="s">
        <v>82</v>
      </c>
      <c r="AD294" s="537" t="s">
        <v>82</v>
      </c>
      <c r="AE294" s="537" t="s">
        <v>82</v>
      </c>
      <c r="AF294" s="537" t="s">
        <v>82</v>
      </c>
      <c r="AG294" s="537" t="s">
        <v>82</v>
      </c>
      <c r="AH294" s="537" t="s">
        <v>82</v>
      </c>
    </row>
    <row r="295" spans="1:38" s="17" customFormat="1" ht="12.75">
      <c r="A295" s="529" t="s">
        <v>87</v>
      </c>
      <c r="B295" s="511"/>
      <c r="C295" s="511"/>
      <c r="D295" s="511"/>
      <c r="E295" s="511"/>
      <c r="F295" s="511"/>
      <c r="G295" s="512"/>
      <c r="H295" s="512"/>
      <c r="I295" s="512"/>
      <c r="J295" s="512"/>
      <c r="K295" s="512"/>
      <c r="L295" s="512"/>
      <c r="M295" s="512"/>
      <c r="N295" s="512"/>
      <c r="O295" s="513"/>
      <c r="P295" s="513"/>
      <c r="Q295" s="513"/>
      <c r="R295" s="513"/>
      <c r="S295" s="513"/>
      <c r="T295" s="513"/>
      <c r="U295" s="513"/>
      <c r="V295" s="513"/>
      <c r="W295" s="513"/>
      <c r="X295" s="513"/>
      <c r="Y295" s="513"/>
      <c r="Z295" s="513"/>
      <c r="AA295" s="514"/>
      <c r="AB295" s="513"/>
      <c r="AC295" s="537"/>
      <c r="AD295" s="537"/>
      <c r="AE295" s="537"/>
      <c r="AF295" s="537"/>
      <c r="AG295" s="537"/>
      <c r="AH295" s="537"/>
    </row>
    <row r="296" spans="1:38" s="17" customFormat="1" ht="12.75">
      <c r="A296" s="544" t="s">
        <v>489</v>
      </c>
      <c r="B296" s="511"/>
      <c r="C296" s="511"/>
      <c r="D296" s="511"/>
      <c r="E296" s="511"/>
      <c r="F296" s="511"/>
      <c r="G296" s="512"/>
      <c r="H296" s="512"/>
      <c r="I296" s="512"/>
      <c r="J296" s="512"/>
      <c r="K296" s="512"/>
      <c r="L296" s="512"/>
      <c r="M296" s="512"/>
      <c r="N296" s="512"/>
      <c r="O296" s="513"/>
      <c r="P296" s="513"/>
      <c r="Q296" s="513"/>
      <c r="R296" s="513"/>
      <c r="S296" s="513"/>
      <c r="T296" s="513"/>
      <c r="U296" s="513"/>
      <c r="V296" s="513"/>
      <c r="W296" s="513"/>
      <c r="X296" s="513"/>
      <c r="Y296" s="513"/>
      <c r="Z296" s="513"/>
      <c r="AA296" s="514"/>
      <c r="AB296" s="513"/>
      <c r="AC296" s="570">
        <v>12191.5</v>
      </c>
      <c r="AD296" s="570">
        <v>13382.7</v>
      </c>
      <c r="AE296" s="570">
        <v>14633.1</v>
      </c>
      <c r="AF296" s="570">
        <v>15793</v>
      </c>
      <c r="AG296" s="570">
        <v>17035.2</v>
      </c>
      <c r="AH296" s="570">
        <v>18341.099999999999</v>
      </c>
    </row>
    <row r="297" spans="1:38" s="17" customFormat="1" ht="12.75">
      <c r="A297" s="544" t="s">
        <v>88</v>
      </c>
      <c r="B297" s="511"/>
      <c r="C297" s="511"/>
      <c r="D297" s="511"/>
      <c r="E297" s="511"/>
      <c r="F297" s="511"/>
      <c r="G297" s="512"/>
      <c r="H297" s="512"/>
      <c r="I297" s="512"/>
      <c r="J297" s="512"/>
      <c r="K297" s="512"/>
      <c r="L297" s="512"/>
      <c r="M297" s="512"/>
      <c r="N297" s="512"/>
      <c r="O297" s="513"/>
      <c r="P297" s="513"/>
      <c r="Q297" s="513"/>
      <c r="R297" s="513"/>
      <c r="S297" s="513"/>
      <c r="T297" s="513"/>
      <c r="U297" s="513"/>
      <c r="V297" s="513"/>
      <c r="W297" s="513"/>
      <c r="X297" s="513"/>
      <c r="Y297" s="513"/>
      <c r="Z297" s="513"/>
      <c r="AA297" s="514"/>
      <c r="AB297" s="513"/>
      <c r="AC297" s="570">
        <v>278.5</v>
      </c>
      <c r="AD297" s="570">
        <v>295.2</v>
      </c>
      <c r="AE297" s="570">
        <v>311.39999999999998</v>
      </c>
      <c r="AF297" s="570">
        <v>324.60000000000002</v>
      </c>
      <c r="AG297" s="570">
        <v>338.4</v>
      </c>
      <c r="AH297" s="570">
        <v>353.3</v>
      </c>
    </row>
    <row r="298" spans="1:38" s="17" customFormat="1" ht="12.75">
      <c r="A298" s="544" t="s">
        <v>103</v>
      </c>
      <c r="B298" s="511"/>
      <c r="C298" s="511"/>
      <c r="D298" s="511"/>
      <c r="E298" s="511"/>
      <c r="F298" s="511"/>
      <c r="G298" s="512"/>
      <c r="H298" s="512"/>
      <c r="I298" s="512"/>
      <c r="J298" s="512"/>
      <c r="K298" s="512"/>
      <c r="L298" s="512"/>
      <c r="M298" s="512"/>
      <c r="N298" s="512"/>
      <c r="O298" s="513"/>
      <c r="P298" s="513"/>
      <c r="Q298" s="513"/>
      <c r="R298" s="513"/>
      <c r="S298" s="513"/>
      <c r="T298" s="513"/>
      <c r="U298" s="513"/>
      <c r="V298" s="513"/>
      <c r="W298" s="513"/>
      <c r="X298" s="513"/>
      <c r="Y298" s="513"/>
      <c r="Z298" s="513"/>
      <c r="AA298" s="514"/>
      <c r="AB298" s="513"/>
      <c r="AC298" s="570">
        <v>4377.7</v>
      </c>
      <c r="AD298" s="570">
        <v>4533.5</v>
      </c>
      <c r="AE298" s="570">
        <v>4699.1000000000004</v>
      </c>
      <c r="AF298" s="570">
        <v>4865.5</v>
      </c>
      <c r="AG298" s="570">
        <v>5033.3999999999996</v>
      </c>
      <c r="AH298" s="570">
        <v>5191.8999999999996</v>
      </c>
    </row>
    <row r="299" spans="1:38" s="17" customFormat="1" ht="12.75">
      <c r="A299" s="544" t="s">
        <v>89</v>
      </c>
      <c r="B299" s="511"/>
      <c r="C299" s="511"/>
      <c r="D299" s="511"/>
      <c r="E299" s="511"/>
      <c r="F299" s="511"/>
      <c r="G299" s="512"/>
      <c r="H299" s="512"/>
      <c r="I299" s="512"/>
      <c r="J299" s="512"/>
      <c r="K299" s="512"/>
      <c r="L299" s="512"/>
      <c r="M299" s="512"/>
      <c r="N299" s="512"/>
      <c r="O299" s="513"/>
      <c r="P299" s="513"/>
      <c r="Q299" s="513"/>
      <c r="R299" s="513"/>
      <c r="S299" s="513"/>
      <c r="T299" s="513"/>
      <c r="U299" s="513"/>
      <c r="V299" s="513"/>
      <c r="W299" s="513"/>
      <c r="X299" s="513"/>
      <c r="Y299" s="513"/>
      <c r="Z299" s="513"/>
      <c r="AA299" s="514"/>
      <c r="AB299" s="513"/>
      <c r="AC299" s="570">
        <v>3.1</v>
      </c>
      <c r="AD299" s="570">
        <v>3.6</v>
      </c>
      <c r="AE299" s="570">
        <v>3.7</v>
      </c>
      <c r="AF299" s="570">
        <v>3.5</v>
      </c>
      <c r="AG299" s="570">
        <v>3.5</v>
      </c>
      <c r="AH299" s="570">
        <v>3.1</v>
      </c>
    </row>
    <row r="300" spans="1:38" s="17" customFormat="1" ht="12.75">
      <c r="A300" s="529"/>
      <c r="B300" s="511"/>
      <c r="C300" s="511"/>
      <c r="D300" s="511"/>
      <c r="E300" s="511"/>
      <c r="F300" s="511"/>
      <c r="G300" s="512"/>
      <c r="H300" s="512"/>
      <c r="I300" s="512"/>
      <c r="J300" s="512"/>
      <c r="K300" s="512"/>
      <c r="L300" s="512"/>
      <c r="M300" s="512"/>
      <c r="N300" s="512"/>
      <c r="O300" s="513"/>
      <c r="P300" s="513"/>
      <c r="Q300" s="513"/>
      <c r="R300" s="513"/>
      <c r="S300" s="513"/>
      <c r="T300" s="513"/>
      <c r="U300" s="513"/>
      <c r="V300" s="513"/>
      <c r="W300" s="513"/>
      <c r="X300" s="513"/>
      <c r="Y300" s="513"/>
      <c r="Z300" s="513"/>
      <c r="AA300" s="514"/>
      <c r="AB300" s="513"/>
      <c r="AC300" s="570"/>
      <c r="AD300" s="570"/>
      <c r="AE300" s="570"/>
      <c r="AF300" s="570"/>
      <c r="AG300" s="570"/>
      <c r="AH300" s="570"/>
    </row>
    <row r="301" spans="1:38" s="17" customFormat="1" ht="12.75">
      <c r="A301" s="529" t="s">
        <v>90</v>
      </c>
      <c r="B301" s="511"/>
      <c r="C301" s="511"/>
      <c r="D301" s="511"/>
      <c r="E301" s="511"/>
      <c r="F301" s="511"/>
      <c r="G301" s="512"/>
      <c r="H301" s="512"/>
      <c r="I301" s="512"/>
      <c r="J301" s="512"/>
      <c r="K301" s="512"/>
      <c r="L301" s="512"/>
      <c r="M301" s="512"/>
      <c r="N301" s="512"/>
      <c r="O301" s="513"/>
      <c r="P301" s="513"/>
      <c r="Q301" s="513"/>
      <c r="R301" s="513"/>
      <c r="S301" s="513"/>
      <c r="T301" s="513"/>
      <c r="U301" s="513"/>
      <c r="V301" s="513"/>
      <c r="W301" s="513"/>
      <c r="X301" s="513"/>
      <c r="Y301" s="513"/>
      <c r="Z301" s="513"/>
      <c r="AA301" s="514"/>
      <c r="AB301" s="513"/>
      <c r="AC301" s="539"/>
      <c r="AD301" s="539"/>
      <c r="AE301" s="539"/>
      <c r="AF301" s="539"/>
      <c r="AG301" s="539"/>
      <c r="AH301" s="539"/>
    </row>
    <row r="302" spans="1:38" s="17" customFormat="1" ht="12.75">
      <c r="A302" s="544" t="s">
        <v>489</v>
      </c>
      <c r="B302" s="511"/>
      <c r="C302" s="511"/>
      <c r="D302" s="511"/>
      <c r="E302" s="511"/>
      <c r="F302" s="511"/>
      <c r="G302" s="512"/>
      <c r="H302" s="512"/>
      <c r="I302" s="512"/>
      <c r="J302" s="512"/>
      <c r="K302" s="512"/>
      <c r="L302" s="512"/>
      <c r="M302" s="512"/>
      <c r="N302" s="512"/>
      <c r="O302" s="513"/>
      <c r="P302" s="513"/>
      <c r="Q302" s="513"/>
      <c r="R302" s="513"/>
      <c r="S302" s="513"/>
      <c r="T302" s="513"/>
      <c r="U302" s="513"/>
      <c r="V302" s="513"/>
      <c r="W302" s="513"/>
      <c r="X302" s="513"/>
      <c r="Y302" s="513"/>
      <c r="Z302" s="513"/>
      <c r="AA302" s="514"/>
      <c r="AB302" s="513"/>
      <c r="AC302" s="570">
        <v>9844.6</v>
      </c>
      <c r="AD302" s="570">
        <v>11369.4</v>
      </c>
      <c r="AE302" s="570">
        <v>12138.9</v>
      </c>
      <c r="AF302" s="570">
        <v>12354.7</v>
      </c>
      <c r="AG302" s="570">
        <v>12727.5</v>
      </c>
      <c r="AH302" s="570">
        <v>13013.7</v>
      </c>
    </row>
    <row r="303" spans="1:38" s="17" customFormat="1" ht="12.75">
      <c r="A303" s="544" t="s">
        <v>88</v>
      </c>
      <c r="B303" s="511"/>
      <c r="C303" s="511"/>
      <c r="D303" s="511"/>
      <c r="E303" s="511"/>
      <c r="F303" s="511"/>
      <c r="G303" s="512"/>
      <c r="H303" s="512"/>
      <c r="I303" s="512"/>
      <c r="J303" s="512"/>
      <c r="K303" s="512"/>
      <c r="L303" s="512"/>
      <c r="M303" s="512"/>
      <c r="N303" s="512"/>
      <c r="O303" s="513"/>
      <c r="P303" s="513"/>
      <c r="Q303" s="513"/>
      <c r="R303" s="513"/>
      <c r="S303" s="513"/>
      <c r="T303" s="513"/>
      <c r="U303" s="513"/>
      <c r="V303" s="513"/>
      <c r="W303" s="513"/>
      <c r="X303" s="513"/>
      <c r="Y303" s="513"/>
      <c r="Z303" s="513"/>
      <c r="AA303" s="514"/>
      <c r="AB303" s="513"/>
      <c r="AC303" s="570">
        <v>277.3</v>
      </c>
      <c r="AD303" s="570">
        <v>322.89999999999998</v>
      </c>
      <c r="AE303" s="570">
        <v>346.6</v>
      </c>
      <c r="AF303" s="570">
        <v>354.8</v>
      </c>
      <c r="AG303" s="570">
        <v>366.9</v>
      </c>
      <c r="AH303" s="570">
        <v>375.5</v>
      </c>
    </row>
    <row r="304" spans="1:38" s="17" customFormat="1" ht="12.75">
      <c r="A304" s="544" t="s">
        <v>103</v>
      </c>
      <c r="B304" s="511"/>
      <c r="C304" s="511"/>
      <c r="D304" s="511"/>
      <c r="E304" s="511"/>
      <c r="F304" s="511"/>
      <c r="G304" s="512"/>
      <c r="H304" s="512"/>
      <c r="I304" s="512"/>
      <c r="J304" s="512"/>
      <c r="K304" s="512"/>
      <c r="L304" s="512"/>
      <c r="M304" s="512"/>
      <c r="N304" s="512"/>
      <c r="O304" s="513"/>
      <c r="P304" s="513"/>
      <c r="Q304" s="513"/>
      <c r="R304" s="513"/>
      <c r="S304" s="513"/>
      <c r="T304" s="513"/>
      <c r="U304" s="513"/>
      <c r="V304" s="513"/>
      <c r="W304" s="513"/>
      <c r="X304" s="513"/>
      <c r="Y304" s="513"/>
      <c r="Z304" s="513"/>
      <c r="AA304" s="514"/>
      <c r="AB304" s="513"/>
      <c r="AC304" s="570">
        <v>3550</v>
      </c>
      <c r="AD304" s="570">
        <v>3520.8</v>
      </c>
      <c r="AE304" s="570">
        <v>3501.8</v>
      </c>
      <c r="AF304" s="570">
        <v>3481.9</v>
      </c>
      <c r="AG304" s="570">
        <v>3469.1</v>
      </c>
      <c r="AH304" s="570">
        <v>3465.4</v>
      </c>
    </row>
    <row r="305" spans="1:34" s="17" customFormat="1" ht="12.75">
      <c r="A305" s="544" t="s">
        <v>89</v>
      </c>
      <c r="B305" s="511"/>
      <c r="C305" s="511"/>
      <c r="D305" s="511"/>
      <c r="E305" s="511"/>
      <c r="F305" s="511"/>
      <c r="G305" s="512"/>
      <c r="H305" s="512"/>
      <c r="I305" s="512"/>
      <c r="J305" s="512"/>
      <c r="K305" s="512"/>
      <c r="L305" s="512"/>
      <c r="M305" s="512"/>
      <c r="N305" s="512"/>
      <c r="O305" s="513"/>
      <c r="P305" s="513"/>
      <c r="Q305" s="513"/>
      <c r="R305" s="513"/>
      <c r="S305" s="513"/>
      <c r="T305" s="513"/>
      <c r="U305" s="513"/>
      <c r="V305" s="513"/>
      <c r="W305" s="513"/>
      <c r="X305" s="513"/>
      <c r="Y305" s="513"/>
      <c r="Z305" s="513"/>
      <c r="AA305" s="514"/>
      <c r="AB305" s="513"/>
      <c r="AC305" s="570">
        <v>-1.3</v>
      </c>
      <c r="AD305" s="570">
        <v>-0.8</v>
      </c>
      <c r="AE305" s="570">
        <v>-0.5</v>
      </c>
      <c r="AF305" s="570">
        <v>-0.6</v>
      </c>
      <c r="AG305" s="570">
        <v>-0.4</v>
      </c>
      <c r="AH305" s="570">
        <v>-0.1</v>
      </c>
    </row>
    <row r="306" spans="1:34" s="17" customFormat="1" ht="12.75">
      <c r="A306" s="529"/>
      <c r="B306" s="511"/>
      <c r="C306" s="511"/>
      <c r="D306" s="511"/>
      <c r="E306" s="511"/>
      <c r="F306" s="511"/>
      <c r="G306" s="512"/>
      <c r="H306" s="512"/>
      <c r="I306" s="512"/>
      <c r="J306" s="512"/>
      <c r="K306" s="512"/>
      <c r="L306" s="512"/>
      <c r="M306" s="512"/>
      <c r="N306" s="512"/>
      <c r="O306" s="513"/>
      <c r="P306" s="513"/>
      <c r="Q306" s="513"/>
      <c r="R306" s="513"/>
      <c r="S306" s="513"/>
      <c r="T306" s="513"/>
      <c r="U306" s="513"/>
      <c r="V306" s="513"/>
      <c r="W306" s="513"/>
      <c r="X306" s="513"/>
      <c r="Y306" s="513"/>
      <c r="Z306" s="513"/>
      <c r="AA306" s="514"/>
      <c r="AB306" s="513"/>
      <c r="AC306" s="539"/>
      <c r="AD306" s="539"/>
      <c r="AE306" s="539"/>
      <c r="AF306" s="539"/>
      <c r="AG306" s="539"/>
      <c r="AH306" s="539"/>
    </row>
    <row r="307" spans="1:34" s="17" customFormat="1" ht="12.75">
      <c r="A307" s="529" t="s">
        <v>91</v>
      </c>
      <c r="B307" s="511"/>
      <c r="C307" s="511"/>
      <c r="D307" s="511"/>
      <c r="E307" s="511"/>
      <c r="F307" s="511"/>
      <c r="G307" s="512"/>
      <c r="H307" s="512"/>
      <c r="I307" s="512"/>
      <c r="J307" s="512"/>
      <c r="K307" s="512"/>
      <c r="L307" s="512"/>
      <c r="M307" s="512"/>
      <c r="N307" s="512"/>
      <c r="O307" s="513"/>
      <c r="P307" s="513"/>
      <c r="Q307" s="513"/>
      <c r="R307" s="513"/>
      <c r="S307" s="513"/>
      <c r="T307" s="513"/>
      <c r="U307" s="513"/>
      <c r="V307" s="513"/>
      <c r="W307" s="513"/>
      <c r="X307" s="513"/>
      <c r="Y307" s="513"/>
      <c r="Z307" s="513"/>
      <c r="AA307" s="514"/>
      <c r="AB307" s="513"/>
      <c r="AC307" s="539"/>
      <c r="AD307" s="539"/>
      <c r="AE307" s="539"/>
      <c r="AF307" s="539"/>
      <c r="AG307" s="539"/>
      <c r="AH307" s="539"/>
    </row>
    <row r="308" spans="1:34" s="17" customFormat="1" ht="12.75">
      <c r="A308" s="544" t="s">
        <v>489</v>
      </c>
      <c r="B308" s="511"/>
      <c r="C308" s="511"/>
      <c r="D308" s="511"/>
      <c r="E308" s="511"/>
      <c r="F308" s="511"/>
      <c r="G308" s="512"/>
      <c r="H308" s="512"/>
      <c r="I308" s="512"/>
      <c r="J308" s="512"/>
      <c r="K308" s="512"/>
      <c r="L308" s="512"/>
      <c r="M308" s="512"/>
      <c r="N308" s="512"/>
      <c r="O308" s="513"/>
      <c r="P308" s="513"/>
      <c r="Q308" s="513"/>
      <c r="R308" s="513"/>
      <c r="S308" s="513"/>
      <c r="T308" s="513"/>
      <c r="U308" s="513"/>
      <c r="V308" s="513"/>
      <c r="W308" s="513"/>
      <c r="X308" s="513"/>
      <c r="Y308" s="513"/>
      <c r="Z308" s="513"/>
      <c r="AA308" s="514"/>
      <c r="AB308" s="513"/>
      <c r="AC308" s="570">
        <v>4034.3</v>
      </c>
      <c r="AD308" s="570">
        <v>4813.3</v>
      </c>
      <c r="AE308" s="570">
        <v>4973.7</v>
      </c>
      <c r="AF308" s="570">
        <v>4878.5</v>
      </c>
      <c r="AG308" s="570">
        <v>4966.6000000000004</v>
      </c>
      <c r="AH308" s="570">
        <v>5171.3</v>
      </c>
    </row>
    <row r="309" spans="1:34" s="17" customFormat="1" ht="12.75">
      <c r="A309" s="544" t="s">
        <v>88</v>
      </c>
      <c r="B309" s="511"/>
      <c r="C309" s="511"/>
      <c r="D309" s="511"/>
      <c r="E309" s="511"/>
      <c r="F309" s="511"/>
      <c r="G309" s="512"/>
      <c r="H309" s="512"/>
      <c r="I309" s="512"/>
      <c r="J309" s="512"/>
      <c r="K309" s="512"/>
      <c r="L309" s="512"/>
      <c r="M309" s="512"/>
      <c r="N309" s="512"/>
      <c r="O309" s="513"/>
      <c r="P309" s="513"/>
      <c r="Q309" s="513"/>
      <c r="R309" s="513"/>
      <c r="S309" s="513"/>
      <c r="T309" s="513"/>
      <c r="U309" s="513"/>
      <c r="V309" s="513"/>
      <c r="W309" s="513"/>
      <c r="X309" s="513"/>
      <c r="Y309" s="513"/>
      <c r="Z309" s="513"/>
      <c r="AA309" s="514"/>
      <c r="AB309" s="513"/>
      <c r="AC309" s="570">
        <v>549.9</v>
      </c>
      <c r="AD309" s="570">
        <v>564.29999999999995</v>
      </c>
      <c r="AE309" s="570">
        <v>574.5</v>
      </c>
      <c r="AF309" s="570">
        <v>555.5</v>
      </c>
      <c r="AG309" s="570">
        <v>568.4</v>
      </c>
      <c r="AH309" s="570">
        <v>586.79999999999995</v>
      </c>
    </row>
    <row r="310" spans="1:34" s="17" customFormat="1" ht="12.75">
      <c r="A310" s="544" t="s">
        <v>103</v>
      </c>
      <c r="B310" s="511"/>
      <c r="C310" s="511"/>
      <c r="D310" s="511"/>
      <c r="E310" s="511"/>
      <c r="F310" s="511"/>
      <c r="G310" s="512"/>
      <c r="H310" s="512"/>
      <c r="I310" s="512"/>
      <c r="J310" s="512"/>
      <c r="K310" s="512"/>
      <c r="L310" s="512"/>
      <c r="M310" s="512"/>
      <c r="N310" s="512"/>
      <c r="O310" s="513"/>
      <c r="P310" s="513"/>
      <c r="Q310" s="513"/>
      <c r="R310" s="513"/>
      <c r="S310" s="513"/>
      <c r="T310" s="513"/>
      <c r="U310" s="513"/>
      <c r="V310" s="513"/>
      <c r="W310" s="513"/>
      <c r="X310" s="513"/>
      <c r="Y310" s="513"/>
      <c r="Z310" s="513"/>
      <c r="AA310" s="514"/>
      <c r="AB310" s="513"/>
      <c r="AC310" s="570">
        <v>733.7</v>
      </c>
      <c r="AD310" s="570">
        <v>852.9</v>
      </c>
      <c r="AE310" s="570">
        <v>865.7</v>
      </c>
      <c r="AF310" s="570">
        <v>878.2</v>
      </c>
      <c r="AG310" s="570">
        <v>873.8</v>
      </c>
      <c r="AH310" s="570">
        <v>881.3</v>
      </c>
    </row>
    <row r="311" spans="1:34" s="17" customFormat="1" ht="12.75">
      <c r="A311" s="544" t="s">
        <v>89</v>
      </c>
      <c r="B311" s="511"/>
      <c r="C311" s="511"/>
      <c r="D311" s="511"/>
      <c r="E311" s="511"/>
      <c r="F311" s="511"/>
      <c r="G311" s="512"/>
      <c r="H311" s="512"/>
      <c r="I311" s="512"/>
      <c r="J311" s="512"/>
      <c r="K311" s="512"/>
      <c r="L311" s="512"/>
      <c r="M311" s="512"/>
      <c r="N311" s="512"/>
      <c r="O311" s="513"/>
      <c r="P311" s="513"/>
      <c r="Q311" s="513"/>
      <c r="R311" s="513"/>
      <c r="S311" s="513"/>
      <c r="T311" s="513"/>
      <c r="U311" s="513"/>
      <c r="V311" s="513"/>
      <c r="W311" s="513"/>
      <c r="X311" s="513"/>
      <c r="Y311" s="513"/>
      <c r="Z311" s="513"/>
      <c r="AA311" s="514"/>
      <c r="AB311" s="513"/>
      <c r="AC311" s="570">
        <v>8.1999999999999993</v>
      </c>
      <c r="AD311" s="570">
        <v>16.3</v>
      </c>
      <c r="AE311" s="570">
        <v>1.5</v>
      </c>
      <c r="AF311" s="570">
        <v>1.5</v>
      </c>
      <c r="AG311" s="570">
        <v>-0.5</v>
      </c>
      <c r="AH311" s="570">
        <v>0.9</v>
      </c>
    </row>
    <row r="312" spans="1:34" s="17" customFormat="1" ht="12.75">
      <c r="A312" s="529"/>
      <c r="B312" s="511"/>
      <c r="C312" s="511"/>
      <c r="D312" s="511"/>
      <c r="E312" s="511"/>
      <c r="F312" s="511"/>
      <c r="G312" s="512"/>
      <c r="H312" s="512"/>
      <c r="I312" s="512"/>
      <c r="J312" s="512"/>
      <c r="K312" s="512"/>
      <c r="L312" s="512"/>
      <c r="M312" s="512"/>
      <c r="N312" s="512"/>
      <c r="O312" s="513"/>
      <c r="P312" s="513"/>
      <c r="Q312" s="513"/>
      <c r="R312" s="513"/>
      <c r="S312" s="513"/>
      <c r="T312" s="513"/>
      <c r="U312" s="513"/>
      <c r="V312" s="513"/>
      <c r="W312" s="513"/>
      <c r="X312" s="513"/>
      <c r="Y312" s="513"/>
      <c r="Z312" s="513"/>
      <c r="AA312" s="514"/>
      <c r="AB312" s="513"/>
      <c r="AC312" s="539"/>
      <c r="AD312" s="539"/>
      <c r="AE312" s="539"/>
      <c r="AF312" s="539"/>
      <c r="AG312" s="539"/>
      <c r="AH312" s="539"/>
    </row>
    <row r="313" spans="1:34" s="17" customFormat="1" ht="12.75">
      <c r="A313" s="529" t="s">
        <v>92</v>
      </c>
      <c r="B313" s="511"/>
      <c r="C313" s="511"/>
      <c r="D313" s="511"/>
      <c r="E313" s="511"/>
      <c r="F313" s="511"/>
      <c r="G313" s="512"/>
      <c r="H313" s="512"/>
      <c r="I313" s="512"/>
      <c r="J313" s="512"/>
      <c r="K313" s="512"/>
      <c r="L313" s="512"/>
      <c r="M313" s="512"/>
      <c r="N313" s="512"/>
      <c r="O313" s="513"/>
      <c r="P313" s="513"/>
      <c r="Q313" s="513"/>
      <c r="R313" s="513"/>
      <c r="S313" s="513"/>
      <c r="T313" s="513"/>
      <c r="U313" s="513"/>
      <c r="V313" s="513"/>
      <c r="W313" s="513"/>
      <c r="X313" s="513"/>
      <c r="Y313" s="513"/>
      <c r="Z313" s="513"/>
      <c r="AA313" s="514"/>
      <c r="AB313" s="513"/>
      <c r="AC313" s="539"/>
      <c r="AD313" s="539"/>
      <c r="AE313" s="539"/>
      <c r="AF313" s="539"/>
      <c r="AG313" s="539"/>
      <c r="AH313" s="539"/>
    </row>
    <row r="314" spans="1:34" s="17" customFormat="1" ht="12.75">
      <c r="A314" s="544" t="s">
        <v>489</v>
      </c>
      <c r="B314" s="511"/>
      <c r="C314" s="511"/>
      <c r="D314" s="511"/>
      <c r="E314" s="511"/>
      <c r="F314" s="511"/>
      <c r="G314" s="512"/>
      <c r="H314" s="512"/>
      <c r="I314" s="512"/>
      <c r="J314" s="512"/>
      <c r="K314" s="512"/>
      <c r="L314" s="512"/>
      <c r="M314" s="512"/>
      <c r="N314" s="512"/>
      <c r="O314" s="513"/>
      <c r="P314" s="513"/>
      <c r="Q314" s="513"/>
      <c r="R314" s="513"/>
      <c r="S314" s="513"/>
      <c r="T314" s="513"/>
      <c r="U314" s="513"/>
      <c r="V314" s="513"/>
      <c r="W314" s="513"/>
      <c r="X314" s="513"/>
      <c r="Y314" s="513"/>
      <c r="Z314" s="513"/>
      <c r="AA314" s="514"/>
      <c r="AB314" s="513"/>
      <c r="AC314" s="570">
        <v>3134.5</v>
      </c>
      <c r="AD314" s="570">
        <v>3453</v>
      </c>
      <c r="AE314" s="570">
        <v>3828.5</v>
      </c>
      <c r="AF314" s="570">
        <v>4204.8999999999996</v>
      </c>
      <c r="AG314" s="570">
        <v>4600.6000000000004</v>
      </c>
      <c r="AH314" s="570">
        <v>5025.3999999999996</v>
      </c>
    </row>
    <row r="315" spans="1:34" s="17" customFormat="1" ht="12.75">
      <c r="A315" s="544" t="s">
        <v>88</v>
      </c>
      <c r="B315" s="511"/>
      <c r="C315" s="511"/>
      <c r="D315" s="511"/>
      <c r="E315" s="511"/>
      <c r="F315" s="511"/>
      <c r="G315" s="512"/>
      <c r="H315" s="512"/>
      <c r="I315" s="512"/>
      <c r="J315" s="512"/>
      <c r="K315" s="512"/>
      <c r="L315" s="512"/>
      <c r="M315" s="512"/>
      <c r="N315" s="512"/>
      <c r="O315" s="513"/>
      <c r="P315" s="513"/>
      <c r="Q315" s="513"/>
      <c r="R315" s="513"/>
      <c r="S315" s="513"/>
      <c r="T315" s="513"/>
      <c r="U315" s="513"/>
      <c r="V315" s="513"/>
      <c r="W315" s="513"/>
      <c r="X315" s="513"/>
      <c r="Y315" s="513"/>
      <c r="Z315" s="513"/>
      <c r="AA315" s="514"/>
      <c r="AB315" s="513"/>
      <c r="AC315" s="570">
        <v>256</v>
      </c>
      <c r="AD315" s="570">
        <v>273.8</v>
      </c>
      <c r="AE315" s="570">
        <v>291.89999999999998</v>
      </c>
      <c r="AF315" s="570">
        <v>308.3</v>
      </c>
      <c r="AG315" s="570">
        <v>324.3</v>
      </c>
      <c r="AH315" s="570">
        <v>340.6</v>
      </c>
    </row>
    <row r="316" spans="1:34" s="17" customFormat="1" ht="12.75">
      <c r="A316" s="544" t="s">
        <v>103</v>
      </c>
      <c r="B316" s="511"/>
      <c r="C316" s="511"/>
      <c r="D316" s="511"/>
      <c r="E316" s="511"/>
      <c r="F316" s="511"/>
      <c r="G316" s="512"/>
      <c r="H316" s="512"/>
      <c r="I316" s="512"/>
      <c r="J316" s="512"/>
      <c r="K316" s="512"/>
      <c r="L316" s="512"/>
      <c r="M316" s="512"/>
      <c r="N316" s="512"/>
      <c r="O316" s="513"/>
      <c r="P316" s="513"/>
      <c r="Q316" s="513"/>
      <c r="R316" s="513"/>
      <c r="S316" s="513"/>
      <c r="T316" s="513"/>
      <c r="U316" s="513"/>
      <c r="V316" s="513"/>
      <c r="W316" s="513"/>
      <c r="X316" s="513"/>
      <c r="Y316" s="513"/>
      <c r="Z316" s="513"/>
      <c r="AA316" s="514"/>
      <c r="AB316" s="513"/>
      <c r="AC316" s="570">
        <v>1224.4000000000001</v>
      </c>
      <c r="AD316" s="570">
        <v>1261.0999999999999</v>
      </c>
      <c r="AE316" s="570">
        <v>1311.6</v>
      </c>
      <c r="AF316" s="570">
        <v>1364</v>
      </c>
      <c r="AG316" s="570">
        <v>1418.6</v>
      </c>
      <c r="AH316" s="570">
        <v>1475.3</v>
      </c>
    </row>
    <row r="317" spans="1:34" s="17" customFormat="1" ht="12.75">
      <c r="A317" s="544" t="s">
        <v>89</v>
      </c>
      <c r="B317" s="511"/>
      <c r="C317" s="511"/>
      <c r="D317" s="511"/>
      <c r="E317" s="511"/>
      <c r="F317" s="511"/>
      <c r="G317" s="512"/>
      <c r="H317" s="512"/>
      <c r="I317" s="512"/>
      <c r="J317" s="512"/>
      <c r="K317" s="512"/>
      <c r="L317" s="512"/>
      <c r="M317" s="512"/>
      <c r="N317" s="512"/>
      <c r="O317" s="513"/>
      <c r="P317" s="513"/>
      <c r="Q317" s="513"/>
      <c r="R317" s="513"/>
      <c r="S317" s="513"/>
      <c r="T317" s="513"/>
      <c r="U317" s="513"/>
      <c r="V317" s="513"/>
      <c r="W317" s="513"/>
      <c r="X317" s="513"/>
      <c r="Y317" s="513"/>
      <c r="Z317" s="513"/>
      <c r="AA317" s="514"/>
      <c r="AB317" s="513"/>
      <c r="AC317" s="570">
        <v>2</v>
      </c>
      <c r="AD317" s="570">
        <v>3</v>
      </c>
      <c r="AE317" s="570">
        <v>4</v>
      </c>
      <c r="AF317" s="570">
        <v>4</v>
      </c>
      <c r="AG317" s="570">
        <v>4</v>
      </c>
      <c r="AH317" s="570">
        <v>4</v>
      </c>
    </row>
    <row r="318" spans="1:34" s="17" customFormat="1" ht="12.75">
      <c r="A318" s="529"/>
      <c r="B318" s="511"/>
      <c r="C318" s="511"/>
      <c r="D318" s="511"/>
      <c r="E318" s="511"/>
      <c r="F318" s="511"/>
      <c r="G318" s="512"/>
      <c r="H318" s="512"/>
      <c r="I318" s="512"/>
      <c r="J318" s="512"/>
      <c r="K318" s="512"/>
      <c r="L318" s="512"/>
      <c r="M318" s="512"/>
      <c r="N318" s="512"/>
      <c r="O318" s="513"/>
      <c r="P318" s="513"/>
      <c r="Q318" s="513"/>
      <c r="R318" s="513"/>
      <c r="S318" s="513"/>
      <c r="T318" s="513"/>
      <c r="U318" s="513"/>
      <c r="V318" s="513"/>
      <c r="W318" s="513"/>
      <c r="X318" s="513"/>
      <c r="Y318" s="513"/>
      <c r="Z318" s="513"/>
      <c r="AA318" s="514"/>
      <c r="AB318" s="513"/>
      <c r="AC318" s="539"/>
      <c r="AD318" s="539"/>
      <c r="AE318" s="539"/>
      <c r="AF318" s="539"/>
      <c r="AG318" s="539"/>
      <c r="AH318" s="539"/>
    </row>
    <row r="319" spans="1:34" s="17" customFormat="1" ht="12.75">
      <c r="A319" s="529" t="s">
        <v>93</v>
      </c>
      <c r="B319" s="511"/>
      <c r="C319" s="511"/>
      <c r="D319" s="511"/>
      <c r="E319" s="511"/>
      <c r="F319" s="511"/>
      <c r="G319" s="512"/>
      <c r="H319" s="512"/>
      <c r="I319" s="512"/>
      <c r="J319" s="512"/>
      <c r="K319" s="512"/>
      <c r="L319" s="512"/>
      <c r="M319" s="512"/>
      <c r="N319" s="512"/>
      <c r="O319" s="513"/>
      <c r="P319" s="513"/>
      <c r="Q319" s="513"/>
      <c r="R319" s="513"/>
      <c r="S319" s="513"/>
      <c r="T319" s="513"/>
      <c r="U319" s="513"/>
      <c r="V319" s="513"/>
      <c r="W319" s="513"/>
      <c r="X319" s="513"/>
      <c r="Y319" s="513"/>
      <c r="Z319" s="513"/>
      <c r="AA319" s="514"/>
      <c r="AB319" s="513"/>
      <c r="AC319" s="539"/>
      <c r="AD319" s="539"/>
      <c r="AE319" s="539"/>
      <c r="AF319" s="539"/>
      <c r="AG319" s="539"/>
      <c r="AH319" s="539"/>
    </row>
    <row r="320" spans="1:34" s="17" customFormat="1" ht="12.75">
      <c r="A320" s="544" t="s">
        <v>489</v>
      </c>
      <c r="B320" s="511"/>
      <c r="C320" s="511"/>
      <c r="D320" s="511"/>
      <c r="E320" s="511"/>
      <c r="F320" s="511"/>
      <c r="G320" s="512"/>
      <c r="H320" s="512"/>
      <c r="I320" s="512"/>
      <c r="J320" s="512"/>
      <c r="K320" s="512"/>
      <c r="L320" s="512"/>
      <c r="M320" s="512"/>
      <c r="N320" s="512"/>
      <c r="O320" s="513"/>
      <c r="P320" s="513"/>
      <c r="Q320" s="513"/>
      <c r="R320" s="513"/>
      <c r="S320" s="513"/>
      <c r="T320" s="513"/>
      <c r="U320" s="513"/>
      <c r="V320" s="513"/>
      <c r="W320" s="513"/>
      <c r="X320" s="513"/>
      <c r="Y320" s="513"/>
      <c r="Z320" s="513"/>
      <c r="AA320" s="514"/>
      <c r="AB320" s="513"/>
      <c r="AC320" s="570">
        <v>1084.7</v>
      </c>
      <c r="AD320" s="570">
        <v>1194.9000000000001</v>
      </c>
      <c r="AE320" s="570">
        <v>1312.1</v>
      </c>
      <c r="AF320" s="570">
        <v>1427.3</v>
      </c>
      <c r="AG320" s="570">
        <v>1546.6</v>
      </c>
      <c r="AH320" s="570">
        <v>1673.1</v>
      </c>
    </row>
    <row r="321" spans="1:34" s="17" customFormat="1" ht="12.75">
      <c r="A321" s="544" t="s">
        <v>88</v>
      </c>
      <c r="B321" s="511"/>
      <c r="C321" s="511"/>
      <c r="D321" s="511"/>
      <c r="E321" s="511"/>
      <c r="F321" s="511"/>
      <c r="G321" s="512"/>
      <c r="H321" s="512"/>
      <c r="I321" s="512"/>
      <c r="J321" s="512"/>
      <c r="K321" s="512"/>
      <c r="L321" s="512"/>
      <c r="M321" s="512"/>
      <c r="N321" s="512"/>
      <c r="O321" s="513"/>
      <c r="P321" s="513"/>
      <c r="Q321" s="513"/>
      <c r="R321" s="513"/>
      <c r="S321" s="513"/>
      <c r="T321" s="513"/>
      <c r="U321" s="513"/>
      <c r="V321" s="513"/>
      <c r="W321" s="513"/>
      <c r="X321" s="513"/>
      <c r="Y321" s="513"/>
      <c r="Z321" s="513"/>
      <c r="AA321" s="514"/>
      <c r="AB321" s="513"/>
      <c r="AC321" s="570">
        <v>419.6</v>
      </c>
      <c r="AD321" s="570">
        <v>448.8</v>
      </c>
      <c r="AE321" s="570">
        <v>478.5</v>
      </c>
      <c r="AF321" s="570">
        <v>505.3</v>
      </c>
      <c r="AG321" s="570">
        <v>531.6</v>
      </c>
      <c r="AH321" s="570">
        <v>558.29999999999995</v>
      </c>
    </row>
    <row r="322" spans="1:34" s="17" customFormat="1" ht="12.75">
      <c r="A322" s="544" t="s">
        <v>103</v>
      </c>
      <c r="B322" s="511"/>
      <c r="C322" s="511"/>
      <c r="D322" s="511"/>
      <c r="E322" s="511"/>
      <c r="F322" s="511"/>
      <c r="G322" s="512"/>
      <c r="H322" s="512"/>
      <c r="I322" s="512"/>
      <c r="J322" s="512"/>
      <c r="K322" s="512"/>
      <c r="L322" s="512"/>
      <c r="M322" s="512"/>
      <c r="N322" s="512"/>
      <c r="O322" s="513"/>
      <c r="P322" s="513"/>
      <c r="Q322" s="513"/>
      <c r="R322" s="513"/>
      <c r="S322" s="513"/>
      <c r="T322" s="513"/>
      <c r="U322" s="513"/>
      <c r="V322" s="513"/>
      <c r="W322" s="513"/>
      <c r="X322" s="513"/>
      <c r="Y322" s="513"/>
      <c r="Z322" s="513"/>
      <c r="AA322" s="514"/>
      <c r="AB322" s="513"/>
      <c r="AC322" s="570">
        <v>258.5</v>
      </c>
      <c r="AD322" s="570">
        <v>266.2</v>
      </c>
      <c r="AE322" s="570">
        <v>274.2</v>
      </c>
      <c r="AF322" s="570">
        <v>282.5</v>
      </c>
      <c r="AG322" s="570">
        <v>290.89999999999998</v>
      </c>
      <c r="AH322" s="570">
        <v>299.7</v>
      </c>
    </row>
    <row r="323" spans="1:34" s="17" customFormat="1" ht="12.75">
      <c r="A323" s="544" t="s">
        <v>89</v>
      </c>
      <c r="B323" s="511"/>
      <c r="C323" s="511"/>
      <c r="D323" s="511"/>
      <c r="E323" s="511"/>
      <c r="F323" s="511"/>
      <c r="G323" s="512"/>
      <c r="H323" s="512"/>
      <c r="I323" s="512"/>
      <c r="J323" s="512"/>
      <c r="K323" s="512"/>
      <c r="L323" s="512"/>
      <c r="M323" s="512"/>
      <c r="N323" s="512"/>
      <c r="O323" s="513"/>
      <c r="P323" s="513"/>
      <c r="Q323" s="513"/>
      <c r="R323" s="513"/>
      <c r="S323" s="513"/>
      <c r="T323" s="513"/>
      <c r="U323" s="513"/>
      <c r="V323" s="513"/>
      <c r="W323" s="513"/>
      <c r="X323" s="513"/>
      <c r="Y323" s="513"/>
      <c r="Z323" s="513"/>
      <c r="AA323" s="514"/>
      <c r="AB323" s="513"/>
      <c r="AC323" s="570">
        <v>3</v>
      </c>
      <c r="AD323" s="570">
        <v>3</v>
      </c>
      <c r="AE323" s="570">
        <v>3</v>
      </c>
      <c r="AF323" s="570">
        <v>3</v>
      </c>
      <c r="AG323" s="570">
        <v>3</v>
      </c>
      <c r="AH323" s="570">
        <v>3</v>
      </c>
    </row>
    <row r="324" spans="1:34" s="17" customFormat="1" ht="12.75">
      <c r="A324" s="544"/>
      <c r="B324" s="511"/>
      <c r="C324" s="511"/>
      <c r="D324" s="511"/>
      <c r="E324" s="511"/>
      <c r="F324" s="511"/>
      <c r="G324" s="512"/>
      <c r="H324" s="512"/>
      <c r="I324" s="512"/>
      <c r="J324" s="512"/>
      <c r="K324" s="512"/>
      <c r="L324" s="512"/>
      <c r="M324" s="512"/>
      <c r="N324" s="512"/>
      <c r="O324" s="513"/>
      <c r="P324" s="513"/>
      <c r="Q324" s="513"/>
      <c r="R324" s="513"/>
      <c r="S324" s="513"/>
      <c r="T324" s="513"/>
      <c r="U324" s="513"/>
      <c r="V324" s="513"/>
      <c r="W324" s="513"/>
      <c r="X324" s="513"/>
      <c r="Y324" s="513"/>
      <c r="Z324" s="513"/>
      <c r="AA324" s="514"/>
      <c r="AB324" s="513"/>
      <c r="AC324" s="786"/>
      <c r="AD324" s="786"/>
      <c r="AE324" s="786"/>
      <c r="AF324" s="786"/>
      <c r="AG324" s="786"/>
      <c r="AH324" s="786"/>
    </row>
    <row r="325" spans="1:34" s="17" customFormat="1" ht="12.75">
      <c r="A325" s="529" t="s">
        <v>94</v>
      </c>
      <c r="B325" s="511"/>
      <c r="C325" s="511"/>
      <c r="D325" s="511"/>
      <c r="E325" s="511"/>
      <c r="F325" s="511"/>
      <c r="G325" s="512"/>
      <c r="H325" s="512"/>
      <c r="I325" s="512"/>
      <c r="J325" s="512"/>
      <c r="K325" s="512"/>
      <c r="L325" s="512"/>
      <c r="M325" s="512"/>
      <c r="N325" s="512"/>
      <c r="O325" s="513"/>
      <c r="P325" s="513"/>
      <c r="Q325" s="513"/>
      <c r="R325" s="513"/>
      <c r="S325" s="513"/>
      <c r="T325" s="513"/>
      <c r="U325" s="513"/>
      <c r="V325" s="513"/>
      <c r="W325" s="513"/>
      <c r="X325" s="513"/>
      <c r="Y325" s="513"/>
      <c r="Z325" s="513"/>
      <c r="AA325" s="514"/>
      <c r="AB325" s="513"/>
      <c r="AC325" s="786"/>
      <c r="AD325" s="786"/>
      <c r="AE325" s="786"/>
      <c r="AF325" s="786"/>
      <c r="AG325" s="786"/>
      <c r="AH325" s="786"/>
    </row>
    <row r="326" spans="1:34" s="17" customFormat="1" ht="12.75">
      <c r="A326" s="544" t="s">
        <v>489</v>
      </c>
      <c r="B326" s="511"/>
      <c r="C326" s="511"/>
      <c r="D326" s="511"/>
      <c r="E326" s="511"/>
      <c r="F326" s="511"/>
      <c r="G326" s="512"/>
      <c r="H326" s="512"/>
      <c r="I326" s="512"/>
      <c r="J326" s="512"/>
      <c r="K326" s="512"/>
      <c r="L326" s="512"/>
      <c r="M326" s="512"/>
      <c r="N326" s="512"/>
      <c r="O326" s="513"/>
      <c r="P326" s="513"/>
      <c r="Q326" s="513"/>
      <c r="R326" s="513"/>
      <c r="S326" s="513"/>
      <c r="T326" s="513"/>
      <c r="U326" s="513"/>
      <c r="V326" s="513"/>
      <c r="W326" s="513"/>
      <c r="X326" s="513"/>
      <c r="Y326" s="513"/>
      <c r="Z326" s="513"/>
      <c r="AA326" s="514"/>
      <c r="AB326" s="513"/>
      <c r="AC326" s="570">
        <v>8404.1</v>
      </c>
      <c r="AD326" s="570">
        <v>9168.2999999999993</v>
      </c>
      <c r="AE326" s="570">
        <v>10067.6</v>
      </c>
      <c r="AF326" s="570">
        <v>10950.9</v>
      </c>
      <c r="AG326" s="570">
        <v>11866.4</v>
      </c>
      <c r="AH326" s="570">
        <v>12837.4</v>
      </c>
    </row>
    <row r="327" spans="1:34" s="17" customFormat="1" ht="12.75">
      <c r="A327" s="544" t="s">
        <v>88</v>
      </c>
      <c r="B327" s="511"/>
      <c r="C327" s="511"/>
      <c r="D327" s="511"/>
      <c r="E327" s="511"/>
      <c r="F327" s="511"/>
      <c r="G327" s="512"/>
      <c r="H327" s="512"/>
      <c r="I327" s="512"/>
      <c r="J327" s="512"/>
      <c r="K327" s="512"/>
      <c r="L327" s="512"/>
      <c r="M327" s="512"/>
      <c r="N327" s="512"/>
      <c r="O327" s="513"/>
      <c r="P327" s="513"/>
      <c r="Q327" s="513"/>
      <c r="R327" s="513"/>
      <c r="S327" s="513"/>
      <c r="T327" s="513"/>
      <c r="U327" s="513"/>
      <c r="V327" s="513"/>
      <c r="W327" s="513"/>
      <c r="X327" s="513"/>
      <c r="Y327" s="513"/>
      <c r="Z327" s="513"/>
      <c r="AA327" s="514"/>
      <c r="AB327" s="513"/>
      <c r="AC327" s="570">
        <v>260.10000000000002</v>
      </c>
      <c r="AD327" s="570">
        <v>278.2</v>
      </c>
      <c r="AE327" s="570">
        <v>296.60000000000002</v>
      </c>
      <c r="AF327" s="570">
        <v>313.2</v>
      </c>
      <c r="AG327" s="570">
        <v>329.5</v>
      </c>
      <c r="AH327" s="570">
        <v>346.1</v>
      </c>
    </row>
    <row r="328" spans="1:34" s="17" customFormat="1" ht="12.75">
      <c r="A328" s="544" t="s">
        <v>103</v>
      </c>
      <c r="B328" s="511"/>
      <c r="C328" s="511"/>
      <c r="D328" s="511"/>
      <c r="E328" s="511"/>
      <c r="F328" s="511"/>
      <c r="G328" s="512"/>
      <c r="H328" s="512"/>
      <c r="I328" s="512"/>
      <c r="J328" s="512"/>
      <c r="K328" s="512"/>
      <c r="L328" s="512"/>
      <c r="M328" s="512"/>
      <c r="N328" s="512"/>
      <c r="O328" s="513"/>
      <c r="P328" s="513"/>
      <c r="Q328" s="513"/>
      <c r="R328" s="513"/>
      <c r="S328" s="513"/>
      <c r="T328" s="513"/>
      <c r="U328" s="513"/>
      <c r="V328" s="513"/>
      <c r="W328" s="513"/>
      <c r="X328" s="513"/>
      <c r="Y328" s="513"/>
      <c r="Z328" s="513"/>
      <c r="AA328" s="514"/>
      <c r="AB328" s="513"/>
      <c r="AC328" s="570">
        <v>3231.2</v>
      </c>
      <c r="AD328" s="570">
        <v>3295.8</v>
      </c>
      <c r="AE328" s="570">
        <v>3394.7</v>
      </c>
      <c r="AF328" s="570">
        <v>3496.6</v>
      </c>
      <c r="AG328" s="570">
        <v>3601.5</v>
      </c>
      <c r="AH328" s="570">
        <v>3709.5</v>
      </c>
    </row>
    <row r="329" spans="1:34" s="17" customFormat="1" ht="12.75">
      <c r="A329" s="544" t="s">
        <v>89</v>
      </c>
      <c r="B329" s="511"/>
      <c r="C329" s="511"/>
      <c r="D329" s="511"/>
      <c r="E329" s="511"/>
      <c r="F329" s="511"/>
      <c r="G329" s="512"/>
      <c r="H329" s="512"/>
      <c r="I329" s="512"/>
      <c r="J329" s="512"/>
      <c r="K329" s="512"/>
      <c r="L329" s="512"/>
      <c r="M329" s="512"/>
      <c r="N329" s="512"/>
      <c r="O329" s="513"/>
      <c r="P329" s="513"/>
      <c r="Q329" s="513"/>
      <c r="R329" s="513"/>
      <c r="S329" s="513"/>
      <c r="T329" s="513"/>
      <c r="U329" s="513"/>
      <c r="V329" s="513"/>
      <c r="W329" s="513"/>
      <c r="X329" s="513"/>
      <c r="Y329" s="513"/>
      <c r="Z329" s="513"/>
      <c r="AA329" s="514"/>
      <c r="AB329" s="513"/>
      <c r="AC329" s="570">
        <v>1.6</v>
      </c>
      <c r="AD329" s="570">
        <v>2</v>
      </c>
      <c r="AE329" s="570">
        <v>3</v>
      </c>
      <c r="AF329" s="570">
        <v>3</v>
      </c>
      <c r="AG329" s="570">
        <v>3</v>
      </c>
      <c r="AH329" s="570">
        <v>3</v>
      </c>
    </row>
    <row r="330" spans="1:34" s="17" customFormat="1" ht="12.75">
      <c r="A330" s="529"/>
      <c r="B330" s="511"/>
      <c r="C330" s="511"/>
      <c r="D330" s="511"/>
      <c r="E330" s="511"/>
      <c r="F330" s="511"/>
      <c r="G330" s="512"/>
      <c r="H330" s="512"/>
      <c r="I330" s="512"/>
      <c r="J330" s="512"/>
      <c r="K330" s="512"/>
      <c r="L330" s="512"/>
      <c r="M330" s="512"/>
      <c r="N330" s="512"/>
      <c r="O330" s="513"/>
      <c r="P330" s="513"/>
      <c r="Q330" s="513"/>
      <c r="R330" s="513"/>
      <c r="S330" s="513"/>
      <c r="T330" s="513"/>
      <c r="U330" s="513"/>
      <c r="V330" s="513"/>
      <c r="W330" s="513"/>
      <c r="X330" s="513"/>
      <c r="Y330" s="513"/>
      <c r="Z330" s="513"/>
      <c r="AA330" s="514"/>
      <c r="AB330" s="513"/>
      <c r="AC330" s="539"/>
      <c r="AD330" s="539"/>
      <c r="AE330" s="539"/>
      <c r="AF330" s="539"/>
      <c r="AG330" s="539"/>
      <c r="AH330" s="539"/>
    </row>
    <row r="331" spans="1:34" s="17" customFormat="1" ht="12.75">
      <c r="A331" s="529" t="s">
        <v>95</v>
      </c>
      <c r="B331" s="511"/>
      <c r="C331" s="511"/>
      <c r="D331" s="511"/>
      <c r="E331" s="511"/>
      <c r="F331" s="511"/>
      <c r="G331" s="512"/>
      <c r="H331" s="512"/>
      <c r="I331" s="512"/>
      <c r="J331" s="512"/>
      <c r="K331" s="512"/>
      <c r="L331" s="512"/>
      <c r="M331" s="512"/>
      <c r="N331" s="512"/>
      <c r="O331" s="513"/>
      <c r="P331" s="513"/>
      <c r="Q331" s="513"/>
      <c r="R331" s="513"/>
      <c r="S331" s="513"/>
      <c r="T331" s="513"/>
      <c r="U331" s="513"/>
      <c r="V331" s="513"/>
      <c r="W331" s="513"/>
      <c r="X331" s="513"/>
      <c r="Y331" s="513"/>
      <c r="Z331" s="513"/>
      <c r="AA331" s="514"/>
      <c r="AB331" s="513"/>
      <c r="AC331" s="539"/>
      <c r="AD331" s="539"/>
      <c r="AE331" s="539"/>
      <c r="AF331" s="539"/>
      <c r="AG331" s="539"/>
      <c r="AH331" s="539"/>
    </row>
    <row r="332" spans="1:34" s="17" customFormat="1" ht="12.75">
      <c r="A332" s="544" t="s">
        <v>489</v>
      </c>
      <c r="B332" s="511"/>
      <c r="C332" s="511"/>
      <c r="D332" s="511"/>
      <c r="E332" s="511"/>
      <c r="F332" s="511"/>
      <c r="G332" s="512"/>
      <c r="H332" s="512"/>
      <c r="I332" s="512"/>
      <c r="J332" s="512"/>
      <c r="K332" s="512"/>
      <c r="L332" s="512"/>
      <c r="M332" s="512"/>
      <c r="N332" s="512"/>
      <c r="O332" s="513"/>
      <c r="P332" s="513"/>
      <c r="Q332" s="513"/>
      <c r="R332" s="513"/>
      <c r="S332" s="513"/>
      <c r="T332" s="513"/>
      <c r="U332" s="513"/>
      <c r="V332" s="513"/>
      <c r="W332" s="513"/>
      <c r="X332" s="513"/>
      <c r="Y332" s="513"/>
      <c r="Z332" s="513"/>
      <c r="AA332" s="514"/>
      <c r="AB332" s="513"/>
      <c r="AC332" s="570">
        <v>4297.2</v>
      </c>
      <c r="AD332" s="570">
        <v>4733.8999999999996</v>
      </c>
      <c r="AE332" s="570">
        <v>5223.3999999999996</v>
      </c>
      <c r="AF332" s="570">
        <v>5736.9</v>
      </c>
      <c r="AG332" s="570">
        <v>6276.8</v>
      </c>
      <c r="AH332" s="570">
        <v>6856.4</v>
      </c>
    </row>
    <row r="333" spans="1:34" s="17" customFormat="1" ht="12.75">
      <c r="A333" s="544" t="s">
        <v>88</v>
      </c>
      <c r="B333" s="511"/>
      <c r="C333" s="511"/>
      <c r="D333" s="511"/>
      <c r="E333" s="511"/>
      <c r="F333" s="511"/>
      <c r="G333" s="512"/>
      <c r="H333" s="512"/>
      <c r="I333" s="512"/>
      <c r="J333" s="512"/>
      <c r="K333" s="512"/>
      <c r="L333" s="512"/>
      <c r="M333" s="512"/>
      <c r="N333" s="512"/>
      <c r="O333" s="513"/>
      <c r="P333" s="513"/>
      <c r="Q333" s="513"/>
      <c r="R333" s="513"/>
      <c r="S333" s="513"/>
      <c r="T333" s="513"/>
      <c r="U333" s="513"/>
      <c r="V333" s="513"/>
      <c r="W333" s="513"/>
      <c r="X333" s="513"/>
      <c r="Y333" s="513"/>
      <c r="Z333" s="513"/>
      <c r="AA333" s="514"/>
      <c r="AB333" s="513"/>
      <c r="AC333" s="570">
        <v>295.8</v>
      </c>
      <c r="AD333" s="570">
        <v>316.39999999999998</v>
      </c>
      <c r="AE333" s="570">
        <v>337.3</v>
      </c>
      <c r="AF333" s="570">
        <v>356.2</v>
      </c>
      <c r="AG333" s="570">
        <v>374.7</v>
      </c>
      <c r="AH333" s="570">
        <v>393.6</v>
      </c>
    </row>
    <row r="334" spans="1:34" s="17" customFormat="1" ht="12.75">
      <c r="A334" s="544" t="s">
        <v>103</v>
      </c>
      <c r="B334" s="511"/>
      <c r="C334" s="511"/>
      <c r="D334" s="511"/>
      <c r="E334" s="511"/>
      <c r="F334" s="511"/>
      <c r="G334" s="512"/>
      <c r="H334" s="512"/>
      <c r="I334" s="512"/>
      <c r="J334" s="512"/>
      <c r="K334" s="512"/>
      <c r="L334" s="512"/>
      <c r="M334" s="512"/>
      <c r="N334" s="512"/>
      <c r="O334" s="513"/>
      <c r="P334" s="513"/>
      <c r="Q334" s="513"/>
      <c r="R334" s="513"/>
      <c r="S334" s="513"/>
      <c r="T334" s="513"/>
      <c r="U334" s="513"/>
      <c r="V334" s="513"/>
      <c r="W334" s="513"/>
      <c r="X334" s="513"/>
      <c r="Y334" s="513"/>
      <c r="Z334" s="513"/>
      <c r="AA334" s="514"/>
      <c r="AB334" s="513"/>
      <c r="AC334" s="570">
        <v>1452.8</v>
      </c>
      <c r="AD334" s="570">
        <v>1496.3</v>
      </c>
      <c r="AE334" s="570">
        <v>1548.7</v>
      </c>
      <c r="AF334" s="570">
        <v>1610.7</v>
      </c>
      <c r="AG334" s="570">
        <v>1675.1</v>
      </c>
      <c r="AH334" s="570">
        <v>1742.1</v>
      </c>
    </row>
    <row r="335" spans="1:34" s="17" customFormat="1" ht="12.75">
      <c r="A335" s="544" t="s">
        <v>89</v>
      </c>
      <c r="B335" s="511"/>
      <c r="C335" s="511"/>
      <c r="D335" s="511"/>
      <c r="E335" s="511"/>
      <c r="F335" s="511"/>
      <c r="G335" s="512"/>
      <c r="H335" s="512"/>
      <c r="I335" s="512"/>
      <c r="J335" s="512"/>
      <c r="K335" s="512"/>
      <c r="L335" s="512"/>
      <c r="M335" s="512"/>
      <c r="N335" s="512"/>
      <c r="O335" s="513"/>
      <c r="P335" s="513"/>
      <c r="Q335" s="513"/>
      <c r="R335" s="513"/>
      <c r="S335" s="513"/>
      <c r="T335" s="513"/>
      <c r="U335" s="513"/>
      <c r="V335" s="513"/>
      <c r="W335" s="513"/>
      <c r="X335" s="513"/>
      <c r="Y335" s="513"/>
      <c r="Z335" s="513"/>
      <c r="AA335" s="514"/>
      <c r="AB335" s="513"/>
      <c r="AC335" s="570">
        <v>1.9</v>
      </c>
      <c r="AD335" s="570">
        <v>3</v>
      </c>
      <c r="AE335" s="570">
        <v>3.5</v>
      </c>
      <c r="AF335" s="570">
        <v>4</v>
      </c>
      <c r="AG335" s="570">
        <v>4</v>
      </c>
      <c r="AH335" s="570">
        <v>4</v>
      </c>
    </row>
    <row r="336" spans="1:34" s="17" customFormat="1" ht="12.75">
      <c r="A336" s="529"/>
      <c r="B336" s="511"/>
      <c r="C336" s="511"/>
      <c r="D336" s="511"/>
      <c r="E336" s="511"/>
      <c r="F336" s="511"/>
      <c r="G336" s="512"/>
      <c r="H336" s="512"/>
      <c r="I336" s="512"/>
      <c r="J336" s="512"/>
      <c r="K336" s="512"/>
      <c r="L336" s="512"/>
      <c r="M336" s="512"/>
      <c r="N336" s="512"/>
      <c r="O336" s="513"/>
      <c r="P336" s="513"/>
      <c r="Q336" s="513"/>
      <c r="R336" s="513"/>
      <c r="S336" s="513"/>
      <c r="T336" s="513"/>
      <c r="U336" s="513"/>
      <c r="V336" s="513"/>
      <c r="W336" s="513"/>
      <c r="X336" s="513"/>
      <c r="Y336" s="513"/>
      <c r="Z336" s="513"/>
      <c r="AA336" s="514"/>
      <c r="AB336" s="513"/>
      <c r="AC336" s="539"/>
      <c r="AD336" s="539"/>
      <c r="AE336" s="539"/>
      <c r="AF336" s="539"/>
      <c r="AG336" s="539"/>
      <c r="AH336" s="539"/>
    </row>
    <row r="337" spans="1:34" s="17" customFormat="1" ht="12.75">
      <c r="A337" s="529" t="s">
        <v>96</v>
      </c>
      <c r="B337" s="511"/>
      <c r="C337" s="511"/>
      <c r="D337" s="511"/>
      <c r="E337" s="511"/>
      <c r="F337" s="511"/>
      <c r="G337" s="512"/>
      <c r="H337" s="512"/>
      <c r="I337" s="512"/>
      <c r="J337" s="512"/>
      <c r="K337" s="512"/>
      <c r="L337" s="512"/>
      <c r="M337" s="512"/>
      <c r="N337" s="512"/>
      <c r="O337" s="513"/>
      <c r="P337" s="513"/>
      <c r="Q337" s="513"/>
      <c r="R337" s="513"/>
      <c r="S337" s="513"/>
      <c r="T337" s="513"/>
      <c r="U337" s="513"/>
      <c r="V337" s="513"/>
      <c r="W337" s="513"/>
      <c r="X337" s="513"/>
      <c r="Y337" s="513"/>
      <c r="Z337" s="513"/>
      <c r="AA337" s="514"/>
      <c r="AB337" s="513"/>
      <c r="AC337" s="539"/>
      <c r="AD337" s="539"/>
      <c r="AE337" s="539"/>
      <c r="AF337" s="539"/>
      <c r="AG337" s="539"/>
      <c r="AH337" s="539"/>
    </row>
    <row r="338" spans="1:34" s="17" customFormat="1" ht="12.75">
      <c r="A338" s="544" t="s">
        <v>489</v>
      </c>
      <c r="B338" s="511"/>
      <c r="C338" s="511"/>
      <c r="D338" s="511"/>
      <c r="E338" s="511"/>
      <c r="F338" s="511"/>
      <c r="G338" s="512"/>
      <c r="H338" s="512"/>
      <c r="I338" s="512"/>
      <c r="J338" s="512"/>
      <c r="K338" s="512"/>
      <c r="L338" s="512"/>
      <c r="M338" s="512"/>
      <c r="N338" s="512"/>
      <c r="O338" s="513"/>
      <c r="P338" s="513"/>
      <c r="Q338" s="513"/>
      <c r="R338" s="513"/>
      <c r="S338" s="513"/>
      <c r="T338" s="513"/>
      <c r="U338" s="513"/>
      <c r="V338" s="513"/>
      <c r="W338" s="513"/>
      <c r="X338" s="513"/>
      <c r="Y338" s="513"/>
      <c r="Z338" s="513"/>
      <c r="AA338" s="514"/>
      <c r="AB338" s="513"/>
      <c r="AC338" s="570">
        <v>1684.1</v>
      </c>
      <c r="AD338" s="570">
        <v>1873.2</v>
      </c>
      <c r="AE338" s="570">
        <v>2086.9</v>
      </c>
      <c r="AF338" s="570">
        <v>2292.1</v>
      </c>
      <c r="AG338" s="570">
        <v>2507.8000000000002</v>
      </c>
      <c r="AH338" s="570">
        <v>2739.3</v>
      </c>
    </row>
    <row r="339" spans="1:34" s="17" customFormat="1" ht="12.75">
      <c r="A339" s="544" t="s">
        <v>88</v>
      </c>
      <c r="B339" s="511"/>
      <c r="C339" s="511"/>
      <c r="D339" s="511"/>
      <c r="E339" s="511"/>
      <c r="F339" s="511"/>
      <c r="G339" s="512"/>
      <c r="H339" s="512"/>
      <c r="I339" s="512"/>
      <c r="J339" s="512"/>
      <c r="K339" s="512"/>
      <c r="L339" s="512"/>
      <c r="M339" s="512"/>
      <c r="N339" s="512"/>
      <c r="O339" s="513"/>
      <c r="P339" s="513"/>
      <c r="Q339" s="513"/>
      <c r="R339" s="513"/>
      <c r="S339" s="513"/>
      <c r="T339" s="513"/>
      <c r="U339" s="513"/>
      <c r="V339" s="513"/>
      <c r="W339" s="513"/>
      <c r="X339" s="513"/>
      <c r="Y339" s="513"/>
      <c r="Z339" s="513"/>
      <c r="AA339" s="514"/>
      <c r="AB339" s="513"/>
      <c r="AC339" s="570">
        <v>149.30000000000001</v>
      </c>
      <c r="AD339" s="570">
        <v>159.6</v>
      </c>
      <c r="AE339" s="570">
        <v>170.2</v>
      </c>
      <c r="AF339" s="570">
        <v>179.7</v>
      </c>
      <c r="AG339" s="570">
        <v>189.1</v>
      </c>
      <c r="AH339" s="570">
        <v>198.6</v>
      </c>
    </row>
    <row r="340" spans="1:34" s="17" customFormat="1" ht="12.75">
      <c r="A340" s="544" t="s">
        <v>103</v>
      </c>
      <c r="B340" s="511"/>
      <c r="C340" s="511"/>
      <c r="D340" s="511"/>
      <c r="E340" s="511"/>
      <c r="F340" s="511"/>
      <c r="G340" s="512"/>
      <c r="H340" s="512"/>
      <c r="I340" s="512"/>
      <c r="J340" s="512"/>
      <c r="K340" s="512"/>
      <c r="L340" s="512"/>
      <c r="M340" s="512"/>
      <c r="N340" s="512"/>
      <c r="O340" s="513"/>
      <c r="P340" s="513"/>
      <c r="Q340" s="513"/>
      <c r="R340" s="513"/>
      <c r="S340" s="513"/>
      <c r="T340" s="513"/>
      <c r="U340" s="513"/>
      <c r="V340" s="513"/>
      <c r="W340" s="513"/>
      <c r="X340" s="513"/>
      <c r="Y340" s="513"/>
      <c r="Z340" s="513"/>
      <c r="AA340" s="514"/>
      <c r="AB340" s="513"/>
      <c r="AC340" s="570">
        <v>1128.3</v>
      </c>
      <c r="AD340" s="570">
        <v>1173.4000000000001</v>
      </c>
      <c r="AE340" s="570">
        <v>1226.2</v>
      </c>
      <c r="AF340" s="570">
        <v>1275.3</v>
      </c>
      <c r="AG340" s="570">
        <v>1326.3</v>
      </c>
      <c r="AH340" s="570">
        <v>1379.3</v>
      </c>
    </row>
    <row r="341" spans="1:34" s="17" customFormat="1" ht="12.75">
      <c r="A341" s="544" t="s">
        <v>89</v>
      </c>
      <c r="B341" s="511"/>
      <c r="C341" s="511"/>
      <c r="D341" s="511"/>
      <c r="E341" s="511"/>
      <c r="F341" s="511"/>
      <c r="G341" s="512"/>
      <c r="H341" s="512"/>
      <c r="I341" s="512"/>
      <c r="J341" s="512"/>
      <c r="K341" s="512"/>
      <c r="L341" s="512"/>
      <c r="M341" s="512"/>
      <c r="N341" s="512"/>
      <c r="O341" s="513"/>
      <c r="P341" s="513"/>
      <c r="Q341" s="513"/>
      <c r="R341" s="513"/>
      <c r="S341" s="513"/>
      <c r="T341" s="513"/>
      <c r="U341" s="513"/>
      <c r="V341" s="513"/>
      <c r="W341" s="513"/>
      <c r="X341" s="513"/>
      <c r="Y341" s="513"/>
      <c r="Z341" s="513"/>
      <c r="AA341" s="514"/>
      <c r="AB341" s="513"/>
      <c r="AC341" s="570">
        <v>4</v>
      </c>
      <c r="AD341" s="570">
        <v>4</v>
      </c>
      <c r="AE341" s="570">
        <v>4.5</v>
      </c>
      <c r="AF341" s="570">
        <v>4</v>
      </c>
      <c r="AG341" s="570">
        <v>4</v>
      </c>
      <c r="AH341" s="570">
        <v>4</v>
      </c>
    </row>
    <row r="342" spans="1:34" s="17" customFormat="1" ht="12.75">
      <c r="A342" s="529"/>
      <c r="B342" s="511"/>
      <c r="C342" s="511"/>
      <c r="D342" s="511"/>
      <c r="E342" s="511"/>
      <c r="F342" s="511"/>
      <c r="G342" s="512"/>
      <c r="H342" s="512"/>
      <c r="I342" s="512"/>
      <c r="J342" s="512"/>
      <c r="K342" s="512"/>
      <c r="L342" s="512"/>
      <c r="M342" s="512"/>
      <c r="N342" s="512"/>
      <c r="O342" s="513"/>
      <c r="P342" s="513"/>
      <c r="Q342" s="513"/>
      <c r="R342" s="513"/>
      <c r="S342" s="513"/>
      <c r="T342" s="513"/>
      <c r="U342" s="513"/>
      <c r="V342" s="513"/>
      <c r="W342" s="513"/>
      <c r="X342" s="513"/>
      <c r="Y342" s="513"/>
      <c r="Z342" s="513"/>
      <c r="AA342" s="514"/>
      <c r="AB342" s="513"/>
      <c r="AC342" s="539"/>
      <c r="AD342" s="539"/>
      <c r="AE342" s="539"/>
      <c r="AF342" s="539"/>
      <c r="AG342" s="539"/>
      <c r="AH342" s="539"/>
    </row>
    <row r="343" spans="1:34" s="17" customFormat="1" ht="12.75">
      <c r="A343" s="529" t="s">
        <v>97</v>
      </c>
      <c r="B343" s="511"/>
      <c r="C343" s="511"/>
      <c r="D343" s="511"/>
      <c r="E343" s="511"/>
      <c r="F343" s="511"/>
      <c r="G343" s="512"/>
      <c r="H343" s="512"/>
      <c r="I343" s="512"/>
      <c r="J343" s="512"/>
      <c r="K343" s="512"/>
      <c r="L343" s="512"/>
      <c r="M343" s="512"/>
      <c r="N343" s="512"/>
      <c r="O343" s="513"/>
      <c r="P343" s="513"/>
      <c r="Q343" s="513"/>
      <c r="R343" s="513"/>
      <c r="S343" s="513"/>
      <c r="T343" s="513"/>
      <c r="U343" s="513"/>
      <c r="V343" s="513"/>
      <c r="W343" s="513"/>
      <c r="X343" s="513"/>
      <c r="Y343" s="513"/>
      <c r="Z343" s="513"/>
      <c r="AA343" s="514"/>
      <c r="AB343" s="513"/>
      <c r="AC343" s="539"/>
      <c r="AD343" s="539"/>
      <c r="AE343" s="539"/>
      <c r="AF343" s="539"/>
      <c r="AG343" s="539"/>
      <c r="AH343" s="539"/>
    </row>
    <row r="344" spans="1:34" s="17" customFormat="1" ht="12.75">
      <c r="A344" s="544" t="s">
        <v>489</v>
      </c>
      <c r="B344" s="511"/>
      <c r="C344" s="511"/>
      <c r="D344" s="511"/>
      <c r="E344" s="511"/>
      <c r="F344" s="511"/>
      <c r="G344" s="512"/>
      <c r="H344" s="512"/>
      <c r="I344" s="512"/>
      <c r="J344" s="512"/>
      <c r="K344" s="512"/>
      <c r="L344" s="512"/>
      <c r="M344" s="512"/>
      <c r="N344" s="512"/>
      <c r="O344" s="513"/>
      <c r="P344" s="513"/>
      <c r="Q344" s="513"/>
      <c r="R344" s="513"/>
      <c r="S344" s="513"/>
      <c r="T344" s="513"/>
      <c r="U344" s="513"/>
      <c r="V344" s="513"/>
      <c r="W344" s="513"/>
      <c r="X344" s="513"/>
      <c r="Y344" s="513"/>
      <c r="Z344" s="513"/>
      <c r="AA344" s="514"/>
      <c r="AB344" s="513"/>
      <c r="AC344" s="570">
        <v>1128.3</v>
      </c>
      <c r="AD344" s="570">
        <v>1173.4000000000001</v>
      </c>
      <c r="AE344" s="570">
        <v>1226.2</v>
      </c>
      <c r="AF344" s="570">
        <v>1275.3</v>
      </c>
      <c r="AG344" s="570">
        <v>1326.3</v>
      </c>
      <c r="AH344" s="570">
        <v>1379.3</v>
      </c>
    </row>
    <row r="345" spans="1:34" s="17" customFormat="1" ht="12.75">
      <c r="A345" s="544" t="s">
        <v>88</v>
      </c>
      <c r="B345" s="511"/>
      <c r="C345" s="511"/>
      <c r="D345" s="511"/>
      <c r="E345" s="511"/>
      <c r="F345" s="511"/>
      <c r="G345" s="512"/>
      <c r="H345" s="512"/>
      <c r="I345" s="512"/>
      <c r="J345" s="512"/>
      <c r="K345" s="512"/>
      <c r="L345" s="512"/>
      <c r="M345" s="512"/>
      <c r="N345" s="512"/>
      <c r="O345" s="513"/>
      <c r="P345" s="513"/>
      <c r="Q345" s="513"/>
      <c r="R345" s="513"/>
      <c r="S345" s="513"/>
      <c r="T345" s="513"/>
      <c r="U345" s="513"/>
      <c r="V345" s="513"/>
      <c r="W345" s="513"/>
      <c r="X345" s="513"/>
      <c r="Y345" s="513"/>
      <c r="Z345" s="513"/>
      <c r="AA345" s="514"/>
      <c r="AB345" s="513"/>
      <c r="AC345" s="570">
        <v>291.2</v>
      </c>
      <c r="AD345" s="570">
        <v>311.39999999999998</v>
      </c>
      <c r="AE345" s="570">
        <v>332</v>
      </c>
      <c r="AF345" s="570">
        <v>350.6</v>
      </c>
      <c r="AG345" s="570">
        <v>368.9</v>
      </c>
      <c r="AH345" s="570">
        <v>387.4</v>
      </c>
    </row>
    <row r="346" spans="1:34" s="17" customFormat="1" ht="12.75">
      <c r="A346" s="544" t="s">
        <v>103</v>
      </c>
      <c r="B346" s="511"/>
      <c r="C346" s="511"/>
      <c r="D346" s="511"/>
      <c r="E346" s="511"/>
      <c r="F346" s="511"/>
      <c r="G346" s="512"/>
      <c r="H346" s="512"/>
      <c r="I346" s="512"/>
      <c r="J346" s="512"/>
      <c r="K346" s="512"/>
      <c r="L346" s="512"/>
      <c r="M346" s="512"/>
      <c r="N346" s="512"/>
      <c r="O346" s="513"/>
      <c r="P346" s="513"/>
      <c r="Q346" s="513"/>
      <c r="R346" s="513"/>
      <c r="S346" s="513"/>
      <c r="T346" s="513"/>
      <c r="U346" s="513"/>
      <c r="V346" s="513"/>
      <c r="W346" s="513"/>
      <c r="X346" s="513"/>
      <c r="Y346" s="513"/>
      <c r="Z346" s="513"/>
      <c r="AA346" s="514"/>
      <c r="AB346" s="513"/>
      <c r="AC346" s="570">
        <v>780.5</v>
      </c>
      <c r="AD346" s="570">
        <v>803.9</v>
      </c>
      <c r="AE346" s="570">
        <v>836.1</v>
      </c>
      <c r="AF346" s="570">
        <v>869.5</v>
      </c>
      <c r="AG346" s="570">
        <v>904.3</v>
      </c>
      <c r="AH346" s="570">
        <v>940.4</v>
      </c>
    </row>
    <row r="347" spans="1:34" s="17" customFormat="1" ht="12.75">
      <c r="A347" s="544" t="s">
        <v>89</v>
      </c>
      <c r="B347" s="511"/>
      <c r="C347" s="511"/>
      <c r="D347" s="511"/>
      <c r="E347" s="511"/>
      <c r="F347" s="511"/>
      <c r="G347" s="512"/>
      <c r="H347" s="512"/>
      <c r="I347" s="512"/>
      <c r="J347" s="512"/>
      <c r="K347" s="512"/>
      <c r="L347" s="512"/>
      <c r="M347" s="512"/>
      <c r="N347" s="512"/>
      <c r="O347" s="513"/>
      <c r="P347" s="513"/>
      <c r="Q347" s="513"/>
      <c r="R347" s="513"/>
      <c r="S347" s="513"/>
      <c r="T347" s="513"/>
      <c r="U347" s="513"/>
      <c r="V347" s="513"/>
      <c r="W347" s="513"/>
      <c r="X347" s="513"/>
      <c r="Y347" s="513"/>
      <c r="Z347" s="513"/>
      <c r="AA347" s="514"/>
      <c r="AB347" s="513"/>
      <c r="AC347" s="570">
        <v>3</v>
      </c>
      <c r="AD347" s="570">
        <v>3</v>
      </c>
      <c r="AE347" s="570">
        <v>4</v>
      </c>
      <c r="AF347" s="570">
        <v>4</v>
      </c>
      <c r="AG347" s="570">
        <v>4</v>
      </c>
      <c r="AH347" s="570">
        <v>4</v>
      </c>
    </row>
    <row r="348" spans="1:34" s="17" customFormat="1" ht="12.75">
      <c r="A348" s="529"/>
      <c r="B348" s="511"/>
      <c r="C348" s="511"/>
      <c r="D348" s="511"/>
      <c r="E348" s="511"/>
      <c r="F348" s="511"/>
      <c r="G348" s="512"/>
      <c r="H348" s="512"/>
      <c r="I348" s="512"/>
      <c r="J348" s="512"/>
      <c r="K348" s="512"/>
      <c r="L348" s="512"/>
      <c r="M348" s="512"/>
      <c r="N348" s="512"/>
      <c r="O348" s="513"/>
      <c r="P348" s="513"/>
      <c r="Q348" s="513"/>
      <c r="R348" s="513"/>
      <c r="S348" s="513"/>
      <c r="T348" s="513"/>
      <c r="U348" s="513"/>
      <c r="V348" s="513"/>
      <c r="W348" s="513"/>
      <c r="X348" s="513"/>
      <c r="Y348" s="513"/>
      <c r="Z348" s="513"/>
      <c r="AA348" s="514"/>
      <c r="AB348" s="513"/>
      <c r="AC348" s="539"/>
      <c r="AD348" s="539"/>
      <c r="AE348" s="539"/>
      <c r="AF348" s="539"/>
      <c r="AG348" s="539"/>
      <c r="AH348" s="539"/>
    </row>
    <row r="349" spans="1:34" s="17" customFormat="1" ht="12.75">
      <c r="A349" s="529" t="s">
        <v>98</v>
      </c>
      <c r="B349" s="511"/>
      <c r="C349" s="511"/>
      <c r="D349" s="511"/>
      <c r="E349" s="511"/>
      <c r="F349" s="511"/>
      <c r="G349" s="512"/>
      <c r="H349" s="512"/>
      <c r="I349" s="512"/>
      <c r="J349" s="512"/>
      <c r="K349" s="512"/>
      <c r="L349" s="512"/>
      <c r="M349" s="512"/>
      <c r="N349" s="512"/>
      <c r="O349" s="513"/>
      <c r="P349" s="513"/>
      <c r="Q349" s="513"/>
      <c r="R349" s="513"/>
      <c r="S349" s="513"/>
      <c r="T349" s="513"/>
      <c r="U349" s="513"/>
      <c r="V349" s="513"/>
      <c r="W349" s="513"/>
      <c r="X349" s="513"/>
      <c r="Y349" s="513"/>
      <c r="Z349" s="513"/>
      <c r="AA349" s="514"/>
      <c r="AB349" s="513"/>
      <c r="AC349" s="570"/>
      <c r="AD349" s="570"/>
      <c r="AE349" s="570"/>
      <c r="AF349" s="570"/>
      <c r="AG349" s="570"/>
      <c r="AH349" s="570"/>
    </row>
    <row r="350" spans="1:34" s="17" customFormat="1" ht="12.75">
      <c r="A350" s="544" t="s">
        <v>489</v>
      </c>
      <c r="B350" s="511"/>
      <c r="C350" s="511"/>
      <c r="D350" s="511"/>
      <c r="E350" s="511"/>
      <c r="F350" s="511"/>
      <c r="G350" s="512"/>
      <c r="H350" s="512"/>
      <c r="I350" s="512"/>
      <c r="J350" s="512"/>
      <c r="K350" s="512"/>
      <c r="L350" s="512"/>
      <c r="M350" s="512"/>
      <c r="N350" s="512"/>
      <c r="O350" s="513"/>
      <c r="P350" s="513"/>
      <c r="Q350" s="513"/>
      <c r="R350" s="513"/>
      <c r="S350" s="513"/>
      <c r="T350" s="513"/>
      <c r="U350" s="513"/>
      <c r="V350" s="513"/>
      <c r="W350" s="513"/>
      <c r="X350" s="513"/>
      <c r="Y350" s="513"/>
      <c r="Z350" s="513"/>
      <c r="AA350" s="514"/>
      <c r="AB350" s="513"/>
      <c r="AC350" s="570">
        <v>3800.9</v>
      </c>
      <c r="AD350" s="570">
        <v>4207.3999999999996</v>
      </c>
      <c r="AE350" s="570">
        <v>4642.6000000000004</v>
      </c>
      <c r="AF350" s="570">
        <v>5074.3999999999996</v>
      </c>
      <c r="AG350" s="570">
        <v>5525.3</v>
      </c>
      <c r="AH350" s="570">
        <v>6006.5</v>
      </c>
    </row>
    <row r="351" spans="1:34" s="17" customFormat="1" ht="12.75">
      <c r="A351" s="544" t="s">
        <v>88</v>
      </c>
      <c r="B351" s="511"/>
      <c r="C351" s="511"/>
      <c r="D351" s="511"/>
      <c r="E351" s="511"/>
      <c r="F351" s="511"/>
      <c r="G351" s="512"/>
      <c r="H351" s="512"/>
      <c r="I351" s="512"/>
      <c r="J351" s="512"/>
      <c r="K351" s="512"/>
      <c r="L351" s="512"/>
      <c r="M351" s="512"/>
      <c r="N351" s="512"/>
      <c r="O351" s="513"/>
      <c r="P351" s="513"/>
      <c r="Q351" s="513"/>
      <c r="R351" s="513"/>
      <c r="S351" s="513"/>
      <c r="T351" s="513"/>
      <c r="U351" s="513"/>
      <c r="V351" s="513"/>
      <c r="W351" s="513"/>
      <c r="X351" s="513"/>
      <c r="Y351" s="513"/>
      <c r="Z351" s="513"/>
      <c r="AA351" s="514"/>
      <c r="AB351" s="513"/>
      <c r="AC351" s="570">
        <v>230.3</v>
      </c>
      <c r="AD351" s="570">
        <v>246.3</v>
      </c>
      <c r="AE351" s="570">
        <v>262.60000000000002</v>
      </c>
      <c r="AF351" s="570">
        <v>277.3</v>
      </c>
      <c r="AG351" s="570">
        <v>291.7</v>
      </c>
      <c r="AH351" s="570">
        <v>306.39999999999998</v>
      </c>
    </row>
    <row r="352" spans="1:34" s="17" customFormat="1" ht="12.75">
      <c r="A352" s="544" t="s">
        <v>103</v>
      </c>
      <c r="B352" s="511"/>
      <c r="C352" s="511"/>
      <c r="D352" s="511"/>
      <c r="E352" s="511"/>
      <c r="F352" s="511"/>
      <c r="G352" s="512"/>
      <c r="H352" s="512"/>
      <c r="I352" s="512"/>
      <c r="J352" s="512"/>
      <c r="K352" s="512"/>
      <c r="L352" s="512"/>
      <c r="M352" s="512"/>
      <c r="N352" s="512"/>
      <c r="O352" s="513"/>
      <c r="P352" s="513"/>
      <c r="Q352" s="513"/>
      <c r="R352" s="513"/>
      <c r="S352" s="513"/>
      <c r="T352" s="513"/>
      <c r="U352" s="513"/>
      <c r="V352" s="513"/>
      <c r="W352" s="513"/>
      <c r="X352" s="513"/>
      <c r="Y352" s="513"/>
      <c r="Z352" s="513"/>
      <c r="AA352" s="514"/>
      <c r="AB352" s="513"/>
      <c r="AC352" s="570">
        <v>1650.6</v>
      </c>
      <c r="AD352" s="570">
        <v>1708.4</v>
      </c>
      <c r="AE352" s="570">
        <v>1768.2</v>
      </c>
      <c r="AF352" s="570">
        <v>1830.1</v>
      </c>
      <c r="AG352" s="570">
        <v>1894.1</v>
      </c>
      <c r="AH352" s="570">
        <v>1960.4</v>
      </c>
    </row>
    <row r="353" spans="1:34" s="17" customFormat="1" ht="12.75">
      <c r="A353" s="544" t="s">
        <v>89</v>
      </c>
      <c r="B353" s="511"/>
      <c r="C353" s="511"/>
      <c r="D353" s="511"/>
      <c r="E353" s="511"/>
      <c r="F353" s="511"/>
      <c r="G353" s="512"/>
      <c r="H353" s="512"/>
      <c r="I353" s="512"/>
      <c r="J353" s="512"/>
      <c r="K353" s="512"/>
      <c r="L353" s="512"/>
      <c r="M353" s="512"/>
      <c r="N353" s="512"/>
      <c r="O353" s="513"/>
      <c r="P353" s="513"/>
      <c r="Q353" s="513"/>
      <c r="R353" s="513"/>
      <c r="S353" s="513"/>
      <c r="T353" s="513"/>
      <c r="U353" s="513"/>
      <c r="V353" s="513"/>
      <c r="W353" s="513"/>
      <c r="X353" s="513"/>
      <c r="Y353" s="513"/>
      <c r="Z353" s="513"/>
      <c r="AA353" s="514"/>
      <c r="AB353" s="513"/>
      <c r="AC353" s="570">
        <v>3</v>
      </c>
      <c r="AD353" s="570">
        <v>3.5</v>
      </c>
      <c r="AE353" s="570">
        <v>3.5</v>
      </c>
      <c r="AF353" s="570">
        <v>3.5</v>
      </c>
      <c r="AG353" s="570">
        <v>3.5</v>
      </c>
      <c r="AH353" s="570">
        <v>3.5</v>
      </c>
    </row>
    <row r="354" spans="1:34" s="17" customFormat="1" ht="12.75">
      <c r="A354" s="529"/>
      <c r="B354" s="511"/>
      <c r="C354" s="511"/>
      <c r="D354" s="511"/>
      <c r="E354" s="511"/>
      <c r="F354" s="511"/>
      <c r="G354" s="512"/>
      <c r="H354" s="512"/>
      <c r="I354" s="512"/>
      <c r="J354" s="512"/>
      <c r="K354" s="512"/>
      <c r="L354" s="512"/>
      <c r="M354" s="512"/>
      <c r="N354" s="512"/>
      <c r="O354" s="513"/>
      <c r="P354" s="513"/>
      <c r="Q354" s="513"/>
      <c r="R354" s="513"/>
      <c r="S354" s="513"/>
      <c r="T354" s="513"/>
      <c r="U354" s="513"/>
      <c r="V354" s="513"/>
      <c r="W354" s="513"/>
      <c r="X354" s="513"/>
      <c r="Y354" s="513"/>
      <c r="Z354" s="513"/>
      <c r="AA354" s="514"/>
      <c r="AB354" s="513"/>
      <c r="AC354" s="539"/>
      <c r="AD354" s="539"/>
      <c r="AE354" s="539"/>
      <c r="AF354" s="539"/>
      <c r="AG354" s="539"/>
      <c r="AH354" s="539"/>
    </row>
    <row r="355" spans="1:34" s="17" customFormat="1" ht="12.75">
      <c r="A355" s="529" t="s">
        <v>491</v>
      </c>
      <c r="B355" s="511"/>
      <c r="C355" s="511"/>
      <c r="D355" s="511"/>
      <c r="E355" s="511"/>
      <c r="F355" s="511"/>
      <c r="G355" s="512"/>
      <c r="H355" s="512"/>
      <c r="I355" s="512"/>
      <c r="J355" s="512"/>
      <c r="K355" s="512"/>
      <c r="L355" s="512"/>
      <c r="M355" s="512"/>
      <c r="N355" s="512"/>
      <c r="O355" s="513"/>
      <c r="P355" s="513"/>
      <c r="Q355" s="513"/>
      <c r="R355" s="513"/>
      <c r="S355" s="513"/>
      <c r="T355" s="513"/>
      <c r="U355" s="513"/>
      <c r="V355" s="513"/>
      <c r="W355" s="513"/>
      <c r="X355" s="513"/>
      <c r="Y355" s="513"/>
      <c r="Z355" s="513"/>
      <c r="AA355" s="514"/>
      <c r="AB355" s="513"/>
      <c r="AC355" s="787"/>
      <c r="AD355" s="787"/>
      <c r="AE355" s="787"/>
      <c r="AF355" s="787"/>
      <c r="AG355" s="787"/>
      <c r="AH355" s="787"/>
    </row>
    <row r="356" spans="1:34" s="17" customFormat="1" ht="12.75">
      <c r="A356" s="544" t="s">
        <v>492</v>
      </c>
      <c r="B356" s="511"/>
      <c r="C356" s="511"/>
      <c r="D356" s="511"/>
      <c r="E356" s="511"/>
      <c r="F356" s="511"/>
      <c r="G356" s="512"/>
      <c r="H356" s="512"/>
      <c r="I356" s="512"/>
      <c r="J356" s="512"/>
      <c r="K356" s="512"/>
      <c r="L356" s="512"/>
      <c r="M356" s="512"/>
      <c r="N356" s="512"/>
      <c r="O356" s="513"/>
      <c r="P356" s="513"/>
      <c r="Q356" s="513"/>
      <c r="R356" s="513"/>
      <c r="S356" s="513"/>
      <c r="T356" s="513"/>
      <c r="U356" s="513"/>
      <c r="V356" s="513"/>
      <c r="W356" s="513"/>
      <c r="X356" s="513"/>
      <c r="Y356" s="513"/>
      <c r="Z356" s="513"/>
      <c r="AA356" s="514"/>
      <c r="AB356" s="513"/>
      <c r="AC356" s="570">
        <v>51386.400000000001</v>
      </c>
      <c r="AD356" s="570">
        <v>57337.599999999999</v>
      </c>
      <c r="AE356" s="570">
        <v>62320.6</v>
      </c>
      <c r="AF356" s="570">
        <v>66399.199999999997</v>
      </c>
      <c r="AG356" s="570">
        <v>71026.3</v>
      </c>
      <c r="AH356" s="570">
        <v>75945.7</v>
      </c>
    </row>
    <row r="357" spans="1:34" s="17" customFormat="1" ht="12.75">
      <c r="A357" s="544" t="s">
        <v>493</v>
      </c>
      <c r="B357" s="511"/>
      <c r="C357" s="511"/>
      <c r="D357" s="511"/>
      <c r="E357" s="511"/>
      <c r="F357" s="511"/>
      <c r="G357" s="512"/>
      <c r="H357" s="512"/>
      <c r="I357" s="512"/>
      <c r="J357" s="512"/>
      <c r="K357" s="512"/>
      <c r="L357" s="512"/>
      <c r="M357" s="512"/>
      <c r="N357" s="512"/>
      <c r="O357" s="513"/>
      <c r="P357" s="513"/>
      <c r="Q357" s="513"/>
      <c r="R357" s="513"/>
      <c r="S357" s="513"/>
      <c r="T357" s="513"/>
      <c r="U357" s="513"/>
      <c r="V357" s="513"/>
      <c r="W357" s="513"/>
      <c r="X357" s="513"/>
      <c r="Y357" s="513"/>
      <c r="Z357" s="513"/>
      <c r="AA357" s="514"/>
      <c r="AB357" s="513"/>
      <c r="AC357" s="570">
        <v>274.7</v>
      </c>
      <c r="AD357" s="570">
        <v>298.10000000000002</v>
      </c>
      <c r="AE357" s="570">
        <v>315.60000000000002</v>
      </c>
      <c r="AF357" s="570">
        <v>327.5</v>
      </c>
      <c r="AG357" s="570">
        <v>341.3</v>
      </c>
      <c r="AH357" s="570">
        <v>355.4</v>
      </c>
    </row>
    <row r="358" spans="1:34" s="17" customFormat="1" ht="12.75">
      <c r="A358" s="544" t="s">
        <v>494</v>
      </c>
      <c r="B358" s="511"/>
      <c r="C358" s="511"/>
      <c r="D358" s="511"/>
      <c r="E358" s="511"/>
      <c r="F358" s="511"/>
      <c r="G358" s="512"/>
      <c r="H358" s="512"/>
      <c r="I358" s="512"/>
      <c r="J358" s="512"/>
      <c r="K358" s="512"/>
      <c r="L358" s="512"/>
      <c r="M358" s="512"/>
      <c r="N358" s="512"/>
      <c r="O358" s="513"/>
      <c r="P358" s="513"/>
      <c r="Q358" s="513"/>
      <c r="R358" s="513"/>
      <c r="S358" s="513"/>
      <c r="T358" s="513"/>
      <c r="U358" s="513"/>
      <c r="V358" s="513"/>
      <c r="W358" s="513"/>
      <c r="X358" s="513"/>
      <c r="Y358" s="513"/>
      <c r="Z358" s="513"/>
      <c r="AA358" s="514"/>
      <c r="AB358" s="513"/>
      <c r="AC358" s="570">
        <v>18709.099999999999</v>
      </c>
      <c r="AD358" s="570">
        <v>19233.900000000001</v>
      </c>
      <c r="AE358" s="570">
        <v>19747.7</v>
      </c>
      <c r="AF358" s="570">
        <v>20275.599999999999</v>
      </c>
      <c r="AG358" s="570">
        <v>20808.5</v>
      </c>
      <c r="AH358" s="570">
        <v>21366.799999999999</v>
      </c>
    </row>
    <row r="359" spans="1:34" s="17" customFormat="1" ht="12.75">
      <c r="A359" s="544" t="s">
        <v>89</v>
      </c>
      <c r="B359" s="511"/>
      <c r="C359" s="511"/>
      <c r="D359" s="511"/>
      <c r="E359" s="511"/>
      <c r="F359" s="511"/>
      <c r="G359" s="512"/>
      <c r="H359" s="512"/>
      <c r="I359" s="512"/>
      <c r="J359" s="512"/>
      <c r="K359" s="512"/>
      <c r="L359" s="512"/>
      <c r="M359" s="512"/>
      <c r="N359" s="512"/>
      <c r="O359" s="513"/>
      <c r="P359" s="513"/>
      <c r="Q359" s="513"/>
      <c r="R359" s="513"/>
      <c r="S359" s="513"/>
      <c r="T359" s="513"/>
      <c r="U359" s="513"/>
      <c r="V359" s="513"/>
      <c r="W359" s="513"/>
      <c r="X359" s="513"/>
      <c r="Y359" s="513"/>
      <c r="Z359" s="513"/>
      <c r="AA359" s="514"/>
      <c r="AB359" s="513"/>
      <c r="AC359" s="570">
        <v>2</v>
      </c>
      <c r="AD359" s="570">
        <v>2.8</v>
      </c>
      <c r="AE359" s="570">
        <v>2.7</v>
      </c>
      <c r="AF359" s="570">
        <v>2.7</v>
      </c>
      <c r="AG359" s="570">
        <v>2.6</v>
      </c>
      <c r="AH359" s="570">
        <v>2.7</v>
      </c>
    </row>
    <row r="360" spans="1:34" s="17" customFormat="1" ht="12.75">
      <c r="A360" s="544" t="s">
        <v>495</v>
      </c>
      <c r="B360" s="511"/>
      <c r="C360" s="511"/>
      <c r="D360" s="511"/>
      <c r="E360" s="511"/>
      <c r="F360" s="511"/>
      <c r="G360" s="512"/>
      <c r="H360" s="512"/>
      <c r="I360" s="512"/>
      <c r="J360" s="512"/>
      <c r="K360" s="512"/>
      <c r="L360" s="512"/>
      <c r="M360" s="512"/>
      <c r="N360" s="512"/>
      <c r="O360" s="513"/>
      <c r="P360" s="513"/>
      <c r="Q360" s="513"/>
      <c r="R360" s="513"/>
      <c r="S360" s="513"/>
      <c r="T360" s="513"/>
      <c r="U360" s="513"/>
      <c r="V360" s="513"/>
      <c r="W360" s="513"/>
      <c r="X360" s="513"/>
      <c r="Y360" s="513"/>
      <c r="Z360" s="513"/>
      <c r="AA360" s="514"/>
      <c r="AB360" s="513"/>
      <c r="AC360" s="570">
        <v>8.6999999999999993</v>
      </c>
      <c r="AD360" s="570">
        <v>11.6</v>
      </c>
      <c r="AE360" s="570">
        <v>8.6999999999999993</v>
      </c>
      <c r="AF360" s="570">
        <v>6.5</v>
      </c>
      <c r="AG360" s="570">
        <v>7</v>
      </c>
      <c r="AH360" s="570">
        <v>6.9</v>
      </c>
    </row>
    <row r="361" spans="1:34" s="17" customFormat="1" ht="12.75">
      <c r="A361" s="529"/>
      <c r="B361" s="511"/>
      <c r="C361" s="511"/>
      <c r="D361" s="511"/>
      <c r="E361" s="511"/>
      <c r="F361" s="511"/>
      <c r="G361" s="512"/>
      <c r="H361" s="512"/>
      <c r="I361" s="512"/>
      <c r="J361" s="512"/>
      <c r="K361" s="512"/>
      <c r="L361" s="512"/>
      <c r="M361" s="512"/>
      <c r="N361" s="512"/>
      <c r="O361" s="513"/>
      <c r="P361" s="513"/>
      <c r="Q361" s="513"/>
      <c r="R361" s="513"/>
      <c r="S361" s="513"/>
      <c r="T361" s="513"/>
      <c r="U361" s="513"/>
      <c r="V361" s="513"/>
      <c r="W361" s="513"/>
      <c r="X361" s="513"/>
      <c r="Y361" s="513"/>
      <c r="Z361" s="513"/>
      <c r="AA361" s="514"/>
      <c r="AB361" s="513"/>
      <c r="AC361" s="539"/>
      <c r="AD361" s="539"/>
      <c r="AE361" s="539"/>
      <c r="AF361" s="539"/>
      <c r="AG361" s="539"/>
      <c r="AH361" s="539"/>
    </row>
    <row r="362" spans="1:34" s="17" customFormat="1" ht="12.75">
      <c r="A362" s="529" t="s">
        <v>102</v>
      </c>
      <c r="B362" s="511"/>
      <c r="C362" s="511"/>
      <c r="D362" s="511"/>
      <c r="E362" s="511"/>
      <c r="F362" s="511"/>
      <c r="G362" s="512"/>
      <c r="H362" s="512"/>
      <c r="I362" s="512"/>
      <c r="J362" s="512"/>
      <c r="K362" s="512"/>
      <c r="L362" s="512"/>
      <c r="M362" s="512"/>
      <c r="N362" s="512"/>
      <c r="O362" s="513"/>
      <c r="P362" s="513"/>
      <c r="Q362" s="513"/>
      <c r="R362" s="513"/>
      <c r="S362" s="513"/>
      <c r="T362" s="513"/>
      <c r="U362" s="513"/>
      <c r="V362" s="513"/>
      <c r="W362" s="513"/>
      <c r="X362" s="513"/>
      <c r="Y362" s="513"/>
      <c r="Z362" s="513"/>
      <c r="AA362" s="514"/>
      <c r="AB362" s="513"/>
      <c r="AC362" s="539"/>
      <c r="AD362" s="539"/>
      <c r="AE362" s="539"/>
      <c r="AF362" s="539"/>
      <c r="AG362" s="539"/>
      <c r="AH362" s="539"/>
    </row>
    <row r="363" spans="1:34" s="17" customFormat="1" ht="12.75">
      <c r="A363" s="544" t="s">
        <v>489</v>
      </c>
      <c r="B363" s="511"/>
      <c r="C363" s="511"/>
      <c r="D363" s="511"/>
      <c r="E363" s="511"/>
      <c r="F363" s="511"/>
      <c r="G363" s="512"/>
      <c r="H363" s="512"/>
      <c r="I363" s="512"/>
      <c r="J363" s="512"/>
      <c r="K363" s="512"/>
      <c r="L363" s="512"/>
      <c r="M363" s="512"/>
      <c r="N363" s="512"/>
      <c r="O363" s="513"/>
      <c r="P363" s="513"/>
      <c r="Q363" s="513"/>
      <c r="R363" s="513"/>
      <c r="S363" s="513"/>
      <c r="T363" s="513"/>
      <c r="U363" s="513"/>
      <c r="V363" s="513"/>
      <c r="W363" s="513"/>
      <c r="X363" s="513"/>
      <c r="Y363" s="513"/>
      <c r="Z363" s="513"/>
      <c r="AA363" s="514"/>
      <c r="AB363" s="513"/>
      <c r="AC363" s="570">
        <v>37507.4</v>
      </c>
      <c r="AD363" s="570">
        <v>41154.9</v>
      </c>
      <c r="AE363" s="570">
        <v>45208</v>
      </c>
      <c r="AF363" s="570">
        <v>49166</v>
      </c>
      <c r="AG363" s="570">
        <v>53332.2</v>
      </c>
      <c r="AH363" s="570">
        <v>57760.7</v>
      </c>
    </row>
    <row r="364" spans="1:34" s="17" customFormat="1" ht="12.75">
      <c r="A364" s="544" t="s">
        <v>88</v>
      </c>
      <c r="B364" s="511"/>
      <c r="C364" s="511"/>
      <c r="D364" s="511"/>
      <c r="E364" s="511"/>
      <c r="F364" s="511"/>
      <c r="G364" s="512"/>
      <c r="H364" s="512"/>
      <c r="I364" s="512"/>
      <c r="J364" s="512"/>
      <c r="K364" s="512"/>
      <c r="L364" s="512"/>
      <c r="M364" s="512"/>
      <c r="N364" s="512"/>
      <c r="O364" s="513"/>
      <c r="P364" s="513"/>
      <c r="Q364" s="513"/>
      <c r="R364" s="513"/>
      <c r="S364" s="513"/>
      <c r="T364" s="513"/>
      <c r="U364" s="513"/>
      <c r="V364" s="513"/>
      <c r="W364" s="513"/>
      <c r="X364" s="513"/>
      <c r="Y364" s="513"/>
      <c r="Z364" s="513"/>
      <c r="AA364" s="514"/>
      <c r="AB364" s="513"/>
      <c r="AC364" s="570">
        <v>260</v>
      </c>
      <c r="AD364" s="570">
        <v>276.89999999999998</v>
      </c>
      <c r="AE364" s="570">
        <v>293.89999999999998</v>
      </c>
      <c r="AF364" s="570">
        <v>308.89999999999998</v>
      </c>
      <c r="AG364" s="570">
        <v>323.89999999999998</v>
      </c>
      <c r="AH364" s="570">
        <v>339.4</v>
      </c>
    </row>
    <row r="365" spans="1:34" s="17" customFormat="1" ht="12.75">
      <c r="A365" s="544" t="s">
        <v>103</v>
      </c>
      <c r="B365" s="511"/>
      <c r="C365" s="511"/>
      <c r="D365" s="511"/>
      <c r="E365" s="511"/>
      <c r="F365" s="511"/>
      <c r="G365" s="512"/>
      <c r="H365" s="512"/>
      <c r="I365" s="512"/>
      <c r="J365" s="512"/>
      <c r="K365" s="512"/>
      <c r="L365" s="512"/>
      <c r="M365" s="512"/>
      <c r="N365" s="512"/>
      <c r="O365" s="513"/>
      <c r="P365" s="513"/>
      <c r="Q365" s="513"/>
      <c r="R365" s="513"/>
      <c r="S365" s="513"/>
      <c r="T365" s="513"/>
      <c r="U365" s="513"/>
      <c r="V365" s="513"/>
      <c r="W365" s="513"/>
      <c r="X365" s="513"/>
      <c r="Y365" s="513"/>
      <c r="Z365" s="513"/>
      <c r="AA365" s="514"/>
      <c r="AB365" s="513"/>
      <c r="AC365" s="570">
        <v>14425.4</v>
      </c>
      <c r="AD365" s="570">
        <v>14860.2</v>
      </c>
      <c r="AE365" s="570">
        <v>15380.3</v>
      </c>
      <c r="AF365" s="570">
        <v>15915.4</v>
      </c>
      <c r="AG365" s="570">
        <v>16465.599999999999</v>
      </c>
      <c r="AH365" s="570">
        <v>17020.099999999999</v>
      </c>
    </row>
    <row r="366" spans="1:34" s="17" customFormat="1" ht="12.75">
      <c r="A366" s="544" t="s">
        <v>89</v>
      </c>
      <c r="B366" s="511"/>
      <c r="C366" s="511"/>
      <c r="D366" s="511"/>
      <c r="E366" s="511"/>
      <c r="F366" s="511"/>
      <c r="G366" s="512"/>
      <c r="H366" s="512"/>
      <c r="I366" s="512"/>
      <c r="J366" s="512"/>
      <c r="K366" s="512"/>
      <c r="L366" s="512"/>
      <c r="M366" s="512"/>
      <c r="N366" s="512"/>
      <c r="O366" s="513"/>
      <c r="P366" s="513"/>
      <c r="Q366" s="513"/>
      <c r="R366" s="513"/>
      <c r="S366" s="513"/>
      <c r="T366" s="513"/>
      <c r="U366" s="513"/>
      <c r="V366" s="513"/>
      <c r="W366" s="513"/>
      <c r="X366" s="513"/>
      <c r="Y366" s="513"/>
      <c r="Z366" s="513"/>
      <c r="AA366" s="514"/>
      <c r="AB366" s="513"/>
      <c r="AC366" s="537">
        <v>2.5</v>
      </c>
      <c r="AD366" s="537">
        <v>3</v>
      </c>
      <c r="AE366" s="537">
        <v>3.5</v>
      </c>
      <c r="AF366" s="537">
        <v>3.5</v>
      </c>
      <c r="AG366" s="537">
        <v>3.5</v>
      </c>
      <c r="AH366" s="537">
        <v>3.4</v>
      </c>
    </row>
    <row r="367" spans="1:34" s="17" customFormat="1" ht="12.75">
      <c r="A367" s="511"/>
      <c r="B367" s="523"/>
      <c r="C367" s="523"/>
      <c r="D367" s="523"/>
      <c r="E367" s="523"/>
      <c r="F367" s="523"/>
      <c r="G367" s="524"/>
      <c r="H367" s="524"/>
      <c r="I367" s="524"/>
      <c r="J367" s="524"/>
      <c r="K367" s="524"/>
      <c r="L367" s="524"/>
      <c r="M367" s="524"/>
      <c r="N367" s="524"/>
      <c r="O367" s="525"/>
      <c r="P367" s="515"/>
      <c r="Q367" s="515"/>
      <c r="R367" s="515"/>
      <c r="S367" s="515"/>
      <c r="T367" s="515"/>
      <c r="U367" s="515"/>
      <c r="V367" s="513"/>
      <c r="W367" s="513"/>
      <c r="X367" s="513"/>
      <c r="Y367" s="513"/>
      <c r="Z367" s="513"/>
      <c r="AA367" s="514"/>
      <c r="AB367" s="513"/>
      <c r="AC367" s="577">
        <v>9.8000000000000007</v>
      </c>
      <c r="AD367" s="577">
        <v>9.6999999999999993</v>
      </c>
      <c r="AE367" s="577">
        <v>9.8000000000000007</v>
      </c>
      <c r="AF367" s="577">
        <v>8.8000000000000007</v>
      </c>
      <c r="AG367" s="577">
        <v>8.5</v>
      </c>
      <c r="AH367" s="577">
        <v>8.3000000000000007</v>
      </c>
    </row>
    <row r="368" spans="1:34" s="17" customFormat="1" ht="15.95" customHeight="1">
      <c r="A368" s="522" t="s">
        <v>471</v>
      </c>
      <c r="B368" s="523"/>
      <c r="C368" s="523"/>
      <c r="D368" s="523"/>
      <c r="E368" s="523"/>
      <c r="F368" s="523"/>
      <c r="G368" s="524"/>
      <c r="H368" s="524"/>
      <c r="I368" s="524"/>
      <c r="J368" s="524"/>
      <c r="K368" s="524"/>
      <c r="L368" s="524"/>
      <c r="M368" s="524"/>
      <c r="N368" s="524"/>
      <c r="O368" s="527"/>
      <c r="P368" s="515"/>
      <c r="Q368" s="515"/>
      <c r="R368" s="515"/>
      <c r="S368" s="515"/>
      <c r="T368" s="515"/>
      <c r="U368" s="515"/>
      <c r="V368" s="515"/>
      <c r="W368" s="515"/>
      <c r="X368" s="515"/>
      <c r="Y368" s="515"/>
      <c r="Z368" s="515"/>
      <c r="AA368" s="516"/>
      <c r="AB368" s="515"/>
      <c r="AC368" s="515"/>
      <c r="AD368" s="515"/>
      <c r="AE368" s="515"/>
      <c r="AF368" s="515"/>
      <c r="AG368" s="515"/>
    </row>
    <row r="369" spans="1:34" s="17" customFormat="1" ht="12" customHeight="1">
      <c r="A369" s="526" t="s">
        <v>510</v>
      </c>
      <c r="B369" s="529"/>
      <c r="C369" s="529"/>
      <c r="D369" s="529"/>
      <c r="E369" s="529"/>
      <c r="F369" s="529"/>
      <c r="G369" s="530"/>
      <c r="H369" s="530"/>
      <c r="I369" s="530"/>
      <c r="J369" s="530"/>
      <c r="K369" s="530"/>
      <c r="L369" s="530"/>
      <c r="M369" s="530"/>
      <c r="N369" s="530"/>
      <c r="O369" s="531"/>
      <c r="P369" s="531"/>
      <c r="Q369" s="531"/>
      <c r="R369" s="531"/>
      <c r="S369" s="531"/>
      <c r="T369" s="531"/>
      <c r="U369" s="531"/>
      <c r="V369" s="515"/>
      <c r="W369" s="515"/>
      <c r="X369" s="515"/>
      <c r="Y369" s="515"/>
      <c r="Z369" s="515"/>
      <c r="AA369" s="516"/>
      <c r="AB369" s="515"/>
      <c r="AC369" s="515"/>
      <c r="AD369" s="515"/>
      <c r="AE369" s="515"/>
      <c r="AF369" s="515"/>
      <c r="AG369" s="515"/>
    </row>
    <row r="370" spans="1:34" s="17" customFormat="1" ht="12" customHeight="1">
      <c r="A370" s="528" t="s">
        <v>79</v>
      </c>
      <c r="B370" s="529"/>
      <c r="C370" s="529"/>
      <c r="D370" s="529"/>
      <c r="E370" s="529"/>
      <c r="F370" s="529"/>
      <c r="G370" s="530"/>
      <c r="H370" s="530"/>
      <c r="I370" s="530"/>
      <c r="J370" s="530"/>
      <c r="K370" s="530"/>
      <c r="L370" s="530"/>
      <c r="M370" s="530"/>
      <c r="N370" s="530"/>
      <c r="O370" s="536"/>
      <c r="P370" s="536"/>
      <c r="Q370" s="536"/>
      <c r="R370" s="536"/>
      <c r="S370" s="536"/>
      <c r="T370" s="532"/>
      <c r="U370" s="532"/>
      <c r="V370" s="531"/>
      <c r="W370" s="531"/>
      <c r="X370" s="531"/>
      <c r="Y370" s="531"/>
      <c r="Z370" s="531"/>
      <c r="AA370" s="532"/>
      <c r="AB370" s="636"/>
      <c r="AC370" s="533">
        <v>2016</v>
      </c>
      <c r="AD370" s="533">
        <v>2017</v>
      </c>
      <c r="AE370" s="533">
        <v>2018</v>
      </c>
      <c r="AF370" s="533">
        <v>2019</v>
      </c>
      <c r="AG370" s="533">
        <v>2020</v>
      </c>
      <c r="AH370" s="534"/>
    </row>
    <row r="371" spans="1:34" s="17" customFormat="1" ht="12" customHeight="1">
      <c r="A371" s="535" t="s">
        <v>80</v>
      </c>
      <c r="B371" s="515"/>
      <c r="C371" s="515"/>
      <c r="D371" s="515"/>
      <c r="E371" s="515"/>
      <c r="F371" s="515"/>
      <c r="G371" s="538"/>
      <c r="H371" s="538"/>
      <c r="I371" s="538"/>
      <c r="J371" s="538"/>
      <c r="K371" s="538"/>
      <c r="L371" s="538"/>
      <c r="M371" s="538"/>
      <c r="N371" s="538"/>
      <c r="O371" s="531"/>
      <c r="P371" s="531"/>
      <c r="Q371" s="531"/>
      <c r="R371" s="531"/>
      <c r="S371" s="531"/>
      <c r="T371" s="531"/>
      <c r="U371" s="531"/>
      <c r="V371" s="532"/>
      <c r="W371" s="532"/>
      <c r="X371" s="532"/>
      <c r="Y371" s="532"/>
      <c r="Z371" s="532"/>
      <c r="AA371" s="532"/>
      <c r="AB371" s="344"/>
      <c r="AC371" s="537" t="s">
        <v>82</v>
      </c>
      <c r="AD371" s="537" t="s">
        <v>82</v>
      </c>
      <c r="AE371" s="537" t="s">
        <v>82</v>
      </c>
      <c r="AF371" s="537" t="s">
        <v>82</v>
      </c>
      <c r="AG371" s="537" t="s">
        <v>82</v>
      </c>
      <c r="AH371" s="193"/>
    </row>
    <row r="372" spans="1:34" s="17" customFormat="1" ht="12" customHeight="1">
      <c r="A372" s="515"/>
      <c r="B372" s="515"/>
      <c r="C372" s="515"/>
      <c r="D372" s="515"/>
      <c r="E372" s="515"/>
      <c r="F372" s="515"/>
      <c r="G372" s="541"/>
      <c r="H372" s="541"/>
      <c r="I372" s="541"/>
      <c r="J372" s="541"/>
      <c r="K372" s="541"/>
      <c r="L372" s="541"/>
      <c r="M372" s="541"/>
      <c r="N372" s="541"/>
      <c r="O372" s="531"/>
      <c r="P372" s="531"/>
      <c r="Q372" s="531"/>
      <c r="R372" s="531"/>
      <c r="S372" s="531"/>
      <c r="T372" s="531"/>
      <c r="U372" s="531"/>
      <c r="V372" s="531"/>
      <c r="W372" s="531"/>
      <c r="X372" s="531"/>
      <c r="Y372" s="531"/>
      <c r="Z372" s="531"/>
      <c r="AA372" s="532"/>
      <c r="AB372" s="637"/>
      <c r="AC372" s="539"/>
      <c r="AD372" s="539"/>
      <c r="AE372" s="539"/>
      <c r="AF372" s="539"/>
      <c r="AG372" s="539"/>
      <c r="AH372" s="540"/>
    </row>
    <row r="373" spans="1:34" s="17" customFormat="1" ht="12" customHeight="1">
      <c r="A373" s="529" t="s">
        <v>87</v>
      </c>
      <c r="B373" s="515"/>
      <c r="C373" s="515"/>
      <c r="D373" s="515"/>
      <c r="E373" s="515"/>
      <c r="F373" s="515"/>
      <c r="G373" s="545"/>
      <c r="H373" s="545"/>
      <c r="I373" s="545"/>
      <c r="J373" s="545"/>
      <c r="K373" s="545"/>
      <c r="L373" s="545"/>
      <c r="M373" s="545"/>
      <c r="N373" s="545"/>
      <c r="O373" s="532"/>
      <c r="P373" s="532"/>
      <c r="Q373" s="532"/>
      <c r="R373" s="532"/>
      <c r="S373" s="532"/>
      <c r="T373" s="532"/>
      <c r="U373" s="532"/>
      <c r="V373" s="531"/>
      <c r="W373" s="531"/>
      <c r="X373" s="531"/>
      <c r="Y373" s="531"/>
      <c r="Z373" s="531"/>
      <c r="AA373" s="532"/>
      <c r="AB373" s="638"/>
      <c r="AC373" s="543">
        <v>11679.1</v>
      </c>
      <c r="AD373" s="542">
        <v>12605.4</v>
      </c>
      <c r="AE373" s="542">
        <v>13550</v>
      </c>
      <c r="AF373" s="542">
        <v>14511.9</v>
      </c>
      <c r="AG373" s="542">
        <v>15572.3</v>
      </c>
      <c r="AH373" s="540"/>
    </row>
    <row r="374" spans="1:34" s="17" customFormat="1" ht="12" customHeight="1">
      <c r="A374" s="544" t="s">
        <v>489</v>
      </c>
      <c r="B374" s="515"/>
      <c r="C374" s="515"/>
      <c r="D374" s="515"/>
      <c r="E374" s="515"/>
      <c r="F374" s="515"/>
      <c r="G374" s="531"/>
      <c r="H374" s="546"/>
      <c r="I374" s="546"/>
      <c r="J374" s="546"/>
      <c r="K374" s="546"/>
      <c r="L374" s="546"/>
      <c r="M374" s="546"/>
      <c r="N374" s="546"/>
      <c r="O374" s="532"/>
      <c r="P374" s="532"/>
      <c r="Q374" s="532"/>
      <c r="R374" s="532"/>
      <c r="S374" s="532"/>
      <c r="T374" s="532"/>
      <c r="U374" s="532"/>
      <c r="V374" s="532"/>
      <c r="W374" s="532"/>
      <c r="X374" s="532"/>
      <c r="Y374" s="532"/>
      <c r="Z374" s="531"/>
      <c r="AA374" s="532"/>
      <c r="AB374" s="638"/>
      <c r="AC374" s="543">
        <v>265.8</v>
      </c>
      <c r="AD374" s="542">
        <v>277.5</v>
      </c>
      <c r="AE374" s="543">
        <v>287.8</v>
      </c>
      <c r="AF374" s="542">
        <v>296.2</v>
      </c>
      <c r="AG374" s="542">
        <v>308</v>
      </c>
      <c r="AH374" s="540"/>
    </row>
    <row r="375" spans="1:34" s="17" customFormat="1" ht="12" customHeight="1">
      <c r="A375" s="544" t="s">
        <v>88</v>
      </c>
      <c r="B375" s="515"/>
      <c r="C375" s="515"/>
      <c r="D375" s="515"/>
      <c r="E375" s="515"/>
      <c r="F375" s="515"/>
      <c r="G375" s="531"/>
      <c r="H375" s="546"/>
      <c r="I375" s="546"/>
      <c r="J375" s="546"/>
      <c r="K375" s="546"/>
      <c r="L375" s="546"/>
      <c r="M375" s="546"/>
      <c r="N375" s="546"/>
      <c r="O375" s="531"/>
      <c r="P375" s="531"/>
      <c r="Q375" s="531"/>
      <c r="R375" s="531"/>
      <c r="S375" s="531"/>
      <c r="T375" s="531"/>
      <c r="U375" s="531"/>
      <c r="V375" s="532"/>
      <c r="W375" s="532"/>
      <c r="X375" s="532"/>
      <c r="Y375" s="532"/>
      <c r="Z375" s="531"/>
      <c r="AA375" s="532"/>
      <c r="AB375" s="638"/>
      <c r="AC375" s="543">
        <v>4393.8999999999996</v>
      </c>
      <c r="AD375" s="542">
        <v>4542.7</v>
      </c>
      <c r="AE375" s="543">
        <v>4708.5</v>
      </c>
      <c r="AF375" s="542">
        <v>4899</v>
      </c>
      <c r="AG375" s="542">
        <v>5055.5</v>
      </c>
      <c r="AH375" s="540"/>
    </row>
    <row r="376" spans="1:34" s="17" customFormat="1" ht="12" customHeight="1">
      <c r="A376" s="544" t="s">
        <v>103</v>
      </c>
      <c r="B376" s="515"/>
      <c r="C376" s="515"/>
      <c r="D376" s="515"/>
      <c r="E376" s="515"/>
      <c r="F376" s="515"/>
      <c r="G376" s="531"/>
      <c r="H376" s="546"/>
      <c r="I376" s="546"/>
      <c r="J376" s="546"/>
      <c r="K376" s="546"/>
      <c r="L376" s="546"/>
      <c r="M376" s="546"/>
      <c r="N376" s="546"/>
      <c r="O376" s="531"/>
      <c r="P376" s="531"/>
      <c r="Q376" s="531"/>
      <c r="R376" s="531"/>
      <c r="S376" s="531"/>
      <c r="T376" s="531"/>
      <c r="U376" s="531"/>
      <c r="V376" s="531"/>
      <c r="W376" s="531"/>
      <c r="X376" s="531"/>
      <c r="Y376" s="531"/>
      <c r="Z376" s="531"/>
      <c r="AA376" s="532"/>
      <c r="AB376" s="638"/>
      <c r="AC376" s="543">
        <v>3.8</v>
      </c>
      <c r="AD376" s="543">
        <v>3.4</v>
      </c>
      <c r="AE376" s="543">
        <v>3.6</v>
      </c>
      <c r="AF376" s="542">
        <v>4</v>
      </c>
      <c r="AG376" s="542">
        <v>3.2</v>
      </c>
      <c r="AH376" s="540"/>
    </row>
    <row r="377" spans="1:34" s="17" customFormat="1" ht="12" customHeight="1">
      <c r="A377" s="544" t="s">
        <v>89</v>
      </c>
      <c r="B377" s="515"/>
      <c r="C377" s="515"/>
      <c r="D377" s="515"/>
      <c r="E377" s="515"/>
      <c r="F377" s="515"/>
      <c r="G377" s="531"/>
      <c r="H377" s="531"/>
      <c r="I377" s="531"/>
      <c r="J377" s="531"/>
      <c r="K377" s="531"/>
      <c r="L377" s="531"/>
      <c r="M377" s="531"/>
      <c r="N377" s="531"/>
      <c r="O377" s="531"/>
      <c r="P377" s="531"/>
      <c r="Q377" s="531"/>
      <c r="R377" s="531"/>
      <c r="S377" s="531"/>
      <c r="T377" s="531"/>
      <c r="U377" s="531"/>
      <c r="V377" s="531"/>
      <c r="W377" s="531"/>
      <c r="X377" s="531"/>
      <c r="Y377" s="531"/>
      <c r="Z377" s="531"/>
      <c r="AA377" s="532"/>
      <c r="AB377" s="638"/>
      <c r="AC377" s="543"/>
      <c r="AD377" s="543"/>
      <c r="AE377" s="543"/>
      <c r="AF377" s="542"/>
      <c r="AG377" s="542"/>
      <c r="AH377" s="540"/>
    </row>
    <row r="378" spans="1:34" s="17" customFormat="1" ht="12" customHeight="1">
      <c r="A378" s="529"/>
      <c r="B378" s="515"/>
      <c r="C378" s="515"/>
      <c r="D378" s="515"/>
      <c r="E378" s="515"/>
      <c r="F378" s="515"/>
      <c r="G378" s="531"/>
      <c r="H378" s="541"/>
      <c r="I378" s="531"/>
      <c r="J378" s="531"/>
      <c r="K378" s="531"/>
      <c r="L378" s="531"/>
      <c r="M378" s="531"/>
      <c r="N378" s="531"/>
      <c r="O378" s="531"/>
      <c r="P378" s="531"/>
      <c r="Q378" s="531"/>
      <c r="R378" s="531"/>
      <c r="S378" s="531"/>
      <c r="T378" s="531"/>
      <c r="U378" s="531"/>
      <c r="V378" s="531"/>
      <c r="W378" s="531"/>
      <c r="X378" s="531"/>
      <c r="Y378" s="531"/>
      <c r="Z378" s="531"/>
      <c r="AA378" s="532"/>
      <c r="AB378" s="638"/>
      <c r="AC378" s="543"/>
      <c r="AD378" s="543"/>
      <c r="AE378" s="543"/>
      <c r="AF378" s="542"/>
      <c r="AG378" s="542"/>
      <c r="AH378" s="540"/>
    </row>
    <row r="379" spans="1:34" s="17" customFormat="1" ht="12" customHeight="1">
      <c r="A379" s="529" t="s">
        <v>90</v>
      </c>
      <c r="B379" s="515"/>
      <c r="C379" s="515"/>
      <c r="D379" s="515"/>
      <c r="E379" s="515"/>
      <c r="F379" s="515"/>
      <c r="G379" s="531"/>
      <c r="H379" s="531"/>
      <c r="I379" s="531"/>
      <c r="J379" s="531"/>
      <c r="K379" s="531"/>
      <c r="L379" s="531"/>
      <c r="M379" s="531"/>
      <c r="N379" s="531"/>
      <c r="O379" s="531"/>
      <c r="P379" s="531"/>
      <c r="Q379" s="531"/>
      <c r="R379" s="531"/>
      <c r="S379" s="531"/>
      <c r="T379" s="531"/>
      <c r="U379" s="531"/>
      <c r="V379" s="531"/>
      <c r="W379" s="531"/>
      <c r="X379" s="531"/>
      <c r="Y379" s="531"/>
      <c r="Z379" s="531"/>
      <c r="AA379" s="532"/>
      <c r="AB379" s="638"/>
      <c r="AC379" s="543">
        <v>15009.2</v>
      </c>
      <c r="AD379" s="543">
        <v>14928.2</v>
      </c>
      <c r="AE379" s="543">
        <v>14160.5</v>
      </c>
      <c r="AF379" s="542">
        <v>14074.6</v>
      </c>
      <c r="AG379" s="542">
        <v>14019</v>
      </c>
      <c r="AH379" s="540"/>
    </row>
    <row r="380" spans="1:34" s="17" customFormat="1" ht="12" customHeight="1">
      <c r="A380" s="544" t="s">
        <v>489</v>
      </c>
      <c r="B380" s="547"/>
      <c r="C380" s="547"/>
      <c r="D380" s="547"/>
      <c r="E380" s="547"/>
      <c r="F380" s="547"/>
      <c r="G380" s="531"/>
      <c r="H380" s="531"/>
      <c r="I380" s="531"/>
      <c r="J380" s="531"/>
      <c r="K380" s="531"/>
      <c r="L380" s="531"/>
      <c r="M380" s="531"/>
      <c r="N380" s="531"/>
      <c r="O380" s="531"/>
      <c r="P380" s="531"/>
      <c r="Q380" s="531"/>
      <c r="R380" s="531"/>
      <c r="S380" s="531"/>
      <c r="T380" s="531"/>
      <c r="U380" s="531"/>
      <c r="V380" s="531"/>
      <c r="W380" s="531"/>
      <c r="X380" s="531"/>
      <c r="Y380" s="531"/>
      <c r="Z380" s="531"/>
      <c r="AA380" s="532"/>
      <c r="AB380" s="638"/>
      <c r="AC380" s="543">
        <v>431.3</v>
      </c>
      <c r="AD380" s="543">
        <v>446.6</v>
      </c>
      <c r="AE380" s="543">
        <v>451.1</v>
      </c>
      <c r="AF380" s="542">
        <v>453.1</v>
      </c>
      <c r="AG380" s="542">
        <v>454.4</v>
      </c>
      <c r="AH380" s="540"/>
    </row>
    <row r="381" spans="1:34" s="17" customFormat="1" ht="12" customHeight="1">
      <c r="A381" s="544" t="s">
        <v>88</v>
      </c>
      <c r="B381" s="515"/>
      <c r="C381" s="515"/>
      <c r="D381" s="515"/>
      <c r="E381" s="515"/>
      <c r="F381" s="515"/>
      <c r="G381" s="531"/>
      <c r="H381" s="531"/>
      <c r="I381" s="531"/>
      <c r="J381" s="531"/>
      <c r="K381" s="531"/>
      <c r="L381" s="531"/>
      <c r="M381" s="531"/>
      <c r="N381" s="531"/>
      <c r="O381" s="531"/>
      <c r="P381" s="531"/>
      <c r="Q381" s="531"/>
      <c r="R381" s="531"/>
      <c r="S381" s="531"/>
      <c r="T381" s="531"/>
      <c r="U381" s="531"/>
      <c r="V381" s="531"/>
      <c r="W381" s="531"/>
      <c r="X381" s="531"/>
      <c r="Y381" s="531"/>
      <c r="Z381" s="531"/>
      <c r="AA381" s="532"/>
      <c r="AB381" s="638"/>
      <c r="AC381" s="543">
        <v>3480</v>
      </c>
      <c r="AD381" s="543">
        <v>3342.9</v>
      </c>
      <c r="AE381" s="543">
        <v>3139.1</v>
      </c>
      <c r="AF381" s="542">
        <v>3106.5</v>
      </c>
      <c r="AG381" s="542">
        <v>3085.3</v>
      </c>
      <c r="AH381" s="540"/>
    </row>
    <row r="382" spans="1:34" s="17" customFormat="1" ht="12" customHeight="1">
      <c r="A382" s="544" t="s">
        <v>103</v>
      </c>
      <c r="B382" s="515"/>
      <c r="C382" s="515"/>
      <c r="D382" s="515"/>
      <c r="E382" s="515"/>
      <c r="F382" s="515"/>
      <c r="G382" s="531"/>
      <c r="H382" s="531"/>
      <c r="I382" s="531"/>
      <c r="J382" s="531"/>
      <c r="K382" s="531"/>
      <c r="L382" s="531"/>
      <c r="M382" s="531"/>
      <c r="N382" s="531"/>
      <c r="O382" s="531"/>
      <c r="P382" s="531"/>
      <c r="Q382" s="531"/>
      <c r="R382" s="531"/>
      <c r="S382" s="531"/>
      <c r="T382" s="531"/>
      <c r="U382" s="531"/>
      <c r="V382" s="531"/>
      <c r="W382" s="531"/>
      <c r="X382" s="531"/>
      <c r="Y382" s="531"/>
      <c r="Z382" s="531"/>
      <c r="AA382" s="532"/>
      <c r="AB382" s="638"/>
      <c r="AC382" s="543">
        <v>7.1</v>
      </c>
      <c r="AD382" s="543">
        <v>-3.9</v>
      </c>
      <c r="AE382" s="543">
        <v>-6.1</v>
      </c>
      <c r="AF382" s="542">
        <v>-1</v>
      </c>
      <c r="AG382" s="542">
        <v>-0.7</v>
      </c>
      <c r="AH382" s="540"/>
    </row>
    <row r="383" spans="1:34" s="17" customFormat="1" ht="12" customHeight="1">
      <c r="A383" s="544" t="s">
        <v>89</v>
      </c>
      <c r="B383" s="515"/>
      <c r="C383" s="515"/>
      <c r="D383" s="515"/>
      <c r="E383" s="515"/>
      <c r="F383" s="515"/>
      <c r="G383" s="531"/>
      <c r="H383" s="531"/>
      <c r="I383" s="531"/>
      <c r="J383" s="531"/>
      <c r="K383" s="531"/>
      <c r="L383" s="531"/>
      <c r="M383" s="531"/>
      <c r="N383" s="531"/>
      <c r="O383" s="531"/>
      <c r="P383" s="531"/>
      <c r="Q383" s="531"/>
      <c r="R383" s="531"/>
      <c r="S383" s="531"/>
      <c r="T383" s="531"/>
      <c r="U383" s="531"/>
      <c r="V383" s="531"/>
      <c r="W383" s="531"/>
      <c r="X383" s="531"/>
      <c r="Y383" s="531"/>
      <c r="Z383" s="531"/>
      <c r="AA383" s="532"/>
      <c r="AB383" s="638"/>
      <c r="AC383" s="543"/>
      <c r="AD383" s="543"/>
      <c r="AE383" s="543"/>
      <c r="AF383" s="542"/>
      <c r="AG383" s="542"/>
      <c r="AH383" s="540"/>
    </row>
    <row r="384" spans="1:34" s="17" customFormat="1" ht="12" customHeight="1">
      <c r="A384" s="529"/>
      <c r="B384" s="547"/>
      <c r="C384" s="547"/>
      <c r="D384" s="547"/>
      <c r="E384" s="547"/>
      <c r="F384" s="547"/>
      <c r="G384" s="531"/>
      <c r="H384" s="531"/>
      <c r="I384" s="531"/>
      <c r="J384" s="531"/>
      <c r="K384" s="531"/>
      <c r="L384" s="531"/>
      <c r="M384" s="531"/>
      <c r="N384" s="531"/>
      <c r="O384" s="531"/>
      <c r="P384" s="531"/>
      <c r="Q384" s="531"/>
      <c r="R384" s="531"/>
      <c r="S384" s="531"/>
      <c r="T384" s="531"/>
      <c r="U384" s="531"/>
      <c r="V384" s="531"/>
      <c r="W384" s="531"/>
      <c r="X384" s="531"/>
      <c r="Y384" s="531"/>
      <c r="Z384" s="531"/>
      <c r="AA384" s="532"/>
      <c r="AB384" s="638"/>
      <c r="AC384" s="543"/>
      <c r="AD384" s="543"/>
      <c r="AE384" s="543"/>
      <c r="AF384" s="542"/>
      <c r="AG384" s="542"/>
      <c r="AH384" s="540"/>
    </row>
    <row r="385" spans="1:34" s="17" customFormat="1" ht="12" customHeight="1">
      <c r="A385" s="529" t="s">
        <v>91</v>
      </c>
      <c r="B385" s="515"/>
      <c r="C385" s="515"/>
      <c r="D385" s="515"/>
      <c r="E385" s="515"/>
      <c r="F385" s="515"/>
      <c r="G385" s="531"/>
      <c r="H385" s="531"/>
      <c r="I385" s="531"/>
      <c r="J385" s="531"/>
      <c r="K385" s="531"/>
      <c r="L385" s="531"/>
      <c r="M385" s="531"/>
      <c r="N385" s="531"/>
      <c r="O385" s="531"/>
      <c r="P385" s="531"/>
      <c r="Q385" s="531"/>
      <c r="R385" s="531"/>
      <c r="S385" s="531"/>
      <c r="T385" s="531"/>
      <c r="U385" s="531"/>
      <c r="V385" s="531"/>
      <c r="W385" s="531"/>
      <c r="X385" s="531"/>
      <c r="Y385" s="531"/>
      <c r="Z385" s="531"/>
      <c r="AA385" s="532"/>
      <c r="AB385" s="638"/>
      <c r="AC385" s="543">
        <v>3139.2</v>
      </c>
      <c r="AD385" s="543">
        <v>3528.4</v>
      </c>
      <c r="AE385" s="543">
        <v>3735</v>
      </c>
      <c r="AF385" s="542">
        <v>3817.2</v>
      </c>
      <c r="AG385" s="542">
        <v>3905.6</v>
      </c>
      <c r="AH385" s="540"/>
    </row>
    <row r="386" spans="1:34" s="17" customFormat="1" ht="12" customHeight="1">
      <c r="A386" s="544" t="s">
        <v>489</v>
      </c>
      <c r="B386" s="515"/>
      <c r="C386" s="515"/>
      <c r="D386" s="515"/>
      <c r="E386" s="515"/>
      <c r="F386" s="515"/>
      <c r="G386" s="531"/>
      <c r="H386" s="531"/>
      <c r="I386" s="531"/>
      <c r="J386" s="531"/>
      <c r="K386" s="531"/>
      <c r="L386" s="531"/>
      <c r="M386" s="531"/>
      <c r="N386" s="531"/>
      <c r="O386" s="531"/>
      <c r="P386" s="531"/>
      <c r="Q386" s="531"/>
      <c r="R386" s="531"/>
      <c r="S386" s="531"/>
      <c r="T386" s="531"/>
      <c r="U386" s="531"/>
      <c r="V386" s="531"/>
      <c r="W386" s="531"/>
      <c r="X386" s="531"/>
      <c r="Y386" s="531"/>
      <c r="Z386" s="531"/>
      <c r="AA386" s="532"/>
      <c r="AB386" s="638"/>
      <c r="AC386" s="543">
        <v>442.3</v>
      </c>
      <c r="AD386" s="543">
        <v>453.8</v>
      </c>
      <c r="AE386" s="543">
        <v>458.8</v>
      </c>
      <c r="AF386" s="542">
        <v>466.4</v>
      </c>
      <c r="AG386" s="542">
        <v>474.8</v>
      </c>
      <c r="AH386" s="540"/>
    </row>
    <row r="387" spans="1:34" s="17" customFormat="1" ht="12" customHeight="1">
      <c r="A387" s="544" t="s">
        <v>88</v>
      </c>
      <c r="B387" s="547"/>
      <c r="C387" s="547"/>
      <c r="D387" s="547"/>
      <c r="E387" s="547"/>
      <c r="F387" s="547"/>
      <c r="G387" s="531"/>
      <c r="H387" s="531"/>
      <c r="I387" s="531"/>
      <c r="J387" s="531"/>
      <c r="K387" s="531"/>
      <c r="L387" s="531"/>
      <c r="M387" s="531"/>
      <c r="N387" s="531"/>
      <c r="O387" s="531"/>
      <c r="P387" s="531"/>
      <c r="Q387" s="531"/>
      <c r="R387" s="531"/>
      <c r="S387" s="531"/>
      <c r="T387" s="531"/>
      <c r="U387" s="531"/>
      <c r="V387" s="531"/>
      <c r="W387" s="531"/>
      <c r="X387" s="531"/>
      <c r="Y387" s="531"/>
      <c r="Z387" s="531"/>
      <c r="AA387" s="532"/>
      <c r="AB387" s="638"/>
      <c r="AC387" s="543">
        <v>709.7</v>
      </c>
      <c r="AD387" s="543">
        <v>777.5</v>
      </c>
      <c r="AE387" s="543">
        <v>814.1</v>
      </c>
      <c r="AF387" s="542">
        <v>818.5</v>
      </c>
      <c r="AG387" s="542">
        <v>822.6</v>
      </c>
      <c r="AH387" s="540"/>
    </row>
    <row r="388" spans="1:34" s="17" customFormat="1" ht="12" customHeight="1">
      <c r="A388" s="544" t="s">
        <v>103</v>
      </c>
      <c r="B388" s="515"/>
      <c r="C388" s="515"/>
      <c r="D388" s="515"/>
      <c r="E388" s="515"/>
      <c r="F388" s="515"/>
      <c r="G388" s="531"/>
      <c r="H388" s="531"/>
      <c r="I388" s="531"/>
      <c r="J388" s="531"/>
      <c r="K388" s="531"/>
      <c r="L388" s="531"/>
      <c r="M388" s="531"/>
      <c r="N388" s="531"/>
      <c r="O388" s="531"/>
      <c r="P388" s="531"/>
      <c r="Q388" s="531"/>
      <c r="R388" s="531"/>
      <c r="S388" s="531"/>
      <c r="T388" s="531"/>
      <c r="U388" s="531"/>
      <c r="V388" s="531"/>
      <c r="W388" s="531"/>
      <c r="X388" s="531"/>
      <c r="Y388" s="531"/>
      <c r="Z388" s="531"/>
      <c r="AA388" s="532"/>
      <c r="AB388" s="638"/>
      <c r="AC388" s="543">
        <v>9.3000000000000007</v>
      </c>
      <c r="AD388" s="543">
        <v>9.5</v>
      </c>
      <c r="AE388" s="543">
        <v>4.7</v>
      </c>
      <c r="AF388" s="542">
        <v>0.5</v>
      </c>
      <c r="AG388" s="542">
        <v>0.5</v>
      </c>
      <c r="AH388" s="540"/>
    </row>
    <row r="389" spans="1:34" s="17" customFormat="1" ht="12" customHeight="1">
      <c r="A389" s="544" t="s">
        <v>89</v>
      </c>
      <c r="B389" s="515"/>
      <c r="C389" s="515"/>
      <c r="D389" s="515"/>
      <c r="E389" s="515"/>
      <c r="F389" s="515"/>
      <c r="G389" s="531"/>
      <c r="H389" s="531"/>
      <c r="I389" s="531"/>
      <c r="J389" s="531"/>
      <c r="K389" s="531"/>
      <c r="L389" s="531"/>
      <c r="M389" s="531"/>
      <c r="N389" s="531"/>
      <c r="O389" s="531"/>
      <c r="P389" s="531"/>
      <c r="Q389" s="531"/>
      <c r="R389" s="531"/>
      <c r="S389" s="531"/>
      <c r="T389" s="531"/>
      <c r="U389" s="531"/>
      <c r="V389" s="531"/>
      <c r="W389" s="531"/>
      <c r="X389" s="531"/>
      <c r="Y389" s="531"/>
      <c r="Z389" s="531"/>
      <c r="AA389" s="532"/>
      <c r="AB389" s="638"/>
      <c r="AC389" s="543"/>
      <c r="AD389" s="543"/>
      <c r="AE389" s="543"/>
      <c r="AF389" s="542"/>
      <c r="AG389" s="542"/>
      <c r="AH389" s="540"/>
    </row>
    <row r="390" spans="1:34" s="17" customFormat="1" ht="12" customHeight="1">
      <c r="A390" s="529"/>
      <c r="B390" s="515"/>
      <c r="C390" s="515"/>
      <c r="D390" s="515"/>
      <c r="E390" s="515"/>
      <c r="F390" s="515"/>
      <c r="G390" s="531"/>
      <c r="H390" s="531"/>
      <c r="I390" s="531"/>
      <c r="J390" s="531"/>
      <c r="K390" s="531"/>
      <c r="L390" s="531"/>
      <c r="M390" s="531"/>
      <c r="N390" s="531"/>
      <c r="O390" s="531"/>
      <c r="P390" s="531"/>
      <c r="Q390" s="531"/>
      <c r="R390" s="531"/>
      <c r="S390" s="531"/>
      <c r="T390" s="531"/>
      <c r="U390" s="531"/>
      <c r="V390" s="531"/>
      <c r="W390" s="531"/>
      <c r="X390" s="531"/>
      <c r="Y390" s="531"/>
      <c r="Z390" s="531"/>
      <c r="AA390" s="532"/>
      <c r="AB390" s="638"/>
      <c r="AC390" s="543"/>
      <c r="AD390" s="543"/>
      <c r="AE390" s="543"/>
      <c r="AF390" s="542"/>
      <c r="AG390" s="542"/>
      <c r="AH390" s="540"/>
    </row>
    <row r="391" spans="1:34" s="17" customFormat="1" ht="12" customHeight="1">
      <c r="A391" s="529" t="s">
        <v>92</v>
      </c>
      <c r="B391" s="547"/>
      <c r="C391" s="547"/>
      <c r="D391" s="547"/>
      <c r="E391" s="547"/>
      <c r="F391" s="547"/>
      <c r="G391" s="531"/>
      <c r="H391" s="531"/>
      <c r="I391" s="531"/>
      <c r="J391" s="531"/>
      <c r="K391" s="531"/>
      <c r="L391" s="531"/>
      <c r="M391" s="531"/>
      <c r="N391" s="531"/>
      <c r="O391" s="531"/>
      <c r="P391" s="531"/>
      <c r="Q391" s="531"/>
      <c r="R391" s="531"/>
      <c r="S391" s="531"/>
      <c r="T391" s="531"/>
      <c r="U391" s="531"/>
      <c r="V391" s="531"/>
      <c r="W391" s="531"/>
      <c r="X391" s="531"/>
      <c r="Y391" s="531"/>
      <c r="Z391" s="531"/>
      <c r="AA391" s="532"/>
      <c r="AB391" s="638"/>
      <c r="AC391" s="543">
        <v>3173.5</v>
      </c>
      <c r="AD391" s="543">
        <v>3465.3</v>
      </c>
      <c r="AE391" s="543">
        <v>3785.6</v>
      </c>
      <c r="AF391" s="542">
        <v>4134</v>
      </c>
      <c r="AG391" s="542">
        <v>4514.8999999999996</v>
      </c>
      <c r="AH391" s="540"/>
    </row>
    <row r="392" spans="1:34" s="17" customFormat="1" ht="12" customHeight="1">
      <c r="A392" s="544" t="s">
        <v>489</v>
      </c>
      <c r="B392" s="515"/>
      <c r="C392" s="515"/>
      <c r="D392" s="515"/>
      <c r="E392" s="515"/>
      <c r="F392" s="515"/>
      <c r="G392" s="531"/>
      <c r="H392" s="531"/>
      <c r="I392" s="531"/>
      <c r="J392" s="531"/>
      <c r="K392" s="531"/>
      <c r="L392" s="531"/>
      <c r="M392" s="531"/>
      <c r="N392" s="531"/>
      <c r="O392" s="531"/>
      <c r="P392" s="531"/>
      <c r="Q392" s="531"/>
      <c r="R392" s="531"/>
      <c r="S392" s="531"/>
      <c r="T392" s="531"/>
      <c r="U392" s="531"/>
      <c r="V392" s="531"/>
      <c r="W392" s="531"/>
      <c r="X392" s="531"/>
      <c r="Y392" s="531"/>
      <c r="Z392" s="531"/>
      <c r="AA392" s="532"/>
      <c r="AB392" s="638"/>
      <c r="AC392" s="543">
        <v>251.7</v>
      </c>
      <c r="AD392" s="543">
        <v>264.3</v>
      </c>
      <c r="AE392" s="543">
        <v>277.60000000000002</v>
      </c>
      <c r="AF392" s="542">
        <v>291.5</v>
      </c>
      <c r="AG392" s="542">
        <v>306.10000000000002</v>
      </c>
      <c r="AH392" s="540"/>
    </row>
    <row r="393" spans="1:34" s="17" customFormat="1" ht="12" customHeight="1">
      <c r="A393" s="544" t="s">
        <v>88</v>
      </c>
      <c r="B393" s="515"/>
      <c r="C393" s="515"/>
      <c r="D393" s="515"/>
      <c r="E393" s="515"/>
      <c r="F393" s="515"/>
      <c r="G393" s="546"/>
      <c r="H393" s="546"/>
      <c r="I393" s="546"/>
      <c r="J393" s="546"/>
      <c r="K393" s="546"/>
      <c r="L393" s="546"/>
      <c r="M393" s="546"/>
      <c r="N393" s="546"/>
      <c r="O393" s="531"/>
      <c r="P393" s="531"/>
      <c r="Q393" s="531"/>
      <c r="R393" s="531"/>
      <c r="S393" s="531"/>
      <c r="T393" s="531"/>
      <c r="U393" s="531"/>
      <c r="V393" s="531"/>
      <c r="W393" s="531"/>
      <c r="X393" s="531"/>
      <c r="Y393" s="531"/>
      <c r="Z393" s="531"/>
      <c r="AA393" s="532"/>
      <c r="AB393" s="638"/>
      <c r="AC393" s="543">
        <v>1260.7</v>
      </c>
      <c r="AD393" s="543">
        <v>1311.1</v>
      </c>
      <c r="AE393" s="543">
        <v>1363.6</v>
      </c>
      <c r="AF393" s="542">
        <v>1418.1</v>
      </c>
      <c r="AG393" s="542">
        <v>1474.9</v>
      </c>
      <c r="AH393" s="540"/>
    </row>
    <row r="394" spans="1:34" s="17" customFormat="1" ht="12" customHeight="1">
      <c r="A394" s="544" t="s">
        <v>103</v>
      </c>
      <c r="B394" s="515"/>
      <c r="C394" s="515"/>
      <c r="D394" s="515"/>
      <c r="E394" s="515"/>
      <c r="F394" s="515"/>
      <c r="G394" s="546"/>
      <c r="H394" s="546"/>
      <c r="I394" s="546"/>
      <c r="J394" s="546"/>
      <c r="K394" s="546"/>
      <c r="L394" s="546"/>
      <c r="M394" s="546"/>
      <c r="N394" s="546"/>
      <c r="O394" s="531"/>
      <c r="P394" s="531"/>
      <c r="Q394" s="531"/>
      <c r="R394" s="531"/>
      <c r="S394" s="531"/>
      <c r="T394" s="531"/>
      <c r="U394" s="531"/>
      <c r="V394" s="531"/>
      <c r="W394" s="531"/>
      <c r="X394" s="531"/>
      <c r="Y394" s="531"/>
      <c r="Z394" s="531"/>
      <c r="AA394" s="532"/>
      <c r="AB394" s="638"/>
      <c r="AC394" s="543">
        <v>4</v>
      </c>
      <c r="AD394" s="543">
        <v>4</v>
      </c>
      <c r="AE394" s="543">
        <v>4</v>
      </c>
      <c r="AF394" s="542">
        <v>4</v>
      </c>
      <c r="AG394" s="542">
        <v>4</v>
      </c>
      <c r="AH394" s="540"/>
    </row>
    <row r="395" spans="1:34" s="17" customFormat="1" ht="12" customHeight="1">
      <c r="A395" s="544" t="s">
        <v>89</v>
      </c>
      <c r="B395" s="515"/>
      <c r="C395" s="515"/>
      <c r="D395" s="515"/>
      <c r="E395" s="515"/>
      <c r="F395" s="515"/>
      <c r="G395" s="546"/>
      <c r="H395" s="546"/>
      <c r="I395" s="546"/>
      <c r="J395" s="546"/>
      <c r="K395" s="546"/>
      <c r="L395" s="546"/>
      <c r="M395" s="546"/>
      <c r="N395" s="546"/>
      <c r="O395" s="531"/>
      <c r="P395" s="531"/>
      <c r="Q395" s="531"/>
      <c r="R395" s="531"/>
      <c r="S395" s="531"/>
      <c r="T395" s="531"/>
      <c r="U395" s="531"/>
      <c r="V395" s="531"/>
      <c r="W395" s="531"/>
      <c r="X395" s="531"/>
      <c r="Y395" s="531"/>
      <c r="Z395" s="531"/>
      <c r="AA395" s="532"/>
      <c r="AB395" s="638"/>
      <c r="AC395" s="543"/>
      <c r="AD395" s="543"/>
      <c r="AE395" s="543"/>
      <c r="AF395" s="542"/>
      <c r="AG395" s="542"/>
      <c r="AH395" s="540"/>
    </row>
    <row r="396" spans="1:34" s="17" customFormat="1" ht="12" customHeight="1">
      <c r="A396" s="529"/>
      <c r="B396" s="515"/>
      <c r="C396" s="515"/>
      <c r="D396" s="515"/>
      <c r="E396" s="515"/>
      <c r="F396" s="515"/>
      <c r="G396" s="531"/>
      <c r="H396" s="531"/>
      <c r="I396" s="531"/>
      <c r="J396" s="531"/>
      <c r="K396" s="531"/>
      <c r="L396" s="531"/>
      <c r="M396" s="531"/>
      <c r="N396" s="531"/>
      <c r="O396" s="531"/>
      <c r="P396" s="531"/>
      <c r="Q396" s="531"/>
      <c r="R396" s="531"/>
      <c r="S396" s="531"/>
      <c r="T396" s="531"/>
      <c r="U396" s="531"/>
      <c r="V396" s="531"/>
      <c r="W396" s="531"/>
      <c r="X396" s="531"/>
      <c r="Y396" s="531"/>
      <c r="Z396" s="531"/>
      <c r="AA396" s="532"/>
      <c r="AB396" s="638"/>
      <c r="AC396" s="543"/>
      <c r="AD396" s="543"/>
      <c r="AE396" s="543"/>
      <c r="AF396" s="542"/>
      <c r="AG396" s="542"/>
      <c r="AH396" s="540"/>
    </row>
    <row r="397" spans="1:34" s="17" customFormat="1" ht="12" customHeight="1">
      <c r="A397" s="529" t="s">
        <v>93</v>
      </c>
      <c r="B397" s="515"/>
      <c r="C397" s="515"/>
      <c r="D397" s="515"/>
      <c r="E397" s="515"/>
      <c r="F397" s="515"/>
      <c r="G397" s="546"/>
      <c r="H397" s="546"/>
      <c r="I397" s="546"/>
      <c r="J397" s="546"/>
      <c r="K397" s="546"/>
      <c r="L397" s="546"/>
      <c r="M397" s="546"/>
      <c r="N397" s="546"/>
      <c r="O397" s="531"/>
      <c r="P397" s="531"/>
      <c r="Q397" s="531"/>
      <c r="R397" s="531"/>
      <c r="S397" s="531"/>
      <c r="T397" s="531"/>
      <c r="U397" s="531"/>
      <c r="V397" s="531"/>
      <c r="W397" s="531"/>
      <c r="X397" s="531"/>
      <c r="Y397" s="531"/>
      <c r="Z397" s="531"/>
      <c r="AA397" s="532"/>
      <c r="AB397" s="638"/>
      <c r="AC397" s="543">
        <v>1108.2</v>
      </c>
      <c r="AD397" s="543">
        <v>1210.0999999999999</v>
      </c>
      <c r="AE397" s="543">
        <v>1321.9</v>
      </c>
      <c r="AF397" s="542">
        <v>1443.6</v>
      </c>
      <c r="AG397" s="542">
        <v>1576.6</v>
      </c>
      <c r="AH397" s="540"/>
    </row>
    <row r="398" spans="1:34" s="17" customFormat="1" ht="12" customHeight="1">
      <c r="A398" s="544" t="s">
        <v>489</v>
      </c>
      <c r="B398" s="515"/>
      <c r="C398" s="515"/>
      <c r="D398" s="515"/>
      <c r="E398" s="515"/>
      <c r="F398" s="515"/>
      <c r="G398" s="546"/>
      <c r="H398" s="546"/>
      <c r="I398" s="546"/>
      <c r="J398" s="546"/>
      <c r="K398" s="546"/>
      <c r="L398" s="546"/>
      <c r="M398" s="546"/>
      <c r="N398" s="546"/>
      <c r="O398" s="531"/>
      <c r="P398" s="531"/>
      <c r="Q398" s="531"/>
      <c r="R398" s="531"/>
      <c r="S398" s="531"/>
      <c r="T398" s="531"/>
      <c r="U398" s="531"/>
      <c r="V398" s="531"/>
      <c r="W398" s="531"/>
      <c r="X398" s="531"/>
      <c r="Y398" s="531"/>
      <c r="Z398" s="531"/>
      <c r="AA398" s="532"/>
      <c r="AB398" s="638"/>
      <c r="AC398" s="543">
        <v>412.6</v>
      </c>
      <c r="AD398" s="543">
        <v>433.2</v>
      </c>
      <c r="AE398" s="543">
        <v>455.1</v>
      </c>
      <c r="AF398" s="542">
        <v>477.8</v>
      </c>
      <c r="AG398" s="542">
        <v>501.8</v>
      </c>
      <c r="AH398" s="540"/>
    </row>
    <row r="399" spans="1:34" s="17" customFormat="1" ht="12" customHeight="1">
      <c r="A399" s="544" t="s">
        <v>88</v>
      </c>
      <c r="B399" s="515"/>
      <c r="C399" s="515"/>
      <c r="D399" s="515"/>
      <c r="E399" s="515"/>
      <c r="F399" s="515"/>
      <c r="G399" s="546"/>
      <c r="H399" s="546"/>
      <c r="I399" s="546"/>
      <c r="J399" s="546"/>
      <c r="K399" s="546"/>
      <c r="L399" s="546"/>
      <c r="M399" s="546"/>
      <c r="N399" s="546"/>
      <c r="O399" s="531"/>
      <c r="P399" s="531"/>
      <c r="Q399" s="531"/>
      <c r="R399" s="531"/>
      <c r="S399" s="531"/>
      <c r="T399" s="531"/>
      <c r="U399" s="531"/>
      <c r="V399" s="531"/>
      <c r="W399" s="531"/>
      <c r="X399" s="531"/>
      <c r="Y399" s="531"/>
      <c r="Z399" s="531"/>
      <c r="AA399" s="532"/>
      <c r="AB399" s="638"/>
      <c r="AC399" s="543">
        <v>268.60000000000002</v>
      </c>
      <c r="AD399" s="543">
        <v>279.3</v>
      </c>
      <c r="AE399" s="543">
        <v>290.5</v>
      </c>
      <c r="AF399" s="542">
        <v>302.10000000000002</v>
      </c>
      <c r="AG399" s="542">
        <v>314.2</v>
      </c>
      <c r="AH399" s="540"/>
    </row>
    <row r="400" spans="1:34" s="17" customFormat="1" ht="12" customHeight="1">
      <c r="A400" s="544" t="s">
        <v>103</v>
      </c>
      <c r="B400" s="515"/>
      <c r="C400" s="515"/>
      <c r="D400" s="515"/>
      <c r="E400" s="515"/>
      <c r="F400" s="515"/>
      <c r="G400" s="531"/>
      <c r="H400" s="531"/>
      <c r="I400" s="531"/>
      <c r="J400" s="531"/>
      <c r="K400" s="531"/>
      <c r="L400" s="531"/>
      <c r="M400" s="531"/>
      <c r="N400" s="531"/>
      <c r="O400" s="531"/>
      <c r="P400" s="531"/>
      <c r="Q400" s="531"/>
      <c r="R400" s="531"/>
      <c r="S400" s="531"/>
      <c r="T400" s="531"/>
      <c r="U400" s="531"/>
      <c r="V400" s="531"/>
      <c r="W400" s="531"/>
      <c r="X400" s="531"/>
      <c r="Y400" s="531"/>
      <c r="Z400" s="531"/>
      <c r="AA400" s="532"/>
      <c r="AB400" s="638"/>
      <c r="AC400" s="543">
        <v>5</v>
      </c>
      <c r="AD400" s="543">
        <v>4</v>
      </c>
      <c r="AE400" s="543">
        <v>4</v>
      </c>
      <c r="AF400" s="542">
        <v>4</v>
      </c>
      <c r="AG400" s="542">
        <v>4</v>
      </c>
      <c r="AH400" s="540"/>
    </row>
    <row r="401" spans="1:34" s="17" customFormat="1" ht="12" customHeight="1">
      <c r="A401" s="544" t="s">
        <v>89</v>
      </c>
      <c r="B401" s="515"/>
      <c r="C401" s="515"/>
      <c r="D401" s="515"/>
      <c r="E401" s="515"/>
      <c r="F401" s="515"/>
      <c r="G401" s="531"/>
      <c r="H401" s="531"/>
      <c r="I401" s="531"/>
      <c r="J401" s="531"/>
      <c r="K401" s="531"/>
      <c r="L401" s="531"/>
      <c r="M401" s="531"/>
      <c r="N401" s="531"/>
      <c r="O401" s="531"/>
      <c r="P401" s="531"/>
      <c r="Q401" s="531"/>
      <c r="R401" s="531"/>
      <c r="S401" s="531"/>
      <c r="T401" s="531"/>
      <c r="U401" s="531"/>
      <c r="V401" s="531"/>
      <c r="W401" s="531"/>
      <c r="X401" s="531"/>
      <c r="Y401" s="531"/>
      <c r="Z401" s="531"/>
      <c r="AA401" s="532"/>
      <c r="AB401" s="638"/>
      <c r="AC401" s="543"/>
      <c r="AD401" s="543"/>
      <c r="AE401" s="543"/>
      <c r="AF401" s="542"/>
      <c r="AG401" s="542"/>
      <c r="AH401" s="540"/>
    </row>
    <row r="402" spans="1:34" s="17" customFormat="1" ht="12" customHeight="1">
      <c r="A402" s="544"/>
      <c r="B402" s="515"/>
      <c r="C402" s="515"/>
      <c r="D402" s="515"/>
      <c r="E402" s="515"/>
      <c r="F402" s="515"/>
      <c r="G402" s="531"/>
      <c r="H402" s="531"/>
      <c r="I402" s="531"/>
      <c r="J402" s="531"/>
      <c r="K402" s="531"/>
      <c r="L402" s="531"/>
      <c r="M402" s="531"/>
      <c r="N402" s="531"/>
      <c r="O402" s="531"/>
      <c r="P402" s="531"/>
      <c r="Q402" s="531"/>
      <c r="R402" s="531"/>
      <c r="S402" s="531"/>
      <c r="T402" s="531"/>
      <c r="U402" s="531"/>
      <c r="V402" s="531"/>
      <c r="W402" s="531"/>
      <c r="X402" s="531"/>
      <c r="Y402" s="531"/>
      <c r="Z402" s="531"/>
      <c r="AA402" s="532"/>
      <c r="AB402" s="638"/>
      <c r="AC402" s="543"/>
      <c r="AD402" s="543"/>
      <c r="AE402" s="543"/>
      <c r="AF402" s="542"/>
      <c r="AG402" s="542"/>
      <c r="AH402" s="540"/>
    </row>
    <row r="403" spans="1:34" s="17" customFormat="1" ht="12" customHeight="1">
      <c r="A403" s="529" t="s">
        <v>94</v>
      </c>
      <c r="B403" s="515"/>
      <c r="C403" s="515"/>
      <c r="D403" s="515"/>
      <c r="E403" s="515"/>
      <c r="F403" s="515"/>
      <c r="G403" s="531"/>
      <c r="H403" s="531"/>
      <c r="I403" s="531"/>
      <c r="J403" s="531"/>
      <c r="K403" s="531"/>
      <c r="L403" s="531"/>
      <c r="M403" s="531"/>
      <c r="N403" s="531"/>
      <c r="O403" s="531"/>
      <c r="P403" s="531"/>
      <c r="Q403" s="531"/>
      <c r="R403" s="531"/>
      <c r="S403" s="531"/>
      <c r="T403" s="531"/>
      <c r="U403" s="531"/>
      <c r="V403" s="531"/>
      <c r="W403" s="531"/>
      <c r="X403" s="531"/>
      <c r="Y403" s="531"/>
      <c r="Z403" s="531"/>
      <c r="AA403" s="532"/>
      <c r="AB403" s="638"/>
      <c r="AC403" s="543">
        <v>8419.1</v>
      </c>
      <c r="AD403" s="543">
        <v>9148.9</v>
      </c>
      <c r="AE403" s="543">
        <v>9898.5</v>
      </c>
      <c r="AF403" s="542">
        <v>10705.5</v>
      </c>
      <c r="AG403" s="542">
        <v>11579.4</v>
      </c>
      <c r="AH403" s="540"/>
    </row>
    <row r="404" spans="1:34" s="17" customFormat="1" ht="12" customHeight="1">
      <c r="A404" s="544" t="s">
        <v>489</v>
      </c>
      <c r="B404" s="515"/>
      <c r="C404" s="515"/>
      <c r="D404" s="515"/>
      <c r="E404" s="515"/>
      <c r="F404" s="515"/>
      <c r="G404" s="531"/>
      <c r="H404" s="531"/>
      <c r="I404" s="531"/>
      <c r="J404" s="531"/>
      <c r="K404" s="531"/>
      <c r="L404" s="531"/>
      <c r="M404" s="531"/>
      <c r="N404" s="531"/>
      <c r="O404" s="531"/>
      <c r="P404" s="531"/>
      <c r="Q404" s="531"/>
      <c r="R404" s="531"/>
      <c r="S404" s="531"/>
      <c r="T404" s="531"/>
      <c r="U404" s="531"/>
      <c r="V404" s="531"/>
      <c r="W404" s="531"/>
      <c r="X404" s="531"/>
      <c r="Y404" s="531"/>
      <c r="Z404" s="531"/>
      <c r="AA404" s="532"/>
      <c r="AB404" s="638"/>
      <c r="AC404" s="543">
        <v>255.7</v>
      </c>
      <c r="AD404" s="543">
        <v>268.5</v>
      </c>
      <c r="AE404" s="543">
        <v>282.10000000000002</v>
      </c>
      <c r="AF404" s="542">
        <v>296.2</v>
      </c>
      <c r="AG404" s="542">
        <v>311</v>
      </c>
      <c r="AH404" s="540"/>
    </row>
    <row r="405" spans="1:34" s="17" customFormat="1" ht="12" customHeight="1">
      <c r="A405" s="544" t="s">
        <v>88</v>
      </c>
      <c r="B405" s="515"/>
      <c r="C405" s="515"/>
      <c r="D405" s="515"/>
      <c r="E405" s="515"/>
      <c r="F405" s="515"/>
      <c r="G405" s="531"/>
      <c r="H405" s="531"/>
      <c r="I405" s="531"/>
      <c r="J405" s="531"/>
      <c r="K405" s="531"/>
      <c r="L405" s="531"/>
      <c r="M405" s="531"/>
      <c r="N405" s="531"/>
      <c r="O405" s="531"/>
      <c r="P405" s="531"/>
      <c r="Q405" s="531"/>
      <c r="R405" s="531"/>
      <c r="S405" s="531"/>
      <c r="T405" s="531"/>
      <c r="U405" s="531"/>
      <c r="V405" s="531"/>
      <c r="W405" s="531"/>
      <c r="X405" s="531"/>
      <c r="Y405" s="531"/>
      <c r="Z405" s="531"/>
      <c r="AA405" s="532"/>
      <c r="AB405" s="638"/>
      <c r="AC405" s="543">
        <v>3292</v>
      </c>
      <c r="AD405" s="543">
        <v>3407.2</v>
      </c>
      <c r="AE405" s="543">
        <v>3509.4</v>
      </c>
      <c r="AF405" s="542">
        <v>3614.7</v>
      </c>
      <c r="AG405" s="542">
        <v>3723.1</v>
      </c>
      <c r="AH405" s="540"/>
    </row>
    <row r="406" spans="1:34" s="17" customFormat="1" ht="12" customHeight="1">
      <c r="A406" s="544" t="s">
        <v>103</v>
      </c>
      <c r="B406" s="515"/>
      <c r="C406" s="515"/>
      <c r="D406" s="515"/>
      <c r="E406" s="515"/>
      <c r="F406" s="515"/>
      <c r="G406" s="531"/>
      <c r="H406" s="531"/>
      <c r="I406" s="531"/>
      <c r="J406" s="531"/>
      <c r="K406" s="531"/>
      <c r="L406" s="531"/>
      <c r="M406" s="531"/>
      <c r="N406" s="531"/>
      <c r="O406" s="531"/>
      <c r="P406" s="531"/>
      <c r="Q406" s="531"/>
      <c r="R406" s="531"/>
      <c r="S406" s="531"/>
      <c r="T406" s="531"/>
      <c r="U406" s="531"/>
      <c r="V406" s="531"/>
      <c r="W406" s="531"/>
      <c r="X406" s="531"/>
      <c r="Y406" s="531"/>
      <c r="Z406" s="531"/>
      <c r="AA406" s="532"/>
      <c r="AB406" s="638"/>
      <c r="AC406" s="543">
        <v>3</v>
      </c>
      <c r="AD406" s="543">
        <v>3.5</v>
      </c>
      <c r="AE406" s="543">
        <v>3</v>
      </c>
      <c r="AF406" s="542">
        <v>3</v>
      </c>
      <c r="AG406" s="542">
        <v>3</v>
      </c>
      <c r="AH406" s="540"/>
    </row>
    <row r="407" spans="1:34" s="17" customFormat="1" ht="12" customHeight="1">
      <c r="A407" s="544" t="s">
        <v>89</v>
      </c>
      <c r="B407" s="515"/>
      <c r="C407" s="515"/>
      <c r="D407" s="515"/>
      <c r="E407" s="515"/>
      <c r="F407" s="515"/>
      <c r="G407" s="531"/>
      <c r="H407" s="531"/>
      <c r="I407" s="531"/>
      <c r="J407" s="531"/>
      <c r="K407" s="531"/>
      <c r="L407" s="531"/>
      <c r="M407" s="531"/>
      <c r="N407" s="531"/>
      <c r="O407" s="531"/>
      <c r="P407" s="531"/>
      <c r="Q407" s="531"/>
      <c r="R407" s="531"/>
      <c r="S407" s="531"/>
      <c r="T407" s="531"/>
      <c r="U407" s="531"/>
      <c r="V407" s="531"/>
      <c r="W407" s="531"/>
      <c r="X407" s="531"/>
      <c r="Y407" s="531"/>
      <c r="Z407" s="531"/>
      <c r="AA407" s="532"/>
      <c r="AB407" s="638"/>
      <c r="AC407" s="543"/>
      <c r="AD407" s="543"/>
      <c r="AE407" s="543"/>
      <c r="AF407" s="542"/>
      <c r="AG407" s="542"/>
      <c r="AH407" s="540"/>
    </row>
    <row r="408" spans="1:34" s="17" customFormat="1" ht="12" customHeight="1">
      <c r="A408" s="529"/>
      <c r="B408" s="515"/>
      <c r="C408" s="515"/>
      <c r="D408" s="515"/>
      <c r="E408" s="515"/>
      <c r="F408" s="515"/>
      <c r="G408" s="531"/>
      <c r="H408" s="531"/>
      <c r="I408" s="531"/>
      <c r="J408" s="531"/>
      <c r="K408" s="531"/>
      <c r="L408" s="531"/>
      <c r="M408" s="531"/>
      <c r="N408" s="531"/>
      <c r="O408" s="531"/>
      <c r="P408" s="531"/>
      <c r="Q408" s="531"/>
      <c r="R408" s="531"/>
      <c r="S408" s="531"/>
      <c r="T408" s="531"/>
      <c r="U408" s="531"/>
      <c r="V408" s="531"/>
      <c r="W408" s="531"/>
      <c r="X408" s="531"/>
      <c r="Y408" s="531"/>
      <c r="Z408" s="531"/>
      <c r="AA408" s="532"/>
      <c r="AB408" s="638"/>
      <c r="AC408" s="543"/>
      <c r="AD408" s="543"/>
      <c r="AE408" s="543"/>
      <c r="AF408" s="542"/>
      <c r="AG408" s="542"/>
      <c r="AH408" s="540"/>
    </row>
    <row r="409" spans="1:34" s="17" customFormat="1" ht="12" customHeight="1">
      <c r="A409" s="529" t="s">
        <v>95</v>
      </c>
      <c r="B409" s="515"/>
      <c r="C409" s="515"/>
      <c r="D409" s="515"/>
      <c r="E409" s="515"/>
      <c r="F409" s="515"/>
      <c r="G409" s="531"/>
      <c r="H409" s="531"/>
      <c r="I409" s="531"/>
      <c r="J409" s="531"/>
      <c r="K409" s="531"/>
      <c r="L409" s="531"/>
      <c r="M409" s="531"/>
      <c r="N409" s="531"/>
      <c r="O409" s="531"/>
      <c r="P409" s="531"/>
      <c r="Q409" s="531"/>
      <c r="R409" s="531"/>
      <c r="S409" s="531"/>
      <c r="T409" s="531"/>
      <c r="U409" s="531"/>
      <c r="V409" s="531"/>
      <c r="W409" s="531"/>
      <c r="X409" s="531"/>
      <c r="Y409" s="531"/>
      <c r="Z409" s="531"/>
      <c r="AA409" s="532"/>
      <c r="AB409" s="638"/>
      <c r="AC409" s="543">
        <v>4300.3999999999996</v>
      </c>
      <c r="AD409" s="543">
        <v>4740.8999999999996</v>
      </c>
      <c r="AE409" s="543">
        <v>5204</v>
      </c>
      <c r="AF409" s="542">
        <v>5682.9</v>
      </c>
      <c r="AG409" s="542">
        <v>6206.5</v>
      </c>
      <c r="AH409" s="540"/>
    </row>
    <row r="410" spans="1:34" s="17" customFormat="1" ht="12" customHeight="1">
      <c r="A410" s="544" t="s">
        <v>489</v>
      </c>
      <c r="B410" s="515"/>
      <c r="C410" s="515"/>
      <c r="D410" s="515"/>
      <c r="E410" s="515"/>
      <c r="F410" s="515"/>
      <c r="G410" s="531"/>
      <c r="H410" s="531"/>
      <c r="I410" s="531"/>
      <c r="J410" s="531"/>
      <c r="K410" s="531"/>
      <c r="L410" s="531"/>
      <c r="M410" s="531"/>
      <c r="N410" s="531"/>
      <c r="O410" s="531"/>
      <c r="P410" s="531"/>
      <c r="Q410" s="531"/>
      <c r="R410" s="531"/>
      <c r="S410" s="531"/>
      <c r="T410" s="531"/>
      <c r="U410" s="531"/>
      <c r="V410" s="531"/>
      <c r="W410" s="531"/>
      <c r="X410" s="531"/>
      <c r="Y410" s="531"/>
      <c r="Z410" s="531"/>
      <c r="AA410" s="532"/>
      <c r="AB410" s="638"/>
      <c r="AC410" s="543">
        <v>290.89999999999998</v>
      </c>
      <c r="AD410" s="543">
        <v>305.39999999999998</v>
      </c>
      <c r="AE410" s="543">
        <v>320.8</v>
      </c>
      <c r="AF410" s="542">
        <v>336.8</v>
      </c>
      <c r="AG410" s="542">
        <v>353.7</v>
      </c>
      <c r="AH410" s="540"/>
    </row>
    <row r="411" spans="1:34" s="17" customFormat="1" ht="12" customHeight="1">
      <c r="A411" s="544" t="s">
        <v>88</v>
      </c>
      <c r="B411" s="515"/>
      <c r="C411" s="515"/>
      <c r="D411" s="515"/>
      <c r="E411" s="515"/>
      <c r="F411" s="515"/>
      <c r="G411" s="531"/>
      <c r="H411" s="531"/>
      <c r="I411" s="531"/>
      <c r="J411" s="531"/>
      <c r="K411" s="531"/>
      <c r="L411" s="531"/>
      <c r="M411" s="531"/>
      <c r="N411" s="531"/>
      <c r="O411" s="531"/>
      <c r="P411" s="531"/>
      <c r="Q411" s="531"/>
      <c r="R411" s="531"/>
      <c r="S411" s="531"/>
      <c r="T411" s="531"/>
      <c r="U411" s="531"/>
      <c r="V411" s="531"/>
      <c r="W411" s="531"/>
      <c r="X411" s="531"/>
      <c r="Y411" s="531"/>
      <c r="Z411" s="531"/>
      <c r="AA411" s="532"/>
      <c r="AB411" s="638"/>
      <c r="AC411" s="543">
        <v>1478.5</v>
      </c>
      <c r="AD411" s="543">
        <v>1552.5</v>
      </c>
      <c r="AE411" s="543">
        <v>1622.3</v>
      </c>
      <c r="AF411" s="542">
        <v>1687.2</v>
      </c>
      <c r="AG411" s="542">
        <v>1754.7</v>
      </c>
      <c r="AH411" s="540"/>
    </row>
    <row r="412" spans="1:34" s="17" customFormat="1" ht="12" customHeight="1">
      <c r="A412" s="544" t="s">
        <v>103</v>
      </c>
      <c r="B412" s="515"/>
      <c r="C412" s="515"/>
      <c r="D412" s="515"/>
      <c r="E412" s="515"/>
      <c r="F412" s="515"/>
      <c r="G412" s="531"/>
      <c r="H412" s="531"/>
      <c r="I412" s="531"/>
      <c r="J412" s="531"/>
      <c r="K412" s="531"/>
      <c r="L412" s="531"/>
      <c r="M412" s="531"/>
      <c r="N412" s="531"/>
      <c r="O412" s="531"/>
      <c r="P412" s="531"/>
      <c r="Q412" s="531"/>
      <c r="R412" s="531"/>
      <c r="S412" s="531"/>
      <c r="T412" s="531"/>
      <c r="U412" s="531"/>
      <c r="V412" s="531"/>
      <c r="W412" s="531"/>
      <c r="X412" s="531"/>
      <c r="Y412" s="531"/>
      <c r="Z412" s="531"/>
      <c r="AA412" s="532"/>
      <c r="AB412" s="638"/>
      <c r="AC412" s="543">
        <v>3</v>
      </c>
      <c r="AD412" s="543">
        <v>5</v>
      </c>
      <c r="AE412" s="543">
        <v>4.5</v>
      </c>
      <c r="AF412" s="542">
        <v>4</v>
      </c>
      <c r="AG412" s="542">
        <v>4</v>
      </c>
      <c r="AH412" s="540"/>
    </row>
    <row r="413" spans="1:34" s="17" customFormat="1" ht="12" customHeight="1">
      <c r="A413" s="544" t="s">
        <v>89</v>
      </c>
      <c r="B413" s="515"/>
      <c r="C413" s="515"/>
      <c r="D413" s="515"/>
      <c r="E413" s="515"/>
      <c r="F413" s="515"/>
      <c r="G413" s="531"/>
      <c r="H413" s="531"/>
      <c r="I413" s="531"/>
      <c r="J413" s="531"/>
      <c r="K413" s="531"/>
      <c r="L413" s="531"/>
      <c r="M413" s="531"/>
      <c r="N413" s="531"/>
      <c r="O413" s="531"/>
      <c r="P413" s="531"/>
      <c r="Q413" s="531"/>
      <c r="R413" s="531"/>
      <c r="S413" s="531"/>
      <c r="T413" s="531"/>
      <c r="U413" s="531"/>
      <c r="V413" s="531"/>
      <c r="W413" s="531"/>
      <c r="X413" s="531"/>
      <c r="Y413" s="531"/>
      <c r="Z413" s="531"/>
      <c r="AA413" s="532"/>
      <c r="AB413" s="638"/>
      <c r="AC413" s="543"/>
      <c r="AD413" s="543"/>
      <c r="AE413" s="543"/>
      <c r="AF413" s="542"/>
      <c r="AG413" s="542"/>
      <c r="AH413" s="540"/>
    </row>
    <row r="414" spans="1:34" s="17" customFormat="1" ht="12" customHeight="1">
      <c r="A414" s="529"/>
      <c r="B414" s="515"/>
      <c r="C414" s="515"/>
      <c r="D414" s="515"/>
      <c r="E414" s="515"/>
      <c r="F414" s="515"/>
      <c r="G414" s="531"/>
      <c r="H414" s="531"/>
      <c r="I414" s="531"/>
      <c r="J414" s="531"/>
      <c r="K414" s="531"/>
      <c r="L414" s="531"/>
      <c r="M414" s="531"/>
      <c r="N414" s="531"/>
      <c r="O414" s="531"/>
      <c r="P414" s="531"/>
      <c r="Q414" s="531"/>
      <c r="R414" s="531"/>
      <c r="S414" s="531"/>
      <c r="T414" s="531"/>
      <c r="U414" s="531"/>
      <c r="V414" s="531"/>
      <c r="W414" s="531"/>
      <c r="X414" s="531"/>
      <c r="Y414" s="531"/>
      <c r="Z414" s="531"/>
      <c r="AA414" s="532"/>
      <c r="AB414" s="638"/>
      <c r="AC414" s="543"/>
      <c r="AD414" s="543"/>
      <c r="AE414" s="543"/>
      <c r="AF414" s="542"/>
      <c r="AG414" s="542"/>
      <c r="AH414" s="540"/>
    </row>
    <row r="415" spans="1:34" s="17" customFormat="1" ht="12" customHeight="1">
      <c r="A415" s="529" t="s">
        <v>96</v>
      </c>
      <c r="B415" s="515"/>
      <c r="C415" s="515"/>
      <c r="D415" s="515"/>
      <c r="E415" s="515"/>
      <c r="F415" s="515"/>
      <c r="G415" s="531"/>
      <c r="H415" s="531"/>
      <c r="I415" s="531"/>
      <c r="J415" s="531"/>
      <c r="K415" s="531"/>
      <c r="L415" s="531"/>
      <c r="M415" s="531"/>
      <c r="N415" s="531"/>
      <c r="O415" s="531"/>
      <c r="P415" s="531"/>
      <c r="Q415" s="531"/>
      <c r="R415" s="531"/>
      <c r="S415" s="531"/>
      <c r="T415" s="531"/>
      <c r="U415" s="531"/>
      <c r="V415" s="531"/>
      <c r="W415" s="531"/>
      <c r="X415" s="531"/>
      <c r="Y415" s="531"/>
      <c r="Z415" s="531"/>
      <c r="AA415" s="532"/>
      <c r="AB415" s="638"/>
      <c r="AC415" s="543">
        <v>1655.9</v>
      </c>
      <c r="AD415" s="543">
        <v>1808.2</v>
      </c>
      <c r="AE415" s="543">
        <v>1984.8</v>
      </c>
      <c r="AF415" s="542">
        <v>2167.5</v>
      </c>
      <c r="AG415" s="542">
        <v>2367.1999999999998</v>
      </c>
      <c r="AH415" s="540"/>
    </row>
    <row r="416" spans="1:34" s="17" customFormat="1" ht="12" customHeight="1">
      <c r="A416" s="544" t="s">
        <v>489</v>
      </c>
      <c r="B416" s="515"/>
      <c r="C416" s="515"/>
      <c r="D416" s="515"/>
      <c r="E416" s="515"/>
      <c r="F416" s="515"/>
      <c r="G416" s="531"/>
      <c r="H416" s="531"/>
      <c r="I416" s="531"/>
      <c r="J416" s="531"/>
      <c r="K416" s="531"/>
      <c r="L416" s="531"/>
      <c r="M416" s="531"/>
      <c r="N416" s="531"/>
      <c r="O416" s="531"/>
      <c r="P416" s="531"/>
      <c r="Q416" s="531"/>
      <c r="R416" s="531"/>
      <c r="S416" s="531"/>
      <c r="T416" s="531"/>
      <c r="U416" s="531"/>
      <c r="V416" s="531"/>
      <c r="W416" s="531"/>
      <c r="X416" s="531"/>
      <c r="Y416" s="531"/>
      <c r="Z416" s="531"/>
      <c r="AA416" s="532"/>
      <c r="AB416" s="638"/>
      <c r="AC416" s="543">
        <v>146.80000000000001</v>
      </c>
      <c r="AD416" s="543">
        <v>154.1</v>
      </c>
      <c r="AE416" s="543">
        <v>161.9</v>
      </c>
      <c r="AF416" s="542">
        <v>170</v>
      </c>
      <c r="AG416" s="542">
        <v>178.5</v>
      </c>
      <c r="AH416" s="540"/>
    </row>
    <row r="417" spans="1:34" s="17" customFormat="1" ht="12" customHeight="1">
      <c r="A417" s="544" t="s">
        <v>88</v>
      </c>
      <c r="B417" s="515"/>
      <c r="C417" s="515"/>
      <c r="D417" s="515"/>
      <c r="E417" s="515"/>
      <c r="F417" s="515"/>
      <c r="G417" s="531"/>
      <c r="H417" s="531"/>
      <c r="I417" s="531"/>
      <c r="J417" s="531"/>
      <c r="K417" s="531"/>
      <c r="L417" s="531"/>
      <c r="M417" s="531"/>
      <c r="N417" s="531"/>
      <c r="O417" s="531"/>
      <c r="P417" s="531"/>
      <c r="Q417" s="531"/>
      <c r="R417" s="531"/>
      <c r="S417" s="531"/>
      <c r="T417" s="531"/>
      <c r="U417" s="531"/>
      <c r="V417" s="531"/>
      <c r="W417" s="531"/>
      <c r="X417" s="531"/>
      <c r="Y417" s="531"/>
      <c r="Z417" s="531"/>
      <c r="AA417" s="532"/>
      <c r="AB417" s="638"/>
      <c r="AC417" s="543">
        <v>1128.3</v>
      </c>
      <c r="AD417" s="543">
        <v>1173.4000000000001</v>
      </c>
      <c r="AE417" s="543">
        <v>1226.2</v>
      </c>
      <c r="AF417" s="542">
        <v>1275.3</v>
      </c>
      <c r="AG417" s="542">
        <v>1326.3</v>
      </c>
      <c r="AH417" s="540"/>
    </row>
    <row r="418" spans="1:34" s="17" customFormat="1" ht="12" customHeight="1">
      <c r="A418" s="544" t="s">
        <v>103</v>
      </c>
      <c r="B418" s="515"/>
      <c r="C418" s="515"/>
      <c r="D418" s="515"/>
      <c r="E418" s="515"/>
      <c r="F418" s="515"/>
      <c r="G418" s="531"/>
      <c r="H418" s="531"/>
      <c r="I418" s="531"/>
      <c r="J418" s="531"/>
      <c r="K418" s="531"/>
      <c r="L418" s="531"/>
      <c r="M418" s="531"/>
      <c r="N418" s="531"/>
      <c r="O418" s="531"/>
      <c r="P418" s="531"/>
      <c r="Q418" s="531"/>
      <c r="R418" s="531"/>
      <c r="S418" s="531"/>
      <c r="T418" s="531"/>
      <c r="U418" s="531"/>
      <c r="V418" s="531"/>
      <c r="W418" s="531"/>
      <c r="X418" s="531"/>
      <c r="Y418" s="531"/>
      <c r="Z418" s="531"/>
      <c r="AA418" s="532"/>
      <c r="AB418" s="638"/>
      <c r="AC418" s="543">
        <v>4</v>
      </c>
      <c r="AD418" s="543">
        <v>4</v>
      </c>
      <c r="AE418" s="543">
        <v>4.5</v>
      </c>
      <c r="AF418" s="542">
        <v>4</v>
      </c>
      <c r="AG418" s="542">
        <v>4</v>
      </c>
      <c r="AH418" s="540"/>
    </row>
    <row r="419" spans="1:34" s="17" customFormat="1" ht="12" customHeight="1">
      <c r="A419" s="544" t="s">
        <v>89</v>
      </c>
      <c r="B419" s="515"/>
      <c r="C419" s="515"/>
      <c r="D419" s="515"/>
      <c r="E419" s="515"/>
      <c r="F419" s="515"/>
      <c r="G419" s="531"/>
      <c r="H419" s="531"/>
      <c r="I419" s="531"/>
      <c r="J419" s="531"/>
      <c r="K419" s="531"/>
      <c r="L419" s="531"/>
      <c r="M419" s="531"/>
      <c r="N419" s="531"/>
      <c r="O419" s="531"/>
      <c r="P419" s="531"/>
      <c r="Q419" s="531"/>
      <c r="R419" s="531"/>
      <c r="S419" s="531"/>
      <c r="T419" s="531"/>
      <c r="U419" s="531"/>
      <c r="V419" s="531"/>
      <c r="W419" s="531"/>
      <c r="X419" s="531"/>
      <c r="Y419" s="531"/>
      <c r="Z419" s="531"/>
      <c r="AA419" s="532"/>
      <c r="AB419" s="638"/>
      <c r="AC419" s="543"/>
      <c r="AD419" s="543"/>
      <c r="AE419" s="543"/>
      <c r="AF419" s="542"/>
      <c r="AG419" s="542"/>
      <c r="AH419" s="540"/>
    </row>
    <row r="420" spans="1:34" s="17" customFormat="1" ht="12" customHeight="1">
      <c r="A420" s="529"/>
      <c r="B420" s="515"/>
      <c r="C420" s="515"/>
      <c r="D420" s="515"/>
      <c r="E420" s="515"/>
      <c r="F420" s="515"/>
      <c r="G420" s="531"/>
      <c r="H420" s="531"/>
      <c r="I420" s="531"/>
      <c r="J420" s="531"/>
      <c r="K420" s="531"/>
      <c r="L420" s="531"/>
      <c r="M420" s="531"/>
      <c r="N420" s="531"/>
      <c r="O420" s="531"/>
      <c r="P420" s="531"/>
      <c r="Q420" s="531"/>
      <c r="R420" s="531"/>
      <c r="S420" s="531"/>
      <c r="T420" s="531"/>
      <c r="U420" s="531"/>
      <c r="V420" s="531"/>
      <c r="W420" s="531"/>
      <c r="X420" s="531"/>
      <c r="Y420" s="531"/>
      <c r="Z420" s="531"/>
      <c r="AA420" s="532"/>
      <c r="AB420" s="638"/>
      <c r="AC420" s="543"/>
      <c r="AD420" s="543"/>
      <c r="AE420" s="543"/>
      <c r="AF420" s="542"/>
      <c r="AG420" s="542"/>
      <c r="AH420" s="540"/>
    </row>
    <row r="421" spans="1:34" s="17" customFormat="1" ht="12" customHeight="1">
      <c r="A421" s="529" t="s">
        <v>97</v>
      </c>
      <c r="B421" s="515"/>
      <c r="C421" s="515"/>
      <c r="D421" s="515"/>
      <c r="E421" s="515"/>
      <c r="F421" s="515"/>
      <c r="G421" s="531"/>
      <c r="H421" s="531"/>
      <c r="I421" s="531"/>
      <c r="J421" s="531"/>
      <c r="K421" s="531"/>
      <c r="L421" s="531"/>
      <c r="M421" s="531"/>
      <c r="N421" s="531"/>
      <c r="O421" s="531"/>
      <c r="P421" s="531"/>
      <c r="Q421" s="531"/>
      <c r="R421" s="531"/>
      <c r="S421" s="531"/>
      <c r="T421" s="531"/>
      <c r="U421" s="531"/>
      <c r="V421" s="531"/>
      <c r="W421" s="531"/>
      <c r="X421" s="531"/>
      <c r="Y421" s="531"/>
      <c r="Z421" s="531"/>
      <c r="AA421" s="532"/>
      <c r="AB421" s="638"/>
      <c r="AC421" s="543">
        <v>2245.6</v>
      </c>
      <c r="AD421" s="543">
        <v>2428.4</v>
      </c>
      <c r="AE421" s="543">
        <v>2652.9</v>
      </c>
      <c r="AF421" s="542">
        <v>2852.5</v>
      </c>
      <c r="AG421" s="542">
        <v>3067.4</v>
      </c>
      <c r="AH421" s="540"/>
    </row>
    <row r="422" spans="1:34" s="17" customFormat="1" ht="12" customHeight="1">
      <c r="A422" s="544" t="s">
        <v>489</v>
      </c>
      <c r="B422" s="515"/>
      <c r="C422" s="515"/>
      <c r="D422" s="515"/>
      <c r="E422" s="515"/>
      <c r="F422" s="515"/>
      <c r="G422" s="531"/>
      <c r="H422" s="531"/>
      <c r="I422" s="531"/>
      <c r="J422" s="531"/>
      <c r="K422" s="531"/>
      <c r="L422" s="531"/>
      <c r="M422" s="531"/>
      <c r="N422" s="531"/>
      <c r="O422" s="531"/>
      <c r="P422" s="531"/>
      <c r="Q422" s="531"/>
      <c r="R422" s="531"/>
      <c r="S422" s="531"/>
      <c r="T422" s="531"/>
      <c r="U422" s="531"/>
      <c r="V422" s="531"/>
      <c r="W422" s="531"/>
      <c r="X422" s="531"/>
      <c r="Y422" s="531"/>
      <c r="Z422" s="531"/>
      <c r="AA422" s="532"/>
      <c r="AB422" s="638"/>
      <c r="AC422" s="543">
        <v>286.3</v>
      </c>
      <c r="AD422" s="543">
        <v>300.60000000000002</v>
      </c>
      <c r="AE422" s="543">
        <v>315.8</v>
      </c>
      <c r="AF422" s="542">
        <v>331.6</v>
      </c>
      <c r="AG422" s="542">
        <v>348.2</v>
      </c>
      <c r="AH422" s="540"/>
    </row>
    <row r="423" spans="1:34" s="17" customFormat="1" ht="12" customHeight="1">
      <c r="A423" s="544" t="s">
        <v>88</v>
      </c>
      <c r="B423" s="515"/>
      <c r="C423" s="515"/>
      <c r="D423" s="515"/>
      <c r="E423" s="515"/>
      <c r="F423" s="515"/>
      <c r="G423" s="531"/>
      <c r="H423" s="531"/>
      <c r="I423" s="531"/>
      <c r="J423" s="531"/>
      <c r="K423" s="531"/>
      <c r="L423" s="531"/>
      <c r="M423" s="531"/>
      <c r="N423" s="531"/>
      <c r="O423" s="531"/>
      <c r="P423" s="531"/>
      <c r="Q423" s="531"/>
      <c r="R423" s="531"/>
      <c r="S423" s="531"/>
      <c r="T423" s="531"/>
      <c r="U423" s="531"/>
      <c r="V423" s="531"/>
      <c r="W423" s="531"/>
      <c r="X423" s="531"/>
      <c r="Y423" s="531"/>
      <c r="Z423" s="531"/>
      <c r="AA423" s="532"/>
      <c r="AB423" s="638"/>
      <c r="AC423" s="543">
        <v>784.3</v>
      </c>
      <c r="AD423" s="543">
        <v>807.8</v>
      </c>
      <c r="AE423" s="543">
        <v>840.1</v>
      </c>
      <c r="AF423" s="542">
        <v>860.3</v>
      </c>
      <c r="AG423" s="542">
        <v>880.9</v>
      </c>
      <c r="AH423" s="540"/>
    </row>
    <row r="424" spans="1:34" s="17" customFormat="1" ht="12" customHeight="1">
      <c r="A424" s="544" t="s">
        <v>103</v>
      </c>
      <c r="B424" s="515"/>
      <c r="C424" s="515"/>
      <c r="D424" s="515"/>
      <c r="E424" s="515"/>
      <c r="F424" s="515"/>
      <c r="G424" s="531"/>
      <c r="H424" s="531"/>
      <c r="I424" s="531"/>
      <c r="J424" s="531"/>
      <c r="K424" s="531"/>
      <c r="L424" s="531"/>
      <c r="M424" s="531"/>
      <c r="N424" s="531"/>
      <c r="O424" s="531"/>
      <c r="P424" s="531"/>
      <c r="Q424" s="531"/>
      <c r="R424" s="531"/>
      <c r="S424" s="531"/>
      <c r="T424" s="531"/>
      <c r="U424" s="531"/>
      <c r="V424" s="531"/>
      <c r="W424" s="531"/>
      <c r="X424" s="531"/>
      <c r="Y424" s="531"/>
      <c r="Z424" s="531"/>
      <c r="AA424" s="532"/>
      <c r="AB424" s="638"/>
      <c r="AC424" s="543">
        <v>3</v>
      </c>
      <c r="AD424" s="543">
        <v>3</v>
      </c>
      <c r="AE424" s="543">
        <v>4</v>
      </c>
      <c r="AF424" s="542">
        <v>2.4</v>
      </c>
      <c r="AG424" s="542">
        <v>2.4</v>
      </c>
      <c r="AH424" s="540"/>
    </row>
    <row r="425" spans="1:34" s="17" customFormat="1" ht="12" customHeight="1">
      <c r="A425" s="544" t="s">
        <v>89</v>
      </c>
      <c r="B425" s="515"/>
      <c r="C425" s="515"/>
      <c r="D425" s="515"/>
      <c r="E425" s="515"/>
      <c r="F425" s="515"/>
      <c r="G425" s="531"/>
      <c r="H425" s="531"/>
      <c r="I425" s="531"/>
      <c r="J425" s="531"/>
      <c r="K425" s="531"/>
      <c r="L425" s="531"/>
      <c r="M425" s="531"/>
      <c r="N425" s="531"/>
      <c r="O425" s="531"/>
      <c r="P425" s="531"/>
      <c r="Q425" s="531"/>
      <c r="R425" s="531"/>
      <c r="S425" s="531"/>
      <c r="T425" s="531"/>
      <c r="U425" s="531"/>
      <c r="V425" s="531"/>
      <c r="W425" s="531"/>
      <c r="X425" s="531"/>
      <c r="Y425" s="531"/>
      <c r="Z425" s="531"/>
      <c r="AA425" s="532"/>
      <c r="AB425" s="638"/>
      <c r="AC425" s="543"/>
      <c r="AD425" s="543"/>
      <c r="AE425" s="543"/>
      <c r="AF425" s="542"/>
      <c r="AG425" s="542"/>
      <c r="AH425" s="540"/>
    </row>
    <row r="426" spans="1:34" s="17" customFormat="1" ht="12" customHeight="1">
      <c r="A426" s="529"/>
      <c r="B426" s="515"/>
      <c r="C426" s="515"/>
      <c r="D426" s="515"/>
      <c r="E426" s="515"/>
      <c r="F426" s="515"/>
      <c r="G426" s="531"/>
      <c r="H426" s="531"/>
      <c r="I426" s="531"/>
      <c r="J426" s="531"/>
      <c r="K426" s="531"/>
      <c r="L426" s="531"/>
      <c r="M426" s="531"/>
      <c r="N426" s="531"/>
      <c r="O426" s="531"/>
      <c r="P426" s="531"/>
      <c r="Q426" s="531"/>
      <c r="R426" s="531"/>
      <c r="S426" s="531"/>
      <c r="T426" s="531"/>
      <c r="U426" s="531"/>
      <c r="V426" s="531"/>
      <c r="W426" s="531"/>
      <c r="X426" s="531"/>
      <c r="Y426" s="531"/>
      <c r="Z426" s="531"/>
      <c r="AA426" s="532"/>
      <c r="AB426" s="638"/>
      <c r="AC426" s="543"/>
      <c r="AD426" s="543"/>
      <c r="AE426" s="543"/>
      <c r="AF426" s="542"/>
      <c r="AG426" s="542"/>
      <c r="AH426" s="540"/>
    </row>
    <row r="427" spans="1:34" s="17" customFormat="1" ht="12" customHeight="1">
      <c r="A427" s="529" t="s">
        <v>98</v>
      </c>
      <c r="B427" s="515"/>
      <c r="C427" s="515"/>
      <c r="D427" s="515"/>
      <c r="E427" s="515"/>
      <c r="F427" s="515"/>
      <c r="G427" s="531"/>
      <c r="H427" s="531"/>
      <c r="I427" s="531"/>
      <c r="J427" s="531"/>
      <c r="K427" s="531"/>
      <c r="L427" s="531"/>
      <c r="M427" s="531"/>
      <c r="N427" s="531"/>
      <c r="O427" s="531"/>
      <c r="P427" s="531"/>
      <c r="Q427" s="531"/>
      <c r="R427" s="531"/>
      <c r="S427" s="531"/>
      <c r="T427" s="531"/>
      <c r="U427" s="531"/>
      <c r="V427" s="531"/>
      <c r="W427" s="531"/>
      <c r="X427" s="531"/>
      <c r="Y427" s="531"/>
      <c r="Z427" s="531"/>
      <c r="AA427" s="532"/>
      <c r="AB427" s="638"/>
      <c r="AC427" s="543">
        <v>3755.5</v>
      </c>
      <c r="AD427" s="543">
        <v>4081.1</v>
      </c>
      <c r="AE427" s="543">
        <v>4436.8999999999996</v>
      </c>
      <c r="AF427" s="542">
        <v>4821.8999999999996</v>
      </c>
      <c r="AG427" s="542">
        <v>5240.8</v>
      </c>
      <c r="AH427" s="540"/>
    </row>
    <row r="428" spans="1:34" s="17" customFormat="1" ht="12" customHeight="1">
      <c r="A428" s="544" t="s">
        <v>489</v>
      </c>
      <c r="B428" s="515"/>
      <c r="C428" s="515"/>
      <c r="D428" s="515"/>
      <c r="E428" s="515"/>
      <c r="F428" s="515"/>
      <c r="G428" s="531"/>
      <c r="H428" s="531"/>
      <c r="I428" s="531"/>
      <c r="J428" s="531"/>
      <c r="K428" s="531"/>
      <c r="L428" s="531"/>
      <c r="M428" s="531"/>
      <c r="N428" s="531"/>
      <c r="O428" s="531"/>
      <c r="P428" s="531"/>
      <c r="Q428" s="531"/>
      <c r="R428" s="531"/>
      <c r="S428" s="531"/>
      <c r="T428" s="531"/>
      <c r="U428" s="531"/>
      <c r="V428" s="531"/>
      <c r="W428" s="531"/>
      <c r="X428" s="531"/>
      <c r="Y428" s="531"/>
      <c r="Z428" s="531"/>
      <c r="AA428" s="532"/>
      <c r="AB428" s="638"/>
      <c r="AC428" s="543">
        <v>226.4</v>
      </c>
      <c r="AD428" s="543">
        <v>237.7</v>
      </c>
      <c r="AE428" s="543">
        <v>249.7</v>
      </c>
      <c r="AF428" s="542">
        <v>262.2</v>
      </c>
      <c r="AG428" s="542">
        <v>275.39999999999998</v>
      </c>
      <c r="AH428" s="540"/>
    </row>
    <row r="429" spans="1:34" s="17" customFormat="1" ht="12" customHeight="1">
      <c r="A429" s="544" t="s">
        <v>88</v>
      </c>
      <c r="B429" s="515"/>
      <c r="C429" s="515"/>
      <c r="D429" s="515"/>
      <c r="E429" s="515"/>
      <c r="F429" s="515"/>
      <c r="G429" s="531"/>
      <c r="H429" s="531"/>
      <c r="I429" s="531"/>
      <c r="J429" s="531"/>
      <c r="K429" s="531"/>
      <c r="L429" s="531"/>
      <c r="M429" s="531"/>
      <c r="N429" s="531"/>
      <c r="O429" s="531"/>
      <c r="P429" s="531"/>
      <c r="Q429" s="531"/>
      <c r="R429" s="531"/>
      <c r="S429" s="531"/>
      <c r="T429" s="531"/>
      <c r="U429" s="531"/>
      <c r="V429" s="531"/>
      <c r="W429" s="531"/>
      <c r="X429" s="531"/>
      <c r="Y429" s="531"/>
      <c r="Z429" s="531"/>
      <c r="AA429" s="532"/>
      <c r="AB429" s="638"/>
      <c r="AC429" s="543">
        <v>1658.6</v>
      </c>
      <c r="AD429" s="543">
        <v>1716.7</v>
      </c>
      <c r="AE429" s="543">
        <v>1776.8</v>
      </c>
      <c r="AF429" s="542">
        <v>1838.9</v>
      </c>
      <c r="AG429" s="542">
        <v>1903.3</v>
      </c>
      <c r="AH429" s="540"/>
    </row>
    <row r="430" spans="1:34" s="17" customFormat="1" ht="12" customHeight="1">
      <c r="A430" s="544" t="s">
        <v>103</v>
      </c>
      <c r="B430" s="515"/>
      <c r="C430" s="515"/>
      <c r="D430" s="515"/>
      <c r="E430" s="515"/>
      <c r="F430" s="515"/>
      <c r="G430" s="531"/>
      <c r="H430" s="531"/>
      <c r="I430" s="531"/>
      <c r="J430" s="531"/>
      <c r="K430" s="531"/>
      <c r="L430" s="531"/>
      <c r="M430" s="531"/>
      <c r="N430" s="531"/>
      <c r="O430" s="531"/>
      <c r="P430" s="531"/>
      <c r="Q430" s="531"/>
      <c r="R430" s="531"/>
      <c r="S430" s="531"/>
      <c r="T430" s="531"/>
      <c r="U430" s="531"/>
      <c r="V430" s="531"/>
      <c r="W430" s="531"/>
      <c r="X430" s="531"/>
      <c r="Y430" s="531"/>
      <c r="Z430" s="531"/>
      <c r="AA430" s="532"/>
      <c r="AB430" s="638"/>
      <c r="AC430" s="543">
        <v>3.5</v>
      </c>
      <c r="AD430" s="543">
        <v>3.5</v>
      </c>
      <c r="AE430" s="543">
        <v>3.5</v>
      </c>
      <c r="AF430" s="542">
        <v>3.5</v>
      </c>
      <c r="AG430" s="542">
        <v>3.5</v>
      </c>
      <c r="AH430" s="540"/>
    </row>
    <row r="431" spans="1:34" s="17" customFormat="1" ht="12" customHeight="1">
      <c r="A431" s="544" t="s">
        <v>89</v>
      </c>
      <c r="B431" s="515"/>
      <c r="C431" s="515"/>
      <c r="D431" s="515"/>
      <c r="E431" s="515"/>
      <c r="F431" s="515"/>
      <c r="G431" s="531"/>
      <c r="H431" s="531"/>
      <c r="I431" s="531"/>
      <c r="J431" s="531"/>
      <c r="K431" s="531"/>
      <c r="L431" s="531"/>
      <c r="M431" s="531"/>
      <c r="N431" s="531"/>
      <c r="O431" s="531"/>
      <c r="P431" s="531"/>
      <c r="Q431" s="531"/>
      <c r="R431" s="531"/>
      <c r="S431" s="531"/>
      <c r="T431" s="531"/>
      <c r="U431" s="531"/>
      <c r="V431" s="531"/>
      <c r="W431" s="531"/>
      <c r="X431" s="531"/>
      <c r="Y431" s="531"/>
      <c r="Z431" s="531"/>
      <c r="AA431" s="532"/>
      <c r="AB431" s="638"/>
      <c r="AC431" s="543"/>
      <c r="AD431" s="543"/>
      <c r="AE431" s="543"/>
      <c r="AF431" s="542"/>
      <c r="AG431" s="542"/>
      <c r="AH431" s="540"/>
    </row>
    <row r="432" spans="1:34" s="17" customFormat="1" ht="12" customHeight="1">
      <c r="A432" s="529"/>
      <c r="B432" s="515"/>
      <c r="C432" s="515"/>
      <c r="D432" s="515"/>
      <c r="E432" s="515"/>
      <c r="F432" s="515"/>
      <c r="G432" s="531"/>
      <c r="H432" s="531"/>
      <c r="I432" s="531"/>
      <c r="J432" s="531"/>
      <c r="K432" s="531"/>
      <c r="L432" s="531"/>
      <c r="M432" s="531"/>
      <c r="N432" s="531"/>
      <c r="O432" s="531"/>
      <c r="P432" s="531"/>
      <c r="Q432" s="531"/>
      <c r="R432" s="531"/>
      <c r="S432" s="531"/>
      <c r="T432" s="531"/>
      <c r="U432" s="531"/>
      <c r="V432" s="531"/>
      <c r="W432" s="531"/>
      <c r="X432" s="531"/>
      <c r="Y432" s="531"/>
      <c r="Z432" s="531"/>
      <c r="AA432" s="532"/>
      <c r="AB432" s="638"/>
      <c r="AC432" s="543"/>
      <c r="AD432" s="543"/>
      <c r="AE432" s="543"/>
      <c r="AF432" s="542"/>
      <c r="AG432" s="542"/>
      <c r="AH432" s="540"/>
    </row>
    <row r="433" spans="1:34" s="17" customFormat="1" ht="12" customHeight="1">
      <c r="A433" s="529" t="s">
        <v>491</v>
      </c>
      <c r="B433" s="515"/>
      <c r="C433" s="515"/>
      <c r="D433" s="515"/>
      <c r="E433" s="515"/>
      <c r="F433" s="515"/>
      <c r="G433" s="531"/>
      <c r="H433" s="531"/>
      <c r="I433" s="531"/>
      <c r="J433" s="531"/>
      <c r="K433" s="531"/>
      <c r="L433" s="531"/>
      <c r="M433" s="531"/>
      <c r="N433" s="531"/>
      <c r="O433" s="531"/>
      <c r="P433" s="531"/>
      <c r="Q433" s="531"/>
      <c r="R433" s="531"/>
      <c r="S433" s="531"/>
      <c r="T433" s="531"/>
      <c r="U433" s="531"/>
      <c r="V433" s="531"/>
      <c r="W433" s="531"/>
      <c r="X433" s="531"/>
      <c r="Y433" s="531"/>
      <c r="Z433" s="531"/>
      <c r="AA433" s="532"/>
      <c r="AB433" s="638"/>
      <c r="AC433" s="543">
        <v>55123.6</v>
      </c>
      <c r="AD433" s="543">
        <v>58582.8</v>
      </c>
      <c r="AE433" s="543">
        <v>61367.8</v>
      </c>
      <c r="AF433" s="542">
        <v>64849.3</v>
      </c>
      <c r="AG433" s="542">
        <v>68687.5</v>
      </c>
      <c r="AH433" s="540"/>
    </row>
    <row r="434" spans="1:34" s="17" customFormat="1" ht="12" customHeight="1">
      <c r="A434" s="544" t="s">
        <v>492</v>
      </c>
      <c r="B434" s="515"/>
      <c r="C434" s="515"/>
      <c r="D434" s="515"/>
      <c r="E434" s="515"/>
      <c r="F434" s="515"/>
      <c r="G434" s="531"/>
      <c r="H434" s="531"/>
      <c r="I434" s="531"/>
      <c r="J434" s="531"/>
      <c r="K434" s="531"/>
      <c r="L434" s="531"/>
      <c r="M434" s="531"/>
      <c r="N434" s="531"/>
      <c r="O434" s="531"/>
      <c r="P434" s="531"/>
      <c r="Q434" s="531"/>
      <c r="R434" s="531"/>
      <c r="S434" s="531"/>
      <c r="T434" s="531"/>
      <c r="U434" s="531"/>
      <c r="V434" s="531"/>
      <c r="W434" s="531"/>
      <c r="X434" s="531"/>
      <c r="Y434" s="531"/>
      <c r="Z434" s="531"/>
      <c r="AA434" s="532"/>
      <c r="AB434" s="638"/>
      <c r="AC434" s="543">
        <v>293.60000000000002</v>
      </c>
      <c r="AD434" s="543">
        <v>304.60000000000002</v>
      </c>
      <c r="AE434" s="543">
        <v>312.89999999999998</v>
      </c>
      <c r="AF434" s="542">
        <v>322</v>
      </c>
      <c r="AG434" s="542">
        <v>332.4</v>
      </c>
      <c r="AH434" s="540"/>
    </row>
    <row r="435" spans="1:34" s="17" customFormat="1" ht="12" customHeight="1">
      <c r="A435" s="544" t="s">
        <v>493</v>
      </c>
      <c r="B435" s="515"/>
      <c r="C435" s="515"/>
      <c r="D435" s="515"/>
      <c r="E435" s="515"/>
      <c r="F435" s="515"/>
      <c r="G435" s="531"/>
      <c r="H435" s="531"/>
      <c r="I435" s="531"/>
      <c r="J435" s="531"/>
      <c r="K435" s="531"/>
      <c r="L435" s="531"/>
      <c r="M435" s="531"/>
      <c r="N435" s="531"/>
      <c r="O435" s="531"/>
      <c r="P435" s="531"/>
      <c r="Q435" s="531"/>
      <c r="R435" s="531"/>
      <c r="S435" s="531"/>
      <c r="T435" s="531"/>
      <c r="U435" s="531"/>
      <c r="V435" s="531"/>
      <c r="W435" s="531"/>
      <c r="X435" s="531"/>
      <c r="Y435" s="531"/>
      <c r="Z435" s="531"/>
      <c r="AA435" s="532"/>
      <c r="AB435" s="638"/>
      <c r="AC435" s="543">
        <v>18776</v>
      </c>
      <c r="AD435" s="543">
        <v>19232.599999999999</v>
      </c>
      <c r="AE435" s="543">
        <v>19612.099999999999</v>
      </c>
      <c r="AF435" s="542">
        <v>20142</v>
      </c>
      <c r="AG435" s="542">
        <v>20662.2</v>
      </c>
      <c r="AH435" s="540"/>
    </row>
    <row r="436" spans="1:34" s="17" customFormat="1" ht="12" customHeight="1">
      <c r="A436" s="544" t="s">
        <v>494</v>
      </c>
      <c r="B436" s="515"/>
      <c r="C436" s="515"/>
      <c r="D436" s="515"/>
      <c r="E436" s="515"/>
      <c r="F436" s="515"/>
      <c r="G436" s="531"/>
      <c r="H436" s="531"/>
      <c r="I436" s="531"/>
      <c r="J436" s="531"/>
      <c r="K436" s="531"/>
      <c r="L436" s="531"/>
      <c r="M436" s="531"/>
      <c r="N436" s="531"/>
      <c r="O436" s="531"/>
      <c r="P436" s="531"/>
      <c r="Q436" s="531"/>
      <c r="R436" s="531"/>
      <c r="S436" s="531"/>
      <c r="T436" s="531"/>
      <c r="U436" s="531"/>
      <c r="V436" s="531"/>
      <c r="W436" s="531"/>
      <c r="X436" s="531"/>
      <c r="Y436" s="531"/>
      <c r="Z436" s="531"/>
      <c r="AA436" s="532"/>
      <c r="AB436" s="638"/>
      <c r="AC436" s="543">
        <v>4.3</v>
      </c>
      <c r="AD436" s="543">
        <v>2.4</v>
      </c>
      <c r="AE436" s="543">
        <v>2</v>
      </c>
      <c r="AF436" s="542">
        <v>2.7</v>
      </c>
      <c r="AG436" s="542">
        <v>2.6</v>
      </c>
      <c r="AH436" s="540"/>
    </row>
    <row r="437" spans="1:34" s="17" customFormat="1" ht="12" customHeight="1">
      <c r="A437" s="544" t="s">
        <v>89</v>
      </c>
      <c r="B437" s="515"/>
      <c r="C437" s="515"/>
      <c r="D437" s="515"/>
      <c r="E437" s="515"/>
      <c r="F437" s="515"/>
      <c r="G437" s="531"/>
      <c r="H437" s="531"/>
      <c r="I437" s="531"/>
      <c r="J437" s="531"/>
      <c r="K437" s="531"/>
      <c r="L437" s="531"/>
      <c r="M437" s="531"/>
      <c r="N437" s="531"/>
      <c r="O437" s="531"/>
      <c r="P437" s="531"/>
      <c r="Q437" s="531"/>
      <c r="R437" s="531"/>
      <c r="S437" s="531"/>
      <c r="T437" s="531"/>
      <c r="U437" s="531"/>
      <c r="V437" s="531"/>
      <c r="W437" s="531"/>
      <c r="X437" s="531"/>
      <c r="Y437" s="531"/>
      <c r="Z437" s="531"/>
      <c r="AA437" s="532"/>
      <c r="AB437" s="638"/>
      <c r="AC437" s="543">
        <v>8.0340151653231793</v>
      </c>
      <c r="AD437" s="543">
        <v>6.2753521177862188</v>
      </c>
      <c r="AE437" s="543">
        <v>4.7539550857931001</v>
      </c>
      <c r="AF437" s="542">
        <v>5.6731706204230878</v>
      </c>
      <c r="AG437" s="542">
        <v>5.9186452282445563</v>
      </c>
      <c r="AH437" s="540"/>
    </row>
    <row r="438" spans="1:34" s="17" customFormat="1" ht="12" customHeight="1">
      <c r="A438" s="544" t="s">
        <v>495</v>
      </c>
      <c r="B438" s="515"/>
      <c r="C438" s="515"/>
      <c r="D438" s="515"/>
      <c r="E438" s="515"/>
      <c r="F438" s="515"/>
      <c r="G438" s="531"/>
      <c r="H438" s="531"/>
      <c r="I438" s="531"/>
      <c r="J438" s="531"/>
      <c r="K438" s="531"/>
      <c r="L438" s="531"/>
      <c r="M438" s="531"/>
      <c r="N438" s="531"/>
      <c r="O438" s="531"/>
      <c r="P438" s="531"/>
      <c r="Q438" s="531"/>
      <c r="R438" s="531"/>
      <c r="S438" s="531"/>
      <c r="T438" s="531"/>
      <c r="U438" s="531"/>
      <c r="V438" s="531"/>
      <c r="W438" s="531"/>
      <c r="X438" s="531"/>
      <c r="Y438" s="531"/>
      <c r="Z438" s="531"/>
      <c r="AA438" s="532"/>
      <c r="AB438" s="638"/>
      <c r="AC438" s="543"/>
      <c r="AD438" s="543"/>
      <c r="AE438" s="543"/>
      <c r="AF438" s="542"/>
      <c r="AG438" s="542"/>
      <c r="AH438" s="540"/>
    </row>
    <row r="439" spans="1:34" s="17" customFormat="1" ht="12" customHeight="1">
      <c r="A439" s="529"/>
      <c r="B439" s="515"/>
      <c r="C439" s="515"/>
      <c r="D439" s="515"/>
      <c r="E439" s="515"/>
      <c r="F439" s="515"/>
      <c r="G439" s="531"/>
      <c r="H439" s="531"/>
      <c r="I439" s="531"/>
      <c r="J439" s="531"/>
      <c r="K439" s="531"/>
      <c r="L439" s="531"/>
      <c r="M439" s="531"/>
      <c r="N439" s="531"/>
      <c r="O439" s="531"/>
      <c r="P439" s="531"/>
      <c r="Q439" s="531"/>
      <c r="R439" s="531"/>
      <c r="S439" s="531"/>
      <c r="T439" s="531"/>
      <c r="U439" s="531"/>
      <c r="V439" s="531"/>
      <c r="W439" s="531"/>
      <c r="X439" s="531"/>
      <c r="Y439" s="531"/>
      <c r="Z439" s="531"/>
      <c r="AA439" s="532"/>
      <c r="AB439" s="638"/>
      <c r="AC439" s="543"/>
      <c r="AD439" s="543"/>
      <c r="AE439" s="543"/>
      <c r="AF439" s="542"/>
      <c r="AG439" s="542"/>
      <c r="AH439" s="540"/>
    </row>
    <row r="440" spans="1:34" s="17" customFormat="1" ht="12" customHeight="1">
      <c r="A440" s="529" t="s">
        <v>102</v>
      </c>
      <c r="B440" s="515"/>
      <c r="C440" s="515"/>
      <c r="D440" s="515"/>
      <c r="E440" s="515"/>
      <c r="F440" s="515"/>
      <c r="G440" s="531"/>
      <c r="H440" s="531"/>
      <c r="I440" s="531"/>
      <c r="J440" s="531"/>
      <c r="K440" s="531"/>
      <c r="L440" s="531"/>
      <c r="M440" s="531"/>
      <c r="N440" s="531"/>
      <c r="O440" s="531"/>
      <c r="P440" s="531"/>
      <c r="Q440" s="531"/>
      <c r="R440" s="531"/>
      <c r="S440" s="531"/>
      <c r="T440" s="531"/>
      <c r="U440" s="531"/>
      <c r="V440" s="531"/>
      <c r="W440" s="531"/>
      <c r="X440" s="531"/>
      <c r="Y440" s="531"/>
      <c r="Z440" s="531"/>
      <c r="AA440" s="532"/>
      <c r="AB440" s="638"/>
      <c r="AC440" s="543">
        <v>36975.1</v>
      </c>
      <c r="AD440" s="543">
        <v>40126.1</v>
      </c>
      <c r="AE440" s="543">
        <v>43472.3</v>
      </c>
      <c r="AF440" s="542">
        <v>46957.5</v>
      </c>
      <c r="AG440" s="542">
        <v>50762.9</v>
      </c>
      <c r="AH440" s="540"/>
    </row>
    <row r="441" spans="1:34" s="17" customFormat="1" ht="12" customHeight="1">
      <c r="A441" s="544" t="s">
        <v>489</v>
      </c>
      <c r="B441" s="515"/>
      <c r="C441" s="515"/>
      <c r="D441" s="515"/>
      <c r="E441" s="515"/>
      <c r="F441" s="515"/>
      <c r="G441" s="531"/>
      <c r="H441" s="531"/>
      <c r="I441" s="531"/>
      <c r="J441" s="531"/>
      <c r="K441" s="531"/>
      <c r="L441" s="531"/>
      <c r="M441" s="531"/>
      <c r="N441" s="531"/>
      <c r="O441" s="531"/>
      <c r="P441" s="531"/>
      <c r="Q441" s="531"/>
      <c r="R441" s="531"/>
      <c r="S441" s="531"/>
      <c r="T441" s="531"/>
      <c r="U441" s="531"/>
      <c r="V441" s="531"/>
      <c r="W441" s="531"/>
      <c r="X441" s="531"/>
      <c r="Y441" s="531"/>
      <c r="Z441" s="531"/>
      <c r="AA441" s="532"/>
      <c r="AB441" s="638"/>
      <c r="AC441" s="543">
        <v>253.5</v>
      </c>
      <c r="AD441" s="543">
        <v>265.5</v>
      </c>
      <c r="AE441" s="543">
        <v>277.60000000000002</v>
      </c>
      <c r="AF441" s="542">
        <v>289.60000000000002</v>
      </c>
      <c r="AG441" s="542">
        <v>303</v>
      </c>
      <c r="AH441" s="540"/>
    </row>
    <row r="442" spans="1:34" s="17" customFormat="1" ht="12" customHeight="1">
      <c r="A442" s="544" t="s">
        <v>88</v>
      </c>
      <c r="B442" s="515"/>
      <c r="C442" s="515"/>
      <c r="D442" s="515"/>
      <c r="E442" s="515"/>
      <c r="F442" s="515"/>
      <c r="G442" s="531"/>
      <c r="H442" s="531"/>
      <c r="I442" s="531"/>
      <c r="J442" s="531"/>
      <c r="K442" s="531"/>
      <c r="L442" s="531"/>
      <c r="M442" s="531"/>
      <c r="N442" s="531"/>
      <c r="O442" s="531"/>
      <c r="P442" s="531"/>
      <c r="Q442" s="531"/>
      <c r="R442" s="531"/>
      <c r="S442" s="531"/>
      <c r="T442" s="531"/>
      <c r="U442" s="531"/>
      <c r="V442" s="531"/>
      <c r="W442" s="531"/>
      <c r="X442" s="531"/>
      <c r="Y442" s="531"/>
      <c r="Z442" s="531"/>
      <c r="AA442" s="532"/>
      <c r="AB442" s="638"/>
      <c r="AC442" s="543">
        <v>14586.3</v>
      </c>
      <c r="AD442" s="543">
        <v>15112.1</v>
      </c>
      <c r="AE442" s="543">
        <v>15658.8</v>
      </c>
      <c r="AF442" s="542">
        <v>16217</v>
      </c>
      <c r="AG442" s="542">
        <v>16754.3</v>
      </c>
      <c r="AH442" s="540"/>
    </row>
    <row r="443" spans="1:34" s="17" customFormat="1" ht="12" customHeight="1">
      <c r="A443" s="544" t="s">
        <v>103</v>
      </c>
      <c r="B443" s="515"/>
      <c r="C443" s="515"/>
      <c r="D443" s="515"/>
      <c r="E443" s="515"/>
      <c r="F443" s="515"/>
      <c r="G443" s="531"/>
      <c r="H443" s="531"/>
      <c r="I443" s="531"/>
      <c r="J443" s="531"/>
      <c r="K443" s="531"/>
      <c r="L443" s="531"/>
      <c r="M443" s="531"/>
      <c r="N443" s="531"/>
      <c r="O443" s="531"/>
      <c r="P443" s="531"/>
      <c r="Q443" s="531"/>
      <c r="R443" s="531"/>
      <c r="S443" s="531"/>
      <c r="T443" s="531"/>
      <c r="U443" s="531"/>
      <c r="V443" s="531"/>
      <c r="W443" s="531"/>
      <c r="X443" s="531"/>
      <c r="Y443" s="531"/>
      <c r="Z443" s="531"/>
      <c r="AA443" s="532"/>
      <c r="AB443" s="638"/>
      <c r="AC443" s="543">
        <v>3.4</v>
      </c>
      <c r="AD443" s="543">
        <v>3.6</v>
      </c>
      <c r="AE443" s="543">
        <v>3.6</v>
      </c>
      <c r="AF443" s="542">
        <v>3.6</v>
      </c>
      <c r="AG443" s="542">
        <v>3.3</v>
      </c>
      <c r="AH443" s="540"/>
    </row>
    <row r="444" spans="1:34" s="17" customFormat="1" ht="12" customHeight="1">
      <c r="A444" s="544" t="s">
        <v>89</v>
      </c>
      <c r="B444" s="549"/>
      <c r="C444" s="549"/>
      <c r="D444" s="549"/>
      <c r="E444" s="549"/>
      <c r="F444" s="549"/>
      <c r="G444" s="550"/>
      <c r="H444" s="550"/>
      <c r="I444" s="550"/>
      <c r="J444" s="550"/>
      <c r="K444" s="550"/>
      <c r="L444" s="550"/>
      <c r="M444" s="550"/>
      <c r="N444" s="550"/>
      <c r="O444" s="550"/>
      <c r="P444" s="550"/>
      <c r="Q444" s="550"/>
      <c r="R444" s="550"/>
      <c r="S444" s="550"/>
      <c r="T444" s="550"/>
      <c r="U444" s="550"/>
      <c r="V444" s="531"/>
      <c r="W444" s="531"/>
      <c r="X444" s="531"/>
      <c r="Y444" s="531"/>
      <c r="Z444" s="531"/>
      <c r="AA444" s="532"/>
      <c r="AB444" s="638"/>
      <c r="AC444" s="543">
        <v>8.9714420441484144</v>
      </c>
      <c r="AD444" s="543">
        <v>8.5219512590905779</v>
      </c>
      <c r="AE444" s="543">
        <v>8.3392106384622586</v>
      </c>
      <c r="AF444" s="542">
        <v>8.0170591388079231</v>
      </c>
      <c r="AG444" s="542">
        <v>8.1039237608475787</v>
      </c>
      <c r="AH444" s="540"/>
    </row>
    <row r="445" spans="1:34" s="17" customFormat="1" ht="20.100000000000001" customHeight="1">
      <c r="A445" s="548"/>
      <c r="B445" s="515"/>
      <c r="C445" s="515"/>
      <c r="D445" s="515"/>
      <c r="E445" s="515"/>
      <c r="F445" s="515"/>
      <c r="G445" s="531"/>
      <c r="H445" s="531"/>
      <c r="I445" s="531"/>
      <c r="J445" s="531"/>
      <c r="K445" s="531"/>
      <c r="L445" s="531"/>
      <c r="M445" s="531"/>
      <c r="N445" s="531"/>
      <c r="O445" s="531"/>
      <c r="P445" s="531"/>
      <c r="Q445" s="531"/>
      <c r="R445" s="531"/>
      <c r="S445" s="531"/>
      <c r="T445" s="531"/>
      <c r="U445" s="531"/>
      <c r="V445" s="550"/>
      <c r="W445" s="550"/>
      <c r="X445" s="550"/>
      <c r="Y445" s="550"/>
      <c r="Z445" s="550"/>
      <c r="AA445" s="551"/>
      <c r="AB445" s="550"/>
      <c r="AC445" s="552"/>
      <c r="AD445" s="552"/>
      <c r="AE445" s="552"/>
      <c r="AF445" s="552"/>
      <c r="AG445" s="552"/>
      <c r="AH445" s="540"/>
    </row>
    <row r="446" spans="1:34" s="17" customFormat="1" ht="20.100000000000001" customHeight="1">
      <c r="A446" s="515"/>
      <c r="B446" s="515"/>
      <c r="C446" s="515"/>
      <c r="D446" s="515"/>
      <c r="E446" s="515"/>
      <c r="F446" s="515"/>
      <c r="G446" s="531"/>
      <c r="H446" s="531"/>
      <c r="I446" s="531"/>
      <c r="J446" s="531"/>
      <c r="K446" s="531"/>
      <c r="L446" s="531"/>
      <c r="M446" s="531"/>
      <c r="N446" s="531"/>
      <c r="O446" s="531"/>
      <c r="P446" s="531"/>
      <c r="Q446" s="531"/>
      <c r="R446" s="531"/>
      <c r="S446" s="531"/>
      <c r="T446" s="531"/>
      <c r="U446" s="531"/>
      <c r="V446" s="531"/>
      <c r="W446" s="531"/>
      <c r="X446" s="531"/>
      <c r="Y446" s="531"/>
      <c r="Z446" s="531"/>
      <c r="AA446" s="532"/>
      <c r="AB446" s="531"/>
      <c r="AC446" s="531"/>
      <c r="AD446" s="531"/>
      <c r="AE446" s="531"/>
      <c r="AF446" s="531"/>
      <c r="AG446" s="540"/>
      <c r="AH446" s="540"/>
    </row>
    <row r="447" spans="1:34" s="17" customFormat="1" ht="15.95" customHeight="1">
      <c r="A447" s="522" t="s">
        <v>496</v>
      </c>
      <c r="B447" s="515"/>
      <c r="C447" s="515"/>
      <c r="D447" s="515"/>
      <c r="E447" s="515"/>
      <c r="F447" s="515"/>
      <c r="G447" s="531"/>
      <c r="H447" s="531"/>
      <c r="I447" s="531"/>
      <c r="J447" s="531"/>
      <c r="K447" s="531"/>
      <c r="L447" s="531"/>
      <c r="M447" s="531"/>
      <c r="N447" s="531"/>
      <c r="O447" s="531"/>
      <c r="P447" s="531"/>
      <c r="Q447" s="531"/>
      <c r="R447" s="531"/>
      <c r="S447" s="531"/>
      <c r="T447" s="531"/>
      <c r="U447" s="531"/>
      <c r="V447" s="531"/>
      <c r="W447" s="531"/>
      <c r="X447" s="531"/>
      <c r="Y447" s="531"/>
      <c r="Z447" s="531"/>
      <c r="AA447" s="532"/>
      <c r="AB447" s="531"/>
      <c r="AC447" s="531"/>
      <c r="AD447" s="531"/>
      <c r="AE447" s="531"/>
      <c r="AF447" s="531"/>
      <c r="AG447" s="540"/>
      <c r="AH447" s="540"/>
    </row>
    <row r="448" spans="1:34" s="17" customFormat="1" ht="12" customHeight="1">
      <c r="A448" s="526" t="s">
        <v>511</v>
      </c>
      <c r="B448" s="515"/>
      <c r="C448" s="515"/>
      <c r="D448" s="515"/>
      <c r="E448" s="515"/>
      <c r="F448" s="515"/>
      <c r="G448" s="531"/>
      <c r="H448" s="531"/>
      <c r="I448" s="531"/>
      <c r="J448" s="531"/>
      <c r="K448" s="531"/>
      <c r="L448" s="531"/>
      <c r="M448" s="531"/>
      <c r="N448" s="531"/>
      <c r="O448" s="531"/>
      <c r="P448" s="531"/>
      <c r="Q448" s="531"/>
      <c r="R448" s="531"/>
      <c r="S448" s="531"/>
      <c r="T448" s="531"/>
      <c r="U448" s="531"/>
      <c r="V448" s="531"/>
      <c r="W448" s="531"/>
      <c r="X448" s="531"/>
      <c r="Y448" s="531"/>
      <c r="Z448" s="531"/>
      <c r="AA448" s="532"/>
      <c r="AB448" s="531"/>
      <c r="AC448" s="531"/>
      <c r="AD448" s="531"/>
      <c r="AE448" s="531"/>
      <c r="AF448" s="531"/>
      <c r="AG448" s="540"/>
    </row>
    <row r="449" spans="1:34" s="17" customFormat="1" ht="12" customHeight="1">
      <c r="A449" s="528" t="s">
        <v>79</v>
      </c>
      <c r="B449" s="515"/>
      <c r="C449" s="515"/>
      <c r="D449" s="515"/>
      <c r="E449" s="515"/>
      <c r="F449" s="515"/>
      <c r="G449" s="531"/>
      <c r="H449" s="531"/>
      <c r="I449" s="531"/>
      <c r="J449" s="531"/>
      <c r="K449" s="531"/>
      <c r="L449" s="531"/>
      <c r="M449" s="531"/>
      <c r="N449" s="531"/>
      <c r="O449" s="531"/>
      <c r="P449" s="531"/>
      <c r="Q449" s="531"/>
      <c r="R449" s="531"/>
      <c r="S449" s="531"/>
      <c r="T449" s="531"/>
      <c r="U449" s="531"/>
      <c r="V449" s="531"/>
      <c r="W449" s="531"/>
      <c r="X449" s="531"/>
      <c r="Y449" s="531"/>
      <c r="Z449" s="531"/>
      <c r="AA449" s="636"/>
      <c r="AB449" s="533">
        <v>2015</v>
      </c>
      <c r="AC449" s="533">
        <v>2016</v>
      </c>
      <c r="AD449" s="533">
        <v>2017</v>
      </c>
      <c r="AE449" s="533">
        <v>2018</v>
      </c>
      <c r="AF449" s="533">
        <v>2019</v>
      </c>
      <c r="AG449" s="540"/>
    </row>
    <row r="450" spans="1:34" s="17" customFormat="1" ht="12" customHeight="1">
      <c r="A450" s="535" t="s">
        <v>80</v>
      </c>
      <c r="B450" s="515"/>
      <c r="C450" s="515"/>
      <c r="D450" s="515"/>
      <c r="E450" s="515"/>
      <c r="F450" s="515"/>
      <c r="G450" s="531"/>
      <c r="H450" s="531"/>
      <c r="I450" s="531"/>
      <c r="J450" s="531"/>
      <c r="K450" s="531"/>
      <c r="L450" s="531"/>
      <c r="M450" s="531"/>
      <c r="N450" s="531"/>
      <c r="O450" s="531"/>
      <c r="P450" s="531"/>
      <c r="Q450" s="531"/>
      <c r="R450" s="531"/>
      <c r="S450" s="531"/>
      <c r="T450" s="531"/>
      <c r="U450" s="531"/>
      <c r="V450" s="531"/>
      <c r="W450" s="531"/>
      <c r="X450" s="531"/>
      <c r="Y450" s="531"/>
      <c r="Z450" s="531"/>
      <c r="AA450" s="344"/>
      <c r="AB450" s="537" t="s">
        <v>82</v>
      </c>
      <c r="AC450" s="537" t="s">
        <v>82</v>
      </c>
      <c r="AD450" s="537" t="s">
        <v>82</v>
      </c>
      <c r="AE450" s="537" t="s">
        <v>82</v>
      </c>
      <c r="AF450" s="537" t="s">
        <v>82</v>
      </c>
      <c r="AG450" s="540"/>
    </row>
    <row r="451" spans="1:34" s="17" customFormat="1" ht="12" customHeight="1">
      <c r="A451" s="515"/>
      <c r="B451" s="515"/>
      <c r="C451" s="515"/>
      <c r="D451" s="515"/>
      <c r="E451" s="515"/>
      <c r="F451" s="515"/>
      <c r="G451" s="531"/>
      <c r="H451" s="531"/>
      <c r="I451" s="531"/>
      <c r="J451" s="531"/>
      <c r="K451" s="531"/>
      <c r="L451" s="531"/>
      <c r="M451" s="531"/>
      <c r="N451" s="531"/>
      <c r="O451" s="531"/>
      <c r="P451" s="531"/>
      <c r="Q451" s="531"/>
      <c r="R451" s="531"/>
      <c r="S451" s="531"/>
      <c r="T451" s="531"/>
      <c r="U451" s="531"/>
      <c r="V451" s="531"/>
      <c r="W451" s="531"/>
      <c r="X451" s="531"/>
      <c r="Y451" s="531"/>
      <c r="Z451" s="531"/>
      <c r="AA451" s="515"/>
      <c r="AB451" s="521"/>
      <c r="AC451" s="521"/>
      <c r="AD451" s="521"/>
      <c r="AE451" s="521"/>
      <c r="AF451" s="521"/>
      <c r="AG451" s="540"/>
    </row>
    <row r="452" spans="1:34" s="17" customFormat="1" ht="12" customHeight="1">
      <c r="A452" s="529" t="s">
        <v>87</v>
      </c>
      <c r="B452" s="515"/>
      <c r="C452" s="515"/>
      <c r="D452" s="515"/>
      <c r="E452" s="515"/>
      <c r="F452" s="515"/>
      <c r="G452" s="531"/>
      <c r="H452" s="531"/>
      <c r="I452" s="531"/>
      <c r="J452" s="531"/>
      <c r="K452" s="531"/>
      <c r="L452" s="531"/>
      <c r="M452" s="531"/>
      <c r="N452" s="531"/>
      <c r="O452" s="531"/>
      <c r="P452" s="531"/>
      <c r="Q452" s="531"/>
      <c r="R452" s="531"/>
      <c r="S452" s="531"/>
      <c r="T452" s="531"/>
      <c r="U452" s="531"/>
      <c r="V452" s="531"/>
      <c r="W452" s="531"/>
      <c r="X452" s="531"/>
      <c r="Y452" s="531"/>
      <c r="Z452" s="531"/>
      <c r="AA452" s="532"/>
      <c r="AB452" s="554">
        <v>12002.8</v>
      </c>
      <c r="AC452" s="554">
        <v>12002.8</v>
      </c>
      <c r="AD452" s="554">
        <v>12840.1</v>
      </c>
      <c r="AE452" s="554">
        <v>13758.5</v>
      </c>
      <c r="AF452" s="554">
        <v>14747.7</v>
      </c>
      <c r="AG452" s="540"/>
    </row>
    <row r="453" spans="1:34" s="17" customFormat="1" ht="12" customHeight="1">
      <c r="A453" s="544" t="s">
        <v>489</v>
      </c>
      <c r="B453" s="515"/>
      <c r="C453" s="515"/>
      <c r="D453" s="515"/>
      <c r="E453" s="515"/>
      <c r="F453" s="515"/>
      <c r="G453" s="531"/>
      <c r="H453" s="531"/>
      <c r="I453" s="531"/>
      <c r="J453" s="531"/>
      <c r="K453" s="531"/>
      <c r="L453" s="531"/>
      <c r="M453" s="531"/>
      <c r="N453" s="531"/>
      <c r="O453" s="531"/>
      <c r="P453" s="531"/>
      <c r="Q453" s="531"/>
      <c r="R453" s="531"/>
      <c r="S453" s="531"/>
      <c r="T453" s="531"/>
      <c r="U453" s="531"/>
      <c r="V453" s="531"/>
      <c r="W453" s="531"/>
      <c r="X453" s="531"/>
      <c r="Y453" s="531"/>
      <c r="Z453" s="531"/>
      <c r="AA453" s="532"/>
      <c r="AB453" s="554">
        <v>268.10000000000002</v>
      </c>
      <c r="AC453" s="554">
        <v>268.10000000000002</v>
      </c>
      <c r="AD453" s="554">
        <v>278.7</v>
      </c>
      <c r="AE453" s="554">
        <v>288.7</v>
      </c>
      <c r="AF453" s="554">
        <v>296.60000000000002</v>
      </c>
      <c r="AG453" s="540"/>
    </row>
    <row r="454" spans="1:34" s="17" customFormat="1" ht="12" customHeight="1">
      <c r="A454" s="544" t="s">
        <v>88</v>
      </c>
      <c r="B454" s="515"/>
      <c r="C454" s="515"/>
      <c r="D454" s="515"/>
      <c r="E454" s="515"/>
      <c r="F454" s="515"/>
      <c r="G454" s="531"/>
      <c r="H454" s="531"/>
      <c r="I454" s="531"/>
      <c r="J454" s="531"/>
      <c r="K454" s="531"/>
      <c r="L454" s="531"/>
      <c r="M454" s="531"/>
      <c r="N454" s="531"/>
      <c r="O454" s="531"/>
      <c r="P454" s="531"/>
      <c r="Q454" s="531"/>
      <c r="R454" s="531"/>
      <c r="S454" s="531"/>
      <c r="T454" s="531"/>
      <c r="U454" s="531"/>
      <c r="V454" s="531"/>
      <c r="W454" s="531"/>
      <c r="X454" s="531"/>
      <c r="Y454" s="531"/>
      <c r="Z454" s="531"/>
      <c r="AA454" s="532"/>
      <c r="AB454" s="554">
        <v>4476.8</v>
      </c>
      <c r="AC454" s="554">
        <v>4476.8</v>
      </c>
      <c r="AD454" s="554">
        <v>4607.8999999999996</v>
      </c>
      <c r="AE454" s="554">
        <v>4765.2</v>
      </c>
      <c r="AF454" s="554">
        <v>4971.7</v>
      </c>
      <c r="AG454" s="540"/>
      <c r="AH454" s="540"/>
    </row>
    <row r="455" spans="1:34" s="17" customFormat="1" ht="12" customHeight="1">
      <c r="A455" s="544" t="s">
        <v>103</v>
      </c>
      <c r="B455" s="515"/>
      <c r="C455" s="515"/>
      <c r="D455" s="515"/>
      <c r="E455" s="515"/>
      <c r="F455" s="515"/>
      <c r="G455" s="531"/>
      <c r="H455" s="531"/>
      <c r="I455" s="531"/>
      <c r="J455" s="531"/>
      <c r="K455" s="531"/>
      <c r="L455" s="531"/>
      <c r="M455" s="531"/>
      <c r="N455" s="531"/>
      <c r="O455" s="531"/>
      <c r="P455" s="531"/>
      <c r="Q455" s="531"/>
      <c r="R455" s="531"/>
      <c r="S455" s="531"/>
      <c r="T455" s="531"/>
      <c r="U455" s="531"/>
      <c r="V455" s="531"/>
      <c r="W455" s="531"/>
      <c r="X455" s="531"/>
      <c r="Y455" s="531"/>
      <c r="Z455" s="531"/>
      <c r="AA455" s="532"/>
      <c r="AB455" s="554">
        <v>3.7</v>
      </c>
      <c r="AC455" s="554">
        <v>3.7</v>
      </c>
      <c r="AD455" s="554">
        <v>2.9</v>
      </c>
      <c r="AE455" s="554">
        <v>3.4</v>
      </c>
      <c r="AF455" s="554">
        <v>4.3</v>
      </c>
      <c r="AG455" s="540"/>
      <c r="AH455" s="540"/>
    </row>
    <row r="456" spans="1:34" s="17" customFormat="1" ht="12" customHeight="1">
      <c r="A456" s="544" t="s">
        <v>89</v>
      </c>
      <c r="B456" s="515"/>
      <c r="C456" s="515"/>
      <c r="D456" s="515"/>
      <c r="E456" s="515"/>
      <c r="F456" s="515"/>
      <c r="G456" s="531"/>
      <c r="H456" s="531"/>
      <c r="I456" s="531"/>
      <c r="J456" s="531"/>
      <c r="K456" s="531"/>
      <c r="L456" s="531"/>
      <c r="M456" s="531"/>
      <c r="N456" s="531"/>
      <c r="O456" s="531"/>
      <c r="P456" s="531"/>
      <c r="Q456" s="531"/>
      <c r="R456" s="531"/>
      <c r="S456" s="531"/>
      <c r="T456" s="531"/>
      <c r="U456" s="531"/>
      <c r="V456" s="531"/>
      <c r="W456" s="531"/>
      <c r="X456" s="531"/>
      <c r="Y456" s="531"/>
      <c r="Z456" s="531"/>
      <c r="AA456" s="532"/>
      <c r="AB456" s="554"/>
      <c r="AC456" s="554"/>
      <c r="AD456" s="554"/>
      <c r="AE456" s="554"/>
      <c r="AF456" s="554"/>
      <c r="AG456" s="540"/>
      <c r="AH456" s="540"/>
    </row>
    <row r="457" spans="1:34" s="17" customFormat="1" ht="12" customHeight="1">
      <c r="A457" s="529"/>
      <c r="B457" s="515"/>
      <c r="C457" s="515"/>
      <c r="D457" s="515"/>
      <c r="E457" s="515"/>
      <c r="F457" s="515"/>
      <c r="G457" s="531"/>
      <c r="H457" s="531"/>
      <c r="I457" s="531"/>
      <c r="J457" s="531"/>
      <c r="K457" s="531"/>
      <c r="L457" s="531"/>
      <c r="M457" s="531"/>
      <c r="N457" s="531"/>
      <c r="O457" s="531"/>
      <c r="P457" s="531"/>
      <c r="Q457" s="531"/>
      <c r="R457" s="531"/>
      <c r="S457" s="531"/>
      <c r="T457" s="531"/>
      <c r="U457" s="531"/>
      <c r="V457" s="531"/>
      <c r="W457" s="531"/>
      <c r="X457" s="531"/>
      <c r="Y457" s="531"/>
      <c r="Z457" s="531"/>
      <c r="AA457" s="532"/>
      <c r="AB457" s="554"/>
      <c r="AC457" s="554"/>
      <c r="AD457" s="554"/>
      <c r="AE457" s="554"/>
      <c r="AF457" s="554"/>
      <c r="AG457" s="540"/>
      <c r="AH457" s="540"/>
    </row>
    <row r="458" spans="1:34" s="17" customFormat="1" ht="12" customHeight="1">
      <c r="A458" s="529" t="s">
        <v>90</v>
      </c>
      <c r="B458" s="515"/>
      <c r="C458" s="515"/>
      <c r="D458" s="515"/>
      <c r="E458" s="515"/>
      <c r="F458" s="515"/>
      <c r="G458" s="531"/>
      <c r="H458" s="531"/>
      <c r="I458" s="531"/>
      <c r="J458" s="531"/>
      <c r="K458" s="531"/>
      <c r="L458" s="531"/>
      <c r="M458" s="531"/>
      <c r="N458" s="531"/>
      <c r="O458" s="531"/>
      <c r="P458" s="531"/>
      <c r="Q458" s="531"/>
      <c r="R458" s="531"/>
      <c r="S458" s="531"/>
      <c r="T458" s="531"/>
      <c r="U458" s="531"/>
      <c r="V458" s="531"/>
      <c r="W458" s="531"/>
      <c r="X458" s="531"/>
      <c r="Y458" s="531"/>
      <c r="Z458" s="531"/>
      <c r="AA458" s="532"/>
      <c r="AB458" s="554">
        <v>13863.3</v>
      </c>
      <c r="AC458" s="554">
        <v>13863.3</v>
      </c>
      <c r="AD458" s="554">
        <v>13780</v>
      </c>
      <c r="AE458" s="554">
        <v>13813.4</v>
      </c>
      <c r="AF458" s="554">
        <v>13912</v>
      </c>
      <c r="AG458" s="540"/>
      <c r="AH458" s="540"/>
    </row>
    <row r="459" spans="1:34" s="17" customFormat="1" ht="12" customHeight="1">
      <c r="A459" s="544" t="s">
        <v>489</v>
      </c>
      <c r="B459" s="515"/>
      <c r="C459" s="515"/>
      <c r="D459" s="515"/>
      <c r="E459" s="515"/>
      <c r="F459" s="515"/>
      <c r="G459" s="531"/>
      <c r="H459" s="531"/>
      <c r="I459" s="531"/>
      <c r="J459" s="531"/>
      <c r="K459" s="531"/>
      <c r="L459" s="531"/>
      <c r="M459" s="531"/>
      <c r="N459" s="531"/>
      <c r="O459" s="531"/>
      <c r="P459" s="531"/>
      <c r="Q459" s="531"/>
      <c r="R459" s="531"/>
      <c r="S459" s="531"/>
      <c r="T459" s="531"/>
      <c r="U459" s="531"/>
      <c r="V459" s="531"/>
      <c r="W459" s="531"/>
      <c r="X459" s="531"/>
      <c r="Y459" s="531"/>
      <c r="Z459" s="531"/>
      <c r="AA459" s="532"/>
      <c r="AB459" s="554">
        <v>426.6</v>
      </c>
      <c r="AC459" s="554">
        <v>426.6</v>
      </c>
      <c r="AD459" s="554">
        <v>431.8</v>
      </c>
      <c r="AE459" s="554">
        <v>437.5</v>
      </c>
      <c r="AF459" s="554">
        <v>444.4</v>
      </c>
      <c r="AG459" s="540"/>
      <c r="AH459" s="540"/>
    </row>
    <row r="460" spans="1:34" s="17" customFormat="1" ht="12" customHeight="1">
      <c r="A460" s="544" t="s">
        <v>88</v>
      </c>
      <c r="B460" s="515"/>
      <c r="C460" s="515"/>
      <c r="D460" s="515"/>
      <c r="E460" s="515"/>
      <c r="F460" s="515"/>
      <c r="G460" s="531"/>
      <c r="H460" s="531"/>
      <c r="I460" s="531"/>
      <c r="J460" s="531"/>
      <c r="K460" s="531"/>
      <c r="L460" s="531"/>
      <c r="M460" s="531"/>
      <c r="N460" s="531"/>
      <c r="O460" s="531"/>
      <c r="P460" s="531"/>
      <c r="Q460" s="531"/>
      <c r="R460" s="531"/>
      <c r="S460" s="531"/>
      <c r="T460" s="531"/>
      <c r="U460" s="531"/>
      <c r="V460" s="531"/>
      <c r="W460" s="531"/>
      <c r="X460" s="531"/>
      <c r="Y460" s="531"/>
      <c r="Z460" s="531"/>
      <c r="AA460" s="532"/>
      <c r="AB460" s="554">
        <v>3249.8</v>
      </c>
      <c r="AC460" s="554">
        <v>3249.8</v>
      </c>
      <c r="AD460" s="554">
        <v>3191.1</v>
      </c>
      <c r="AE460" s="554">
        <v>3157.5</v>
      </c>
      <c r="AF460" s="554">
        <v>3130.7</v>
      </c>
      <c r="AG460" s="540"/>
      <c r="AH460" s="540"/>
    </row>
    <row r="461" spans="1:34" s="17" customFormat="1" ht="12" customHeight="1">
      <c r="A461" s="544" t="s">
        <v>103</v>
      </c>
      <c r="B461" s="515"/>
      <c r="C461" s="515"/>
      <c r="D461" s="515"/>
      <c r="E461" s="515"/>
      <c r="F461" s="515"/>
      <c r="G461" s="531"/>
      <c r="H461" s="531"/>
      <c r="I461" s="531"/>
      <c r="J461" s="531"/>
      <c r="K461" s="531"/>
      <c r="L461" s="531"/>
      <c r="M461" s="531"/>
      <c r="N461" s="531"/>
      <c r="O461" s="531"/>
      <c r="P461" s="531"/>
      <c r="Q461" s="531"/>
      <c r="R461" s="531"/>
      <c r="S461" s="531"/>
      <c r="T461" s="531"/>
      <c r="U461" s="531"/>
      <c r="V461" s="531"/>
      <c r="W461" s="531"/>
      <c r="X461" s="531"/>
      <c r="Y461" s="531"/>
      <c r="Z461" s="531"/>
      <c r="AA461" s="532"/>
      <c r="AB461" s="554">
        <v>10.6</v>
      </c>
      <c r="AC461" s="554">
        <v>10.6</v>
      </c>
      <c r="AD461" s="554">
        <v>-1.8</v>
      </c>
      <c r="AE461" s="554">
        <v>-1.1000000000000001</v>
      </c>
      <c r="AF461" s="554">
        <v>-0.8</v>
      </c>
      <c r="AG461" s="540"/>
      <c r="AH461" s="540"/>
    </row>
    <row r="462" spans="1:34" s="17" customFormat="1" ht="12" customHeight="1">
      <c r="A462" s="544" t="s">
        <v>89</v>
      </c>
      <c r="B462" s="515"/>
      <c r="C462" s="515"/>
      <c r="D462" s="515"/>
      <c r="E462" s="515"/>
      <c r="F462" s="515"/>
      <c r="G462" s="531"/>
      <c r="H462" s="531"/>
      <c r="I462" s="531"/>
      <c r="J462" s="531"/>
      <c r="K462" s="531"/>
      <c r="L462" s="531"/>
      <c r="M462" s="531"/>
      <c r="N462" s="531"/>
      <c r="O462" s="531"/>
      <c r="P462" s="531"/>
      <c r="Q462" s="531"/>
      <c r="R462" s="531"/>
      <c r="S462" s="531"/>
      <c r="T462" s="531"/>
      <c r="U462" s="531"/>
      <c r="V462" s="531"/>
      <c r="W462" s="531"/>
      <c r="X462" s="531"/>
      <c r="Y462" s="531"/>
      <c r="Z462" s="531"/>
      <c r="AA462" s="532"/>
      <c r="AB462" s="554"/>
      <c r="AC462" s="554"/>
      <c r="AD462" s="554"/>
      <c r="AE462" s="554"/>
      <c r="AF462" s="554"/>
      <c r="AG462" s="540"/>
      <c r="AH462" s="540"/>
    </row>
    <row r="463" spans="1:34" s="17" customFormat="1" ht="12" customHeight="1">
      <c r="A463" s="529"/>
      <c r="B463" s="515"/>
      <c r="C463" s="515"/>
      <c r="D463" s="515"/>
      <c r="E463" s="515"/>
      <c r="F463" s="515"/>
      <c r="G463" s="531"/>
      <c r="H463" s="531"/>
      <c r="I463" s="531"/>
      <c r="J463" s="531"/>
      <c r="K463" s="531"/>
      <c r="L463" s="531"/>
      <c r="M463" s="531"/>
      <c r="N463" s="531"/>
      <c r="O463" s="531"/>
      <c r="P463" s="531"/>
      <c r="Q463" s="531"/>
      <c r="R463" s="531"/>
      <c r="S463" s="531"/>
      <c r="T463" s="531"/>
      <c r="U463" s="531"/>
      <c r="V463" s="531"/>
      <c r="W463" s="531"/>
      <c r="X463" s="531"/>
      <c r="Y463" s="531"/>
      <c r="Z463" s="531"/>
      <c r="AA463" s="532"/>
      <c r="AB463" s="554"/>
      <c r="AC463" s="554"/>
      <c r="AD463" s="554"/>
      <c r="AE463" s="554"/>
      <c r="AF463" s="554"/>
      <c r="AG463" s="540"/>
      <c r="AH463" s="540"/>
    </row>
    <row r="464" spans="1:34" s="17" customFormat="1" ht="12" customHeight="1">
      <c r="A464" s="529" t="s">
        <v>91</v>
      </c>
      <c r="B464" s="515"/>
      <c r="C464" s="515"/>
      <c r="D464" s="515"/>
      <c r="E464" s="515"/>
      <c r="F464" s="515"/>
      <c r="G464" s="531"/>
      <c r="H464" s="531"/>
      <c r="I464" s="531"/>
      <c r="J464" s="531"/>
      <c r="K464" s="531"/>
      <c r="L464" s="531"/>
      <c r="M464" s="531"/>
      <c r="N464" s="531"/>
      <c r="O464" s="531"/>
      <c r="P464" s="531"/>
      <c r="Q464" s="531"/>
      <c r="R464" s="531"/>
      <c r="S464" s="531"/>
      <c r="T464" s="531"/>
      <c r="U464" s="531"/>
      <c r="V464" s="531"/>
      <c r="W464" s="531"/>
      <c r="X464" s="531"/>
      <c r="Y464" s="531"/>
      <c r="Z464" s="531"/>
      <c r="AA464" s="532"/>
      <c r="AB464" s="554">
        <v>4041.6</v>
      </c>
      <c r="AC464" s="554">
        <v>4041.6</v>
      </c>
      <c r="AD464" s="554">
        <v>3753</v>
      </c>
      <c r="AE464" s="554">
        <v>3559.6</v>
      </c>
      <c r="AF464" s="554">
        <v>3760.3</v>
      </c>
      <c r="AG464" s="540"/>
      <c r="AH464" s="540"/>
    </row>
    <row r="465" spans="1:34" s="17" customFormat="1" ht="12" customHeight="1">
      <c r="A465" s="544" t="s">
        <v>489</v>
      </c>
      <c r="B465" s="515"/>
      <c r="C465" s="515"/>
      <c r="D465" s="515"/>
      <c r="E465" s="515"/>
      <c r="F465" s="515"/>
      <c r="G465" s="531"/>
      <c r="H465" s="531"/>
      <c r="I465" s="531"/>
      <c r="J465" s="531"/>
      <c r="K465" s="531"/>
      <c r="L465" s="531"/>
      <c r="M465" s="531"/>
      <c r="N465" s="531"/>
      <c r="O465" s="531"/>
      <c r="P465" s="531"/>
      <c r="Q465" s="531"/>
      <c r="R465" s="531"/>
      <c r="S465" s="531"/>
      <c r="T465" s="531"/>
      <c r="U465" s="531"/>
      <c r="V465" s="531"/>
      <c r="W465" s="531"/>
      <c r="X465" s="531"/>
      <c r="Y465" s="531"/>
      <c r="Z465" s="531"/>
      <c r="AA465" s="532"/>
      <c r="AB465" s="554">
        <v>475.6</v>
      </c>
      <c r="AC465" s="554">
        <v>475.6</v>
      </c>
      <c r="AD465" s="554">
        <v>476.5</v>
      </c>
      <c r="AE465" s="554">
        <v>479.2</v>
      </c>
      <c r="AF465" s="554">
        <v>490.4</v>
      </c>
      <c r="AG465" s="540"/>
      <c r="AH465" s="540"/>
    </row>
    <row r="466" spans="1:34" s="17" customFormat="1" ht="12" customHeight="1">
      <c r="A466" s="544" t="s">
        <v>88</v>
      </c>
      <c r="B466" s="515"/>
      <c r="C466" s="515"/>
      <c r="D466" s="515"/>
      <c r="E466" s="515"/>
      <c r="F466" s="515"/>
      <c r="G466" s="531"/>
      <c r="H466" s="531"/>
      <c r="I466" s="531"/>
      <c r="J466" s="531"/>
      <c r="K466" s="531"/>
      <c r="L466" s="531"/>
      <c r="M466" s="531"/>
      <c r="N466" s="531"/>
      <c r="O466" s="531"/>
      <c r="P466" s="531"/>
      <c r="Q466" s="531"/>
      <c r="R466" s="531"/>
      <c r="S466" s="531"/>
      <c r="T466" s="531"/>
      <c r="U466" s="531"/>
      <c r="V466" s="531"/>
      <c r="W466" s="531"/>
      <c r="X466" s="531"/>
      <c r="Y466" s="531"/>
      <c r="Z466" s="531"/>
      <c r="AA466" s="532"/>
      <c r="AB466" s="554">
        <v>849.9</v>
      </c>
      <c r="AC466" s="554">
        <v>849.9</v>
      </c>
      <c r="AD466" s="554">
        <v>787.6</v>
      </c>
      <c r="AE466" s="554">
        <v>742.8</v>
      </c>
      <c r="AF466" s="554">
        <v>766.8</v>
      </c>
      <c r="AG466" s="540"/>
      <c r="AH466" s="540"/>
    </row>
    <row r="467" spans="1:34" s="17" customFormat="1" ht="12" customHeight="1">
      <c r="A467" s="544" t="s">
        <v>103</v>
      </c>
      <c r="B467" s="515"/>
      <c r="C467" s="515"/>
      <c r="D467" s="515"/>
      <c r="E467" s="515"/>
      <c r="F467" s="515"/>
      <c r="G467" s="531"/>
      <c r="H467" s="531"/>
      <c r="I467" s="531"/>
      <c r="J467" s="531"/>
      <c r="K467" s="531"/>
      <c r="L467" s="531"/>
      <c r="M467" s="531"/>
      <c r="N467" s="531"/>
      <c r="O467" s="531"/>
      <c r="P467" s="531"/>
      <c r="Q467" s="531"/>
      <c r="R467" s="531"/>
      <c r="S467" s="531"/>
      <c r="T467" s="531"/>
      <c r="U467" s="531"/>
      <c r="V467" s="531"/>
      <c r="W467" s="531"/>
      <c r="X467" s="531"/>
      <c r="Y467" s="531"/>
      <c r="Z467" s="531"/>
      <c r="AA467" s="532"/>
      <c r="AB467" s="554">
        <v>3</v>
      </c>
      <c r="AC467" s="554">
        <v>3</v>
      </c>
      <c r="AD467" s="554">
        <v>-7.3</v>
      </c>
      <c r="AE467" s="554">
        <v>-5.7</v>
      </c>
      <c r="AF467" s="554">
        <v>3.2</v>
      </c>
      <c r="AG467" s="540"/>
      <c r="AH467" s="540"/>
    </row>
    <row r="468" spans="1:34" s="17" customFormat="1" ht="12" customHeight="1">
      <c r="A468" s="544" t="s">
        <v>89</v>
      </c>
      <c r="B468" s="515"/>
      <c r="C468" s="515"/>
      <c r="D468" s="515"/>
      <c r="E468" s="515"/>
      <c r="F468" s="515"/>
      <c r="G468" s="531"/>
      <c r="H468" s="531"/>
      <c r="I468" s="531"/>
      <c r="J468" s="531"/>
      <c r="K468" s="531"/>
      <c r="L468" s="531"/>
      <c r="M468" s="531"/>
      <c r="N468" s="531"/>
      <c r="O468" s="531"/>
      <c r="P468" s="531"/>
      <c r="Q468" s="531"/>
      <c r="R468" s="531"/>
      <c r="S468" s="531"/>
      <c r="T468" s="531"/>
      <c r="U468" s="531"/>
      <c r="V468" s="531"/>
      <c r="W468" s="531"/>
      <c r="X468" s="531"/>
      <c r="Y468" s="531"/>
      <c r="Z468" s="531"/>
      <c r="AA468" s="532"/>
      <c r="AB468" s="554"/>
      <c r="AC468" s="554"/>
      <c r="AD468" s="554"/>
      <c r="AE468" s="554"/>
      <c r="AF468" s="554"/>
      <c r="AG468" s="540"/>
      <c r="AH468" s="540"/>
    </row>
    <row r="469" spans="1:34" s="17" customFormat="1" ht="12" customHeight="1">
      <c r="A469" s="529"/>
      <c r="B469" s="515"/>
      <c r="C469" s="515"/>
      <c r="D469" s="515"/>
      <c r="E469" s="515"/>
      <c r="F469" s="515"/>
      <c r="G469" s="531"/>
      <c r="H469" s="531"/>
      <c r="I469" s="531"/>
      <c r="J469" s="531"/>
      <c r="K469" s="531"/>
      <c r="L469" s="531"/>
      <c r="M469" s="531"/>
      <c r="N469" s="531"/>
      <c r="O469" s="531"/>
      <c r="P469" s="531"/>
      <c r="Q469" s="531"/>
      <c r="R469" s="531"/>
      <c r="S469" s="531"/>
      <c r="T469" s="531"/>
      <c r="U469" s="531"/>
      <c r="V469" s="531"/>
      <c r="W469" s="531"/>
      <c r="X469" s="531"/>
      <c r="Y469" s="531"/>
      <c r="Z469" s="531"/>
      <c r="AA469" s="532"/>
      <c r="AB469" s="554"/>
      <c r="AC469" s="554"/>
      <c r="AD469" s="554"/>
      <c r="AE469" s="554"/>
      <c r="AF469" s="554"/>
      <c r="AG469" s="540"/>
      <c r="AH469" s="540"/>
    </row>
    <row r="470" spans="1:34" s="17" customFormat="1" ht="12" customHeight="1">
      <c r="A470" s="529" t="s">
        <v>92</v>
      </c>
      <c r="B470" s="515"/>
      <c r="C470" s="515"/>
      <c r="D470" s="515"/>
      <c r="E470" s="515"/>
      <c r="F470" s="515"/>
      <c r="G470" s="531"/>
      <c r="H470" s="531"/>
      <c r="I470" s="531"/>
      <c r="J470" s="531"/>
      <c r="K470" s="531"/>
      <c r="L470" s="531"/>
      <c r="M470" s="531"/>
      <c r="N470" s="531"/>
      <c r="O470" s="531"/>
      <c r="P470" s="531"/>
      <c r="Q470" s="531"/>
      <c r="R470" s="531"/>
      <c r="S470" s="531"/>
      <c r="T470" s="531"/>
      <c r="U470" s="531"/>
      <c r="V470" s="531"/>
      <c r="W470" s="531"/>
      <c r="X470" s="531"/>
      <c r="Y470" s="531"/>
      <c r="Z470" s="531"/>
      <c r="AA470" s="532"/>
      <c r="AB470" s="554">
        <v>3246.1</v>
      </c>
      <c r="AC470" s="554">
        <v>3246.1</v>
      </c>
      <c r="AD470" s="554">
        <v>3544.6</v>
      </c>
      <c r="AE470" s="554">
        <v>3870.7</v>
      </c>
      <c r="AF470" s="554">
        <v>4226.8</v>
      </c>
      <c r="AG470" s="540"/>
      <c r="AH470" s="540"/>
    </row>
    <row r="471" spans="1:34" s="17" customFormat="1" ht="12" customHeight="1">
      <c r="A471" s="544" t="s">
        <v>489</v>
      </c>
      <c r="B471" s="515"/>
      <c r="C471" s="515"/>
      <c r="D471" s="515"/>
      <c r="E471" s="515"/>
      <c r="F471" s="515"/>
      <c r="G471" s="531"/>
      <c r="H471" s="531"/>
      <c r="I471" s="531"/>
      <c r="J471" s="531"/>
      <c r="K471" s="531"/>
      <c r="L471" s="531"/>
      <c r="M471" s="531"/>
      <c r="N471" s="531"/>
      <c r="O471" s="531"/>
      <c r="P471" s="531"/>
      <c r="Q471" s="531"/>
      <c r="R471" s="531"/>
      <c r="S471" s="531"/>
      <c r="T471" s="531"/>
      <c r="U471" s="531"/>
      <c r="V471" s="531"/>
      <c r="W471" s="531"/>
      <c r="X471" s="531"/>
      <c r="Y471" s="531"/>
      <c r="Z471" s="531"/>
      <c r="AA471" s="532"/>
      <c r="AB471" s="554">
        <v>252.6</v>
      </c>
      <c r="AC471" s="554">
        <v>252.6</v>
      </c>
      <c r="AD471" s="554">
        <v>265.2</v>
      </c>
      <c r="AE471" s="554">
        <v>278.39999999999998</v>
      </c>
      <c r="AF471" s="554">
        <v>292.39999999999998</v>
      </c>
      <c r="AG471" s="540"/>
      <c r="AH471" s="540"/>
    </row>
    <row r="472" spans="1:34" s="17" customFormat="1" ht="12" customHeight="1">
      <c r="A472" s="544" t="s">
        <v>88</v>
      </c>
      <c r="B472" s="515"/>
      <c r="C472" s="515"/>
      <c r="D472" s="515"/>
      <c r="E472" s="515"/>
      <c r="F472" s="515"/>
      <c r="G472" s="531"/>
      <c r="H472" s="531"/>
      <c r="I472" s="531"/>
      <c r="J472" s="531"/>
      <c r="K472" s="531"/>
      <c r="L472" s="531"/>
      <c r="M472" s="531"/>
      <c r="N472" s="531"/>
      <c r="O472" s="531"/>
      <c r="P472" s="531"/>
      <c r="Q472" s="531"/>
      <c r="R472" s="531"/>
      <c r="S472" s="531"/>
      <c r="T472" s="531"/>
      <c r="U472" s="531"/>
      <c r="V472" s="531"/>
      <c r="W472" s="531"/>
      <c r="X472" s="531"/>
      <c r="Y472" s="531"/>
      <c r="Z472" s="531"/>
      <c r="AA472" s="532"/>
      <c r="AB472" s="554">
        <v>1285.3</v>
      </c>
      <c r="AC472" s="554">
        <v>1285.3</v>
      </c>
      <c r="AD472" s="554">
        <v>1336.7</v>
      </c>
      <c r="AE472" s="554">
        <v>1390.2</v>
      </c>
      <c r="AF472" s="554">
        <v>1445.8</v>
      </c>
      <c r="AG472" s="540"/>
      <c r="AH472" s="540"/>
    </row>
    <row r="473" spans="1:34" s="17" customFormat="1" ht="12" customHeight="1">
      <c r="A473" s="544" t="s">
        <v>103</v>
      </c>
      <c r="B473" s="515"/>
      <c r="C473" s="515"/>
      <c r="D473" s="515"/>
      <c r="E473" s="515"/>
      <c r="F473" s="515"/>
      <c r="G473" s="531"/>
      <c r="H473" s="531"/>
      <c r="I473" s="531"/>
      <c r="J473" s="531"/>
      <c r="K473" s="531"/>
      <c r="L473" s="531"/>
      <c r="M473" s="531"/>
      <c r="N473" s="531"/>
      <c r="O473" s="531"/>
      <c r="P473" s="531"/>
      <c r="Q473" s="531"/>
      <c r="R473" s="531"/>
      <c r="S473" s="531"/>
      <c r="T473" s="531"/>
      <c r="U473" s="531"/>
      <c r="V473" s="531"/>
      <c r="W473" s="531"/>
      <c r="X473" s="531"/>
      <c r="Y473" s="531"/>
      <c r="Z473" s="531"/>
      <c r="AA473" s="532"/>
      <c r="AB473" s="554">
        <v>4</v>
      </c>
      <c r="AC473" s="554">
        <v>4</v>
      </c>
      <c r="AD473" s="554">
        <v>4</v>
      </c>
      <c r="AE473" s="554">
        <v>4</v>
      </c>
      <c r="AF473" s="554">
        <v>4</v>
      </c>
      <c r="AG473" s="540"/>
      <c r="AH473" s="540"/>
    </row>
    <row r="474" spans="1:34" s="17" customFormat="1" ht="12" customHeight="1">
      <c r="A474" s="544" t="s">
        <v>89</v>
      </c>
      <c r="B474" s="515"/>
      <c r="C474" s="515"/>
      <c r="D474" s="515"/>
      <c r="E474" s="515"/>
      <c r="F474" s="515"/>
      <c r="G474" s="531"/>
      <c r="H474" s="531"/>
      <c r="I474" s="531"/>
      <c r="J474" s="531"/>
      <c r="K474" s="531"/>
      <c r="L474" s="531"/>
      <c r="M474" s="531"/>
      <c r="N474" s="531"/>
      <c r="O474" s="531"/>
      <c r="P474" s="531"/>
      <c r="Q474" s="531"/>
      <c r="R474" s="531"/>
      <c r="S474" s="531"/>
      <c r="T474" s="531"/>
      <c r="U474" s="531"/>
      <c r="V474" s="531"/>
      <c r="W474" s="531"/>
      <c r="X474" s="531"/>
      <c r="Y474" s="531"/>
      <c r="Z474" s="531"/>
      <c r="AA474" s="532"/>
      <c r="AB474" s="554"/>
      <c r="AC474" s="554"/>
      <c r="AD474" s="554"/>
      <c r="AE474" s="554"/>
      <c r="AF474" s="554"/>
      <c r="AG474" s="540"/>
      <c r="AH474" s="540"/>
    </row>
    <row r="475" spans="1:34" s="17" customFormat="1" ht="12" customHeight="1">
      <c r="A475" s="529"/>
      <c r="B475" s="515"/>
      <c r="C475" s="515"/>
      <c r="D475" s="515"/>
      <c r="E475" s="515"/>
      <c r="F475" s="515"/>
      <c r="G475" s="531"/>
      <c r="H475" s="531"/>
      <c r="I475" s="531"/>
      <c r="J475" s="531"/>
      <c r="K475" s="531"/>
      <c r="L475" s="531"/>
      <c r="M475" s="531"/>
      <c r="N475" s="531"/>
      <c r="O475" s="531"/>
      <c r="P475" s="531"/>
      <c r="Q475" s="531"/>
      <c r="R475" s="531"/>
      <c r="S475" s="531"/>
      <c r="T475" s="531"/>
      <c r="U475" s="531"/>
      <c r="V475" s="531"/>
      <c r="W475" s="531"/>
      <c r="X475" s="531"/>
      <c r="Y475" s="531"/>
      <c r="Z475" s="531"/>
      <c r="AA475" s="532"/>
      <c r="AB475" s="554"/>
      <c r="AC475" s="554"/>
      <c r="AD475" s="554"/>
      <c r="AE475" s="554"/>
      <c r="AF475" s="554"/>
      <c r="AG475" s="540"/>
      <c r="AH475" s="540"/>
    </row>
    <row r="476" spans="1:34" s="17" customFormat="1" ht="12" customHeight="1">
      <c r="A476" s="529" t="s">
        <v>93</v>
      </c>
      <c r="B476" s="515"/>
      <c r="C476" s="515"/>
      <c r="D476" s="515"/>
      <c r="E476" s="515"/>
      <c r="F476" s="515"/>
      <c r="G476" s="531"/>
      <c r="H476" s="531"/>
      <c r="I476" s="531"/>
      <c r="J476" s="531"/>
      <c r="K476" s="531"/>
      <c r="L476" s="531"/>
      <c r="M476" s="531"/>
      <c r="N476" s="531"/>
      <c r="O476" s="531"/>
      <c r="P476" s="531"/>
      <c r="Q476" s="531"/>
      <c r="R476" s="531"/>
      <c r="S476" s="531"/>
      <c r="T476" s="531"/>
      <c r="U476" s="531"/>
      <c r="V476" s="531"/>
      <c r="W476" s="531"/>
      <c r="X476" s="531"/>
      <c r="Y476" s="531"/>
      <c r="Z476" s="531"/>
      <c r="AA476" s="532"/>
      <c r="AB476" s="554">
        <v>1101.4000000000001</v>
      </c>
      <c r="AC476" s="554">
        <v>1101.4000000000001</v>
      </c>
      <c r="AD476" s="554">
        <v>1214.2</v>
      </c>
      <c r="AE476" s="554">
        <v>1338.7</v>
      </c>
      <c r="AF476" s="554">
        <v>1475.9</v>
      </c>
      <c r="AG476" s="540"/>
      <c r="AH476" s="540"/>
    </row>
    <row r="477" spans="1:34" s="17" customFormat="1" ht="12" customHeight="1">
      <c r="A477" s="544" t="s">
        <v>489</v>
      </c>
      <c r="B477" s="515"/>
      <c r="C477" s="515"/>
      <c r="D477" s="515"/>
      <c r="E477" s="515"/>
      <c r="F477" s="515"/>
      <c r="G477" s="531"/>
      <c r="H477" s="531"/>
      <c r="I477" s="531"/>
      <c r="J477" s="531"/>
      <c r="K477" s="531"/>
      <c r="L477" s="531"/>
      <c r="M477" s="531"/>
      <c r="N477" s="531"/>
      <c r="O477" s="531"/>
      <c r="P477" s="531"/>
      <c r="Q477" s="531"/>
      <c r="R477" s="531"/>
      <c r="S477" s="531"/>
      <c r="T477" s="531"/>
      <c r="U477" s="531"/>
      <c r="V477" s="531"/>
      <c r="W477" s="531"/>
      <c r="X477" s="531"/>
      <c r="Y477" s="531"/>
      <c r="Z477" s="531"/>
      <c r="AA477" s="532"/>
      <c r="AB477" s="554">
        <v>414</v>
      </c>
      <c r="AC477" s="554">
        <v>414</v>
      </c>
      <c r="AD477" s="554">
        <v>434.7</v>
      </c>
      <c r="AE477" s="554">
        <v>456.4</v>
      </c>
      <c r="AF477" s="554">
        <v>479.2</v>
      </c>
      <c r="AG477" s="540"/>
      <c r="AH477" s="540"/>
    </row>
    <row r="478" spans="1:34" s="17" customFormat="1" ht="12" customHeight="1">
      <c r="A478" s="544" t="s">
        <v>88</v>
      </c>
      <c r="B478" s="515"/>
      <c r="C478" s="515"/>
      <c r="D478" s="515"/>
      <c r="E478" s="515"/>
      <c r="F478" s="515"/>
      <c r="G478" s="531"/>
      <c r="H478" s="531"/>
      <c r="I478" s="531"/>
      <c r="J478" s="531"/>
      <c r="K478" s="531"/>
      <c r="L478" s="531"/>
      <c r="M478" s="531"/>
      <c r="N478" s="531"/>
      <c r="O478" s="531"/>
      <c r="P478" s="531"/>
      <c r="Q478" s="531"/>
      <c r="R478" s="531"/>
      <c r="S478" s="531"/>
      <c r="T478" s="531"/>
      <c r="U478" s="531"/>
      <c r="V478" s="531"/>
      <c r="W478" s="531"/>
      <c r="X478" s="531"/>
      <c r="Y478" s="531"/>
      <c r="Z478" s="531"/>
      <c r="AA478" s="532"/>
      <c r="AB478" s="554">
        <v>266</v>
      </c>
      <c r="AC478" s="554">
        <v>266</v>
      </c>
      <c r="AD478" s="554">
        <v>279.3</v>
      </c>
      <c r="AE478" s="554">
        <v>293.3</v>
      </c>
      <c r="AF478" s="554">
        <v>308</v>
      </c>
      <c r="AG478" s="540"/>
      <c r="AH478" s="540"/>
    </row>
    <row r="479" spans="1:34" s="17" customFormat="1" ht="12" customHeight="1">
      <c r="A479" s="544" t="s">
        <v>103</v>
      </c>
      <c r="B479" s="515"/>
      <c r="C479" s="515"/>
      <c r="D479" s="515"/>
      <c r="E479" s="515"/>
      <c r="F479" s="515"/>
      <c r="G479" s="531"/>
      <c r="H479" s="531"/>
      <c r="I479" s="531"/>
      <c r="J479" s="531"/>
      <c r="K479" s="531"/>
      <c r="L479" s="531"/>
      <c r="M479" s="531"/>
      <c r="N479" s="531"/>
      <c r="O479" s="531"/>
      <c r="P479" s="531"/>
      <c r="Q479" s="531"/>
      <c r="R479" s="531"/>
      <c r="S479" s="531"/>
      <c r="T479" s="531"/>
      <c r="U479" s="531"/>
      <c r="V479" s="531"/>
      <c r="W479" s="531"/>
      <c r="X479" s="531"/>
      <c r="Y479" s="531"/>
      <c r="Z479" s="531"/>
      <c r="AA479" s="532"/>
      <c r="AB479" s="554">
        <v>5</v>
      </c>
      <c r="AC479" s="554">
        <v>5</v>
      </c>
      <c r="AD479" s="554">
        <v>5</v>
      </c>
      <c r="AE479" s="554">
        <v>5</v>
      </c>
      <c r="AF479" s="554">
        <v>5</v>
      </c>
      <c r="AG479" s="540"/>
      <c r="AH479" s="540"/>
    </row>
    <row r="480" spans="1:34" s="17" customFormat="1" ht="12" customHeight="1">
      <c r="A480" s="544" t="s">
        <v>89</v>
      </c>
      <c r="B480" s="515"/>
      <c r="C480" s="515"/>
      <c r="D480" s="515"/>
      <c r="E480" s="515"/>
      <c r="F480" s="515"/>
      <c r="G480" s="531"/>
      <c r="H480" s="531"/>
      <c r="I480" s="531"/>
      <c r="J480" s="531"/>
      <c r="K480" s="531"/>
      <c r="L480" s="531"/>
      <c r="M480" s="531"/>
      <c r="N480" s="531"/>
      <c r="O480" s="531"/>
      <c r="P480" s="531"/>
      <c r="Q480" s="531"/>
      <c r="R480" s="531"/>
      <c r="S480" s="531"/>
      <c r="T480" s="531"/>
      <c r="U480" s="531"/>
      <c r="V480" s="531"/>
      <c r="W480" s="531"/>
      <c r="X480" s="531"/>
      <c r="Y480" s="531"/>
      <c r="Z480" s="531"/>
      <c r="AA480" s="532"/>
      <c r="AB480" s="554"/>
      <c r="AC480" s="554"/>
      <c r="AD480" s="554"/>
      <c r="AE480" s="554"/>
      <c r="AF480" s="554"/>
      <c r="AG480" s="540"/>
      <c r="AH480" s="540"/>
    </row>
    <row r="481" spans="1:34" s="17" customFormat="1" ht="12" customHeight="1">
      <c r="A481" s="544"/>
      <c r="B481" s="515"/>
      <c r="C481" s="515"/>
      <c r="D481" s="515"/>
      <c r="E481" s="515"/>
      <c r="F481" s="515"/>
      <c r="G481" s="531"/>
      <c r="H481" s="531"/>
      <c r="I481" s="531"/>
      <c r="J481" s="531"/>
      <c r="K481" s="531"/>
      <c r="L481" s="531"/>
      <c r="M481" s="531"/>
      <c r="N481" s="531"/>
      <c r="O481" s="531"/>
      <c r="P481" s="531"/>
      <c r="Q481" s="531"/>
      <c r="R481" s="531"/>
      <c r="S481" s="531"/>
      <c r="T481" s="531"/>
      <c r="U481" s="531"/>
      <c r="V481" s="531"/>
      <c r="W481" s="531"/>
      <c r="X481" s="531"/>
      <c r="Y481" s="531"/>
      <c r="Z481" s="531"/>
      <c r="AA481" s="532"/>
      <c r="AB481" s="554"/>
      <c r="AC481" s="554"/>
      <c r="AD481" s="554"/>
      <c r="AE481" s="554"/>
      <c r="AF481" s="554"/>
      <c r="AG481" s="540"/>
      <c r="AH481" s="540"/>
    </row>
    <row r="482" spans="1:34" s="17" customFormat="1" ht="12" customHeight="1">
      <c r="A482" s="529" t="s">
        <v>94</v>
      </c>
      <c r="B482" s="515"/>
      <c r="C482" s="515"/>
      <c r="D482" s="515"/>
      <c r="E482" s="515"/>
      <c r="F482" s="515"/>
      <c r="G482" s="531"/>
      <c r="H482" s="531"/>
      <c r="I482" s="531"/>
      <c r="J482" s="531"/>
      <c r="K482" s="531"/>
      <c r="L482" s="531"/>
      <c r="M482" s="531"/>
      <c r="N482" s="531"/>
      <c r="O482" s="531"/>
      <c r="P482" s="531"/>
      <c r="Q482" s="531"/>
      <c r="R482" s="531"/>
      <c r="S482" s="531"/>
      <c r="T482" s="531"/>
      <c r="U482" s="531"/>
      <c r="V482" s="531"/>
      <c r="W482" s="531"/>
      <c r="X482" s="531"/>
      <c r="Y482" s="531"/>
      <c r="Z482" s="531"/>
      <c r="AA482" s="532"/>
      <c r="AB482" s="554">
        <v>8722.7999999999993</v>
      </c>
      <c r="AC482" s="554">
        <v>8722.7999999999993</v>
      </c>
      <c r="AD482" s="554">
        <v>9525</v>
      </c>
      <c r="AE482" s="554">
        <v>10401.299999999999</v>
      </c>
      <c r="AF482" s="554">
        <v>11358.2</v>
      </c>
      <c r="AG482" s="540"/>
      <c r="AH482" s="540"/>
    </row>
    <row r="483" spans="1:34" s="17" customFormat="1" ht="12" customHeight="1">
      <c r="A483" s="544" t="s">
        <v>489</v>
      </c>
      <c r="B483" s="515"/>
      <c r="C483" s="515"/>
      <c r="D483" s="515"/>
      <c r="E483" s="515"/>
      <c r="F483" s="515"/>
      <c r="G483" s="531"/>
      <c r="H483" s="531"/>
      <c r="I483" s="531"/>
      <c r="J483" s="531"/>
      <c r="K483" s="531"/>
      <c r="L483" s="531"/>
      <c r="M483" s="531"/>
      <c r="N483" s="531"/>
      <c r="O483" s="531"/>
      <c r="P483" s="531"/>
      <c r="Q483" s="531"/>
      <c r="R483" s="531"/>
      <c r="S483" s="531"/>
      <c r="T483" s="531"/>
      <c r="U483" s="531"/>
      <c r="V483" s="531"/>
      <c r="W483" s="531"/>
      <c r="X483" s="531"/>
      <c r="Y483" s="531"/>
      <c r="Z483" s="531"/>
      <c r="AA483" s="532"/>
      <c r="AB483" s="554">
        <v>256.60000000000002</v>
      </c>
      <c r="AC483" s="554">
        <v>256.60000000000002</v>
      </c>
      <c r="AD483" s="554">
        <v>269.39999999999998</v>
      </c>
      <c r="AE483" s="554">
        <v>282.89999999999998</v>
      </c>
      <c r="AF483" s="554">
        <v>297</v>
      </c>
      <c r="AG483" s="540"/>
      <c r="AH483" s="540"/>
    </row>
    <row r="484" spans="1:34" s="17" customFormat="1" ht="12" customHeight="1">
      <c r="A484" s="544" t="s">
        <v>88</v>
      </c>
      <c r="B484" s="515"/>
      <c r="C484" s="515"/>
      <c r="D484" s="515"/>
      <c r="E484" s="515"/>
      <c r="F484" s="515"/>
      <c r="G484" s="531"/>
      <c r="H484" s="531"/>
      <c r="I484" s="531"/>
      <c r="J484" s="531"/>
      <c r="K484" s="531"/>
      <c r="L484" s="531"/>
      <c r="M484" s="531"/>
      <c r="N484" s="531"/>
      <c r="O484" s="531"/>
      <c r="P484" s="531"/>
      <c r="Q484" s="531"/>
      <c r="R484" s="531"/>
      <c r="S484" s="531"/>
      <c r="T484" s="531"/>
      <c r="U484" s="531"/>
      <c r="V484" s="531"/>
      <c r="W484" s="531"/>
      <c r="X484" s="531"/>
      <c r="Y484" s="531"/>
      <c r="Z484" s="531"/>
      <c r="AA484" s="532"/>
      <c r="AB484" s="554">
        <v>3399.5</v>
      </c>
      <c r="AC484" s="554">
        <v>3399.5</v>
      </c>
      <c r="AD484" s="554">
        <v>3535.5</v>
      </c>
      <c r="AE484" s="554">
        <v>3676.9</v>
      </c>
      <c r="AF484" s="554">
        <v>3824</v>
      </c>
      <c r="AG484" s="540"/>
      <c r="AH484" s="540"/>
    </row>
    <row r="485" spans="1:34" s="17" customFormat="1" ht="12" customHeight="1">
      <c r="A485" s="544" t="s">
        <v>103</v>
      </c>
      <c r="B485" s="515"/>
      <c r="C485" s="515"/>
      <c r="D485" s="515"/>
      <c r="E485" s="515"/>
      <c r="F485" s="515"/>
      <c r="G485" s="531"/>
      <c r="H485" s="531"/>
      <c r="I485" s="531"/>
      <c r="J485" s="531"/>
      <c r="K485" s="531"/>
      <c r="L485" s="531"/>
      <c r="M485" s="531"/>
      <c r="N485" s="531"/>
      <c r="O485" s="531"/>
      <c r="P485" s="531"/>
      <c r="Q485" s="531"/>
      <c r="R485" s="531"/>
      <c r="S485" s="531"/>
      <c r="T485" s="531"/>
      <c r="U485" s="531"/>
      <c r="V485" s="531"/>
      <c r="W485" s="531"/>
      <c r="X485" s="531"/>
      <c r="Y485" s="531"/>
      <c r="Z485" s="531"/>
      <c r="AA485" s="532"/>
      <c r="AB485" s="554">
        <v>4</v>
      </c>
      <c r="AC485" s="554">
        <v>4</v>
      </c>
      <c r="AD485" s="554">
        <v>4</v>
      </c>
      <c r="AE485" s="554">
        <v>4</v>
      </c>
      <c r="AF485" s="554">
        <v>4</v>
      </c>
      <c r="AG485" s="540"/>
      <c r="AH485" s="540"/>
    </row>
    <row r="486" spans="1:34" s="17" customFormat="1" ht="12" customHeight="1">
      <c r="A486" s="544" t="s">
        <v>89</v>
      </c>
      <c r="B486" s="515"/>
      <c r="C486" s="515"/>
      <c r="D486" s="515"/>
      <c r="E486" s="515"/>
      <c r="F486" s="515"/>
      <c r="G486" s="531"/>
      <c r="H486" s="531"/>
      <c r="I486" s="531"/>
      <c r="J486" s="531"/>
      <c r="K486" s="531"/>
      <c r="L486" s="531"/>
      <c r="M486" s="531"/>
      <c r="N486" s="531"/>
      <c r="O486" s="531"/>
      <c r="P486" s="531"/>
      <c r="Q486" s="531"/>
      <c r="R486" s="531"/>
      <c r="S486" s="531"/>
      <c r="T486" s="531"/>
      <c r="U486" s="531"/>
      <c r="V486" s="531"/>
      <c r="W486" s="531"/>
      <c r="X486" s="531"/>
      <c r="Y486" s="531"/>
      <c r="Z486" s="531"/>
      <c r="AA486" s="532"/>
      <c r="AB486" s="554"/>
      <c r="AC486" s="554"/>
      <c r="AD486" s="554"/>
      <c r="AE486" s="554"/>
      <c r="AF486" s="554"/>
      <c r="AG486" s="540"/>
      <c r="AH486" s="540"/>
    </row>
    <row r="487" spans="1:34" s="17" customFormat="1" ht="12" customHeight="1">
      <c r="A487" s="529"/>
      <c r="B487" s="515"/>
      <c r="C487" s="515"/>
      <c r="D487" s="515"/>
      <c r="E487" s="515"/>
      <c r="F487" s="515"/>
      <c r="G487" s="531"/>
      <c r="H487" s="531"/>
      <c r="I487" s="531"/>
      <c r="J487" s="531"/>
      <c r="K487" s="531"/>
      <c r="L487" s="531"/>
      <c r="M487" s="531"/>
      <c r="N487" s="531"/>
      <c r="O487" s="531"/>
      <c r="P487" s="531"/>
      <c r="Q487" s="531"/>
      <c r="R487" s="531"/>
      <c r="S487" s="531"/>
      <c r="T487" s="531"/>
      <c r="U487" s="531"/>
      <c r="V487" s="531"/>
      <c r="W487" s="531"/>
      <c r="X487" s="531"/>
      <c r="Y487" s="531"/>
      <c r="Z487" s="531"/>
      <c r="AA487" s="532"/>
      <c r="AB487" s="554"/>
      <c r="AC487" s="554"/>
      <c r="AD487" s="554"/>
      <c r="AE487" s="554"/>
      <c r="AF487" s="554"/>
      <c r="AG487" s="540"/>
      <c r="AH487" s="540"/>
    </row>
    <row r="488" spans="1:34" s="17" customFormat="1" ht="12" customHeight="1">
      <c r="A488" s="529" t="s">
        <v>95</v>
      </c>
      <c r="B488" s="515"/>
      <c r="C488" s="515"/>
      <c r="D488" s="515"/>
      <c r="E488" s="515"/>
      <c r="F488" s="515"/>
      <c r="G488" s="531"/>
      <c r="H488" s="531"/>
      <c r="I488" s="531"/>
      <c r="J488" s="531"/>
      <c r="K488" s="531"/>
      <c r="L488" s="531"/>
      <c r="M488" s="531"/>
      <c r="N488" s="531"/>
      <c r="O488" s="531"/>
      <c r="P488" s="531"/>
      <c r="Q488" s="531"/>
      <c r="R488" s="531"/>
      <c r="S488" s="531"/>
      <c r="T488" s="531"/>
      <c r="U488" s="531"/>
      <c r="V488" s="531"/>
      <c r="W488" s="531"/>
      <c r="X488" s="531"/>
      <c r="Y488" s="531"/>
      <c r="Z488" s="531"/>
      <c r="AA488" s="532"/>
      <c r="AB488" s="554">
        <v>4614.1000000000004</v>
      </c>
      <c r="AC488" s="554">
        <v>4614.1000000000004</v>
      </c>
      <c r="AD488" s="554">
        <v>5086.8999999999996</v>
      </c>
      <c r="AE488" s="554">
        <v>5608.3</v>
      </c>
      <c r="AF488" s="554">
        <v>6183.1</v>
      </c>
      <c r="AG488" s="540"/>
      <c r="AH488" s="540"/>
    </row>
    <row r="489" spans="1:34" s="17" customFormat="1" ht="12" customHeight="1">
      <c r="A489" s="544" t="s">
        <v>489</v>
      </c>
      <c r="B489" s="515"/>
      <c r="C489" s="515"/>
      <c r="D489" s="515"/>
      <c r="E489" s="515"/>
      <c r="F489" s="515"/>
      <c r="G489" s="531"/>
      <c r="H489" s="531"/>
      <c r="I489" s="531"/>
      <c r="J489" s="531"/>
      <c r="K489" s="531"/>
      <c r="L489" s="531"/>
      <c r="M489" s="531"/>
      <c r="N489" s="531"/>
      <c r="O489" s="531"/>
      <c r="P489" s="531"/>
      <c r="Q489" s="531"/>
      <c r="R489" s="531"/>
      <c r="S489" s="531"/>
      <c r="T489" s="531"/>
      <c r="U489" s="531"/>
      <c r="V489" s="531"/>
      <c r="W489" s="531"/>
      <c r="X489" s="531"/>
      <c r="Y489" s="531"/>
      <c r="Z489" s="531"/>
      <c r="AA489" s="532"/>
      <c r="AB489" s="554">
        <v>291.8</v>
      </c>
      <c r="AC489" s="554">
        <v>291.8</v>
      </c>
      <c r="AD489" s="554">
        <v>306.39999999999998</v>
      </c>
      <c r="AE489" s="554">
        <v>321.7</v>
      </c>
      <c r="AF489" s="554">
        <v>337.8</v>
      </c>
      <c r="AG489" s="540"/>
      <c r="AH489" s="540"/>
    </row>
    <row r="490" spans="1:34" s="17" customFormat="1" ht="12" customHeight="1">
      <c r="A490" s="544" t="s">
        <v>88</v>
      </c>
      <c r="B490" s="515"/>
      <c r="C490" s="515"/>
      <c r="D490" s="515"/>
      <c r="E490" s="515"/>
      <c r="F490" s="515"/>
      <c r="G490" s="531"/>
      <c r="H490" s="531"/>
      <c r="I490" s="531"/>
      <c r="J490" s="531"/>
      <c r="K490" s="531"/>
      <c r="L490" s="531"/>
      <c r="M490" s="531"/>
      <c r="N490" s="531"/>
      <c r="O490" s="531"/>
      <c r="P490" s="531"/>
      <c r="Q490" s="531"/>
      <c r="R490" s="531"/>
      <c r="S490" s="531"/>
      <c r="T490" s="531"/>
      <c r="U490" s="531"/>
      <c r="V490" s="531"/>
      <c r="W490" s="531"/>
      <c r="X490" s="531"/>
      <c r="Y490" s="531"/>
      <c r="Z490" s="531"/>
      <c r="AA490" s="532"/>
      <c r="AB490" s="554">
        <v>1581.2</v>
      </c>
      <c r="AC490" s="554">
        <v>1581.2</v>
      </c>
      <c r="AD490" s="554">
        <v>1660.2</v>
      </c>
      <c r="AE490" s="554">
        <v>1743.3</v>
      </c>
      <c r="AF490" s="554">
        <v>1830.4</v>
      </c>
      <c r="AG490" s="540"/>
      <c r="AH490" s="540"/>
    </row>
    <row r="491" spans="1:34" s="17" customFormat="1" ht="12" customHeight="1">
      <c r="A491" s="544" t="s">
        <v>103</v>
      </c>
      <c r="B491" s="515"/>
      <c r="C491" s="515"/>
      <c r="D491" s="515"/>
      <c r="E491" s="515"/>
      <c r="F491" s="515"/>
      <c r="G491" s="531"/>
      <c r="H491" s="531"/>
      <c r="I491" s="531"/>
      <c r="J491" s="531"/>
      <c r="K491" s="531"/>
      <c r="L491" s="531"/>
      <c r="M491" s="531"/>
      <c r="N491" s="531"/>
      <c r="O491" s="531"/>
      <c r="P491" s="531"/>
      <c r="Q491" s="531"/>
      <c r="R491" s="531"/>
      <c r="S491" s="531"/>
      <c r="T491" s="531"/>
      <c r="U491" s="531"/>
      <c r="V491" s="531"/>
      <c r="W491" s="531"/>
      <c r="X491" s="531"/>
      <c r="Y491" s="531"/>
      <c r="Z491" s="531"/>
      <c r="AA491" s="532"/>
      <c r="AB491" s="554">
        <v>5</v>
      </c>
      <c r="AC491" s="554">
        <v>5</v>
      </c>
      <c r="AD491" s="554">
        <v>5</v>
      </c>
      <c r="AE491" s="554">
        <v>5</v>
      </c>
      <c r="AF491" s="554">
        <v>5</v>
      </c>
      <c r="AG491" s="540"/>
      <c r="AH491" s="540"/>
    </row>
    <row r="492" spans="1:34" s="17" customFormat="1" ht="12" customHeight="1">
      <c r="A492" s="544" t="s">
        <v>89</v>
      </c>
      <c r="B492" s="515"/>
      <c r="C492" s="515"/>
      <c r="D492" s="515"/>
      <c r="E492" s="515"/>
      <c r="F492" s="515"/>
      <c r="G492" s="531"/>
      <c r="H492" s="531"/>
      <c r="I492" s="531"/>
      <c r="J492" s="531"/>
      <c r="K492" s="531"/>
      <c r="L492" s="531"/>
      <c r="M492" s="531"/>
      <c r="N492" s="531"/>
      <c r="O492" s="531"/>
      <c r="P492" s="531"/>
      <c r="Q492" s="531"/>
      <c r="R492" s="531"/>
      <c r="S492" s="531"/>
      <c r="T492" s="531"/>
      <c r="U492" s="531"/>
      <c r="V492" s="531"/>
      <c r="W492" s="531"/>
      <c r="X492" s="531"/>
      <c r="Y492" s="531"/>
      <c r="Z492" s="531"/>
      <c r="AA492" s="532"/>
      <c r="AB492" s="554"/>
      <c r="AC492" s="554"/>
      <c r="AD492" s="554"/>
      <c r="AE492" s="554"/>
      <c r="AF492" s="554"/>
      <c r="AG492" s="540"/>
      <c r="AH492" s="540"/>
    </row>
    <row r="493" spans="1:34" s="17" customFormat="1" ht="12" customHeight="1">
      <c r="A493" s="529"/>
      <c r="B493" s="515"/>
      <c r="C493" s="515"/>
      <c r="D493" s="515"/>
      <c r="E493" s="515"/>
      <c r="F493" s="515"/>
      <c r="G493" s="531"/>
      <c r="H493" s="531"/>
      <c r="I493" s="531"/>
      <c r="J493" s="531"/>
      <c r="K493" s="531"/>
      <c r="L493" s="531"/>
      <c r="M493" s="531"/>
      <c r="N493" s="531"/>
      <c r="O493" s="531"/>
      <c r="P493" s="531"/>
      <c r="Q493" s="531"/>
      <c r="R493" s="531"/>
      <c r="S493" s="531"/>
      <c r="T493" s="531"/>
      <c r="U493" s="531"/>
      <c r="V493" s="531"/>
      <c r="W493" s="531"/>
      <c r="X493" s="531"/>
      <c r="Y493" s="531"/>
      <c r="Z493" s="531"/>
      <c r="AA493" s="532"/>
      <c r="AB493" s="554"/>
      <c r="AC493" s="554"/>
      <c r="AD493" s="554"/>
      <c r="AE493" s="554"/>
      <c r="AF493" s="554"/>
      <c r="AG493" s="540"/>
      <c r="AH493" s="540"/>
    </row>
    <row r="494" spans="1:34" s="17" customFormat="1" ht="12" customHeight="1">
      <c r="A494" s="529" t="s">
        <v>96</v>
      </c>
      <c r="B494" s="515"/>
      <c r="C494" s="515"/>
      <c r="D494" s="515"/>
      <c r="E494" s="515"/>
      <c r="F494" s="515"/>
      <c r="G494" s="531"/>
      <c r="H494" s="531"/>
      <c r="I494" s="531"/>
      <c r="J494" s="531"/>
      <c r="K494" s="531"/>
      <c r="L494" s="531"/>
      <c r="M494" s="531"/>
      <c r="N494" s="531"/>
      <c r="O494" s="531"/>
      <c r="P494" s="531"/>
      <c r="Q494" s="531"/>
      <c r="R494" s="531"/>
      <c r="S494" s="531"/>
      <c r="T494" s="531"/>
      <c r="U494" s="531"/>
      <c r="V494" s="531"/>
      <c r="W494" s="531"/>
      <c r="X494" s="531"/>
      <c r="Y494" s="531"/>
      <c r="Z494" s="531"/>
      <c r="AA494" s="532"/>
      <c r="AB494" s="554">
        <v>1677.4</v>
      </c>
      <c r="AC494" s="554">
        <v>1677.4</v>
      </c>
      <c r="AD494" s="554">
        <v>1849.2</v>
      </c>
      <c r="AE494" s="554">
        <v>2038.8</v>
      </c>
      <c r="AF494" s="554">
        <v>2247.8000000000002</v>
      </c>
      <c r="AG494" s="540"/>
      <c r="AH494" s="540"/>
    </row>
    <row r="495" spans="1:34" s="17" customFormat="1" ht="12" customHeight="1">
      <c r="A495" s="544" t="s">
        <v>489</v>
      </c>
      <c r="B495" s="515"/>
      <c r="C495" s="515"/>
      <c r="D495" s="515"/>
      <c r="E495" s="515"/>
      <c r="F495" s="515"/>
      <c r="G495" s="531"/>
      <c r="H495" s="531"/>
      <c r="I495" s="531"/>
      <c r="J495" s="531"/>
      <c r="K495" s="531"/>
      <c r="L495" s="531"/>
      <c r="M495" s="531"/>
      <c r="N495" s="531"/>
      <c r="O495" s="531"/>
      <c r="P495" s="531"/>
      <c r="Q495" s="531"/>
      <c r="R495" s="531"/>
      <c r="S495" s="531"/>
      <c r="T495" s="531"/>
      <c r="U495" s="531"/>
      <c r="V495" s="531"/>
      <c r="W495" s="531"/>
      <c r="X495" s="531"/>
      <c r="Y495" s="531"/>
      <c r="Z495" s="531"/>
      <c r="AA495" s="532"/>
      <c r="AB495" s="554">
        <v>147.19999999999999</v>
      </c>
      <c r="AC495" s="554">
        <v>147.19999999999999</v>
      </c>
      <c r="AD495" s="554">
        <v>154.6</v>
      </c>
      <c r="AE495" s="554">
        <v>162.30000000000001</v>
      </c>
      <c r="AF495" s="554">
        <v>170.5</v>
      </c>
      <c r="AG495" s="540"/>
      <c r="AH495" s="540"/>
    </row>
    <row r="496" spans="1:34" s="17" customFormat="1" ht="12" customHeight="1">
      <c r="A496" s="544" t="s">
        <v>88</v>
      </c>
      <c r="B496" s="515"/>
      <c r="C496" s="515"/>
      <c r="D496" s="515"/>
      <c r="E496" s="515"/>
      <c r="F496" s="515"/>
      <c r="G496" s="531"/>
      <c r="H496" s="531"/>
      <c r="I496" s="531"/>
      <c r="J496" s="531"/>
      <c r="K496" s="531"/>
      <c r="L496" s="531"/>
      <c r="M496" s="531"/>
      <c r="N496" s="531"/>
      <c r="O496" s="531"/>
      <c r="P496" s="531"/>
      <c r="Q496" s="531"/>
      <c r="R496" s="531"/>
      <c r="S496" s="531"/>
      <c r="T496" s="531"/>
      <c r="U496" s="531"/>
      <c r="V496" s="531"/>
      <c r="W496" s="531"/>
      <c r="X496" s="531"/>
      <c r="Y496" s="531"/>
      <c r="Z496" s="531"/>
      <c r="AA496" s="532"/>
      <c r="AB496" s="554">
        <v>1139.0999999999999</v>
      </c>
      <c r="AC496" s="554">
        <v>1139.0999999999999</v>
      </c>
      <c r="AD496" s="554">
        <v>1196.0999999999999</v>
      </c>
      <c r="AE496" s="554">
        <v>1255.9000000000001</v>
      </c>
      <c r="AF496" s="554">
        <v>1318.7</v>
      </c>
      <c r="AG496" s="540"/>
      <c r="AH496" s="540"/>
    </row>
    <row r="497" spans="1:34" s="17" customFormat="1" ht="12" customHeight="1">
      <c r="A497" s="544" t="s">
        <v>103</v>
      </c>
      <c r="B497" s="515"/>
      <c r="C497" s="515"/>
      <c r="D497" s="515"/>
      <c r="E497" s="515"/>
      <c r="F497" s="515"/>
      <c r="G497" s="531"/>
      <c r="H497" s="531"/>
      <c r="I497" s="531"/>
      <c r="J497" s="531"/>
      <c r="K497" s="531"/>
      <c r="L497" s="531"/>
      <c r="M497" s="531"/>
      <c r="N497" s="531"/>
      <c r="O497" s="531"/>
      <c r="P497" s="531"/>
      <c r="Q497" s="531"/>
      <c r="R497" s="531"/>
      <c r="S497" s="531"/>
      <c r="T497" s="531"/>
      <c r="U497" s="531"/>
      <c r="V497" s="531"/>
      <c r="W497" s="531"/>
      <c r="X497" s="531"/>
      <c r="Y497" s="531"/>
      <c r="Z497" s="531"/>
      <c r="AA497" s="532"/>
      <c r="AB497" s="554">
        <v>5</v>
      </c>
      <c r="AC497" s="554">
        <v>5</v>
      </c>
      <c r="AD497" s="554">
        <v>5</v>
      </c>
      <c r="AE497" s="554">
        <v>5</v>
      </c>
      <c r="AF497" s="554">
        <v>5</v>
      </c>
      <c r="AG497" s="540"/>
      <c r="AH497" s="540"/>
    </row>
    <row r="498" spans="1:34" s="17" customFormat="1" ht="12" customHeight="1">
      <c r="A498" s="544" t="s">
        <v>89</v>
      </c>
      <c r="B498" s="515"/>
      <c r="C498" s="515"/>
      <c r="D498" s="515"/>
      <c r="E498" s="515"/>
      <c r="F498" s="515"/>
      <c r="G498" s="531"/>
      <c r="H498" s="531"/>
      <c r="I498" s="531"/>
      <c r="J498" s="531"/>
      <c r="K498" s="531"/>
      <c r="L498" s="531"/>
      <c r="M498" s="531"/>
      <c r="N498" s="531"/>
      <c r="O498" s="531"/>
      <c r="P498" s="531"/>
      <c r="Q498" s="531"/>
      <c r="R498" s="531"/>
      <c r="S498" s="531"/>
      <c r="T498" s="531"/>
      <c r="U498" s="531"/>
      <c r="V498" s="531"/>
      <c r="W498" s="531"/>
      <c r="X498" s="531"/>
      <c r="Y498" s="531"/>
      <c r="Z498" s="531"/>
      <c r="AA498" s="532"/>
      <c r="AB498" s="554"/>
      <c r="AC498" s="554"/>
      <c r="AD498" s="554"/>
      <c r="AE498" s="554"/>
      <c r="AF498" s="554"/>
      <c r="AG498" s="540"/>
      <c r="AH498" s="540"/>
    </row>
    <row r="499" spans="1:34" s="17" customFormat="1" ht="12" customHeight="1">
      <c r="A499" s="529"/>
      <c r="B499" s="515"/>
      <c r="C499" s="515"/>
      <c r="D499" s="515"/>
      <c r="E499" s="515"/>
      <c r="F499" s="515"/>
      <c r="G499" s="531"/>
      <c r="H499" s="531"/>
      <c r="I499" s="531"/>
      <c r="J499" s="531"/>
      <c r="K499" s="531"/>
      <c r="L499" s="531"/>
      <c r="M499" s="531"/>
      <c r="N499" s="531"/>
      <c r="O499" s="531"/>
      <c r="P499" s="531"/>
      <c r="Q499" s="531"/>
      <c r="R499" s="531"/>
      <c r="S499" s="531"/>
      <c r="T499" s="531"/>
      <c r="U499" s="531"/>
      <c r="V499" s="531"/>
      <c r="W499" s="531"/>
      <c r="X499" s="531"/>
      <c r="Y499" s="531"/>
      <c r="Z499" s="531"/>
      <c r="AA499" s="532"/>
      <c r="AB499" s="554"/>
      <c r="AC499" s="554"/>
      <c r="AD499" s="554"/>
      <c r="AE499" s="554"/>
      <c r="AF499" s="554"/>
      <c r="AG499" s="540"/>
      <c r="AH499" s="540"/>
    </row>
    <row r="500" spans="1:34" s="17" customFormat="1" ht="12" customHeight="1">
      <c r="A500" s="529" t="s">
        <v>97</v>
      </c>
      <c r="B500" s="515"/>
      <c r="C500" s="515"/>
      <c r="D500" s="515"/>
      <c r="E500" s="515"/>
      <c r="F500" s="515"/>
      <c r="G500" s="531"/>
      <c r="H500" s="531"/>
      <c r="I500" s="531"/>
      <c r="J500" s="531"/>
      <c r="K500" s="531"/>
      <c r="L500" s="531"/>
      <c r="M500" s="531"/>
      <c r="N500" s="531"/>
      <c r="O500" s="531"/>
      <c r="P500" s="531"/>
      <c r="Q500" s="531"/>
      <c r="R500" s="531"/>
      <c r="S500" s="531"/>
      <c r="T500" s="531"/>
      <c r="U500" s="531"/>
      <c r="V500" s="531"/>
      <c r="W500" s="531"/>
      <c r="X500" s="531"/>
      <c r="Y500" s="531"/>
      <c r="Z500" s="531"/>
      <c r="AA500" s="532"/>
      <c r="AB500" s="554">
        <v>2253.1999999999998</v>
      </c>
      <c r="AC500" s="554">
        <v>2253.1999999999998</v>
      </c>
      <c r="AD500" s="554">
        <v>2472.1999999999998</v>
      </c>
      <c r="AE500" s="554">
        <v>2712.6</v>
      </c>
      <c r="AF500" s="554">
        <v>2976.4</v>
      </c>
      <c r="AG500" s="540"/>
      <c r="AH500" s="540"/>
    </row>
    <row r="501" spans="1:34" s="17" customFormat="1" ht="12" customHeight="1">
      <c r="A501" s="544" t="s">
        <v>489</v>
      </c>
      <c r="B501" s="515"/>
      <c r="C501" s="515"/>
      <c r="D501" s="515"/>
      <c r="E501" s="515"/>
      <c r="F501" s="515"/>
      <c r="G501" s="531"/>
      <c r="H501" s="531"/>
      <c r="I501" s="531"/>
      <c r="J501" s="531"/>
      <c r="K501" s="531"/>
      <c r="L501" s="531"/>
      <c r="M501" s="531"/>
      <c r="N501" s="531"/>
      <c r="O501" s="531"/>
      <c r="P501" s="531"/>
      <c r="Q501" s="531"/>
      <c r="R501" s="531"/>
      <c r="S501" s="531"/>
      <c r="T501" s="531"/>
      <c r="U501" s="531"/>
      <c r="V501" s="531"/>
      <c r="W501" s="531"/>
      <c r="X501" s="531"/>
      <c r="Y501" s="531"/>
      <c r="Z501" s="531"/>
      <c r="AA501" s="532"/>
      <c r="AB501" s="554">
        <v>287.3</v>
      </c>
      <c r="AC501" s="554">
        <v>287.3</v>
      </c>
      <c r="AD501" s="554">
        <v>301.60000000000002</v>
      </c>
      <c r="AE501" s="554">
        <v>316.7</v>
      </c>
      <c r="AF501" s="554">
        <v>332.5</v>
      </c>
      <c r="AG501" s="540"/>
      <c r="AH501" s="540"/>
    </row>
    <row r="502" spans="1:34" s="17" customFormat="1" ht="12" customHeight="1">
      <c r="A502" s="544" t="s">
        <v>88</v>
      </c>
      <c r="B502" s="515"/>
      <c r="C502" s="515"/>
      <c r="D502" s="515"/>
      <c r="E502" s="515"/>
      <c r="F502" s="515"/>
      <c r="G502" s="531"/>
      <c r="H502" s="531"/>
      <c r="I502" s="531"/>
      <c r="J502" s="531"/>
      <c r="K502" s="531"/>
      <c r="L502" s="531"/>
      <c r="M502" s="531"/>
      <c r="N502" s="531"/>
      <c r="O502" s="531"/>
      <c r="P502" s="531"/>
      <c r="Q502" s="531"/>
      <c r="R502" s="531"/>
      <c r="S502" s="531"/>
      <c r="T502" s="531"/>
      <c r="U502" s="531"/>
      <c r="V502" s="531"/>
      <c r="W502" s="531"/>
      <c r="X502" s="531"/>
      <c r="Y502" s="531"/>
      <c r="Z502" s="531"/>
      <c r="AA502" s="532"/>
      <c r="AB502" s="554">
        <v>784.3</v>
      </c>
      <c r="AC502" s="554">
        <v>784.3</v>
      </c>
      <c r="AD502" s="554">
        <v>819.6</v>
      </c>
      <c r="AE502" s="554">
        <v>856.5</v>
      </c>
      <c r="AF502" s="554">
        <v>895.1</v>
      </c>
      <c r="AG502" s="540"/>
      <c r="AH502" s="540"/>
    </row>
    <row r="503" spans="1:34" s="17" customFormat="1" ht="12" customHeight="1">
      <c r="A503" s="544" t="s">
        <v>103</v>
      </c>
      <c r="B503" s="515"/>
      <c r="C503" s="515"/>
      <c r="D503" s="515"/>
      <c r="E503" s="515"/>
      <c r="F503" s="515"/>
      <c r="G503" s="531"/>
      <c r="H503" s="531"/>
      <c r="I503" s="531"/>
      <c r="J503" s="531"/>
      <c r="K503" s="531"/>
      <c r="L503" s="531"/>
      <c r="M503" s="531"/>
      <c r="N503" s="531"/>
      <c r="O503" s="531"/>
      <c r="P503" s="531"/>
      <c r="Q503" s="531"/>
      <c r="R503" s="531"/>
      <c r="S503" s="531"/>
      <c r="T503" s="531"/>
      <c r="U503" s="531"/>
      <c r="V503" s="531"/>
      <c r="W503" s="531"/>
      <c r="X503" s="531"/>
      <c r="Y503" s="531"/>
      <c r="Z503" s="531"/>
      <c r="AA503" s="532"/>
      <c r="AB503" s="554">
        <v>4.5</v>
      </c>
      <c r="AC503" s="554">
        <v>4.5</v>
      </c>
      <c r="AD503" s="554">
        <v>4.5</v>
      </c>
      <c r="AE503" s="554">
        <v>4.5</v>
      </c>
      <c r="AF503" s="554">
        <v>4.5</v>
      </c>
      <c r="AG503" s="540"/>
      <c r="AH503" s="540"/>
    </row>
    <row r="504" spans="1:34" s="17" customFormat="1" ht="12" customHeight="1">
      <c r="A504" s="544" t="s">
        <v>89</v>
      </c>
      <c r="B504" s="515"/>
      <c r="C504" s="515"/>
      <c r="D504" s="515"/>
      <c r="E504" s="515"/>
      <c r="F504" s="515"/>
      <c r="G504" s="531"/>
      <c r="H504" s="531"/>
      <c r="I504" s="531"/>
      <c r="J504" s="531"/>
      <c r="K504" s="531"/>
      <c r="L504" s="531"/>
      <c r="M504" s="531"/>
      <c r="N504" s="531"/>
      <c r="O504" s="531"/>
      <c r="P504" s="531"/>
      <c r="Q504" s="531"/>
      <c r="R504" s="531"/>
      <c r="S504" s="531"/>
      <c r="T504" s="531"/>
      <c r="U504" s="531"/>
      <c r="V504" s="531"/>
      <c r="W504" s="531"/>
      <c r="X504" s="531"/>
      <c r="Y504" s="531"/>
      <c r="Z504" s="531"/>
      <c r="AA504" s="532"/>
      <c r="AB504" s="554"/>
      <c r="AC504" s="554"/>
      <c r="AD504" s="554"/>
      <c r="AE504" s="554"/>
      <c r="AF504" s="554"/>
      <c r="AG504" s="540"/>
      <c r="AH504" s="540"/>
    </row>
    <row r="505" spans="1:34" s="17" customFormat="1" ht="12" customHeight="1">
      <c r="A505" s="529"/>
      <c r="B505" s="515"/>
      <c r="C505" s="515"/>
      <c r="D505" s="515"/>
      <c r="E505" s="515"/>
      <c r="F505" s="515"/>
      <c r="G505" s="531"/>
      <c r="H505" s="531"/>
      <c r="I505" s="531"/>
      <c r="J505" s="531"/>
      <c r="K505" s="531"/>
      <c r="L505" s="531"/>
      <c r="M505" s="531"/>
      <c r="N505" s="531"/>
      <c r="O505" s="531"/>
      <c r="P505" s="531"/>
      <c r="Q505" s="531"/>
      <c r="R505" s="531"/>
      <c r="S505" s="531"/>
      <c r="T505" s="531"/>
      <c r="U505" s="531"/>
      <c r="V505" s="531"/>
      <c r="W505" s="531"/>
      <c r="X505" s="531"/>
      <c r="Y505" s="531"/>
      <c r="Z505" s="531"/>
      <c r="AA505" s="532"/>
      <c r="AB505" s="554"/>
      <c r="AC505" s="554"/>
      <c r="AD505" s="554"/>
      <c r="AE505" s="554"/>
      <c r="AF505" s="554"/>
      <c r="AG505" s="540"/>
      <c r="AH505" s="540"/>
    </row>
    <row r="506" spans="1:34" s="17" customFormat="1" ht="12" customHeight="1">
      <c r="A506" s="529" t="s">
        <v>98</v>
      </c>
      <c r="B506" s="515"/>
      <c r="C506" s="515"/>
      <c r="D506" s="515"/>
      <c r="E506" s="515"/>
      <c r="F506" s="515"/>
      <c r="G506" s="531"/>
      <c r="H506" s="531"/>
      <c r="I506" s="531"/>
      <c r="J506" s="531"/>
      <c r="K506" s="531"/>
      <c r="L506" s="531"/>
      <c r="M506" s="531"/>
      <c r="N506" s="531"/>
      <c r="O506" s="531"/>
      <c r="P506" s="531"/>
      <c r="Q506" s="531"/>
      <c r="R506" s="531"/>
      <c r="S506" s="531"/>
      <c r="T506" s="531"/>
      <c r="U506" s="531"/>
      <c r="V506" s="531"/>
      <c r="W506" s="531"/>
      <c r="X506" s="531"/>
      <c r="Y506" s="531"/>
      <c r="Z506" s="531"/>
      <c r="AA506" s="532"/>
      <c r="AB506" s="554">
        <v>3768</v>
      </c>
      <c r="AC506" s="554">
        <v>3768</v>
      </c>
      <c r="AD506" s="554">
        <v>4074.9</v>
      </c>
      <c r="AE506" s="554">
        <v>4407</v>
      </c>
      <c r="AF506" s="554">
        <v>4766.2</v>
      </c>
      <c r="AG506" s="540"/>
      <c r="AH506" s="540"/>
    </row>
    <row r="507" spans="1:34" s="17" customFormat="1" ht="12" customHeight="1">
      <c r="A507" s="544" t="s">
        <v>489</v>
      </c>
      <c r="B507" s="515"/>
      <c r="C507" s="515"/>
      <c r="D507" s="515"/>
      <c r="E507" s="515"/>
      <c r="F507" s="515"/>
      <c r="G507" s="531"/>
      <c r="H507" s="531"/>
      <c r="I507" s="531"/>
      <c r="J507" s="531"/>
      <c r="K507" s="531"/>
      <c r="L507" s="531"/>
      <c r="M507" s="531"/>
      <c r="N507" s="531"/>
      <c r="O507" s="531"/>
      <c r="P507" s="531"/>
      <c r="Q507" s="531"/>
      <c r="R507" s="531"/>
      <c r="S507" s="531"/>
      <c r="T507" s="531"/>
      <c r="U507" s="531"/>
      <c r="V507" s="531"/>
      <c r="W507" s="531"/>
      <c r="X507" s="531"/>
      <c r="Y507" s="531"/>
      <c r="Z507" s="531"/>
      <c r="AA507" s="532"/>
      <c r="AB507" s="554">
        <v>227.2</v>
      </c>
      <c r="AC507" s="554">
        <v>227.2</v>
      </c>
      <c r="AD507" s="554">
        <v>238.5</v>
      </c>
      <c r="AE507" s="554">
        <v>250.4</v>
      </c>
      <c r="AF507" s="554">
        <v>263</v>
      </c>
      <c r="AG507" s="540"/>
      <c r="AH507" s="540"/>
    </row>
    <row r="508" spans="1:34" s="17" customFormat="1" ht="12" customHeight="1">
      <c r="A508" s="544" t="s">
        <v>88</v>
      </c>
      <c r="B508" s="515"/>
      <c r="C508" s="515"/>
      <c r="D508" s="515"/>
      <c r="E508" s="515"/>
      <c r="F508" s="515"/>
      <c r="G508" s="531"/>
      <c r="H508" s="531"/>
      <c r="I508" s="531"/>
      <c r="J508" s="531"/>
      <c r="K508" s="531"/>
      <c r="L508" s="531"/>
      <c r="M508" s="531"/>
      <c r="N508" s="531"/>
      <c r="O508" s="531"/>
      <c r="P508" s="531"/>
      <c r="Q508" s="531"/>
      <c r="R508" s="531"/>
      <c r="S508" s="531"/>
      <c r="T508" s="531"/>
      <c r="U508" s="531"/>
      <c r="V508" s="531"/>
      <c r="W508" s="531"/>
      <c r="X508" s="531"/>
      <c r="Y508" s="531"/>
      <c r="Z508" s="531"/>
      <c r="AA508" s="532"/>
      <c r="AB508" s="554">
        <v>1658.7</v>
      </c>
      <c r="AC508" s="554">
        <v>1658.7</v>
      </c>
      <c r="AD508" s="554">
        <v>1708.4</v>
      </c>
      <c r="AE508" s="554">
        <v>1759.7</v>
      </c>
      <c r="AF508" s="554">
        <v>1812.5</v>
      </c>
      <c r="AG508" s="540"/>
      <c r="AH508" s="540"/>
    </row>
    <row r="509" spans="1:34" s="17" customFormat="1" ht="12" customHeight="1">
      <c r="A509" s="544" t="s">
        <v>103</v>
      </c>
      <c r="B509" s="515"/>
      <c r="C509" s="515"/>
      <c r="D509" s="515"/>
      <c r="E509" s="515"/>
      <c r="F509" s="515"/>
      <c r="G509" s="531"/>
      <c r="H509" s="531"/>
      <c r="I509" s="531"/>
      <c r="J509" s="531"/>
      <c r="K509" s="531"/>
      <c r="L509" s="531"/>
      <c r="M509" s="531"/>
      <c r="N509" s="531"/>
      <c r="O509" s="531"/>
      <c r="P509" s="531"/>
      <c r="Q509" s="531"/>
      <c r="R509" s="531"/>
      <c r="S509" s="531"/>
      <c r="T509" s="531"/>
      <c r="U509" s="531"/>
      <c r="V509" s="531"/>
      <c r="W509" s="531"/>
      <c r="X509" s="531"/>
      <c r="Y509" s="531"/>
      <c r="Z509" s="531"/>
      <c r="AA509" s="532"/>
      <c r="AB509" s="554">
        <v>3</v>
      </c>
      <c r="AC509" s="554">
        <v>3</v>
      </c>
      <c r="AD509" s="554">
        <v>3</v>
      </c>
      <c r="AE509" s="554">
        <v>3</v>
      </c>
      <c r="AF509" s="554">
        <v>3</v>
      </c>
      <c r="AG509" s="540"/>
      <c r="AH509" s="540"/>
    </row>
    <row r="510" spans="1:34" s="17" customFormat="1" ht="12" customHeight="1">
      <c r="A510" s="544" t="s">
        <v>89</v>
      </c>
      <c r="B510" s="515"/>
      <c r="C510" s="515"/>
      <c r="D510" s="515"/>
      <c r="E510" s="515"/>
      <c r="F510" s="515"/>
      <c r="G510" s="531"/>
      <c r="H510" s="531"/>
      <c r="I510" s="531"/>
      <c r="J510" s="531"/>
      <c r="K510" s="531"/>
      <c r="L510" s="531"/>
      <c r="M510" s="531"/>
      <c r="N510" s="531"/>
      <c r="O510" s="531"/>
      <c r="P510" s="531"/>
      <c r="Q510" s="531"/>
      <c r="R510" s="531"/>
      <c r="S510" s="531"/>
      <c r="T510" s="531"/>
      <c r="U510" s="531"/>
      <c r="V510" s="531"/>
      <c r="W510" s="531"/>
      <c r="X510" s="531"/>
      <c r="Y510" s="531"/>
      <c r="Z510" s="531"/>
      <c r="AA510" s="532"/>
      <c r="AB510" s="554"/>
      <c r="AC510" s="554"/>
      <c r="AD510" s="554"/>
      <c r="AE510" s="554"/>
      <c r="AF510" s="554"/>
      <c r="AG510" s="540"/>
      <c r="AH510" s="540"/>
    </row>
    <row r="511" spans="1:34" s="17" customFormat="1" ht="12" customHeight="1">
      <c r="A511" s="529"/>
      <c r="B511" s="515"/>
      <c r="C511" s="515"/>
      <c r="D511" s="515"/>
      <c r="E511" s="515"/>
      <c r="F511" s="515"/>
      <c r="G511" s="531"/>
      <c r="H511" s="531"/>
      <c r="I511" s="531"/>
      <c r="J511" s="531"/>
      <c r="K511" s="531"/>
      <c r="L511" s="531"/>
      <c r="M511" s="531"/>
      <c r="N511" s="531"/>
      <c r="O511" s="531"/>
      <c r="P511" s="531"/>
      <c r="Q511" s="531"/>
      <c r="R511" s="531"/>
      <c r="S511" s="531"/>
      <c r="T511" s="531"/>
      <c r="U511" s="531"/>
      <c r="V511" s="531"/>
      <c r="W511" s="531"/>
      <c r="X511" s="531"/>
      <c r="Y511" s="531"/>
      <c r="Z511" s="531"/>
      <c r="AA511" s="532"/>
      <c r="AB511" s="554"/>
      <c r="AC511" s="554"/>
      <c r="AD511" s="554"/>
      <c r="AE511" s="554"/>
      <c r="AF511" s="554"/>
      <c r="AG511" s="540"/>
      <c r="AH511" s="540"/>
    </row>
    <row r="512" spans="1:34" s="17" customFormat="1" ht="12" customHeight="1">
      <c r="A512" s="529" t="s">
        <v>491</v>
      </c>
      <c r="B512" s="515"/>
      <c r="C512" s="515"/>
      <c r="D512" s="515"/>
      <c r="E512" s="515"/>
      <c r="F512" s="515"/>
      <c r="G512" s="531"/>
      <c r="H512" s="531"/>
      <c r="I512" s="531"/>
      <c r="J512" s="531"/>
      <c r="K512" s="531"/>
      <c r="L512" s="531"/>
      <c r="M512" s="531"/>
      <c r="N512" s="531"/>
      <c r="O512" s="531"/>
      <c r="P512" s="531"/>
      <c r="Q512" s="531"/>
      <c r="R512" s="531"/>
      <c r="S512" s="531"/>
      <c r="T512" s="531"/>
      <c r="U512" s="531"/>
      <c r="V512" s="531"/>
      <c r="W512" s="531"/>
      <c r="X512" s="531"/>
      <c r="Y512" s="531"/>
      <c r="Z512" s="531"/>
      <c r="AA512" s="532"/>
      <c r="AB512" s="554">
        <v>55928.4</v>
      </c>
      <c r="AC512" s="554">
        <v>55928.4</v>
      </c>
      <c r="AD512" s="554">
        <v>58777.8</v>
      </c>
      <c r="AE512" s="554">
        <v>62146.6</v>
      </c>
      <c r="AF512" s="554">
        <v>66292.100000000006</v>
      </c>
      <c r="AG512" s="540"/>
      <c r="AH512" s="540"/>
    </row>
    <row r="513" spans="1:34" s="17" customFormat="1" ht="12" customHeight="1">
      <c r="A513" s="544" t="s">
        <v>492</v>
      </c>
      <c r="B513" s="515"/>
      <c r="C513" s="515"/>
      <c r="D513" s="515"/>
      <c r="E513" s="515"/>
      <c r="F513" s="515"/>
      <c r="G513" s="531"/>
      <c r="H513" s="531"/>
      <c r="I513" s="531"/>
      <c r="J513" s="531"/>
      <c r="K513" s="531"/>
      <c r="L513" s="531"/>
      <c r="M513" s="531"/>
      <c r="N513" s="531"/>
      <c r="O513" s="531"/>
      <c r="P513" s="531"/>
      <c r="Q513" s="531"/>
      <c r="R513" s="531"/>
      <c r="S513" s="531"/>
      <c r="T513" s="531"/>
      <c r="U513" s="531"/>
      <c r="V513" s="531"/>
      <c r="W513" s="531"/>
      <c r="X513" s="531"/>
      <c r="Y513" s="531"/>
      <c r="Z513" s="531"/>
      <c r="AA513" s="532"/>
      <c r="AB513" s="554">
        <v>294.2</v>
      </c>
      <c r="AC513" s="554">
        <v>294.2</v>
      </c>
      <c r="AD513" s="554">
        <v>302.3</v>
      </c>
      <c r="AE513" s="554">
        <v>311.3</v>
      </c>
      <c r="AF513" s="554">
        <v>321.39999999999998</v>
      </c>
      <c r="AG513" s="540"/>
      <c r="AH513" s="540"/>
    </row>
    <row r="514" spans="1:34" s="17" customFormat="1" ht="12" customHeight="1">
      <c r="A514" s="544" t="s">
        <v>493</v>
      </c>
      <c r="B514" s="515"/>
      <c r="C514" s="515"/>
      <c r="D514" s="515"/>
      <c r="E514" s="515"/>
      <c r="F514" s="515"/>
      <c r="G514" s="531"/>
      <c r="H514" s="531"/>
      <c r="I514" s="531"/>
      <c r="J514" s="531"/>
      <c r="K514" s="531"/>
      <c r="L514" s="531"/>
      <c r="M514" s="531"/>
      <c r="N514" s="531"/>
      <c r="O514" s="531"/>
      <c r="P514" s="531"/>
      <c r="Q514" s="531"/>
      <c r="R514" s="531"/>
      <c r="S514" s="531"/>
      <c r="T514" s="531"/>
      <c r="U514" s="531"/>
      <c r="V514" s="531"/>
      <c r="W514" s="531"/>
      <c r="X514" s="531"/>
      <c r="Y514" s="531"/>
      <c r="Z514" s="531"/>
      <c r="AA514" s="532"/>
      <c r="AB514" s="554">
        <v>19012.099999999999</v>
      </c>
      <c r="AC514" s="554">
        <v>19012.099999999999</v>
      </c>
      <c r="AD514" s="554">
        <v>19444</v>
      </c>
      <c r="AE514" s="554">
        <v>19962.8</v>
      </c>
      <c r="AF514" s="554">
        <v>20625.099999999999</v>
      </c>
      <c r="AG514" s="540"/>
      <c r="AH514" s="540"/>
    </row>
    <row r="515" spans="1:34" s="17" customFormat="1" ht="12" customHeight="1">
      <c r="A515" s="544" t="s">
        <v>494</v>
      </c>
      <c r="B515" s="515"/>
      <c r="C515" s="515"/>
      <c r="D515" s="515"/>
      <c r="E515" s="515"/>
      <c r="F515" s="515"/>
      <c r="G515" s="531"/>
      <c r="H515" s="531"/>
      <c r="I515" s="531"/>
      <c r="J515" s="531"/>
      <c r="K515" s="531"/>
      <c r="L515" s="531"/>
      <c r="M515" s="531"/>
      <c r="N515" s="531"/>
      <c r="O515" s="531"/>
      <c r="P515" s="531"/>
      <c r="Q515" s="531"/>
      <c r="R515" s="531"/>
      <c r="S515" s="531"/>
      <c r="T515" s="531"/>
      <c r="U515" s="531"/>
      <c r="V515" s="531"/>
      <c r="W515" s="531"/>
      <c r="X515" s="531"/>
      <c r="Y515" s="531"/>
      <c r="Z515" s="531"/>
      <c r="AA515" s="532"/>
      <c r="AB515" s="554">
        <v>5</v>
      </c>
      <c r="AC515" s="554">
        <v>5</v>
      </c>
      <c r="AD515" s="554">
        <v>2.2999999999999998</v>
      </c>
      <c r="AE515" s="554">
        <v>2.7</v>
      </c>
      <c r="AF515" s="554">
        <v>3.3</v>
      </c>
      <c r="AG515" s="540"/>
      <c r="AH515" s="540"/>
    </row>
    <row r="516" spans="1:34" s="17" customFormat="1" ht="12" customHeight="1">
      <c r="A516" s="544" t="s">
        <v>89</v>
      </c>
      <c r="B516" s="515"/>
      <c r="C516" s="515"/>
      <c r="D516" s="515"/>
      <c r="E516" s="515"/>
      <c r="F516" s="515"/>
      <c r="G516" s="531"/>
      <c r="H516" s="531"/>
      <c r="I516" s="531"/>
      <c r="J516" s="531"/>
      <c r="K516" s="531"/>
      <c r="L516" s="531"/>
      <c r="M516" s="531"/>
      <c r="N516" s="531"/>
      <c r="O516" s="531"/>
      <c r="P516" s="531"/>
      <c r="Q516" s="531"/>
      <c r="R516" s="531"/>
      <c r="S516" s="531"/>
      <c r="T516" s="531"/>
      <c r="U516" s="531"/>
      <c r="V516" s="531"/>
      <c r="W516" s="531"/>
      <c r="X516" s="531"/>
      <c r="Y516" s="531"/>
      <c r="Z516" s="531"/>
      <c r="AA516" s="532"/>
      <c r="AB516" s="554">
        <v>9.1999999999999993</v>
      </c>
      <c r="AC516" s="554">
        <v>9.1999999999999993</v>
      </c>
      <c r="AD516" s="554">
        <v>5.0999999999999996</v>
      </c>
      <c r="AE516" s="554">
        <v>5.7</v>
      </c>
      <c r="AF516" s="554">
        <v>6.7</v>
      </c>
      <c r="AG516" s="540"/>
      <c r="AH516" s="540"/>
    </row>
    <row r="517" spans="1:34" s="17" customFormat="1" ht="12" customHeight="1">
      <c r="A517" s="544" t="s">
        <v>495</v>
      </c>
      <c r="B517" s="515"/>
      <c r="C517" s="515"/>
      <c r="D517" s="515"/>
      <c r="E517" s="515"/>
      <c r="F517" s="515"/>
      <c r="G517" s="531"/>
      <c r="H517" s="531"/>
      <c r="I517" s="531"/>
      <c r="J517" s="531"/>
      <c r="K517" s="531"/>
      <c r="L517" s="531"/>
      <c r="M517" s="531"/>
      <c r="N517" s="531"/>
      <c r="O517" s="531"/>
      <c r="P517" s="531"/>
      <c r="Q517" s="531"/>
      <c r="R517" s="531"/>
      <c r="S517" s="531"/>
      <c r="T517" s="531"/>
      <c r="U517" s="531"/>
      <c r="V517" s="531"/>
      <c r="W517" s="531"/>
      <c r="X517" s="531"/>
      <c r="Y517" s="531"/>
      <c r="Z517" s="531"/>
      <c r="AA517" s="532"/>
      <c r="AB517" s="554"/>
      <c r="AC517" s="554"/>
      <c r="AD517" s="554"/>
      <c r="AE517" s="554"/>
      <c r="AF517" s="554"/>
      <c r="AG517" s="540"/>
      <c r="AH517" s="540"/>
    </row>
    <row r="518" spans="1:34" s="17" customFormat="1" ht="12" customHeight="1">
      <c r="A518" s="529"/>
      <c r="B518" s="515"/>
      <c r="C518" s="515"/>
      <c r="D518" s="515"/>
      <c r="E518" s="515"/>
      <c r="F518" s="515"/>
      <c r="G518" s="531"/>
      <c r="H518" s="531"/>
      <c r="I518" s="531"/>
      <c r="J518" s="531"/>
      <c r="K518" s="531"/>
      <c r="L518" s="531"/>
      <c r="M518" s="531"/>
      <c r="N518" s="531"/>
      <c r="O518" s="531"/>
      <c r="P518" s="531"/>
      <c r="Q518" s="531"/>
      <c r="R518" s="531"/>
      <c r="S518" s="531"/>
      <c r="T518" s="531"/>
      <c r="U518" s="531"/>
      <c r="V518" s="531"/>
      <c r="W518" s="531"/>
      <c r="X518" s="531"/>
      <c r="Y518" s="531"/>
      <c r="Z518" s="531"/>
      <c r="AA518" s="532"/>
      <c r="AB518" s="554"/>
      <c r="AC518" s="554"/>
      <c r="AD518" s="554"/>
      <c r="AE518" s="554"/>
      <c r="AF518" s="554"/>
      <c r="AG518" s="540"/>
      <c r="AH518" s="540"/>
    </row>
    <row r="519" spans="1:34" s="17" customFormat="1" ht="12" customHeight="1">
      <c r="A519" s="529" t="s">
        <v>102</v>
      </c>
      <c r="B519" s="515"/>
      <c r="C519" s="515"/>
      <c r="D519" s="515"/>
      <c r="E519" s="515"/>
      <c r="F519" s="515"/>
      <c r="G519" s="531"/>
      <c r="H519" s="531"/>
      <c r="I519" s="531"/>
      <c r="J519" s="531"/>
      <c r="K519" s="531"/>
      <c r="L519" s="531"/>
      <c r="M519" s="531"/>
      <c r="N519" s="531"/>
      <c r="O519" s="531"/>
      <c r="P519" s="531"/>
      <c r="Q519" s="531"/>
      <c r="R519" s="531"/>
      <c r="S519" s="531"/>
      <c r="T519" s="531"/>
      <c r="U519" s="531"/>
      <c r="V519" s="531"/>
      <c r="W519" s="531"/>
      <c r="X519" s="531"/>
      <c r="Y519" s="531"/>
      <c r="Z519" s="531"/>
      <c r="AA519" s="532"/>
      <c r="AB519" s="554">
        <v>38023.5</v>
      </c>
      <c r="AC519" s="554">
        <v>38023.5</v>
      </c>
      <c r="AD519" s="554">
        <v>41244.800000000003</v>
      </c>
      <c r="AE519" s="554">
        <v>44773.599999999999</v>
      </c>
      <c r="AF519" s="554">
        <v>48619.8</v>
      </c>
      <c r="AG519" s="540"/>
      <c r="AH519" s="540"/>
    </row>
    <row r="520" spans="1:34" s="17" customFormat="1" ht="12" customHeight="1">
      <c r="A520" s="544" t="s">
        <v>489</v>
      </c>
      <c r="B520" s="515"/>
      <c r="C520" s="515"/>
      <c r="D520" s="515"/>
      <c r="E520" s="515"/>
      <c r="F520" s="515"/>
      <c r="G520" s="531"/>
      <c r="H520" s="531"/>
      <c r="I520" s="531"/>
      <c r="J520" s="531"/>
      <c r="K520" s="531"/>
      <c r="L520" s="531"/>
      <c r="M520" s="531"/>
      <c r="N520" s="531"/>
      <c r="O520" s="531"/>
      <c r="P520" s="531"/>
      <c r="Q520" s="531"/>
      <c r="R520" s="531"/>
      <c r="S520" s="531"/>
      <c r="T520" s="531"/>
      <c r="U520" s="531"/>
      <c r="V520" s="531"/>
      <c r="W520" s="531"/>
      <c r="X520" s="531"/>
      <c r="Y520" s="531"/>
      <c r="Z520" s="531"/>
      <c r="AA520" s="532"/>
      <c r="AB520" s="554">
        <v>255</v>
      </c>
      <c r="AC520" s="554">
        <v>255</v>
      </c>
      <c r="AD520" s="554">
        <v>266.7</v>
      </c>
      <c r="AE520" s="554">
        <v>278.7</v>
      </c>
      <c r="AF520" s="554">
        <v>290.7</v>
      </c>
      <c r="AG520" s="540"/>
      <c r="AH520" s="540"/>
    </row>
    <row r="521" spans="1:34" s="17" customFormat="1" ht="12" customHeight="1">
      <c r="A521" s="544" t="s">
        <v>88</v>
      </c>
      <c r="B521" s="515"/>
      <c r="C521" s="515"/>
      <c r="D521" s="515"/>
      <c r="E521" s="515"/>
      <c r="F521" s="515"/>
      <c r="G521" s="531"/>
      <c r="H521" s="531"/>
      <c r="I521" s="531"/>
      <c r="J521" s="531"/>
      <c r="K521" s="531"/>
      <c r="L521" s="531"/>
      <c r="M521" s="531"/>
      <c r="N521" s="531"/>
      <c r="O521" s="531"/>
      <c r="P521" s="531"/>
      <c r="Q521" s="531"/>
      <c r="R521" s="531"/>
      <c r="S521" s="531"/>
      <c r="T521" s="531"/>
      <c r="U521" s="531"/>
      <c r="V521" s="531"/>
      <c r="W521" s="531"/>
      <c r="X521" s="531"/>
      <c r="Y521" s="531"/>
      <c r="Z521" s="531"/>
      <c r="AA521" s="532"/>
      <c r="AB521" s="554">
        <v>14912.4</v>
      </c>
      <c r="AC521" s="554">
        <v>14912.4</v>
      </c>
      <c r="AD521" s="554">
        <v>15465.3</v>
      </c>
      <c r="AE521" s="554">
        <v>16062.4</v>
      </c>
      <c r="AF521" s="554">
        <v>16727.599999999999</v>
      </c>
      <c r="AG521" s="540"/>
      <c r="AH521" s="540"/>
    </row>
    <row r="522" spans="1:34" s="17" customFormat="1" ht="12" customHeight="1">
      <c r="A522" s="544" t="s">
        <v>103</v>
      </c>
      <c r="B522" s="515"/>
      <c r="C522" s="515"/>
      <c r="D522" s="515"/>
      <c r="E522" s="515"/>
      <c r="F522" s="515"/>
      <c r="G522" s="531"/>
      <c r="H522" s="531"/>
      <c r="I522" s="531"/>
      <c r="J522" s="531"/>
      <c r="K522" s="531"/>
      <c r="L522" s="531"/>
      <c r="M522" s="531"/>
      <c r="N522" s="531"/>
      <c r="O522" s="531"/>
      <c r="P522" s="531"/>
      <c r="Q522" s="531"/>
      <c r="R522" s="531"/>
      <c r="S522" s="531"/>
      <c r="T522" s="531"/>
      <c r="U522" s="531"/>
      <c r="V522" s="531"/>
      <c r="W522" s="531"/>
      <c r="X522" s="531"/>
      <c r="Y522" s="531"/>
      <c r="Z522" s="531"/>
      <c r="AA522" s="532"/>
      <c r="AB522" s="554">
        <v>3.9</v>
      </c>
      <c r="AC522" s="554">
        <v>3.9</v>
      </c>
      <c r="AD522" s="554">
        <v>3.7</v>
      </c>
      <c r="AE522" s="554">
        <v>3.9</v>
      </c>
      <c r="AF522" s="554">
        <v>4.0999999999999996</v>
      </c>
      <c r="AG522" s="540"/>
      <c r="AH522" s="540"/>
    </row>
    <row r="523" spans="1:34" s="17" customFormat="1" ht="12" customHeight="1">
      <c r="A523" s="544" t="s">
        <v>89</v>
      </c>
      <c r="B523" s="549"/>
      <c r="C523" s="549"/>
      <c r="D523" s="549"/>
      <c r="E523" s="549"/>
      <c r="F523" s="549"/>
      <c r="G523" s="550"/>
      <c r="H523" s="550"/>
      <c r="I523" s="550"/>
      <c r="J523" s="550"/>
      <c r="K523" s="550"/>
      <c r="L523" s="550"/>
      <c r="M523" s="550"/>
      <c r="N523" s="550"/>
      <c r="O523" s="550"/>
      <c r="P523" s="550"/>
      <c r="Q523" s="550"/>
      <c r="R523" s="550"/>
      <c r="S523" s="550"/>
      <c r="T523" s="550"/>
      <c r="U523" s="550"/>
      <c r="V523" s="531"/>
      <c r="W523" s="531"/>
      <c r="X523" s="531"/>
      <c r="Y523" s="531"/>
      <c r="Z523" s="531"/>
      <c r="AA523" s="532"/>
      <c r="AB523" s="554">
        <v>8.9</v>
      </c>
      <c r="AC523" s="554">
        <v>8.9</v>
      </c>
      <c r="AD523" s="554">
        <v>8.5</v>
      </c>
      <c r="AE523" s="554">
        <v>8.6</v>
      </c>
      <c r="AF523" s="554">
        <v>8.6</v>
      </c>
      <c r="AG523" s="540"/>
      <c r="AH523" s="540"/>
    </row>
    <row r="524" spans="1:34" s="17" customFormat="1" ht="20.100000000000001" customHeight="1">
      <c r="A524" s="548" t="s">
        <v>495</v>
      </c>
      <c r="B524" s="515"/>
      <c r="C524" s="515"/>
      <c r="D524" s="515"/>
      <c r="E524" s="515"/>
      <c r="F524" s="515"/>
      <c r="G524" s="531"/>
      <c r="H524" s="531"/>
      <c r="I524" s="531"/>
      <c r="J524" s="531"/>
      <c r="K524" s="531"/>
      <c r="L524" s="531"/>
      <c r="M524" s="531"/>
      <c r="N524" s="531"/>
      <c r="O524" s="531"/>
      <c r="P524" s="531"/>
      <c r="Q524" s="531"/>
      <c r="R524" s="531"/>
      <c r="S524" s="531"/>
      <c r="T524" s="531"/>
      <c r="U524" s="531"/>
      <c r="V524" s="550"/>
      <c r="W524" s="550"/>
      <c r="X524" s="550"/>
      <c r="Y524" s="550"/>
      <c r="Z524" s="550"/>
      <c r="AA524" s="551"/>
      <c r="AB524" s="552">
        <v>9.1999999999999993</v>
      </c>
      <c r="AC524" s="552"/>
      <c r="AD524" s="552"/>
      <c r="AE524" s="552"/>
      <c r="AF524" s="552"/>
      <c r="AG524" s="540"/>
      <c r="AH524" s="540"/>
    </row>
    <row r="525" spans="1:34" s="17" customFormat="1" ht="17.100000000000001" customHeight="1">
      <c r="A525" s="515"/>
      <c r="B525" s="515"/>
      <c r="C525" s="515"/>
      <c r="D525" s="515"/>
      <c r="E525" s="515"/>
      <c r="F525" s="515"/>
      <c r="G525" s="531"/>
      <c r="H525" s="531"/>
      <c r="I525" s="531"/>
      <c r="J525" s="531"/>
      <c r="K525" s="531"/>
      <c r="L525" s="531"/>
      <c r="M525" s="531"/>
      <c r="N525" s="531"/>
      <c r="O525" s="531"/>
      <c r="P525" s="531"/>
      <c r="Q525" s="531"/>
      <c r="R525" s="531"/>
      <c r="S525" s="531"/>
      <c r="T525" s="531"/>
      <c r="U525" s="531"/>
      <c r="V525" s="531"/>
      <c r="W525" s="531"/>
      <c r="X525" s="531"/>
      <c r="Y525" s="531"/>
      <c r="Z525" s="531"/>
      <c r="AA525" s="532"/>
      <c r="AB525" s="531"/>
      <c r="AC525" s="531"/>
      <c r="AD525" s="531"/>
      <c r="AE525" s="531"/>
      <c r="AF525" s="540"/>
      <c r="AG525" s="540"/>
      <c r="AH525" s="540"/>
    </row>
    <row r="526" spans="1:34" s="559" customFormat="1" ht="18" customHeight="1">
      <c r="A526" s="522" t="s">
        <v>497</v>
      </c>
      <c r="B526" s="555"/>
      <c r="C526" s="555"/>
      <c r="D526" s="555"/>
      <c r="E526" s="555"/>
      <c r="F526" s="555"/>
      <c r="G526" s="556"/>
      <c r="H526" s="556"/>
      <c r="I526" s="556"/>
      <c r="J526" s="556"/>
      <c r="K526" s="556"/>
      <c r="L526" s="556"/>
      <c r="M526" s="556"/>
      <c r="N526" s="556"/>
      <c r="O526" s="556"/>
      <c r="P526" s="556"/>
      <c r="Q526" s="556"/>
      <c r="R526" s="556"/>
      <c r="S526" s="556"/>
      <c r="T526" s="556"/>
      <c r="U526" s="556"/>
      <c r="V526" s="531"/>
      <c r="W526" s="531"/>
      <c r="X526" s="531"/>
      <c r="Y526" s="531"/>
      <c r="Z526" s="531"/>
      <c r="AA526" s="532"/>
      <c r="AB526" s="531"/>
      <c r="AC526" s="531"/>
      <c r="AD526" s="531"/>
      <c r="AE526" s="531"/>
      <c r="AF526" s="540"/>
      <c r="AG526" s="540"/>
      <c r="AH526" s="540"/>
    </row>
    <row r="527" spans="1:34" s="17" customFormat="1" ht="12.95" customHeight="1">
      <c r="A527" s="526" t="s">
        <v>498</v>
      </c>
      <c r="B527" s="515"/>
      <c r="C527" s="515"/>
      <c r="D527" s="515"/>
      <c r="E527" s="515"/>
      <c r="F527" s="515"/>
      <c r="G527" s="531"/>
      <c r="H527" s="531"/>
      <c r="I527" s="531"/>
      <c r="J527" s="531"/>
      <c r="K527" s="531"/>
      <c r="L527" s="531"/>
      <c r="M527" s="531"/>
      <c r="N527" s="531"/>
      <c r="O527" s="531"/>
      <c r="P527" s="531"/>
      <c r="Q527" s="531"/>
      <c r="R527" s="531"/>
      <c r="S527" s="531"/>
      <c r="T527" s="531"/>
      <c r="U527" s="531"/>
      <c r="V527" s="556"/>
      <c r="W527" s="556"/>
      <c r="X527" s="556"/>
      <c r="Y527" s="556"/>
      <c r="Z527" s="556"/>
      <c r="AA527" s="557"/>
      <c r="AB527" s="556"/>
      <c r="AC527" s="556"/>
      <c r="AD527" s="556"/>
      <c r="AE527" s="556"/>
      <c r="AF527" s="558"/>
      <c r="AG527" s="558"/>
      <c r="AH527" s="558"/>
    </row>
    <row r="528" spans="1:34" s="17" customFormat="1" ht="12.95" customHeight="1">
      <c r="A528" s="528" t="s">
        <v>79</v>
      </c>
      <c r="B528" s="515"/>
      <c r="C528" s="515"/>
      <c r="D528" s="515"/>
      <c r="E528" s="515"/>
      <c r="F528" s="515"/>
      <c r="G528" s="531"/>
      <c r="H528" s="531"/>
      <c r="I528" s="531"/>
      <c r="J528" s="531"/>
      <c r="K528" s="531"/>
      <c r="L528" s="531"/>
      <c r="M528" s="531"/>
      <c r="N528" s="531"/>
      <c r="O528" s="531"/>
      <c r="P528" s="531"/>
      <c r="Q528" s="531"/>
      <c r="R528" s="531"/>
      <c r="S528" s="531"/>
      <c r="T528" s="531"/>
      <c r="U528" s="531"/>
      <c r="V528" s="531"/>
      <c r="W528" s="531"/>
      <c r="X528" s="531"/>
      <c r="Y528" s="531"/>
      <c r="Z528" s="636"/>
      <c r="AA528" s="533">
        <v>2014</v>
      </c>
      <c r="AB528" s="533">
        <v>2015</v>
      </c>
      <c r="AC528" s="533">
        <v>2016</v>
      </c>
      <c r="AD528" s="533">
        <v>2017</v>
      </c>
      <c r="AE528" s="533">
        <v>2018</v>
      </c>
      <c r="AF528" s="540"/>
      <c r="AG528" s="540"/>
      <c r="AH528" s="540"/>
    </row>
    <row r="529" spans="1:34" s="17" customFormat="1" ht="12.95" customHeight="1">
      <c r="A529" s="535" t="s">
        <v>80</v>
      </c>
      <c r="B529" s="515"/>
      <c r="C529" s="515"/>
      <c r="D529" s="515"/>
      <c r="E529" s="515"/>
      <c r="F529" s="515"/>
      <c r="G529" s="531"/>
      <c r="H529" s="531"/>
      <c r="I529" s="531"/>
      <c r="J529" s="531"/>
      <c r="K529" s="531"/>
      <c r="L529" s="531"/>
      <c r="M529" s="531"/>
      <c r="N529" s="531"/>
      <c r="O529" s="531"/>
      <c r="P529" s="531"/>
      <c r="Q529" s="531"/>
      <c r="R529" s="531"/>
      <c r="S529" s="531"/>
      <c r="T529" s="531"/>
      <c r="U529" s="531"/>
      <c r="V529" s="531"/>
      <c r="W529" s="531"/>
      <c r="X529" s="531"/>
      <c r="Y529" s="531"/>
      <c r="Z529" s="344"/>
      <c r="AA529" s="537" t="s">
        <v>82</v>
      </c>
      <c r="AB529" s="537" t="s">
        <v>82</v>
      </c>
      <c r="AC529" s="537" t="s">
        <v>82</v>
      </c>
      <c r="AD529" s="537" t="s">
        <v>82</v>
      </c>
      <c r="AE529" s="537" t="s">
        <v>82</v>
      </c>
      <c r="AF529" s="540"/>
      <c r="AG529" s="540"/>
      <c r="AH529" s="540"/>
    </row>
    <row r="530" spans="1:34" s="17" customFormat="1" ht="12" customHeight="1">
      <c r="A530" s="515"/>
      <c r="B530" s="515"/>
      <c r="C530" s="515"/>
      <c r="D530" s="515"/>
      <c r="E530" s="515"/>
      <c r="F530" s="515"/>
      <c r="G530" s="531"/>
      <c r="H530" s="531"/>
      <c r="I530" s="531"/>
      <c r="J530" s="531"/>
      <c r="K530" s="531"/>
      <c r="L530" s="531"/>
      <c r="M530" s="531"/>
      <c r="N530" s="531"/>
      <c r="O530" s="531"/>
      <c r="P530" s="531"/>
      <c r="Q530" s="531"/>
      <c r="R530" s="531"/>
      <c r="S530" s="531"/>
      <c r="T530" s="531"/>
      <c r="U530" s="531"/>
      <c r="V530" s="531"/>
      <c r="W530" s="531"/>
      <c r="X530" s="531"/>
      <c r="Y530" s="531"/>
      <c r="Z530" s="531"/>
      <c r="AA530" s="553"/>
      <c r="AB530" s="554"/>
      <c r="AC530" s="554"/>
      <c r="AD530" s="554"/>
      <c r="AE530" s="554"/>
      <c r="AF530" s="540"/>
      <c r="AG530" s="540"/>
      <c r="AH530" s="540"/>
    </row>
    <row r="531" spans="1:34" s="17" customFormat="1" ht="12" customHeight="1">
      <c r="A531" s="529" t="s">
        <v>87</v>
      </c>
      <c r="B531" s="515"/>
      <c r="C531" s="515"/>
      <c r="D531" s="515"/>
      <c r="E531" s="515"/>
      <c r="F531" s="515"/>
      <c r="G531" s="531"/>
      <c r="H531" s="531"/>
      <c r="I531" s="531"/>
      <c r="J531" s="531"/>
      <c r="K531" s="531"/>
      <c r="L531" s="531"/>
      <c r="M531" s="531"/>
      <c r="N531" s="531"/>
      <c r="O531" s="531"/>
      <c r="P531" s="531"/>
      <c r="Q531" s="531"/>
      <c r="R531" s="531"/>
      <c r="S531" s="531"/>
      <c r="T531" s="531"/>
      <c r="U531" s="531"/>
      <c r="V531" s="531"/>
      <c r="W531" s="531"/>
      <c r="X531" s="531"/>
      <c r="Y531" s="531"/>
      <c r="Z531" s="639"/>
      <c r="AA531" s="543">
        <v>10274.700000000001</v>
      </c>
      <c r="AB531" s="542">
        <v>11216.6</v>
      </c>
      <c r="AC531" s="542">
        <v>12038.7</v>
      </c>
      <c r="AD531" s="543">
        <v>13019</v>
      </c>
      <c r="AE531" s="542">
        <v>14090.1</v>
      </c>
      <c r="AF531" s="540"/>
      <c r="AG531" s="540"/>
      <c r="AH531" s="540"/>
    </row>
    <row r="532" spans="1:34" s="17" customFormat="1" ht="12" customHeight="1">
      <c r="A532" s="544" t="s">
        <v>489</v>
      </c>
      <c r="B532" s="515"/>
      <c r="C532" s="515"/>
      <c r="D532" s="515"/>
      <c r="E532" s="515"/>
      <c r="F532" s="515"/>
      <c r="G532" s="531"/>
      <c r="H532" s="531"/>
      <c r="I532" s="531"/>
      <c r="J532" s="531"/>
      <c r="K532" s="531"/>
      <c r="L532" s="531"/>
      <c r="M532" s="531"/>
      <c r="N532" s="531"/>
      <c r="O532" s="531"/>
      <c r="P532" s="531"/>
      <c r="Q532" s="531"/>
      <c r="R532" s="531"/>
      <c r="S532" s="531"/>
      <c r="T532" s="531"/>
      <c r="U532" s="531"/>
      <c r="V532" s="531"/>
      <c r="W532" s="531"/>
      <c r="X532" s="531"/>
      <c r="Y532" s="531"/>
      <c r="Z532" s="639"/>
      <c r="AA532" s="543">
        <v>246.9</v>
      </c>
      <c r="AB532" s="542">
        <v>257.2</v>
      </c>
      <c r="AC532" s="542">
        <v>265.7</v>
      </c>
      <c r="AD532" s="543">
        <v>275.7</v>
      </c>
      <c r="AE532" s="542">
        <v>286.7</v>
      </c>
      <c r="AF532" s="540"/>
      <c r="AG532" s="540"/>
      <c r="AH532" s="540"/>
    </row>
    <row r="533" spans="1:34" s="17" customFormat="1" ht="12" customHeight="1">
      <c r="A533" s="544" t="s">
        <v>88</v>
      </c>
      <c r="B533" s="515"/>
      <c r="C533" s="515"/>
      <c r="D533" s="515"/>
      <c r="E533" s="515"/>
      <c r="F533" s="515"/>
      <c r="G533" s="531"/>
      <c r="H533" s="531"/>
      <c r="I533" s="531"/>
      <c r="J533" s="531"/>
      <c r="K533" s="531"/>
      <c r="L533" s="531"/>
      <c r="M533" s="531"/>
      <c r="N533" s="531"/>
      <c r="O533" s="531"/>
      <c r="P533" s="531"/>
      <c r="Q533" s="531"/>
      <c r="R533" s="531"/>
      <c r="S533" s="531"/>
      <c r="T533" s="531"/>
      <c r="U533" s="531"/>
      <c r="V533" s="531"/>
      <c r="W533" s="531"/>
      <c r="X533" s="531"/>
      <c r="Y533" s="531"/>
      <c r="Z533" s="639"/>
      <c r="AA533" s="543">
        <v>4161.3</v>
      </c>
      <c r="AB533" s="543">
        <v>4360.8</v>
      </c>
      <c r="AC533" s="542">
        <v>4530.6000000000004</v>
      </c>
      <c r="AD533" s="543">
        <v>4722.2</v>
      </c>
      <c r="AE533" s="542">
        <v>4915.2</v>
      </c>
      <c r="AF533" s="540"/>
      <c r="AG533" s="540"/>
      <c r="AH533" s="540"/>
    </row>
    <row r="534" spans="1:34" s="17" customFormat="1" ht="12" customHeight="1">
      <c r="A534" s="544" t="s">
        <v>103</v>
      </c>
      <c r="B534" s="515"/>
      <c r="C534" s="515"/>
      <c r="D534" s="515"/>
      <c r="E534" s="515"/>
      <c r="F534" s="515"/>
      <c r="G534" s="531"/>
      <c r="H534" s="531"/>
      <c r="I534" s="531"/>
      <c r="J534" s="531"/>
      <c r="K534" s="531"/>
      <c r="L534" s="531"/>
      <c r="M534" s="531"/>
      <c r="N534" s="531"/>
      <c r="O534" s="531"/>
      <c r="P534" s="531"/>
      <c r="Q534" s="531"/>
      <c r="R534" s="531"/>
      <c r="S534" s="531"/>
      <c r="T534" s="531"/>
      <c r="U534" s="531"/>
      <c r="V534" s="531"/>
      <c r="W534" s="531"/>
      <c r="X534" s="531"/>
      <c r="Y534" s="531"/>
      <c r="Z534" s="639"/>
      <c r="AA534" s="543">
        <v>4.8</v>
      </c>
      <c r="AB534" s="542">
        <v>4.8</v>
      </c>
      <c r="AC534" s="542">
        <v>4.8</v>
      </c>
      <c r="AD534" s="543">
        <v>3.9</v>
      </c>
      <c r="AE534" s="543">
        <v>4.0999999999999996</v>
      </c>
      <c r="AF534" s="540"/>
      <c r="AG534" s="540"/>
      <c r="AH534" s="540"/>
    </row>
    <row r="535" spans="1:34" s="17" customFormat="1" ht="12" customHeight="1">
      <c r="A535" s="544" t="s">
        <v>89</v>
      </c>
      <c r="B535" s="515"/>
      <c r="C535" s="515"/>
      <c r="D535" s="515"/>
      <c r="E535" s="515"/>
      <c r="F535" s="515"/>
      <c r="G535" s="531"/>
      <c r="H535" s="531"/>
      <c r="I535" s="531"/>
      <c r="J535" s="531"/>
      <c r="K535" s="531"/>
      <c r="L535" s="531"/>
      <c r="M535" s="531"/>
      <c r="N535" s="531"/>
      <c r="O535" s="531"/>
      <c r="P535" s="531"/>
      <c r="Q535" s="531"/>
      <c r="R535" s="531"/>
      <c r="S535" s="531"/>
      <c r="T535" s="531"/>
      <c r="U535" s="531"/>
      <c r="V535" s="531"/>
      <c r="W535" s="531"/>
      <c r="X535" s="531"/>
      <c r="Y535" s="531"/>
      <c r="Z535" s="639"/>
      <c r="AA535" s="543"/>
      <c r="AB535" s="543"/>
      <c r="AC535" s="542"/>
      <c r="AD535" s="543"/>
      <c r="AE535" s="543"/>
      <c r="AF535" s="540"/>
      <c r="AG535" s="540"/>
      <c r="AH535" s="540"/>
    </row>
    <row r="536" spans="1:34" s="17" customFormat="1" ht="12" customHeight="1">
      <c r="A536" s="544"/>
      <c r="B536" s="515"/>
      <c r="C536" s="515"/>
      <c r="D536" s="515"/>
      <c r="E536" s="515"/>
      <c r="F536" s="515"/>
      <c r="G536" s="531"/>
      <c r="H536" s="531"/>
      <c r="I536" s="531"/>
      <c r="J536" s="531"/>
      <c r="K536" s="531"/>
      <c r="L536" s="531"/>
      <c r="M536" s="531"/>
      <c r="N536" s="531"/>
      <c r="O536" s="531"/>
      <c r="P536" s="531"/>
      <c r="Q536" s="531"/>
      <c r="R536" s="531"/>
      <c r="S536" s="531"/>
      <c r="T536" s="531"/>
      <c r="U536" s="531"/>
      <c r="V536" s="531"/>
      <c r="W536" s="531"/>
      <c r="X536" s="531"/>
      <c r="Y536" s="531"/>
      <c r="Z536" s="639"/>
      <c r="AA536" s="543"/>
      <c r="AB536" s="543"/>
      <c r="AC536" s="542"/>
      <c r="AD536" s="543"/>
      <c r="AE536" s="543"/>
      <c r="AF536" s="540"/>
      <c r="AG536" s="540"/>
      <c r="AH536" s="540"/>
    </row>
    <row r="537" spans="1:34" s="17" customFormat="1" ht="12" customHeight="1">
      <c r="A537" s="529" t="s">
        <v>90</v>
      </c>
      <c r="B537" s="515"/>
      <c r="C537" s="515"/>
      <c r="D537" s="515"/>
      <c r="E537" s="515"/>
      <c r="F537" s="515"/>
      <c r="G537" s="531"/>
      <c r="H537" s="531"/>
      <c r="I537" s="531"/>
      <c r="J537" s="531"/>
      <c r="K537" s="531"/>
      <c r="L537" s="531"/>
      <c r="M537" s="531"/>
      <c r="N537" s="531"/>
      <c r="O537" s="531"/>
      <c r="P537" s="531"/>
      <c r="Q537" s="531"/>
      <c r="R537" s="531"/>
      <c r="S537" s="531"/>
      <c r="T537" s="531"/>
      <c r="U537" s="531"/>
      <c r="V537" s="531"/>
      <c r="W537" s="531"/>
      <c r="X537" s="531"/>
      <c r="Y537" s="531"/>
      <c r="Z537" s="639"/>
      <c r="AA537" s="543">
        <v>3444.6</v>
      </c>
      <c r="AB537" s="543">
        <v>12828.7</v>
      </c>
      <c r="AC537" s="542">
        <v>13027.8</v>
      </c>
      <c r="AD537" s="543">
        <v>13136.7</v>
      </c>
      <c r="AE537" s="543">
        <v>13154.9</v>
      </c>
      <c r="AF537" s="540"/>
      <c r="AG537" s="540"/>
      <c r="AH537" s="540"/>
    </row>
    <row r="538" spans="1:34" s="17" customFormat="1" ht="12" customHeight="1">
      <c r="A538" s="544" t="s">
        <v>489</v>
      </c>
      <c r="B538" s="515"/>
      <c r="C538" s="515"/>
      <c r="D538" s="515"/>
      <c r="E538" s="515"/>
      <c r="F538" s="515"/>
      <c r="G538" s="531"/>
      <c r="H538" s="531"/>
      <c r="I538" s="531"/>
      <c r="J538" s="531"/>
      <c r="K538" s="531"/>
      <c r="L538" s="531"/>
      <c r="M538" s="531"/>
      <c r="N538" s="531"/>
      <c r="O538" s="531"/>
      <c r="P538" s="531"/>
      <c r="Q538" s="531"/>
      <c r="R538" s="531"/>
      <c r="S538" s="531"/>
      <c r="T538" s="531"/>
      <c r="U538" s="531"/>
      <c r="V538" s="531"/>
      <c r="W538" s="531"/>
      <c r="X538" s="531"/>
      <c r="Y538" s="531"/>
      <c r="Z538" s="639"/>
      <c r="AA538" s="543">
        <v>461.2</v>
      </c>
      <c r="AB538" s="543">
        <v>378.7</v>
      </c>
      <c r="AC538" s="542">
        <v>385.4</v>
      </c>
      <c r="AD538" s="543">
        <v>390.5</v>
      </c>
      <c r="AE538" s="543">
        <v>391</v>
      </c>
      <c r="AF538" s="540"/>
      <c r="AG538" s="540"/>
      <c r="AH538" s="540"/>
    </row>
    <row r="539" spans="1:34" s="17" customFormat="1" ht="12" customHeight="1">
      <c r="A539" s="544" t="s">
        <v>88</v>
      </c>
      <c r="B539" s="515"/>
      <c r="C539" s="515"/>
      <c r="D539" s="515"/>
      <c r="E539" s="515"/>
      <c r="F539" s="515"/>
      <c r="G539" s="531"/>
      <c r="H539" s="531"/>
      <c r="I539" s="531"/>
      <c r="J539" s="531"/>
      <c r="K539" s="531"/>
      <c r="L539" s="531"/>
      <c r="M539" s="531"/>
      <c r="N539" s="531"/>
      <c r="O539" s="531"/>
      <c r="P539" s="531"/>
      <c r="Q539" s="531"/>
      <c r="R539" s="531"/>
      <c r="S539" s="531"/>
      <c r="T539" s="531"/>
      <c r="U539" s="531"/>
      <c r="V539" s="531"/>
      <c r="W539" s="531"/>
      <c r="X539" s="531"/>
      <c r="Y539" s="531"/>
      <c r="Z539" s="639"/>
      <c r="AA539" s="543">
        <v>746.5</v>
      </c>
      <c r="AB539" s="543">
        <v>3387.7</v>
      </c>
      <c r="AC539" s="542">
        <v>3380.7</v>
      </c>
      <c r="AD539" s="543">
        <v>3364.1</v>
      </c>
      <c r="AE539" s="543">
        <v>3364.1</v>
      </c>
      <c r="AF539" s="540"/>
      <c r="AG539" s="540"/>
      <c r="AH539" s="540"/>
    </row>
    <row r="540" spans="1:34" s="17" customFormat="1" ht="12" customHeight="1">
      <c r="A540" s="544" t="s">
        <v>103</v>
      </c>
      <c r="B540" s="515"/>
      <c r="C540" s="515"/>
      <c r="D540" s="515"/>
      <c r="E540" s="515"/>
      <c r="F540" s="515"/>
      <c r="G540" s="531"/>
      <c r="H540" s="531"/>
      <c r="I540" s="531"/>
      <c r="J540" s="531"/>
      <c r="K540" s="531"/>
      <c r="L540" s="531"/>
      <c r="M540" s="531"/>
      <c r="N540" s="531"/>
      <c r="O540" s="531"/>
      <c r="P540" s="531"/>
      <c r="Q540" s="531"/>
      <c r="R540" s="531"/>
      <c r="S540" s="531"/>
      <c r="T540" s="531"/>
      <c r="U540" s="531"/>
      <c r="V540" s="531"/>
      <c r="W540" s="531"/>
      <c r="X540" s="531"/>
      <c r="Y540" s="531"/>
      <c r="Z540" s="639"/>
      <c r="AA540" s="543">
        <v>354.8</v>
      </c>
      <c r="AB540" s="543">
        <v>353.8</v>
      </c>
      <c r="AC540" s="542">
        <v>-0.2</v>
      </c>
      <c r="AD540" s="543">
        <v>-0.5</v>
      </c>
      <c r="AE540" s="543">
        <v>0</v>
      </c>
      <c r="AF540" s="540"/>
      <c r="AG540" s="540"/>
      <c r="AH540" s="540"/>
    </row>
    <row r="541" spans="1:34" s="17" customFormat="1" ht="12" customHeight="1">
      <c r="A541" s="544" t="s">
        <v>89</v>
      </c>
      <c r="B541" s="515"/>
      <c r="C541" s="515"/>
      <c r="D541" s="515"/>
      <c r="E541" s="515"/>
      <c r="F541" s="515"/>
      <c r="G541" s="531"/>
      <c r="H541" s="531"/>
      <c r="I541" s="531"/>
      <c r="J541" s="531"/>
      <c r="K541" s="531"/>
      <c r="L541" s="531"/>
      <c r="M541" s="531"/>
      <c r="N541" s="531"/>
      <c r="O541" s="531"/>
      <c r="P541" s="531"/>
      <c r="Q541" s="531"/>
      <c r="R541" s="531"/>
      <c r="S541" s="531"/>
      <c r="T541" s="531"/>
      <c r="U541" s="531"/>
      <c r="V541" s="531"/>
      <c r="W541" s="531"/>
      <c r="X541" s="531"/>
      <c r="Y541" s="531"/>
      <c r="Z541" s="639"/>
      <c r="AA541" s="543"/>
      <c r="AB541" s="543"/>
      <c r="AC541" s="542"/>
      <c r="AD541" s="543"/>
      <c r="AE541" s="543"/>
      <c r="AF541" s="540"/>
      <c r="AG541" s="540"/>
      <c r="AH541" s="540"/>
    </row>
    <row r="542" spans="1:34" s="17" customFormat="1" ht="12" customHeight="1">
      <c r="A542" s="544"/>
      <c r="B542" s="515"/>
      <c r="C542" s="515"/>
      <c r="D542" s="515"/>
      <c r="E542" s="515"/>
      <c r="F542" s="515"/>
      <c r="G542" s="531"/>
      <c r="H542" s="531"/>
      <c r="I542" s="531"/>
      <c r="J542" s="531"/>
      <c r="K542" s="531"/>
      <c r="L542" s="531"/>
      <c r="M542" s="531"/>
      <c r="N542" s="531"/>
      <c r="O542" s="531"/>
      <c r="P542" s="531"/>
      <c r="Q542" s="531"/>
      <c r="R542" s="531"/>
      <c r="S542" s="531"/>
      <c r="T542" s="531"/>
      <c r="U542" s="531"/>
      <c r="V542" s="531"/>
      <c r="W542" s="531"/>
      <c r="X542" s="531"/>
      <c r="Y542" s="531"/>
      <c r="Z542" s="639"/>
      <c r="AA542" s="543"/>
      <c r="AB542" s="543"/>
      <c r="AC542" s="542"/>
      <c r="AD542" s="543"/>
      <c r="AE542" s="543"/>
      <c r="AF542" s="540"/>
      <c r="AG542" s="540"/>
      <c r="AH542" s="540"/>
    </row>
    <row r="543" spans="1:34" s="17" customFormat="1" ht="12" customHeight="1">
      <c r="A543" s="529" t="s">
        <v>91</v>
      </c>
      <c r="B543" s="515"/>
      <c r="C543" s="515"/>
      <c r="D543" s="515"/>
      <c r="E543" s="515"/>
      <c r="F543" s="515"/>
      <c r="G543" s="531"/>
      <c r="H543" s="531"/>
      <c r="I543" s="531"/>
      <c r="J543" s="531"/>
      <c r="K543" s="531"/>
      <c r="L543" s="531"/>
      <c r="M543" s="531"/>
      <c r="N543" s="531"/>
      <c r="O543" s="531"/>
      <c r="P543" s="531"/>
      <c r="Q543" s="531"/>
      <c r="R543" s="531"/>
      <c r="S543" s="531"/>
      <c r="T543" s="531"/>
      <c r="U543" s="531"/>
      <c r="V543" s="531"/>
      <c r="W543" s="531"/>
      <c r="X543" s="531"/>
      <c r="Y543" s="531"/>
      <c r="Z543" s="639"/>
      <c r="AA543" s="543">
        <v>3795.4</v>
      </c>
      <c r="AB543" s="543">
        <v>3878.3</v>
      </c>
      <c r="AC543" s="542">
        <v>3908.9</v>
      </c>
      <c r="AD543" s="543">
        <v>4233.8</v>
      </c>
      <c r="AE543" s="543">
        <v>4396.3</v>
      </c>
      <c r="AF543" s="540"/>
      <c r="AG543" s="540"/>
      <c r="AH543" s="540"/>
    </row>
    <row r="544" spans="1:34" s="17" customFormat="1" ht="12" customHeight="1">
      <c r="A544" s="544" t="s">
        <v>489</v>
      </c>
      <c r="B544" s="515"/>
      <c r="C544" s="515"/>
      <c r="D544" s="515"/>
      <c r="E544" s="515"/>
      <c r="F544" s="515"/>
      <c r="G544" s="531"/>
      <c r="H544" s="531"/>
      <c r="I544" s="531"/>
      <c r="J544" s="531"/>
      <c r="K544" s="531"/>
      <c r="L544" s="531"/>
      <c r="M544" s="531"/>
      <c r="N544" s="531"/>
      <c r="O544" s="531"/>
      <c r="P544" s="531"/>
      <c r="Q544" s="531"/>
      <c r="R544" s="531"/>
      <c r="S544" s="531"/>
      <c r="T544" s="531"/>
      <c r="U544" s="531"/>
      <c r="V544" s="531"/>
      <c r="W544" s="531"/>
      <c r="X544" s="531"/>
      <c r="Y544" s="531"/>
      <c r="Z544" s="639"/>
      <c r="AA544" s="543">
        <v>456.4</v>
      </c>
      <c r="AB544" s="543">
        <v>452.1</v>
      </c>
      <c r="AC544" s="542">
        <v>459</v>
      </c>
      <c r="AD544" s="543">
        <v>466.8</v>
      </c>
      <c r="AE544" s="543">
        <v>472</v>
      </c>
      <c r="AF544" s="540"/>
      <c r="AG544" s="540"/>
      <c r="AH544" s="540"/>
    </row>
    <row r="545" spans="1:34" s="17" customFormat="1" ht="12" customHeight="1">
      <c r="A545" s="544" t="s">
        <v>88</v>
      </c>
      <c r="B545" s="515"/>
      <c r="C545" s="515"/>
      <c r="D545" s="515"/>
      <c r="E545" s="515"/>
      <c r="F545" s="515"/>
      <c r="G545" s="531"/>
      <c r="H545" s="531"/>
      <c r="I545" s="531"/>
      <c r="J545" s="531"/>
      <c r="K545" s="531"/>
      <c r="L545" s="531"/>
      <c r="M545" s="531"/>
      <c r="N545" s="531"/>
      <c r="O545" s="531"/>
      <c r="P545" s="531"/>
      <c r="Q545" s="531"/>
      <c r="R545" s="531"/>
      <c r="S545" s="531"/>
      <c r="T545" s="531"/>
      <c r="U545" s="531"/>
      <c r="V545" s="531"/>
      <c r="W545" s="531"/>
      <c r="X545" s="531"/>
      <c r="Y545" s="531"/>
      <c r="Z545" s="639"/>
      <c r="AA545" s="543">
        <v>831.7</v>
      </c>
      <c r="AB545" s="543">
        <v>857.8</v>
      </c>
      <c r="AC545" s="542">
        <v>851.6</v>
      </c>
      <c r="AD545" s="543">
        <v>907</v>
      </c>
      <c r="AE545" s="543">
        <v>931.4</v>
      </c>
      <c r="AF545" s="540"/>
      <c r="AG545" s="540"/>
      <c r="AH545" s="540"/>
    </row>
    <row r="546" spans="1:34" s="17" customFormat="1" ht="12" customHeight="1">
      <c r="A546" s="544" t="s">
        <v>103</v>
      </c>
      <c r="B546" s="515"/>
      <c r="C546" s="515"/>
      <c r="D546" s="515"/>
      <c r="E546" s="515"/>
      <c r="F546" s="515"/>
      <c r="G546" s="531"/>
      <c r="H546" s="531"/>
      <c r="I546" s="531"/>
      <c r="J546" s="531"/>
      <c r="K546" s="531"/>
      <c r="L546" s="531"/>
      <c r="M546" s="531"/>
      <c r="N546" s="531"/>
      <c r="O546" s="531"/>
      <c r="P546" s="531"/>
      <c r="Q546" s="531"/>
      <c r="R546" s="531"/>
      <c r="S546" s="531"/>
      <c r="T546" s="531"/>
      <c r="U546" s="531"/>
      <c r="V546" s="531"/>
      <c r="W546" s="531"/>
      <c r="X546" s="531"/>
      <c r="Y546" s="531"/>
      <c r="Z546" s="639"/>
      <c r="AA546" s="543">
        <v>13.8</v>
      </c>
      <c r="AB546" s="543">
        <v>3.1</v>
      </c>
      <c r="AC546" s="542">
        <v>-0.7</v>
      </c>
      <c r="AD546" s="543">
        <v>6.5</v>
      </c>
      <c r="AE546" s="543">
        <v>2.7</v>
      </c>
      <c r="AF546" s="540"/>
      <c r="AG546" s="540"/>
      <c r="AH546" s="540"/>
    </row>
    <row r="547" spans="1:34" s="17" customFormat="1" ht="12" customHeight="1">
      <c r="A547" s="544" t="s">
        <v>89</v>
      </c>
      <c r="B547" s="515"/>
      <c r="C547" s="515"/>
      <c r="D547" s="515"/>
      <c r="E547" s="515"/>
      <c r="F547" s="515"/>
      <c r="G547" s="531"/>
      <c r="H547" s="531"/>
      <c r="I547" s="531"/>
      <c r="J547" s="531"/>
      <c r="K547" s="531"/>
      <c r="L547" s="531"/>
      <c r="M547" s="531"/>
      <c r="N547" s="531"/>
      <c r="O547" s="531"/>
      <c r="P547" s="531"/>
      <c r="Q547" s="531"/>
      <c r="R547" s="531"/>
      <c r="S547" s="531"/>
      <c r="T547" s="531"/>
      <c r="U547" s="531"/>
      <c r="V547" s="531"/>
      <c r="W547" s="531"/>
      <c r="X547" s="531"/>
      <c r="Y547" s="531"/>
      <c r="Z547" s="639"/>
      <c r="AA547" s="543"/>
      <c r="AB547" s="543"/>
      <c r="AC547" s="542"/>
      <c r="AD547" s="543"/>
      <c r="AE547" s="543"/>
      <c r="AF547" s="540"/>
      <c r="AG547" s="540"/>
      <c r="AH547" s="540"/>
    </row>
    <row r="548" spans="1:34" s="17" customFormat="1" ht="12" customHeight="1">
      <c r="A548" s="544"/>
      <c r="B548" s="515"/>
      <c r="C548" s="515"/>
      <c r="D548" s="515"/>
      <c r="E548" s="515"/>
      <c r="F548" s="515"/>
      <c r="G548" s="531"/>
      <c r="H548" s="531"/>
      <c r="I548" s="531"/>
      <c r="J548" s="531"/>
      <c r="K548" s="531"/>
      <c r="L548" s="531"/>
      <c r="M548" s="531"/>
      <c r="N548" s="531"/>
      <c r="O548" s="531"/>
      <c r="P548" s="531"/>
      <c r="Q548" s="531"/>
      <c r="R548" s="531"/>
      <c r="S548" s="531"/>
      <c r="T548" s="531"/>
      <c r="U548" s="531"/>
      <c r="V548" s="531"/>
      <c r="W548" s="531"/>
      <c r="X548" s="531"/>
      <c r="Y548" s="531"/>
      <c r="Z548" s="639"/>
      <c r="AA548" s="543"/>
      <c r="AB548" s="543"/>
      <c r="AC548" s="542"/>
      <c r="AD548" s="543"/>
      <c r="AE548" s="543"/>
      <c r="AF548" s="540"/>
      <c r="AG548" s="540"/>
      <c r="AH548" s="540"/>
    </row>
    <row r="549" spans="1:34" s="17" customFormat="1" ht="12" customHeight="1">
      <c r="A549" s="529" t="s">
        <v>92</v>
      </c>
      <c r="B549" s="515"/>
      <c r="C549" s="515"/>
      <c r="D549" s="515"/>
      <c r="E549" s="515"/>
      <c r="F549" s="515"/>
      <c r="G549" s="531"/>
      <c r="H549" s="531"/>
      <c r="I549" s="531"/>
      <c r="J549" s="531"/>
      <c r="K549" s="531"/>
      <c r="L549" s="531"/>
      <c r="M549" s="531"/>
      <c r="N549" s="531"/>
      <c r="O549" s="531"/>
      <c r="P549" s="531"/>
      <c r="Q549" s="531"/>
      <c r="R549" s="531"/>
      <c r="S549" s="531"/>
      <c r="T549" s="531"/>
      <c r="U549" s="531"/>
      <c r="V549" s="531"/>
      <c r="W549" s="531"/>
      <c r="X549" s="531"/>
      <c r="Y549" s="531"/>
      <c r="Z549" s="639"/>
      <c r="AA549" s="543">
        <v>2737.6</v>
      </c>
      <c r="AB549" s="543">
        <v>3018.8</v>
      </c>
      <c r="AC549" s="542">
        <v>3296.6</v>
      </c>
      <c r="AD549" s="543">
        <v>3600.6</v>
      </c>
      <c r="AE549" s="543">
        <v>3931</v>
      </c>
      <c r="AF549" s="540"/>
      <c r="AG549" s="540"/>
      <c r="AH549" s="540"/>
    </row>
    <row r="550" spans="1:34" s="17" customFormat="1" ht="12" customHeight="1">
      <c r="A550" s="544" t="s">
        <v>489</v>
      </c>
      <c r="B550" s="515"/>
      <c r="C550" s="515"/>
      <c r="D550" s="515"/>
      <c r="E550" s="515"/>
      <c r="F550" s="515"/>
      <c r="G550" s="531"/>
      <c r="H550" s="531"/>
      <c r="I550" s="531"/>
      <c r="J550" s="531"/>
      <c r="K550" s="531"/>
      <c r="L550" s="531"/>
      <c r="M550" s="531"/>
      <c r="N550" s="531"/>
      <c r="O550" s="531"/>
      <c r="P550" s="531"/>
      <c r="Q550" s="531"/>
      <c r="R550" s="531"/>
      <c r="S550" s="531"/>
      <c r="T550" s="531"/>
      <c r="U550" s="531"/>
      <c r="V550" s="531"/>
      <c r="W550" s="531"/>
      <c r="X550" s="531"/>
      <c r="Y550" s="531"/>
      <c r="Z550" s="639"/>
      <c r="AA550" s="543">
        <v>231.5</v>
      </c>
      <c r="AB550" s="543">
        <v>243.1</v>
      </c>
      <c r="AC550" s="542">
        <v>255.3</v>
      </c>
      <c r="AD550" s="543">
        <v>268.10000000000002</v>
      </c>
      <c r="AE550" s="543">
        <v>281.39999999999998</v>
      </c>
      <c r="AF550" s="540"/>
      <c r="AG550" s="540"/>
      <c r="AH550" s="540"/>
    </row>
    <row r="551" spans="1:34" s="17" customFormat="1" ht="12" customHeight="1">
      <c r="A551" s="544" t="s">
        <v>88</v>
      </c>
      <c r="B551" s="515"/>
      <c r="C551" s="515"/>
      <c r="D551" s="515"/>
      <c r="E551" s="515"/>
      <c r="F551" s="515"/>
      <c r="G551" s="531"/>
      <c r="H551" s="531"/>
      <c r="I551" s="531"/>
      <c r="J551" s="531"/>
      <c r="K551" s="531"/>
      <c r="L551" s="531"/>
      <c r="M551" s="531"/>
      <c r="N551" s="531"/>
      <c r="O551" s="531"/>
      <c r="P551" s="531"/>
      <c r="Q551" s="531"/>
      <c r="R551" s="531"/>
      <c r="S551" s="531"/>
      <c r="T551" s="531"/>
      <c r="U551" s="531"/>
      <c r="V551" s="531"/>
      <c r="W551" s="531"/>
      <c r="X551" s="531"/>
      <c r="Y551" s="531"/>
      <c r="Z551" s="639"/>
      <c r="AA551" s="543">
        <v>1182.7</v>
      </c>
      <c r="AB551" s="543">
        <v>1241.8</v>
      </c>
      <c r="AC551" s="542">
        <v>1291.5</v>
      </c>
      <c r="AD551" s="543">
        <v>1343.1</v>
      </c>
      <c r="AE551" s="543">
        <v>1396.8</v>
      </c>
      <c r="AF551" s="540"/>
      <c r="AG551" s="540"/>
      <c r="AH551" s="540"/>
    </row>
    <row r="552" spans="1:34" s="17" customFormat="1" ht="12" customHeight="1">
      <c r="A552" s="544" t="s">
        <v>103</v>
      </c>
      <c r="B552" s="515"/>
      <c r="C552" s="515"/>
      <c r="D552" s="515"/>
      <c r="E552" s="515"/>
      <c r="F552" s="515"/>
      <c r="G552" s="531"/>
      <c r="H552" s="531"/>
      <c r="I552" s="531"/>
      <c r="J552" s="531"/>
      <c r="K552" s="531"/>
      <c r="L552" s="531"/>
      <c r="M552" s="531"/>
      <c r="N552" s="531"/>
      <c r="O552" s="531"/>
      <c r="P552" s="531"/>
      <c r="Q552" s="531"/>
      <c r="R552" s="531"/>
      <c r="S552" s="531"/>
      <c r="T552" s="531"/>
      <c r="U552" s="531"/>
      <c r="V552" s="531"/>
      <c r="W552" s="531"/>
      <c r="X552" s="531"/>
      <c r="Y552" s="531"/>
      <c r="Z552" s="639"/>
      <c r="AA552" s="543">
        <v>4</v>
      </c>
      <c r="AB552" s="543">
        <v>5</v>
      </c>
      <c r="AC552" s="542">
        <v>4</v>
      </c>
      <c r="AD552" s="543">
        <v>4</v>
      </c>
      <c r="AE552" s="543">
        <v>4</v>
      </c>
      <c r="AF552" s="540"/>
      <c r="AG552" s="540"/>
      <c r="AH552" s="540"/>
    </row>
    <row r="553" spans="1:34" s="17" customFormat="1" ht="12" customHeight="1">
      <c r="A553" s="544" t="s">
        <v>89</v>
      </c>
      <c r="B553" s="515"/>
      <c r="C553" s="515"/>
      <c r="D553" s="515"/>
      <c r="E553" s="515"/>
      <c r="F553" s="515"/>
      <c r="G553" s="531"/>
      <c r="H553" s="531"/>
      <c r="I553" s="531"/>
      <c r="J553" s="531"/>
      <c r="K553" s="531"/>
      <c r="L553" s="531"/>
      <c r="M553" s="531"/>
      <c r="N553" s="531"/>
      <c r="O553" s="531"/>
      <c r="P553" s="531"/>
      <c r="Q553" s="531"/>
      <c r="R553" s="531"/>
      <c r="S553" s="531"/>
      <c r="T553" s="531"/>
      <c r="U553" s="531"/>
      <c r="V553" s="531"/>
      <c r="W553" s="531"/>
      <c r="X553" s="531"/>
      <c r="Y553" s="531"/>
      <c r="Z553" s="639"/>
      <c r="AA553" s="543"/>
      <c r="AB553" s="543"/>
      <c r="AC553" s="542"/>
      <c r="AD553" s="543"/>
      <c r="AE553" s="543"/>
      <c r="AF553" s="540"/>
      <c r="AG553" s="540"/>
      <c r="AH553" s="540"/>
    </row>
    <row r="554" spans="1:34" s="17" customFormat="1" ht="12" customHeight="1">
      <c r="A554" s="544"/>
      <c r="B554" s="515"/>
      <c r="C554" s="515"/>
      <c r="D554" s="515"/>
      <c r="E554" s="515"/>
      <c r="F554" s="515"/>
      <c r="G554" s="531"/>
      <c r="H554" s="531"/>
      <c r="I554" s="531"/>
      <c r="J554" s="531"/>
      <c r="K554" s="531"/>
      <c r="L554" s="531"/>
      <c r="M554" s="531"/>
      <c r="N554" s="531"/>
      <c r="O554" s="531"/>
      <c r="P554" s="531"/>
      <c r="Q554" s="531"/>
      <c r="R554" s="531"/>
      <c r="S554" s="531"/>
      <c r="T554" s="531"/>
      <c r="U554" s="531"/>
      <c r="V554" s="531"/>
      <c r="W554" s="531"/>
      <c r="X554" s="531"/>
      <c r="Y554" s="531"/>
      <c r="Z554" s="639"/>
      <c r="AA554" s="543"/>
      <c r="AB554" s="543"/>
      <c r="AC554" s="542"/>
      <c r="AD554" s="543"/>
      <c r="AE554" s="543"/>
      <c r="AF554" s="540"/>
      <c r="AG554" s="540"/>
      <c r="AH554" s="540"/>
    </row>
    <row r="555" spans="1:34" s="17" customFormat="1" ht="12" customHeight="1">
      <c r="A555" s="529" t="s">
        <v>93</v>
      </c>
      <c r="B555" s="515"/>
      <c r="C555" s="515"/>
      <c r="D555" s="515"/>
      <c r="E555" s="515"/>
      <c r="F555" s="515"/>
      <c r="G555" s="531"/>
      <c r="H555" s="531"/>
      <c r="I555" s="531"/>
      <c r="J555" s="531"/>
      <c r="K555" s="531"/>
      <c r="L555" s="531"/>
      <c r="M555" s="531"/>
      <c r="N555" s="531"/>
      <c r="O555" s="531"/>
      <c r="P555" s="531"/>
      <c r="Q555" s="531"/>
      <c r="R555" s="531"/>
      <c r="S555" s="531"/>
      <c r="T555" s="531"/>
      <c r="U555" s="531"/>
      <c r="V555" s="531"/>
      <c r="W555" s="531"/>
      <c r="X555" s="531"/>
      <c r="Y555" s="531"/>
      <c r="Z555" s="639"/>
      <c r="AA555" s="543">
        <v>915.6</v>
      </c>
      <c r="AB555" s="543">
        <v>1009.7</v>
      </c>
      <c r="AC555" s="542">
        <v>1113.2</v>
      </c>
      <c r="AD555" s="543">
        <v>1227.5</v>
      </c>
      <c r="AE555" s="543">
        <v>1353</v>
      </c>
      <c r="AF555" s="540"/>
      <c r="AG555" s="540"/>
      <c r="AH555" s="540"/>
    </row>
    <row r="556" spans="1:34" s="17" customFormat="1" ht="12" customHeight="1">
      <c r="A556" s="544" t="s">
        <v>489</v>
      </c>
      <c r="B556" s="515"/>
      <c r="C556" s="515"/>
      <c r="D556" s="515"/>
      <c r="E556" s="515"/>
      <c r="F556" s="515"/>
      <c r="G556" s="531"/>
      <c r="H556" s="531"/>
      <c r="I556" s="531"/>
      <c r="J556" s="531"/>
      <c r="K556" s="531"/>
      <c r="L556" s="531"/>
      <c r="M556" s="531"/>
      <c r="N556" s="531"/>
      <c r="O556" s="531"/>
      <c r="P556" s="531"/>
      <c r="Q556" s="531"/>
      <c r="R556" s="531"/>
      <c r="S556" s="531"/>
      <c r="T556" s="531"/>
      <c r="U556" s="531"/>
      <c r="V556" s="531"/>
      <c r="W556" s="531"/>
      <c r="X556" s="531"/>
      <c r="Y556" s="531"/>
      <c r="Z556" s="639"/>
      <c r="AA556" s="543">
        <v>379.4</v>
      </c>
      <c r="AB556" s="543">
        <v>398.5</v>
      </c>
      <c r="AC556" s="542">
        <v>418.4</v>
      </c>
      <c r="AD556" s="543">
        <v>439.4</v>
      </c>
      <c r="AE556" s="543">
        <v>461.3</v>
      </c>
      <c r="AF556" s="540"/>
      <c r="AG556" s="540"/>
      <c r="AH556" s="540"/>
    </row>
    <row r="557" spans="1:34" s="17" customFormat="1" ht="12" customHeight="1">
      <c r="A557" s="544" t="s">
        <v>88</v>
      </c>
      <c r="B557" s="515"/>
      <c r="C557" s="515"/>
      <c r="D557" s="515"/>
      <c r="E557" s="515"/>
      <c r="F557" s="515"/>
      <c r="G557" s="531"/>
      <c r="H557" s="531"/>
      <c r="I557" s="531"/>
      <c r="J557" s="531"/>
      <c r="K557" s="531"/>
      <c r="L557" s="531"/>
      <c r="M557" s="531"/>
      <c r="N557" s="531"/>
      <c r="O557" s="531"/>
      <c r="P557" s="531"/>
      <c r="Q557" s="531"/>
      <c r="R557" s="531"/>
      <c r="S557" s="531"/>
      <c r="T557" s="531"/>
      <c r="U557" s="531"/>
      <c r="V557" s="531"/>
      <c r="W557" s="531"/>
      <c r="X557" s="531"/>
      <c r="Y557" s="531"/>
      <c r="Z557" s="639"/>
      <c r="AA557" s="543">
        <v>241.3</v>
      </c>
      <c r="AB557" s="543">
        <v>253.4</v>
      </c>
      <c r="AC557" s="542">
        <v>266</v>
      </c>
      <c r="AD557" s="543">
        <v>279.3</v>
      </c>
      <c r="AE557" s="543">
        <v>293.3</v>
      </c>
      <c r="AF557" s="540"/>
      <c r="AG557" s="540"/>
      <c r="AH557" s="540"/>
    </row>
    <row r="558" spans="1:34" s="17" customFormat="1" ht="12" customHeight="1">
      <c r="A558" s="544" t="s">
        <v>103</v>
      </c>
      <c r="B558" s="515"/>
      <c r="C558" s="515"/>
      <c r="D558" s="515"/>
      <c r="E558" s="515"/>
      <c r="F558" s="515"/>
      <c r="G558" s="531"/>
      <c r="H558" s="531"/>
      <c r="I558" s="531"/>
      <c r="J558" s="531"/>
      <c r="K558" s="531"/>
      <c r="L558" s="531"/>
      <c r="M558" s="531"/>
      <c r="N558" s="531"/>
      <c r="O558" s="531"/>
      <c r="P558" s="531"/>
      <c r="Q558" s="531"/>
      <c r="R558" s="531"/>
      <c r="S558" s="531"/>
      <c r="T558" s="531"/>
      <c r="U558" s="531"/>
      <c r="V558" s="531"/>
      <c r="W558" s="531"/>
      <c r="X558" s="531"/>
      <c r="Y558" s="531"/>
      <c r="Z558" s="639"/>
      <c r="AA558" s="543">
        <v>6</v>
      </c>
      <c r="AB558" s="543">
        <v>5</v>
      </c>
      <c r="AC558" s="542">
        <v>5</v>
      </c>
      <c r="AD558" s="543">
        <v>5</v>
      </c>
      <c r="AE558" s="543">
        <v>5</v>
      </c>
      <c r="AF558" s="540"/>
      <c r="AG558" s="540"/>
      <c r="AH558" s="540"/>
    </row>
    <row r="559" spans="1:34" s="17" customFormat="1" ht="12" customHeight="1">
      <c r="A559" s="544" t="s">
        <v>89</v>
      </c>
      <c r="B559" s="515"/>
      <c r="C559" s="515"/>
      <c r="D559" s="515"/>
      <c r="E559" s="515"/>
      <c r="F559" s="515"/>
      <c r="G559" s="531"/>
      <c r="H559" s="531"/>
      <c r="I559" s="531"/>
      <c r="J559" s="531"/>
      <c r="K559" s="531"/>
      <c r="L559" s="531"/>
      <c r="M559" s="531"/>
      <c r="N559" s="531"/>
      <c r="O559" s="531"/>
      <c r="P559" s="531"/>
      <c r="Q559" s="531"/>
      <c r="R559" s="531"/>
      <c r="S559" s="531"/>
      <c r="T559" s="531"/>
      <c r="U559" s="531"/>
      <c r="V559" s="531"/>
      <c r="W559" s="531"/>
      <c r="X559" s="531"/>
      <c r="Y559" s="531"/>
      <c r="Z559" s="639"/>
      <c r="AA559" s="543"/>
      <c r="AB559" s="543"/>
      <c r="AC559" s="542"/>
      <c r="AD559" s="543"/>
      <c r="AE559" s="543"/>
      <c r="AF559" s="540"/>
      <c r="AG559" s="540"/>
      <c r="AH559" s="540"/>
    </row>
    <row r="560" spans="1:34" s="17" customFormat="1" ht="12" customHeight="1">
      <c r="A560" s="544"/>
      <c r="B560" s="515"/>
      <c r="C560" s="515"/>
      <c r="D560" s="515"/>
      <c r="E560" s="515"/>
      <c r="F560" s="515"/>
      <c r="G560" s="531"/>
      <c r="H560" s="531"/>
      <c r="I560" s="531"/>
      <c r="J560" s="531"/>
      <c r="K560" s="531"/>
      <c r="L560" s="531"/>
      <c r="M560" s="531"/>
      <c r="N560" s="531"/>
      <c r="O560" s="531"/>
      <c r="P560" s="531"/>
      <c r="Q560" s="531"/>
      <c r="R560" s="531"/>
      <c r="S560" s="531"/>
      <c r="T560" s="531"/>
      <c r="U560" s="531"/>
      <c r="V560" s="531"/>
      <c r="W560" s="531"/>
      <c r="X560" s="531"/>
      <c r="Y560" s="531"/>
      <c r="Z560" s="639"/>
      <c r="AA560" s="543"/>
      <c r="AB560" s="543"/>
      <c r="AC560" s="542"/>
      <c r="AD560" s="543"/>
      <c r="AE560" s="543"/>
      <c r="AF560" s="540"/>
      <c r="AG560" s="540"/>
      <c r="AH560" s="540"/>
    </row>
    <row r="561" spans="1:34" s="17" customFormat="1" ht="12" customHeight="1">
      <c r="A561" s="529" t="s">
        <v>94</v>
      </c>
      <c r="B561" s="515"/>
      <c r="C561" s="515"/>
      <c r="D561" s="515"/>
      <c r="E561" s="515"/>
      <c r="F561" s="515"/>
      <c r="G561" s="531"/>
      <c r="H561" s="531"/>
      <c r="I561" s="531"/>
      <c r="J561" s="531"/>
      <c r="K561" s="531"/>
      <c r="L561" s="531"/>
      <c r="M561" s="531"/>
      <c r="N561" s="531"/>
      <c r="O561" s="531"/>
      <c r="P561" s="531"/>
      <c r="Q561" s="531"/>
      <c r="R561" s="531"/>
      <c r="S561" s="531"/>
      <c r="T561" s="531"/>
      <c r="U561" s="531"/>
      <c r="V561" s="531"/>
      <c r="W561" s="531"/>
      <c r="X561" s="531"/>
      <c r="Y561" s="531"/>
      <c r="Z561" s="639"/>
      <c r="AA561" s="543">
        <v>7405.4</v>
      </c>
      <c r="AB561" s="543">
        <v>8073.4</v>
      </c>
      <c r="AC561" s="542">
        <v>8661.7999999999993</v>
      </c>
      <c r="AD561" s="543">
        <v>9450</v>
      </c>
      <c r="AE561" s="543">
        <v>10306.1</v>
      </c>
      <c r="AF561" s="540"/>
      <c r="AG561" s="540"/>
      <c r="AH561" s="540"/>
    </row>
    <row r="562" spans="1:34" s="17" customFormat="1" ht="12" customHeight="1">
      <c r="A562" s="544" t="s">
        <v>489</v>
      </c>
      <c r="B562" s="515"/>
      <c r="C562" s="515"/>
      <c r="D562" s="515"/>
      <c r="E562" s="515"/>
      <c r="F562" s="515"/>
      <c r="G562" s="531"/>
      <c r="H562" s="531"/>
      <c r="I562" s="531"/>
      <c r="J562" s="531"/>
      <c r="K562" s="531"/>
      <c r="L562" s="531"/>
      <c r="M562" s="531"/>
      <c r="N562" s="531"/>
      <c r="O562" s="531"/>
      <c r="P562" s="531"/>
      <c r="Q562" s="531"/>
      <c r="R562" s="531"/>
      <c r="S562" s="531"/>
      <c r="T562" s="531"/>
      <c r="U562" s="531"/>
      <c r="V562" s="531"/>
      <c r="W562" s="531"/>
      <c r="X562" s="531"/>
      <c r="Y562" s="531"/>
      <c r="Z562" s="639"/>
      <c r="AA562" s="543">
        <v>235.2</v>
      </c>
      <c r="AB562" s="543">
        <v>247</v>
      </c>
      <c r="AC562" s="542">
        <v>259.3</v>
      </c>
      <c r="AD562" s="543">
        <v>272.39999999999998</v>
      </c>
      <c r="AE562" s="543">
        <v>285.89999999999998</v>
      </c>
      <c r="AF562" s="540"/>
      <c r="AG562" s="540"/>
      <c r="AH562" s="540"/>
    </row>
    <row r="563" spans="1:34" s="17" customFormat="1" ht="12" customHeight="1">
      <c r="A563" s="544" t="s">
        <v>88</v>
      </c>
      <c r="B563" s="515"/>
      <c r="C563" s="515"/>
      <c r="D563" s="515"/>
      <c r="E563" s="515"/>
      <c r="F563" s="515"/>
      <c r="G563" s="531"/>
      <c r="H563" s="531"/>
      <c r="I563" s="531"/>
      <c r="J563" s="531"/>
      <c r="K563" s="531"/>
      <c r="L563" s="531"/>
      <c r="M563" s="531"/>
      <c r="N563" s="531"/>
      <c r="O563" s="531"/>
      <c r="P563" s="531"/>
      <c r="Q563" s="531"/>
      <c r="R563" s="531"/>
      <c r="S563" s="531"/>
      <c r="T563" s="531"/>
      <c r="U563" s="531"/>
      <c r="V563" s="531"/>
      <c r="W563" s="531"/>
      <c r="X563" s="531"/>
      <c r="Y563" s="531"/>
      <c r="Z563" s="639"/>
      <c r="AA563" s="543">
        <v>3148.8</v>
      </c>
      <c r="AB563" s="543">
        <v>3268.8</v>
      </c>
      <c r="AC563" s="542">
        <v>3339.9</v>
      </c>
      <c r="AD563" s="543">
        <v>3469.9</v>
      </c>
      <c r="AE563" s="543">
        <v>3604.6</v>
      </c>
      <c r="AF563" s="540"/>
      <c r="AG563" s="540"/>
      <c r="AH563" s="540"/>
    </row>
    <row r="564" spans="1:34" s="17" customFormat="1" ht="12" customHeight="1">
      <c r="A564" s="544" t="s">
        <v>103</v>
      </c>
      <c r="B564" s="515"/>
      <c r="C564" s="515"/>
      <c r="D564" s="515"/>
      <c r="E564" s="515"/>
      <c r="F564" s="515"/>
      <c r="G564" s="531"/>
      <c r="H564" s="531"/>
      <c r="I564" s="531"/>
      <c r="J564" s="531"/>
      <c r="K564" s="531"/>
      <c r="L564" s="531"/>
      <c r="M564" s="531"/>
      <c r="N564" s="531"/>
      <c r="O564" s="531"/>
      <c r="P564" s="531"/>
      <c r="Q564" s="531"/>
      <c r="R564" s="531"/>
      <c r="S564" s="531"/>
      <c r="T564" s="531"/>
      <c r="U564" s="531"/>
      <c r="V564" s="531"/>
      <c r="W564" s="531"/>
      <c r="X564" s="531"/>
      <c r="Y564" s="531"/>
      <c r="Z564" s="639"/>
      <c r="AA564" s="543">
        <v>-6.4</v>
      </c>
      <c r="AB564" s="543">
        <v>3.8</v>
      </c>
      <c r="AC564" s="542">
        <v>2.2000000000000002</v>
      </c>
      <c r="AD564" s="543">
        <v>3.9</v>
      </c>
      <c r="AE564" s="543">
        <v>3.9</v>
      </c>
      <c r="AF564" s="540"/>
      <c r="AG564" s="540"/>
      <c r="AH564" s="540"/>
    </row>
    <row r="565" spans="1:34" s="17" customFormat="1" ht="12" customHeight="1">
      <c r="A565" s="544" t="s">
        <v>89</v>
      </c>
      <c r="B565" s="515"/>
      <c r="C565" s="515"/>
      <c r="D565" s="515"/>
      <c r="E565" s="515"/>
      <c r="F565" s="515"/>
      <c r="G565" s="531"/>
      <c r="H565" s="531"/>
      <c r="I565" s="531"/>
      <c r="J565" s="531"/>
      <c r="K565" s="531"/>
      <c r="L565" s="531"/>
      <c r="M565" s="531"/>
      <c r="N565" s="531"/>
      <c r="O565" s="531"/>
      <c r="P565" s="531"/>
      <c r="Q565" s="531"/>
      <c r="R565" s="531"/>
      <c r="S565" s="531"/>
      <c r="T565" s="531"/>
      <c r="U565" s="531"/>
      <c r="V565" s="531"/>
      <c r="W565" s="531"/>
      <c r="X565" s="531"/>
      <c r="Y565" s="531"/>
      <c r="Z565" s="639"/>
      <c r="AA565" s="543"/>
      <c r="AB565" s="543"/>
      <c r="AC565" s="542"/>
      <c r="AD565" s="543"/>
      <c r="AE565" s="543"/>
      <c r="AF565" s="540"/>
      <c r="AG565" s="540"/>
      <c r="AH565" s="540"/>
    </row>
    <row r="566" spans="1:34" s="17" customFormat="1" ht="12" customHeight="1">
      <c r="A566" s="544"/>
      <c r="B566" s="515"/>
      <c r="C566" s="515"/>
      <c r="D566" s="515"/>
      <c r="E566" s="515"/>
      <c r="F566" s="515"/>
      <c r="G566" s="531"/>
      <c r="H566" s="531"/>
      <c r="I566" s="531"/>
      <c r="J566" s="531"/>
      <c r="K566" s="531"/>
      <c r="L566" s="531"/>
      <c r="M566" s="531"/>
      <c r="N566" s="531"/>
      <c r="O566" s="531"/>
      <c r="P566" s="531"/>
      <c r="Q566" s="531"/>
      <c r="R566" s="531"/>
      <c r="S566" s="531"/>
      <c r="T566" s="531"/>
      <c r="U566" s="531"/>
      <c r="V566" s="531"/>
      <c r="W566" s="531"/>
      <c r="X566" s="531"/>
      <c r="Y566" s="531"/>
      <c r="Z566" s="639"/>
      <c r="AA566" s="543"/>
      <c r="AB566" s="543"/>
      <c r="AC566" s="542"/>
      <c r="AD566" s="543"/>
      <c r="AE566" s="543"/>
      <c r="AF566" s="540"/>
      <c r="AG566" s="540"/>
      <c r="AH566" s="540"/>
    </row>
    <row r="567" spans="1:34" s="17" customFormat="1" ht="12" customHeight="1">
      <c r="A567" s="529" t="s">
        <v>95</v>
      </c>
      <c r="B567" s="515"/>
      <c r="C567" s="515"/>
      <c r="D567" s="515"/>
      <c r="E567" s="515"/>
      <c r="F567" s="515"/>
      <c r="G567" s="531"/>
      <c r="H567" s="531"/>
      <c r="I567" s="531"/>
      <c r="J567" s="531"/>
      <c r="K567" s="531"/>
      <c r="L567" s="531"/>
      <c r="M567" s="531"/>
      <c r="N567" s="531"/>
      <c r="O567" s="531"/>
      <c r="P567" s="531"/>
      <c r="Q567" s="531"/>
      <c r="R567" s="531"/>
      <c r="S567" s="531"/>
      <c r="T567" s="531"/>
      <c r="U567" s="531"/>
      <c r="V567" s="531"/>
      <c r="W567" s="531"/>
      <c r="X567" s="531"/>
      <c r="Y567" s="531"/>
      <c r="Z567" s="639"/>
      <c r="AA567" s="543">
        <v>3745.7</v>
      </c>
      <c r="AB567" s="543">
        <v>4130.3999999999996</v>
      </c>
      <c r="AC567" s="542">
        <v>4553.8999999999996</v>
      </c>
      <c r="AD567" s="543">
        <v>5021.7</v>
      </c>
      <c r="AE567" s="543">
        <v>5535.2</v>
      </c>
      <c r="AF567" s="540"/>
      <c r="AG567" s="540"/>
      <c r="AH567" s="540"/>
    </row>
    <row r="568" spans="1:34" s="17" customFormat="1" ht="12" customHeight="1">
      <c r="A568" s="544" t="s">
        <v>489</v>
      </c>
      <c r="B568" s="515"/>
      <c r="C568" s="515"/>
      <c r="D568" s="515"/>
      <c r="E568" s="515"/>
      <c r="F568" s="515"/>
      <c r="G568" s="531"/>
      <c r="H568" s="531"/>
      <c r="I568" s="531"/>
      <c r="J568" s="531"/>
      <c r="K568" s="531"/>
      <c r="L568" s="531"/>
      <c r="M568" s="531"/>
      <c r="N568" s="531"/>
      <c r="O568" s="531"/>
      <c r="P568" s="531"/>
      <c r="Q568" s="531"/>
      <c r="R568" s="531"/>
      <c r="S568" s="531"/>
      <c r="T568" s="531"/>
      <c r="U568" s="531"/>
      <c r="V568" s="531"/>
      <c r="W568" s="531"/>
      <c r="X568" s="531"/>
      <c r="Y568" s="531"/>
      <c r="Z568" s="639"/>
      <c r="AA568" s="543">
        <v>267.5</v>
      </c>
      <c r="AB568" s="543">
        <v>280.89999999999998</v>
      </c>
      <c r="AC568" s="542">
        <v>294.89999999999998</v>
      </c>
      <c r="AD568" s="543">
        <v>309.8</v>
      </c>
      <c r="AE568" s="543">
        <v>325.2</v>
      </c>
      <c r="AF568" s="540"/>
      <c r="AG568" s="540"/>
      <c r="AH568" s="540"/>
    </row>
    <row r="569" spans="1:34" s="17" customFormat="1" ht="12" customHeight="1">
      <c r="A569" s="544" t="s">
        <v>88</v>
      </c>
      <c r="B569" s="515"/>
      <c r="C569" s="515"/>
      <c r="D569" s="515"/>
      <c r="E569" s="515"/>
      <c r="F569" s="515"/>
      <c r="G569" s="531"/>
      <c r="H569" s="531"/>
      <c r="I569" s="531"/>
      <c r="J569" s="531"/>
      <c r="K569" s="531"/>
      <c r="L569" s="531"/>
      <c r="M569" s="531"/>
      <c r="N569" s="531"/>
      <c r="O569" s="531"/>
      <c r="P569" s="531"/>
      <c r="Q569" s="531"/>
      <c r="R569" s="531"/>
      <c r="S569" s="531"/>
      <c r="T569" s="531"/>
      <c r="U569" s="531"/>
      <c r="V569" s="531"/>
      <c r="W569" s="531"/>
      <c r="X569" s="531"/>
      <c r="Y569" s="531"/>
      <c r="Z569" s="639"/>
      <c r="AA569" s="543">
        <v>1400.5</v>
      </c>
      <c r="AB569" s="543">
        <v>1470.5</v>
      </c>
      <c r="AC569" s="542">
        <v>1544</v>
      </c>
      <c r="AD569" s="543">
        <v>1621.2</v>
      </c>
      <c r="AE569" s="543">
        <v>1702.3</v>
      </c>
      <c r="AF569" s="540"/>
      <c r="AG569" s="540"/>
      <c r="AH569" s="540"/>
    </row>
    <row r="570" spans="1:34" s="17" customFormat="1" ht="12" customHeight="1">
      <c r="A570" s="544" t="s">
        <v>103</v>
      </c>
      <c r="B570" s="515"/>
      <c r="C570" s="515"/>
      <c r="D570" s="515"/>
      <c r="E570" s="515"/>
      <c r="F570" s="515"/>
      <c r="G570" s="531"/>
      <c r="H570" s="531"/>
      <c r="I570" s="531"/>
      <c r="J570" s="531"/>
      <c r="K570" s="531"/>
      <c r="L570" s="531"/>
      <c r="M570" s="531"/>
      <c r="N570" s="531"/>
      <c r="O570" s="531"/>
      <c r="P570" s="531"/>
      <c r="Q570" s="531"/>
      <c r="R570" s="531"/>
      <c r="S570" s="531"/>
      <c r="T570" s="531"/>
      <c r="U570" s="531"/>
      <c r="V570" s="531"/>
      <c r="W570" s="531"/>
      <c r="X570" s="531"/>
      <c r="Y570" s="531"/>
      <c r="Z570" s="639"/>
      <c r="AA570" s="543">
        <v>4</v>
      </c>
      <c r="AB570" s="543">
        <v>5</v>
      </c>
      <c r="AC570" s="542">
        <v>5</v>
      </c>
      <c r="AD570" s="543">
        <v>5</v>
      </c>
      <c r="AE570" s="543">
        <v>5</v>
      </c>
      <c r="AF570" s="540"/>
      <c r="AG570" s="540"/>
      <c r="AH570" s="540"/>
    </row>
    <row r="571" spans="1:34" s="17" customFormat="1" ht="12" customHeight="1">
      <c r="A571" s="544" t="s">
        <v>89</v>
      </c>
      <c r="B571" s="515"/>
      <c r="C571" s="515"/>
      <c r="D571" s="515"/>
      <c r="E571" s="515"/>
      <c r="F571" s="515"/>
      <c r="G571" s="531"/>
      <c r="H571" s="531"/>
      <c r="I571" s="531"/>
      <c r="J571" s="531"/>
      <c r="K571" s="531"/>
      <c r="L571" s="531"/>
      <c r="M571" s="531"/>
      <c r="N571" s="531"/>
      <c r="O571" s="531"/>
      <c r="P571" s="531"/>
      <c r="Q571" s="531"/>
      <c r="R571" s="531"/>
      <c r="S571" s="531"/>
      <c r="T571" s="531"/>
      <c r="U571" s="531"/>
      <c r="V571" s="531"/>
      <c r="W571" s="531"/>
      <c r="X571" s="531"/>
      <c r="Y571" s="531"/>
      <c r="Z571" s="639"/>
      <c r="AA571" s="543"/>
      <c r="AB571" s="543"/>
      <c r="AC571" s="542"/>
      <c r="AD571" s="543"/>
      <c r="AE571" s="543"/>
      <c r="AF571" s="540"/>
      <c r="AG571" s="540"/>
      <c r="AH571" s="540"/>
    </row>
    <row r="572" spans="1:34" s="17" customFormat="1" ht="12" customHeight="1">
      <c r="A572" s="544"/>
      <c r="B572" s="515"/>
      <c r="C572" s="515"/>
      <c r="D572" s="515"/>
      <c r="E572" s="515"/>
      <c r="F572" s="515"/>
      <c r="G572" s="531"/>
      <c r="H572" s="531"/>
      <c r="I572" s="531"/>
      <c r="J572" s="531"/>
      <c r="K572" s="531"/>
      <c r="L572" s="531"/>
      <c r="M572" s="531"/>
      <c r="N572" s="531"/>
      <c r="O572" s="531"/>
      <c r="P572" s="531"/>
      <c r="Q572" s="531"/>
      <c r="R572" s="531"/>
      <c r="S572" s="531"/>
      <c r="T572" s="531"/>
      <c r="U572" s="531"/>
      <c r="V572" s="531"/>
      <c r="W572" s="531"/>
      <c r="X572" s="531"/>
      <c r="Y572" s="531"/>
      <c r="Z572" s="639"/>
      <c r="AA572" s="543"/>
      <c r="AB572" s="543"/>
      <c r="AC572" s="542"/>
      <c r="AD572" s="543"/>
      <c r="AE572" s="543"/>
      <c r="AF572" s="540"/>
      <c r="AG572" s="540"/>
      <c r="AH572" s="540"/>
    </row>
    <row r="573" spans="1:34" s="17" customFormat="1" ht="12" customHeight="1">
      <c r="A573" s="529" t="s">
        <v>96</v>
      </c>
      <c r="B573" s="515"/>
      <c r="C573" s="515"/>
      <c r="D573" s="515"/>
      <c r="E573" s="515"/>
      <c r="F573" s="515"/>
      <c r="G573" s="531"/>
      <c r="H573" s="531"/>
      <c r="I573" s="531"/>
      <c r="J573" s="531"/>
      <c r="K573" s="531"/>
      <c r="L573" s="531"/>
      <c r="M573" s="531"/>
      <c r="N573" s="531"/>
      <c r="O573" s="531"/>
      <c r="P573" s="531"/>
      <c r="Q573" s="531"/>
      <c r="R573" s="531"/>
      <c r="S573" s="531"/>
      <c r="T573" s="531"/>
      <c r="U573" s="531"/>
      <c r="V573" s="531"/>
      <c r="W573" s="531"/>
      <c r="X573" s="531"/>
      <c r="Y573" s="531"/>
      <c r="Z573" s="639"/>
      <c r="AA573" s="543">
        <v>1394.5</v>
      </c>
      <c r="AB573" s="543">
        <v>1537.7</v>
      </c>
      <c r="AC573" s="542">
        <v>1695.4</v>
      </c>
      <c r="AD573" s="543">
        <v>1869.5</v>
      </c>
      <c r="AE573" s="543">
        <v>2069.6999999999998</v>
      </c>
      <c r="AF573" s="540"/>
      <c r="AG573" s="540"/>
      <c r="AH573" s="540"/>
    </row>
    <row r="574" spans="1:34" s="17" customFormat="1" ht="12" customHeight="1">
      <c r="A574" s="544" t="s">
        <v>489</v>
      </c>
      <c r="B574" s="515"/>
      <c r="C574" s="515"/>
      <c r="D574" s="515"/>
      <c r="E574" s="515"/>
      <c r="F574" s="515"/>
      <c r="G574" s="531"/>
      <c r="H574" s="531"/>
      <c r="I574" s="531"/>
      <c r="J574" s="531"/>
      <c r="K574" s="531"/>
      <c r="L574" s="531"/>
      <c r="M574" s="531"/>
      <c r="N574" s="531"/>
      <c r="O574" s="531"/>
      <c r="P574" s="531"/>
      <c r="Q574" s="531"/>
      <c r="R574" s="531"/>
      <c r="S574" s="531"/>
      <c r="T574" s="531"/>
      <c r="U574" s="531"/>
      <c r="V574" s="531"/>
      <c r="W574" s="531"/>
      <c r="X574" s="531"/>
      <c r="Y574" s="531"/>
      <c r="Z574" s="639"/>
      <c r="AA574" s="543">
        <v>135</v>
      </c>
      <c r="AB574" s="543">
        <v>141.69999999999999</v>
      </c>
      <c r="AC574" s="542">
        <v>148.80000000000001</v>
      </c>
      <c r="AD574" s="543">
        <v>156.30000000000001</v>
      </c>
      <c r="AE574" s="543">
        <v>164.1</v>
      </c>
      <c r="AF574" s="540"/>
      <c r="AG574" s="540"/>
      <c r="AH574" s="540"/>
    </row>
    <row r="575" spans="1:34" s="17" customFormat="1" ht="12" customHeight="1">
      <c r="A575" s="544" t="s">
        <v>88</v>
      </c>
      <c r="B575" s="515"/>
      <c r="C575" s="515"/>
      <c r="D575" s="515"/>
      <c r="E575" s="515"/>
      <c r="F575" s="515"/>
      <c r="G575" s="531"/>
      <c r="H575" s="531"/>
      <c r="I575" s="531"/>
      <c r="J575" s="531"/>
      <c r="K575" s="531"/>
      <c r="L575" s="531"/>
      <c r="M575" s="531"/>
      <c r="N575" s="531"/>
      <c r="O575" s="531"/>
      <c r="P575" s="531"/>
      <c r="Q575" s="531"/>
      <c r="R575" s="531"/>
      <c r="S575" s="531"/>
      <c r="T575" s="531"/>
      <c r="U575" s="531"/>
      <c r="V575" s="531"/>
      <c r="W575" s="531"/>
      <c r="X575" s="531"/>
      <c r="Y575" s="531"/>
      <c r="Z575" s="639"/>
      <c r="AA575" s="543">
        <v>1033.2</v>
      </c>
      <c r="AB575" s="543">
        <v>1084.9000000000001</v>
      </c>
      <c r="AC575" s="542">
        <v>1139.0999999999999</v>
      </c>
      <c r="AD575" s="543">
        <v>1196.0999999999999</v>
      </c>
      <c r="AE575" s="543">
        <v>1255.9000000000001</v>
      </c>
      <c r="AF575" s="540"/>
      <c r="AG575" s="540"/>
      <c r="AH575" s="540"/>
    </row>
    <row r="576" spans="1:34" s="17" customFormat="1" ht="12" customHeight="1">
      <c r="A576" s="544" t="s">
        <v>103</v>
      </c>
      <c r="B576" s="515"/>
      <c r="C576" s="515"/>
      <c r="D576" s="515"/>
      <c r="E576" s="515"/>
      <c r="F576" s="515"/>
      <c r="G576" s="531"/>
      <c r="H576" s="531"/>
      <c r="I576" s="531"/>
      <c r="J576" s="531"/>
      <c r="K576" s="531"/>
      <c r="L576" s="531"/>
      <c r="M576" s="531"/>
      <c r="N576" s="531"/>
      <c r="O576" s="531"/>
      <c r="P576" s="531"/>
      <c r="Q576" s="531"/>
      <c r="R576" s="531"/>
      <c r="S576" s="531"/>
      <c r="T576" s="531"/>
      <c r="U576" s="531"/>
      <c r="V576" s="531"/>
      <c r="W576" s="531"/>
      <c r="X576" s="531"/>
      <c r="Y576" s="531"/>
      <c r="Z576" s="639"/>
      <c r="AA576" s="543">
        <v>4</v>
      </c>
      <c r="AB576" s="543">
        <v>5</v>
      </c>
      <c r="AC576" s="542">
        <v>5</v>
      </c>
      <c r="AD576" s="543">
        <v>5</v>
      </c>
      <c r="AE576" s="543">
        <v>5</v>
      </c>
      <c r="AF576" s="540"/>
      <c r="AG576" s="540"/>
      <c r="AH576" s="540"/>
    </row>
    <row r="577" spans="1:34" s="17" customFormat="1" ht="12" customHeight="1">
      <c r="A577" s="544" t="s">
        <v>89</v>
      </c>
      <c r="B577" s="515"/>
      <c r="C577" s="515"/>
      <c r="D577" s="515"/>
      <c r="E577" s="515"/>
      <c r="F577" s="515"/>
      <c r="G577" s="531"/>
      <c r="H577" s="531"/>
      <c r="I577" s="531"/>
      <c r="J577" s="531"/>
      <c r="K577" s="531"/>
      <c r="L577" s="531"/>
      <c r="M577" s="531"/>
      <c r="N577" s="531"/>
      <c r="O577" s="531"/>
      <c r="P577" s="531"/>
      <c r="Q577" s="531"/>
      <c r="R577" s="531"/>
      <c r="S577" s="531"/>
      <c r="T577" s="531"/>
      <c r="U577" s="531"/>
      <c r="V577" s="531"/>
      <c r="W577" s="531"/>
      <c r="X577" s="531"/>
      <c r="Y577" s="531"/>
      <c r="Z577" s="639"/>
      <c r="AA577" s="543"/>
      <c r="AB577" s="543"/>
      <c r="AC577" s="542"/>
      <c r="AD577" s="543"/>
      <c r="AE577" s="543"/>
      <c r="AF577" s="540"/>
      <c r="AG577" s="540"/>
      <c r="AH577" s="540"/>
    </row>
    <row r="578" spans="1:34" s="17" customFormat="1" ht="12" customHeight="1">
      <c r="A578" s="544"/>
      <c r="B578" s="515"/>
      <c r="C578" s="515"/>
      <c r="D578" s="515"/>
      <c r="E578" s="515"/>
      <c r="F578" s="515"/>
      <c r="G578" s="531"/>
      <c r="H578" s="531"/>
      <c r="I578" s="531"/>
      <c r="J578" s="531"/>
      <c r="K578" s="531"/>
      <c r="L578" s="531"/>
      <c r="M578" s="531"/>
      <c r="N578" s="531"/>
      <c r="O578" s="531"/>
      <c r="P578" s="531"/>
      <c r="Q578" s="531"/>
      <c r="R578" s="531"/>
      <c r="S578" s="531"/>
      <c r="T578" s="531"/>
      <c r="U578" s="531"/>
      <c r="V578" s="531"/>
      <c r="W578" s="531"/>
      <c r="X578" s="531"/>
      <c r="Y578" s="531"/>
      <c r="Z578" s="639"/>
      <c r="AA578" s="543"/>
      <c r="AB578" s="543"/>
      <c r="AC578" s="542"/>
      <c r="AD578" s="543"/>
      <c r="AE578" s="543"/>
      <c r="AF578" s="540"/>
      <c r="AG578" s="540"/>
      <c r="AH578" s="540"/>
    </row>
    <row r="579" spans="1:34" s="17" customFormat="1" ht="12" customHeight="1">
      <c r="A579" s="529" t="s">
        <v>97</v>
      </c>
      <c r="B579" s="515"/>
      <c r="C579" s="515"/>
      <c r="D579" s="515"/>
      <c r="E579" s="515"/>
      <c r="F579" s="515"/>
      <c r="G579" s="531"/>
      <c r="H579" s="531"/>
      <c r="I579" s="531"/>
      <c r="J579" s="531"/>
      <c r="K579" s="531"/>
      <c r="L579" s="531"/>
      <c r="M579" s="531"/>
      <c r="N579" s="531"/>
      <c r="O579" s="531"/>
      <c r="P579" s="531"/>
      <c r="Q579" s="531"/>
      <c r="R579" s="531"/>
      <c r="S579" s="531"/>
      <c r="T579" s="531"/>
      <c r="U579" s="531"/>
      <c r="V579" s="531"/>
      <c r="W579" s="531"/>
      <c r="X579" s="531"/>
      <c r="Y579" s="531"/>
      <c r="Z579" s="639"/>
      <c r="AA579" s="543">
        <v>1984</v>
      </c>
      <c r="AB579" s="543">
        <v>2187.8000000000002</v>
      </c>
      <c r="AC579" s="542">
        <v>2412.1</v>
      </c>
      <c r="AD579" s="543">
        <v>2659.9</v>
      </c>
      <c r="AE579" s="543">
        <v>2931.8</v>
      </c>
      <c r="AF579" s="540"/>
      <c r="AG579" s="540"/>
      <c r="AH579" s="540"/>
    </row>
    <row r="580" spans="1:34" s="17" customFormat="1" ht="12" customHeight="1">
      <c r="A580" s="544" t="s">
        <v>489</v>
      </c>
      <c r="B580" s="515"/>
      <c r="C580" s="515"/>
      <c r="D580" s="515"/>
      <c r="E580" s="515"/>
      <c r="F580" s="515"/>
      <c r="G580" s="531"/>
      <c r="H580" s="531"/>
      <c r="I580" s="531"/>
      <c r="J580" s="531"/>
      <c r="K580" s="531"/>
      <c r="L580" s="531"/>
      <c r="M580" s="531"/>
      <c r="N580" s="531"/>
      <c r="O580" s="531"/>
      <c r="P580" s="531"/>
      <c r="Q580" s="531"/>
      <c r="R580" s="531"/>
      <c r="S580" s="531"/>
      <c r="T580" s="531"/>
      <c r="U580" s="531"/>
      <c r="V580" s="531"/>
      <c r="W580" s="531"/>
      <c r="X580" s="531"/>
      <c r="Y580" s="531"/>
      <c r="Z580" s="639"/>
      <c r="AA580" s="543">
        <v>262.3</v>
      </c>
      <c r="AB580" s="543">
        <v>276.5</v>
      </c>
      <c r="AC580" s="542">
        <v>290.3</v>
      </c>
      <c r="AD580" s="543">
        <v>304.89999999999998</v>
      </c>
      <c r="AE580" s="543">
        <v>320.10000000000002</v>
      </c>
      <c r="AF580" s="540"/>
      <c r="AG580" s="540"/>
      <c r="AH580" s="540"/>
    </row>
    <row r="581" spans="1:34" s="17" customFormat="1" ht="12" customHeight="1">
      <c r="A581" s="544" t="s">
        <v>88</v>
      </c>
      <c r="B581" s="515"/>
      <c r="C581" s="515"/>
      <c r="D581" s="515"/>
      <c r="E581" s="515"/>
      <c r="F581" s="515"/>
      <c r="G581" s="531"/>
      <c r="H581" s="531"/>
      <c r="I581" s="531"/>
      <c r="J581" s="531"/>
      <c r="K581" s="531"/>
      <c r="L581" s="531"/>
      <c r="M581" s="531"/>
      <c r="N581" s="531"/>
      <c r="O581" s="531"/>
      <c r="P581" s="531"/>
      <c r="Q581" s="531"/>
      <c r="R581" s="531"/>
      <c r="S581" s="531"/>
      <c r="T581" s="531"/>
      <c r="U581" s="531"/>
      <c r="V581" s="531"/>
      <c r="W581" s="531"/>
      <c r="X581" s="531"/>
      <c r="Y581" s="531"/>
      <c r="Z581" s="639"/>
      <c r="AA581" s="543">
        <v>753.5</v>
      </c>
      <c r="AB581" s="543">
        <v>791.2</v>
      </c>
      <c r="AC581" s="542">
        <v>830.8</v>
      </c>
      <c r="AD581" s="543">
        <v>872.3</v>
      </c>
      <c r="AE581" s="543">
        <v>915.9</v>
      </c>
      <c r="AF581" s="540"/>
      <c r="AG581" s="540"/>
      <c r="AH581" s="540"/>
    </row>
    <row r="582" spans="1:34" s="17" customFormat="1" ht="12" customHeight="1">
      <c r="A582" s="544" t="s">
        <v>103</v>
      </c>
      <c r="B582" s="515"/>
      <c r="C582" s="515"/>
      <c r="D582" s="515"/>
      <c r="E582" s="515"/>
      <c r="F582" s="515"/>
      <c r="G582" s="531"/>
      <c r="H582" s="531"/>
      <c r="I582" s="531"/>
      <c r="J582" s="531"/>
      <c r="K582" s="531"/>
      <c r="L582" s="531"/>
      <c r="M582" s="531"/>
      <c r="N582" s="531"/>
      <c r="O582" s="531"/>
      <c r="P582" s="531"/>
      <c r="Q582" s="531"/>
      <c r="R582" s="531"/>
      <c r="S582" s="531"/>
      <c r="T582" s="531"/>
      <c r="U582" s="531"/>
      <c r="V582" s="531"/>
      <c r="W582" s="531"/>
      <c r="X582" s="531"/>
      <c r="Y582" s="531"/>
      <c r="Z582" s="639"/>
      <c r="AA582" s="543">
        <v>5</v>
      </c>
      <c r="AB582" s="543">
        <v>5</v>
      </c>
      <c r="AC582" s="542">
        <v>5</v>
      </c>
      <c r="AD582" s="543">
        <v>5</v>
      </c>
      <c r="AE582" s="543">
        <v>5</v>
      </c>
      <c r="AF582" s="540"/>
      <c r="AG582" s="540"/>
      <c r="AH582" s="540"/>
    </row>
    <row r="583" spans="1:34" s="17" customFormat="1" ht="12" customHeight="1">
      <c r="A583" s="544" t="s">
        <v>89</v>
      </c>
      <c r="B583" s="515"/>
      <c r="C583" s="515"/>
      <c r="D583" s="515"/>
      <c r="E583" s="515"/>
      <c r="F583" s="515"/>
      <c r="G583" s="531"/>
      <c r="H583" s="531"/>
      <c r="I583" s="531"/>
      <c r="J583" s="531"/>
      <c r="K583" s="531"/>
      <c r="L583" s="531"/>
      <c r="M583" s="531"/>
      <c r="N583" s="531"/>
      <c r="O583" s="531"/>
      <c r="P583" s="531"/>
      <c r="Q583" s="531"/>
      <c r="R583" s="531"/>
      <c r="S583" s="531"/>
      <c r="T583" s="531"/>
      <c r="U583" s="531"/>
      <c r="V583" s="531"/>
      <c r="W583" s="531"/>
      <c r="X583" s="531"/>
      <c r="Y583" s="531"/>
      <c r="Z583" s="639"/>
      <c r="AA583" s="543"/>
      <c r="AB583" s="543"/>
      <c r="AC583" s="542"/>
      <c r="AD583" s="543"/>
      <c r="AE583" s="543"/>
      <c r="AF583" s="540"/>
      <c r="AG583" s="540"/>
      <c r="AH583" s="540"/>
    </row>
    <row r="584" spans="1:34" s="17" customFormat="1" ht="12" customHeight="1">
      <c r="A584" s="544"/>
      <c r="B584" s="515"/>
      <c r="C584" s="515"/>
      <c r="D584" s="515"/>
      <c r="E584" s="515"/>
      <c r="F584" s="515"/>
      <c r="G584" s="531"/>
      <c r="H584" s="531"/>
      <c r="I584" s="531"/>
      <c r="J584" s="531"/>
      <c r="K584" s="531"/>
      <c r="L584" s="531"/>
      <c r="M584" s="531"/>
      <c r="N584" s="531"/>
      <c r="O584" s="531"/>
      <c r="P584" s="531"/>
      <c r="Q584" s="531"/>
      <c r="R584" s="531"/>
      <c r="S584" s="531"/>
      <c r="T584" s="531"/>
      <c r="U584" s="531"/>
      <c r="V584" s="531"/>
      <c r="W584" s="531"/>
      <c r="X584" s="531"/>
      <c r="Y584" s="531"/>
      <c r="Z584" s="639"/>
      <c r="AA584" s="543"/>
      <c r="AB584" s="543"/>
      <c r="AC584" s="542"/>
      <c r="AD584" s="543"/>
      <c r="AE584" s="543"/>
      <c r="AF584" s="540"/>
      <c r="AG584" s="540"/>
      <c r="AH584" s="540"/>
    </row>
    <row r="585" spans="1:34" s="17" customFormat="1" ht="12" customHeight="1">
      <c r="A585" s="529" t="s">
        <v>98</v>
      </c>
      <c r="B585" s="515"/>
      <c r="C585" s="515"/>
      <c r="D585" s="515"/>
      <c r="E585" s="515"/>
      <c r="F585" s="515"/>
      <c r="G585" s="531"/>
      <c r="H585" s="531"/>
      <c r="I585" s="531"/>
      <c r="J585" s="531"/>
      <c r="K585" s="531"/>
      <c r="L585" s="531"/>
      <c r="M585" s="531"/>
      <c r="N585" s="531"/>
      <c r="O585" s="531"/>
      <c r="P585" s="531"/>
      <c r="Q585" s="531"/>
      <c r="R585" s="531"/>
      <c r="S585" s="531"/>
      <c r="T585" s="531"/>
      <c r="U585" s="531"/>
      <c r="V585" s="531"/>
      <c r="W585" s="531"/>
      <c r="X585" s="531"/>
      <c r="Y585" s="531"/>
      <c r="Z585" s="639"/>
      <c r="AA585" s="543">
        <v>3255.3</v>
      </c>
      <c r="AB585" s="543">
        <v>3521.3</v>
      </c>
      <c r="AC585" s="542">
        <v>3808.4</v>
      </c>
      <c r="AD585" s="543">
        <v>4119.6000000000004</v>
      </c>
      <c r="AE585" s="543">
        <v>4454.3</v>
      </c>
      <c r="AF585" s="540"/>
      <c r="AG585" s="540"/>
      <c r="AH585" s="540"/>
    </row>
    <row r="586" spans="1:34" s="17" customFormat="1" ht="12" customHeight="1">
      <c r="A586" s="544" t="s">
        <v>489</v>
      </c>
      <c r="B586" s="515"/>
      <c r="C586" s="515"/>
      <c r="D586" s="515"/>
      <c r="E586" s="515"/>
      <c r="F586" s="515"/>
      <c r="G586" s="531"/>
      <c r="H586" s="531"/>
      <c r="I586" s="531"/>
      <c r="J586" s="531"/>
      <c r="K586" s="531"/>
      <c r="L586" s="531"/>
      <c r="M586" s="531"/>
      <c r="N586" s="531"/>
      <c r="O586" s="531"/>
      <c r="P586" s="531"/>
      <c r="Q586" s="531"/>
      <c r="R586" s="531"/>
      <c r="S586" s="531"/>
      <c r="T586" s="531"/>
      <c r="U586" s="531"/>
      <c r="V586" s="531"/>
      <c r="W586" s="531"/>
      <c r="X586" s="531"/>
      <c r="Y586" s="531"/>
      <c r="Z586" s="639"/>
      <c r="AA586" s="543">
        <v>208.2</v>
      </c>
      <c r="AB586" s="543">
        <v>218.7</v>
      </c>
      <c r="AC586" s="542">
        <v>229.6</v>
      </c>
      <c r="AD586" s="543">
        <v>241.1</v>
      </c>
      <c r="AE586" s="543">
        <v>253.1</v>
      </c>
      <c r="AF586" s="540"/>
      <c r="AG586" s="540"/>
      <c r="AH586" s="540"/>
    </row>
    <row r="587" spans="1:34" s="17" customFormat="1" ht="12" customHeight="1">
      <c r="A587" s="544" t="s">
        <v>88</v>
      </c>
      <c r="B587" s="515"/>
      <c r="C587" s="515"/>
      <c r="D587" s="515"/>
      <c r="E587" s="515"/>
      <c r="F587" s="515"/>
      <c r="G587" s="531"/>
      <c r="H587" s="531"/>
      <c r="I587" s="531"/>
      <c r="J587" s="531"/>
      <c r="K587" s="531"/>
      <c r="L587" s="531"/>
      <c r="M587" s="531"/>
      <c r="N587" s="531"/>
      <c r="O587" s="531"/>
      <c r="P587" s="531"/>
      <c r="Q587" s="531"/>
      <c r="R587" s="531"/>
      <c r="S587" s="531"/>
      <c r="T587" s="531"/>
      <c r="U587" s="531"/>
      <c r="V587" s="531"/>
      <c r="W587" s="531"/>
      <c r="X587" s="531"/>
      <c r="Y587" s="531"/>
      <c r="Z587" s="639"/>
      <c r="AA587" s="543">
        <v>1563.4</v>
      </c>
      <c r="AB587" s="543">
        <v>1610.3</v>
      </c>
      <c r="AC587" s="542">
        <v>1658.7</v>
      </c>
      <c r="AD587" s="543">
        <v>1708.4</v>
      </c>
      <c r="AE587" s="543">
        <v>1759.7</v>
      </c>
      <c r="AF587" s="540"/>
      <c r="AG587" s="540"/>
      <c r="AH587" s="540"/>
    </row>
    <row r="588" spans="1:34" s="17" customFormat="1" ht="12" customHeight="1">
      <c r="A588" s="544" t="s">
        <v>103</v>
      </c>
      <c r="B588" s="515"/>
      <c r="C588" s="515"/>
      <c r="D588" s="515"/>
      <c r="E588" s="515"/>
      <c r="F588" s="515"/>
      <c r="G588" s="531"/>
      <c r="H588" s="531"/>
      <c r="I588" s="531"/>
      <c r="J588" s="531"/>
      <c r="K588" s="531"/>
      <c r="L588" s="531"/>
      <c r="M588" s="531"/>
      <c r="N588" s="531"/>
      <c r="O588" s="531"/>
      <c r="P588" s="531"/>
      <c r="Q588" s="531"/>
      <c r="R588" s="531"/>
      <c r="S588" s="531"/>
      <c r="T588" s="531"/>
      <c r="U588" s="531"/>
      <c r="V588" s="531"/>
      <c r="W588" s="531"/>
      <c r="X588" s="531"/>
      <c r="Y588" s="531"/>
      <c r="Z588" s="639"/>
      <c r="AA588" s="543">
        <v>4</v>
      </c>
      <c r="AB588" s="543">
        <v>3</v>
      </c>
      <c r="AC588" s="542">
        <v>3</v>
      </c>
      <c r="AD588" s="543">
        <v>3</v>
      </c>
      <c r="AE588" s="543">
        <v>3</v>
      </c>
      <c r="AF588" s="540"/>
      <c r="AG588" s="540"/>
      <c r="AH588" s="540"/>
    </row>
    <row r="589" spans="1:34" s="17" customFormat="1" ht="12" customHeight="1">
      <c r="A589" s="544" t="s">
        <v>89</v>
      </c>
      <c r="B589" s="515"/>
      <c r="C589" s="515"/>
      <c r="D589" s="515"/>
      <c r="E589" s="515"/>
      <c r="F589" s="515"/>
      <c r="G589" s="531"/>
      <c r="H589" s="531"/>
      <c r="I589" s="531"/>
      <c r="J589" s="531"/>
      <c r="K589" s="531"/>
      <c r="L589" s="531"/>
      <c r="M589" s="531"/>
      <c r="N589" s="531"/>
      <c r="O589" s="531"/>
      <c r="P589" s="531"/>
      <c r="Q589" s="531"/>
      <c r="R589" s="531"/>
      <c r="S589" s="531"/>
      <c r="T589" s="531"/>
      <c r="U589" s="531"/>
      <c r="V589" s="531"/>
      <c r="W589" s="531"/>
      <c r="X589" s="531"/>
      <c r="Y589" s="531"/>
      <c r="Z589" s="639"/>
      <c r="AA589" s="543"/>
      <c r="AB589" s="543"/>
      <c r="AC589" s="542"/>
      <c r="AD589" s="543"/>
      <c r="AE589" s="543"/>
      <c r="AF589" s="540"/>
      <c r="AG589" s="540"/>
      <c r="AH589" s="540"/>
    </row>
    <row r="590" spans="1:34" s="17" customFormat="1" ht="12" customHeight="1">
      <c r="A590" s="544"/>
      <c r="B590" s="515"/>
      <c r="C590" s="515"/>
      <c r="D590" s="515"/>
      <c r="E590" s="515"/>
      <c r="F590" s="515"/>
      <c r="G590" s="531"/>
      <c r="H590" s="531"/>
      <c r="I590" s="531"/>
      <c r="J590" s="531"/>
      <c r="K590" s="531"/>
      <c r="L590" s="531"/>
      <c r="M590" s="531"/>
      <c r="N590" s="531"/>
      <c r="O590" s="531"/>
      <c r="P590" s="531"/>
      <c r="Q590" s="531"/>
      <c r="R590" s="531"/>
      <c r="S590" s="531"/>
      <c r="T590" s="531"/>
      <c r="U590" s="531"/>
      <c r="V590" s="531"/>
      <c r="W590" s="531"/>
      <c r="X590" s="531"/>
      <c r="Y590" s="531"/>
      <c r="Z590" s="639"/>
      <c r="AA590" s="543"/>
      <c r="AB590" s="543"/>
      <c r="AC590" s="542"/>
      <c r="AD590" s="543"/>
      <c r="AE590" s="543"/>
      <c r="AF590" s="540"/>
      <c r="AG590" s="540"/>
      <c r="AH590" s="540"/>
    </row>
    <row r="591" spans="1:34" s="17" customFormat="1" ht="12" customHeight="1">
      <c r="A591" s="529" t="s">
        <v>491</v>
      </c>
      <c r="B591" s="515"/>
      <c r="C591" s="515"/>
      <c r="D591" s="515"/>
      <c r="E591" s="515"/>
      <c r="F591" s="515"/>
      <c r="G591" s="531"/>
      <c r="H591" s="531"/>
      <c r="I591" s="531"/>
      <c r="J591" s="531"/>
      <c r="K591" s="531"/>
      <c r="L591" s="531"/>
      <c r="M591" s="531"/>
      <c r="N591" s="531"/>
      <c r="O591" s="531"/>
      <c r="P591" s="531"/>
      <c r="Q591" s="531"/>
      <c r="R591" s="531"/>
      <c r="S591" s="531"/>
      <c r="T591" s="531"/>
      <c r="U591" s="531"/>
      <c r="V591" s="531"/>
      <c r="W591" s="531"/>
      <c r="X591" s="531"/>
      <c r="Y591" s="531"/>
      <c r="Z591" s="639"/>
      <c r="AA591" s="543">
        <v>39591.599999999999</v>
      </c>
      <c r="AB591" s="543">
        <v>52041.4</v>
      </c>
      <c r="AC591" s="542">
        <v>55155.5</v>
      </c>
      <c r="AD591" s="543">
        <v>58977.2</v>
      </c>
      <c r="AE591" s="543">
        <v>62852.2</v>
      </c>
      <c r="AF591" s="540"/>
      <c r="AG591" s="540"/>
      <c r="AH591" s="540"/>
    </row>
    <row r="592" spans="1:34" s="17" customFormat="1" ht="12" customHeight="1">
      <c r="A592" s="544" t="s">
        <v>492</v>
      </c>
      <c r="B592" s="515"/>
      <c r="C592" s="515"/>
      <c r="D592" s="515"/>
      <c r="E592" s="515"/>
      <c r="F592" s="515"/>
      <c r="G592" s="531"/>
      <c r="H592" s="531"/>
      <c r="I592" s="531"/>
      <c r="J592" s="531"/>
      <c r="K592" s="531"/>
      <c r="L592" s="531"/>
      <c r="M592" s="531"/>
      <c r="N592" s="531"/>
      <c r="O592" s="531"/>
      <c r="P592" s="531"/>
      <c r="Q592" s="531"/>
      <c r="R592" s="531"/>
      <c r="S592" s="531"/>
      <c r="T592" s="531"/>
      <c r="U592" s="531"/>
      <c r="V592" s="531"/>
      <c r="W592" s="531"/>
      <c r="X592" s="531"/>
      <c r="Y592" s="531"/>
      <c r="Z592" s="639"/>
      <c r="AA592" s="543">
        <v>257.39999999999998</v>
      </c>
      <c r="AB592" s="543">
        <v>279.10000000000002</v>
      </c>
      <c r="AC592" s="542">
        <v>288</v>
      </c>
      <c r="AD592" s="543">
        <v>297.8</v>
      </c>
      <c r="AE592" s="543">
        <v>307.2</v>
      </c>
      <c r="AF592" s="540"/>
      <c r="AG592" s="540"/>
      <c r="AH592" s="540"/>
    </row>
    <row r="593" spans="1:34" s="17" customFormat="1" ht="12" customHeight="1">
      <c r="A593" s="544" t="s">
        <v>493</v>
      </c>
      <c r="B593" s="515"/>
      <c r="C593" s="515"/>
      <c r="D593" s="515"/>
      <c r="E593" s="515"/>
      <c r="F593" s="515"/>
      <c r="G593" s="531"/>
      <c r="H593" s="531"/>
      <c r="I593" s="531"/>
      <c r="J593" s="531"/>
      <c r="K593" s="531"/>
      <c r="L593" s="531"/>
      <c r="M593" s="531"/>
      <c r="N593" s="531"/>
      <c r="O593" s="531"/>
      <c r="P593" s="531"/>
      <c r="Q593" s="531"/>
      <c r="R593" s="531"/>
      <c r="S593" s="531"/>
      <c r="T593" s="531"/>
      <c r="U593" s="531"/>
      <c r="V593" s="531"/>
      <c r="W593" s="531"/>
      <c r="X593" s="531"/>
      <c r="Y593" s="531"/>
      <c r="Z593" s="639"/>
      <c r="AA593" s="543">
        <v>15384.3</v>
      </c>
      <c r="AB593" s="543">
        <v>18648.5</v>
      </c>
      <c r="AC593" s="542">
        <v>19154.3</v>
      </c>
      <c r="AD593" s="543">
        <v>19804.8</v>
      </c>
      <c r="AE593" s="543">
        <v>20460.599999999999</v>
      </c>
      <c r="AF593" s="540"/>
      <c r="AG593" s="540"/>
      <c r="AH593" s="540"/>
    </row>
    <row r="594" spans="1:34" s="17" customFormat="1" ht="12" customHeight="1">
      <c r="A594" s="544" t="s">
        <v>494</v>
      </c>
      <c r="B594" s="515"/>
      <c r="C594" s="515"/>
      <c r="D594" s="515"/>
      <c r="E594" s="515"/>
      <c r="F594" s="515"/>
      <c r="G594" s="531"/>
      <c r="H594" s="531"/>
      <c r="I594" s="531"/>
      <c r="J594" s="531"/>
      <c r="K594" s="531"/>
      <c r="L594" s="531"/>
      <c r="M594" s="531"/>
      <c r="N594" s="531"/>
      <c r="O594" s="531"/>
      <c r="P594" s="531"/>
      <c r="Q594" s="531"/>
      <c r="R594" s="531"/>
      <c r="S594" s="531"/>
      <c r="T594" s="531"/>
      <c r="U594" s="531"/>
      <c r="V594" s="531"/>
      <c r="W594" s="531"/>
      <c r="X594" s="531"/>
      <c r="Y594" s="531"/>
      <c r="Z594" s="639"/>
      <c r="AA594" s="543">
        <v>6.2</v>
      </c>
      <c r="AB594" s="543">
        <v>21.2</v>
      </c>
      <c r="AC594" s="542">
        <v>2.7</v>
      </c>
      <c r="AD594" s="543">
        <v>3.4</v>
      </c>
      <c r="AE594" s="543">
        <v>3.3</v>
      </c>
      <c r="AF594" s="540"/>
      <c r="AG594" s="540"/>
      <c r="AH594" s="540"/>
    </row>
    <row r="595" spans="1:34" s="17" customFormat="1" ht="12" customHeight="1">
      <c r="A595" s="544" t="s">
        <v>89</v>
      </c>
      <c r="B595" s="515"/>
      <c r="C595" s="515"/>
      <c r="D595" s="515"/>
      <c r="E595" s="515"/>
      <c r="F595" s="515"/>
      <c r="G595" s="531"/>
      <c r="H595" s="531"/>
      <c r="I595" s="531"/>
      <c r="J595" s="531"/>
      <c r="K595" s="531"/>
      <c r="L595" s="531"/>
      <c r="M595" s="531"/>
      <c r="N595" s="531"/>
      <c r="O595" s="531"/>
      <c r="P595" s="531"/>
      <c r="Q595" s="531"/>
      <c r="R595" s="531"/>
      <c r="S595" s="531"/>
      <c r="T595" s="531"/>
      <c r="U595" s="531"/>
      <c r="V595" s="531"/>
      <c r="W595" s="531"/>
      <c r="X595" s="531"/>
      <c r="Y595" s="531"/>
      <c r="Z595" s="639"/>
      <c r="AA595" s="543">
        <v>14.4</v>
      </c>
      <c r="AB595" s="543">
        <v>31.4</v>
      </c>
      <c r="AC595" s="542">
        <v>6</v>
      </c>
      <c r="AD595" s="543">
        <v>6.9</v>
      </c>
      <c r="AE595" s="543">
        <v>6.6</v>
      </c>
      <c r="AF595" s="540"/>
      <c r="AG595" s="540"/>
      <c r="AH595" s="540"/>
    </row>
    <row r="596" spans="1:34" s="17" customFormat="1" ht="12" customHeight="1">
      <c r="A596" s="544" t="s">
        <v>495</v>
      </c>
      <c r="B596" s="515"/>
      <c r="C596" s="515"/>
      <c r="D596" s="515"/>
      <c r="E596" s="515"/>
      <c r="F596" s="515"/>
      <c r="G596" s="531"/>
      <c r="H596" s="531"/>
      <c r="I596" s="531"/>
      <c r="J596" s="531"/>
      <c r="K596" s="531"/>
      <c r="L596" s="531"/>
      <c r="M596" s="531"/>
      <c r="N596" s="531"/>
      <c r="O596" s="531"/>
      <c r="P596" s="531"/>
      <c r="Q596" s="531"/>
      <c r="R596" s="531"/>
      <c r="S596" s="531"/>
      <c r="T596" s="531"/>
      <c r="U596" s="531"/>
      <c r="V596" s="531"/>
      <c r="W596" s="531"/>
      <c r="X596" s="531"/>
      <c r="Y596" s="531"/>
      <c r="Z596" s="639"/>
      <c r="AA596" s="543"/>
      <c r="AB596" s="543"/>
      <c r="AC596" s="542"/>
      <c r="AD596" s="543"/>
      <c r="AE596" s="543"/>
      <c r="AF596" s="540"/>
      <c r="AG596" s="540"/>
      <c r="AH596" s="540"/>
    </row>
    <row r="597" spans="1:34" s="17" customFormat="1" ht="12" customHeight="1">
      <c r="A597" s="544"/>
      <c r="B597" s="515"/>
      <c r="C597" s="515"/>
      <c r="D597" s="515"/>
      <c r="E597" s="515"/>
      <c r="F597" s="515"/>
      <c r="G597" s="531"/>
      <c r="H597" s="531"/>
      <c r="I597" s="531"/>
      <c r="J597" s="531"/>
      <c r="K597" s="531"/>
      <c r="L597" s="531"/>
      <c r="M597" s="531"/>
      <c r="N597" s="531"/>
      <c r="O597" s="531"/>
      <c r="P597" s="531"/>
      <c r="Q597" s="531"/>
      <c r="R597" s="531"/>
      <c r="S597" s="531"/>
      <c r="T597" s="531"/>
      <c r="U597" s="531"/>
      <c r="V597" s="531"/>
      <c r="W597" s="531"/>
      <c r="X597" s="531"/>
      <c r="Y597" s="531"/>
      <c r="Z597" s="639"/>
      <c r="AA597" s="543"/>
      <c r="AB597" s="543"/>
      <c r="AC597" s="542"/>
      <c r="AD597" s="543"/>
      <c r="AE597" s="543"/>
      <c r="AF597" s="540"/>
      <c r="AG597" s="540"/>
      <c r="AH597" s="540"/>
    </row>
    <row r="598" spans="1:34" s="17" customFormat="1" ht="12" customHeight="1">
      <c r="A598" s="529" t="s">
        <v>102</v>
      </c>
      <c r="B598" s="515"/>
      <c r="C598" s="515"/>
      <c r="D598" s="515"/>
      <c r="E598" s="515"/>
      <c r="F598" s="515"/>
      <c r="G598" s="531"/>
      <c r="H598" s="531"/>
      <c r="I598" s="531"/>
      <c r="J598" s="531"/>
      <c r="K598" s="531"/>
      <c r="L598" s="531"/>
      <c r="M598" s="531"/>
      <c r="N598" s="531"/>
      <c r="O598" s="531"/>
      <c r="P598" s="531"/>
      <c r="Q598" s="531"/>
      <c r="R598" s="531"/>
      <c r="S598" s="531"/>
      <c r="T598" s="531"/>
      <c r="U598" s="531"/>
      <c r="V598" s="531"/>
      <c r="W598" s="531"/>
      <c r="X598" s="531"/>
      <c r="Y598" s="531"/>
      <c r="Z598" s="639"/>
      <c r="AA598" s="543">
        <v>32351.599999999999</v>
      </c>
      <c r="AB598" s="543">
        <v>35334.400000000001</v>
      </c>
      <c r="AC598" s="542">
        <v>38218.800000000003</v>
      </c>
      <c r="AD598" s="543">
        <v>41606.699999999997</v>
      </c>
      <c r="AE598" s="543">
        <v>45301</v>
      </c>
      <c r="AF598" s="540"/>
      <c r="AG598" s="540"/>
      <c r="AH598" s="540"/>
    </row>
    <row r="599" spans="1:34" s="17" customFormat="1" ht="12" customHeight="1">
      <c r="A599" s="544" t="s">
        <v>489</v>
      </c>
      <c r="B599" s="515"/>
      <c r="C599" s="515"/>
      <c r="D599" s="515"/>
      <c r="E599" s="515"/>
      <c r="F599" s="515"/>
      <c r="G599" s="531"/>
      <c r="H599" s="531"/>
      <c r="I599" s="531"/>
      <c r="J599" s="531"/>
      <c r="K599" s="531"/>
      <c r="L599" s="531"/>
      <c r="M599" s="531"/>
      <c r="N599" s="531"/>
      <c r="O599" s="531"/>
      <c r="P599" s="531"/>
      <c r="Q599" s="531"/>
      <c r="R599" s="531"/>
      <c r="S599" s="531"/>
      <c r="T599" s="531"/>
      <c r="U599" s="531"/>
      <c r="V599" s="531"/>
      <c r="W599" s="531"/>
      <c r="X599" s="531"/>
      <c r="Y599" s="531"/>
      <c r="Z599" s="639"/>
      <c r="AA599" s="543">
        <v>234.3</v>
      </c>
      <c r="AB599" s="543">
        <v>245.3</v>
      </c>
      <c r="AC599" s="542">
        <v>256.10000000000002</v>
      </c>
      <c r="AD599" s="543">
        <v>267.8</v>
      </c>
      <c r="AE599" s="543">
        <v>280.2</v>
      </c>
      <c r="AF599" s="540"/>
      <c r="AG599" s="540"/>
      <c r="AH599" s="540"/>
    </row>
    <row r="600" spans="1:34" s="17" customFormat="1" ht="12" customHeight="1">
      <c r="A600" s="544" t="s">
        <v>88</v>
      </c>
      <c r="B600" s="515"/>
      <c r="C600" s="515"/>
      <c r="D600" s="515"/>
      <c r="E600" s="515"/>
      <c r="F600" s="515"/>
      <c r="G600" s="531"/>
      <c r="H600" s="531"/>
      <c r="I600" s="531"/>
      <c r="J600" s="531"/>
      <c r="K600" s="531"/>
      <c r="L600" s="531"/>
      <c r="M600" s="531"/>
      <c r="N600" s="531"/>
      <c r="O600" s="531"/>
      <c r="P600" s="531"/>
      <c r="Q600" s="531"/>
      <c r="R600" s="531"/>
      <c r="S600" s="531"/>
      <c r="T600" s="531"/>
      <c r="U600" s="531"/>
      <c r="V600" s="531"/>
      <c r="W600" s="531"/>
      <c r="X600" s="531"/>
      <c r="Y600" s="531"/>
      <c r="Z600" s="639"/>
      <c r="AA600" s="543">
        <v>13806.2</v>
      </c>
      <c r="AB600" s="543">
        <v>14403.1</v>
      </c>
      <c r="AC600" s="542">
        <v>14922</v>
      </c>
      <c r="AD600" s="543">
        <v>15533.7</v>
      </c>
      <c r="AE600" s="543">
        <v>16165.1</v>
      </c>
      <c r="AF600" s="540"/>
      <c r="AG600" s="540"/>
      <c r="AH600" s="540"/>
    </row>
    <row r="601" spans="1:34" s="17" customFormat="1" ht="12" customHeight="1">
      <c r="A601" s="544" t="s">
        <v>103</v>
      </c>
      <c r="B601" s="515"/>
      <c r="C601" s="515"/>
      <c r="D601" s="515"/>
      <c r="E601" s="515"/>
      <c r="F601" s="515"/>
      <c r="G601" s="531"/>
      <c r="H601" s="531"/>
      <c r="I601" s="531"/>
      <c r="J601" s="531"/>
      <c r="K601" s="531"/>
      <c r="L601" s="531"/>
      <c r="M601" s="531"/>
      <c r="N601" s="531"/>
      <c r="O601" s="531"/>
      <c r="P601" s="531"/>
      <c r="Q601" s="531"/>
      <c r="R601" s="531"/>
      <c r="S601" s="531"/>
      <c r="T601" s="531"/>
      <c r="U601" s="531"/>
      <c r="V601" s="531"/>
      <c r="W601" s="531"/>
      <c r="X601" s="531"/>
      <c r="Y601" s="531"/>
      <c r="Z601" s="639"/>
      <c r="AA601" s="543">
        <v>1.6</v>
      </c>
      <c r="AB601" s="543">
        <v>4.3</v>
      </c>
      <c r="AC601" s="542">
        <v>3.6</v>
      </c>
      <c r="AD601" s="543">
        <v>4.0999999999999996</v>
      </c>
      <c r="AE601" s="543">
        <v>4.0999999999999996</v>
      </c>
      <c r="AF601" s="540"/>
      <c r="AG601" s="540"/>
      <c r="AH601" s="540"/>
    </row>
    <row r="602" spans="1:34" s="17" customFormat="1" ht="12.95" customHeight="1">
      <c r="A602" s="544" t="s">
        <v>89</v>
      </c>
      <c r="B602" s="549"/>
      <c r="C602" s="549"/>
      <c r="D602" s="549"/>
      <c r="E602" s="549"/>
      <c r="F602" s="549"/>
      <c r="G602" s="550"/>
      <c r="H602" s="550"/>
      <c r="I602" s="550"/>
      <c r="J602" s="550"/>
      <c r="K602" s="550"/>
      <c r="L602" s="550"/>
      <c r="M602" s="550"/>
      <c r="N602" s="550"/>
      <c r="O602" s="550"/>
      <c r="P602" s="560"/>
      <c r="Q602" s="560"/>
      <c r="R602" s="560"/>
      <c r="S602" s="560"/>
      <c r="T602" s="560"/>
      <c r="U602" s="560"/>
      <c r="V602" s="531"/>
      <c r="W602" s="531"/>
      <c r="X602" s="531"/>
      <c r="Y602" s="531"/>
      <c r="Z602" s="639"/>
      <c r="AA602" s="543">
        <v>8.1</v>
      </c>
      <c r="AB602" s="543">
        <v>9.1999999999999993</v>
      </c>
      <c r="AC602" s="542">
        <v>8.1999999999999993</v>
      </c>
      <c r="AD602" s="543">
        <v>8.9</v>
      </c>
      <c r="AE602" s="543">
        <v>8.9</v>
      </c>
      <c r="AF602" s="540"/>
      <c r="AG602" s="540"/>
      <c r="AH602" s="540"/>
    </row>
    <row r="603" spans="1:34" ht="20.100000000000001" customHeight="1">
      <c r="A603" s="549"/>
      <c r="V603" s="560"/>
      <c r="W603" s="560"/>
      <c r="X603" s="560"/>
      <c r="Y603" s="560"/>
      <c r="Z603" s="640"/>
      <c r="AA603" s="561"/>
      <c r="AB603" s="561"/>
      <c r="AC603" s="561"/>
      <c r="AD603" s="561"/>
      <c r="AE603" s="561"/>
      <c r="AF603" s="540"/>
      <c r="AG603" s="540"/>
      <c r="AH603" s="540"/>
    </row>
  </sheetData>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XER629"/>
  <sheetViews>
    <sheetView zoomScale="85" zoomScaleNormal="85" workbookViewId="0">
      <pane xSplit="1" ySplit="1" topLeftCell="B2" activePane="bottomRight" state="frozen"/>
      <selection pane="topRight" activeCell="B1" sqref="B1"/>
      <selection pane="bottomLeft" activeCell="A2" sqref="A2"/>
      <selection pane="bottomRight" activeCell="I75" sqref="I75"/>
    </sheetView>
  </sheetViews>
  <sheetFormatPr defaultColWidth="8.85546875" defaultRowHeight="12.75"/>
  <cols>
    <col min="1" max="1" width="60.28515625" style="3" customWidth="1"/>
    <col min="2" max="3" width="11.28515625" style="54" customWidth="1"/>
    <col min="4" max="4" width="11.28515625" style="68" customWidth="1"/>
    <col min="5" max="5" width="13.42578125" style="56" customWidth="1"/>
    <col min="6" max="6" width="12.42578125" style="56" bestFit="1" customWidth="1"/>
    <col min="7" max="11" width="12.85546875" style="56" customWidth="1"/>
    <col min="12" max="13" width="13.140625" style="3" customWidth="1"/>
    <col min="14" max="15" width="12.28515625" style="3" customWidth="1"/>
    <col min="16" max="16384" width="8.85546875" style="3"/>
  </cols>
  <sheetData>
    <row r="1" spans="1:107" s="20" customFormat="1" ht="15.75">
      <c r="A1" s="219" t="s">
        <v>716</v>
      </c>
      <c r="B1" s="63">
        <v>2012</v>
      </c>
      <c r="C1" s="63">
        <v>2013</v>
      </c>
      <c r="D1" s="922">
        <v>2014</v>
      </c>
      <c r="E1" s="63">
        <v>2015</v>
      </c>
      <c r="F1" s="63">
        <v>2016</v>
      </c>
      <c r="G1" s="63">
        <v>2017</v>
      </c>
      <c r="H1" s="63">
        <v>2018</v>
      </c>
      <c r="I1" s="63">
        <v>2019</v>
      </c>
      <c r="J1" s="63">
        <v>2020</v>
      </c>
      <c r="K1" s="63">
        <v>2021</v>
      </c>
      <c r="L1" s="63">
        <v>2022</v>
      </c>
      <c r="M1" s="63">
        <v>2023</v>
      </c>
      <c r="N1" s="63">
        <v>2024</v>
      </c>
      <c r="O1" s="63">
        <v>2025</v>
      </c>
    </row>
    <row r="2" spans="1:107" s="20" customFormat="1" ht="15" customHeight="1">
      <c r="A2" s="220" t="s">
        <v>105</v>
      </c>
      <c r="B2" s="65" t="s">
        <v>81</v>
      </c>
      <c r="C2" s="65" t="s">
        <v>81</v>
      </c>
      <c r="D2" s="166" t="s">
        <v>81</v>
      </c>
      <c r="E2" s="65" t="s">
        <v>81</v>
      </c>
      <c r="F2" s="65" t="s">
        <v>81</v>
      </c>
      <c r="G2" s="65" t="s">
        <v>81</v>
      </c>
      <c r="H2" s="65" t="s">
        <v>81</v>
      </c>
      <c r="I2" s="65" t="s">
        <v>81</v>
      </c>
      <c r="J2" s="65" t="s">
        <v>82</v>
      </c>
      <c r="K2" s="65" t="s">
        <v>82</v>
      </c>
      <c r="L2" s="65" t="s">
        <v>82</v>
      </c>
      <c r="M2" s="65" t="s">
        <v>82</v>
      </c>
      <c r="N2" s="65" t="s">
        <v>82</v>
      </c>
      <c r="O2" s="65" t="s">
        <v>82</v>
      </c>
      <c r="P2" s="404"/>
      <c r="Q2" s="404"/>
      <c r="R2" s="404"/>
      <c r="S2" s="404"/>
      <c r="T2" s="404"/>
      <c r="U2" s="404"/>
      <c r="V2" s="404"/>
      <c r="W2" s="404"/>
      <c r="X2" s="404"/>
      <c r="Y2" s="404"/>
    </row>
    <row r="3" spans="1:107" s="20" customFormat="1">
      <c r="A3" s="99" t="s">
        <v>106</v>
      </c>
      <c r="B3" s="66" t="s">
        <v>84</v>
      </c>
      <c r="C3" s="66" t="s">
        <v>84</v>
      </c>
      <c r="D3" s="66" t="s">
        <v>84</v>
      </c>
      <c r="E3" s="66" t="s">
        <v>682</v>
      </c>
      <c r="F3" s="66" t="s">
        <v>672</v>
      </c>
      <c r="G3" s="828" t="s">
        <v>762</v>
      </c>
      <c r="H3" s="66" t="s">
        <v>832</v>
      </c>
      <c r="I3" s="66" t="s">
        <v>847</v>
      </c>
      <c r="J3" s="66" t="s">
        <v>850</v>
      </c>
      <c r="K3" s="66" t="s">
        <v>850</v>
      </c>
      <c r="L3" s="66" t="s">
        <v>850</v>
      </c>
      <c r="M3" s="66" t="s">
        <v>850</v>
      </c>
      <c r="N3" s="66" t="s">
        <v>850</v>
      </c>
      <c r="O3" s="66" t="s">
        <v>850</v>
      </c>
      <c r="P3" s="404"/>
      <c r="Q3" s="404"/>
      <c r="R3" s="404"/>
      <c r="S3" s="404"/>
      <c r="T3" s="404"/>
      <c r="U3" s="404"/>
      <c r="V3" s="404"/>
      <c r="W3" s="404"/>
      <c r="X3" s="404"/>
      <c r="Y3" s="404"/>
      <c r="Z3" s="404"/>
      <c r="AA3" s="404"/>
      <c r="AB3" s="404"/>
      <c r="AC3" s="404"/>
      <c r="AD3" s="404"/>
      <c r="AE3" s="404"/>
      <c r="AF3" s="404"/>
      <c r="AG3" s="404"/>
      <c r="AH3" s="404"/>
      <c r="AI3" s="404"/>
      <c r="AJ3" s="404"/>
      <c r="AK3" s="404"/>
      <c r="AL3" s="404"/>
      <c r="AM3" s="404"/>
      <c r="AN3" s="404"/>
      <c r="AO3" s="404"/>
      <c r="AP3" s="404"/>
      <c r="AQ3" s="404"/>
      <c r="AR3" s="404"/>
      <c r="AS3" s="404"/>
      <c r="AT3" s="404"/>
      <c r="AU3" s="404"/>
      <c r="AV3" s="404"/>
      <c r="AW3" s="404"/>
      <c r="AX3" s="404"/>
      <c r="AY3" s="404"/>
      <c r="AZ3" s="404"/>
      <c r="BA3" s="404"/>
      <c r="BB3" s="404"/>
      <c r="BC3" s="404"/>
      <c r="BD3" s="404"/>
      <c r="BE3" s="404"/>
      <c r="BF3" s="404"/>
      <c r="BG3" s="404"/>
      <c r="BH3" s="404"/>
      <c r="BI3" s="404"/>
      <c r="BJ3" s="404"/>
      <c r="BK3" s="404"/>
      <c r="BL3" s="404"/>
      <c r="BM3" s="404"/>
      <c r="BN3" s="404"/>
      <c r="BO3" s="404"/>
      <c r="BP3" s="404"/>
      <c r="BQ3" s="404"/>
      <c r="BR3" s="404"/>
      <c r="BS3" s="404"/>
      <c r="BT3" s="404"/>
      <c r="BU3" s="404"/>
      <c r="BV3" s="404"/>
      <c r="BW3" s="404"/>
      <c r="BX3" s="404"/>
      <c r="BY3" s="404"/>
      <c r="BZ3" s="404"/>
      <c r="CA3" s="404"/>
      <c r="CB3" s="404"/>
      <c r="CC3" s="404"/>
      <c r="CD3" s="404"/>
      <c r="CE3" s="404"/>
      <c r="CF3" s="404"/>
      <c r="CG3" s="404"/>
      <c r="CH3" s="404"/>
      <c r="CI3" s="404"/>
      <c r="CJ3" s="404"/>
      <c r="CK3" s="404"/>
      <c r="CL3" s="404"/>
      <c r="CM3" s="404"/>
      <c r="CN3" s="404"/>
      <c r="CO3" s="404"/>
      <c r="CP3" s="404"/>
      <c r="CQ3" s="404"/>
      <c r="CR3" s="404"/>
      <c r="CS3" s="404"/>
      <c r="CT3" s="404"/>
      <c r="CU3" s="404"/>
      <c r="CV3" s="404"/>
      <c r="CW3" s="404"/>
      <c r="CX3" s="404"/>
      <c r="CY3" s="404"/>
      <c r="CZ3" s="404"/>
      <c r="DA3" s="404"/>
      <c r="DB3" s="404"/>
      <c r="DC3" s="404"/>
    </row>
    <row r="4" spans="1:107">
      <c r="A4" s="99"/>
      <c r="B4" s="66"/>
      <c r="C4" s="66"/>
      <c r="D4" s="120"/>
      <c r="E4" s="66"/>
      <c r="F4" s="66"/>
      <c r="G4" s="923"/>
      <c r="H4" s="66"/>
      <c r="I4" s="66"/>
      <c r="J4" s="66"/>
      <c r="K4" s="66"/>
      <c r="L4" s="66"/>
      <c r="M4" s="66"/>
      <c r="N4" s="66"/>
      <c r="O4" s="66"/>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row>
    <row r="5" spans="1:107" s="4" customFormat="1">
      <c r="A5" s="221" t="s">
        <v>107</v>
      </c>
      <c r="B5" s="73">
        <v>9418.9</v>
      </c>
      <c r="C5" s="73">
        <v>9897.5</v>
      </c>
      <c r="D5" s="73">
        <v>11874.9</v>
      </c>
      <c r="E5" s="73">
        <v>11003.1</v>
      </c>
      <c r="F5" s="73">
        <v>10485.5</v>
      </c>
      <c r="G5" s="73">
        <v>11525.1</v>
      </c>
      <c r="H5" s="73">
        <v>14085.1</v>
      </c>
      <c r="I5" s="73">
        <v>13680.5</v>
      </c>
      <c r="J5" s="73">
        <v>11359.1</v>
      </c>
      <c r="K5" s="73">
        <v>12995</v>
      </c>
      <c r="L5" s="73">
        <v>15095.1</v>
      </c>
      <c r="M5" s="73">
        <v>17041.599999999999</v>
      </c>
      <c r="N5" s="73">
        <v>18833.900000000001</v>
      </c>
      <c r="O5" s="73">
        <v>20626.099999999999</v>
      </c>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row>
    <row r="6" spans="1:107">
      <c r="A6" s="99"/>
      <c r="B6" s="84"/>
      <c r="C6" s="84"/>
      <c r="D6" s="84"/>
      <c r="E6" s="473"/>
      <c r="F6" s="473"/>
      <c r="G6" s="473"/>
      <c r="H6" s="473"/>
      <c r="I6" s="473"/>
      <c r="J6" s="473"/>
      <c r="K6" s="473"/>
      <c r="L6" s="473"/>
      <c r="M6" s="473"/>
      <c r="N6" s="473"/>
      <c r="O6" s="473"/>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row>
    <row r="7" spans="1:107" s="4" customFormat="1">
      <c r="A7" s="221" t="s">
        <v>108</v>
      </c>
      <c r="B7" s="73">
        <v>8219</v>
      </c>
      <c r="C7" s="73">
        <v>8879.6</v>
      </c>
      <c r="D7" s="73">
        <v>10232.1</v>
      </c>
      <c r="E7" s="73">
        <v>9157.6</v>
      </c>
      <c r="F7" s="73">
        <v>8421.6</v>
      </c>
      <c r="G7" s="73">
        <v>9141.4</v>
      </c>
      <c r="H7" s="73">
        <v>10475.9</v>
      </c>
      <c r="I7" s="73">
        <v>10918.1</v>
      </c>
      <c r="J7" s="73">
        <v>9647.2000000000007</v>
      </c>
      <c r="K7" s="73">
        <v>11109.7</v>
      </c>
      <c r="L7" s="73">
        <v>12579.7</v>
      </c>
      <c r="M7" s="73">
        <v>14455.1</v>
      </c>
      <c r="N7" s="73">
        <v>16314</v>
      </c>
      <c r="O7" s="73">
        <v>18091.400000000001</v>
      </c>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row>
    <row r="8" spans="1:107">
      <c r="A8" s="99"/>
      <c r="B8" s="84"/>
      <c r="C8" s="84"/>
      <c r="D8" s="84"/>
      <c r="E8" s="473"/>
      <c r="F8" s="473"/>
      <c r="G8" s="473"/>
      <c r="H8" s="473"/>
      <c r="I8" s="473"/>
      <c r="J8" s="473"/>
      <c r="K8" s="473"/>
      <c r="L8" s="473"/>
      <c r="M8" s="473"/>
      <c r="N8" s="473"/>
      <c r="O8" s="473"/>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row>
    <row r="9" spans="1:107" s="6" customFormat="1">
      <c r="A9" s="222" t="s">
        <v>109</v>
      </c>
      <c r="B9" s="924">
        <v>5629.2</v>
      </c>
      <c r="C9" s="924">
        <v>5848.5</v>
      </c>
      <c r="D9" s="924">
        <v>6778.9</v>
      </c>
      <c r="E9" s="73">
        <v>5894.2</v>
      </c>
      <c r="F9" s="73">
        <v>5286.2</v>
      </c>
      <c r="G9" s="73">
        <v>5317.4</v>
      </c>
      <c r="H9" s="73">
        <v>6119.2</v>
      </c>
      <c r="I9" s="73">
        <v>6070.4</v>
      </c>
      <c r="J9" s="73">
        <v>5470.6</v>
      </c>
      <c r="K9" s="73">
        <v>5945.3</v>
      </c>
      <c r="L9" s="73">
        <v>6471.9</v>
      </c>
      <c r="M9" s="73">
        <v>7371.2</v>
      </c>
      <c r="N9" s="73">
        <v>8259.4</v>
      </c>
      <c r="O9" s="73">
        <v>9058.7000000000007</v>
      </c>
      <c r="P9" s="2"/>
      <c r="Q9" s="2"/>
      <c r="R9" s="2"/>
      <c r="S9" s="2"/>
      <c r="T9" s="2"/>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row>
    <row r="10" spans="1:107" s="7" customFormat="1">
      <c r="A10" s="455" t="s">
        <v>110</v>
      </c>
      <c r="B10" s="206">
        <v>2645.1</v>
      </c>
      <c r="C10" s="206">
        <v>2808.4</v>
      </c>
      <c r="D10" s="206">
        <v>3195.1</v>
      </c>
      <c r="E10" s="788">
        <v>3037.1</v>
      </c>
      <c r="F10" s="788">
        <v>2844.3</v>
      </c>
      <c r="G10" s="788">
        <v>3093.8</v>
      </c>
      <c r="H10" s="788">
        <v>3101.9</v>
      </c>
      <c r="I10" s="788">
        <v>3211.6</v>
      </c>
      <c r="J10" s="788">
        <v>3308</v>
      </c>
      <c r="K10" s="788">
        <v>3455.7</v>
      </c>
      <c r="L10" s="788">
        <v>3711.5</v>
      </c>
      <c r="M10" s="788">
        <v>4376.1000000000004</v>
      </c>
      <c r="N10" s="788">
        <v>5062.1000000000004</v>
      </c>
      <c r="O10" s="788">
        <v>5367.9</v>
      </c>
      <c r="P10" s="2"/>
      <c r="Q10" s="2"/>
      <c r="R10" s="2"/>
      <c r="S10" s="2"/>
      <c r="T10" s="2"/>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row>
    <row r="11" spans="1:107">
      <c r="A11" s="328" t="s">
        <v>111</v>
      </c>
      <c r="B11" s="84">
        <v>2645.1</v>
      </c>
      <c r="C11" s="84">
        <v>2808.4</v>
      </c>
      <c r="D11" s="84">
        <v>3195.1</v>
      </c>
      <c r="E11" s="74">
        <v>3037.1</v>
      </c>
      <c r="F11" s="74">
        <v>2844.3</v>
      </c>
      <c r="G11" s="74">
        <v>3093.8</v>
      </c>
      <c r="H11" s="74">
        <v>3101.9</v>
      </c>
      <c r="I11" s="74">
        <v>3211.6</v>
      </c>
      <c r="J11" s="74">
        <v>3308</v>
      </c>
      <c r="K11" s="74">
        <v>3455.7</v>
      </c>
      <c r="L11" s="74">
        <v>3711.5</v>
      </c>
      <c r="M11" s="74">
        <v>4376.1000000000004</v>
      </c>
      <c r="N11" s="74">
        <v>5062.1000000000004</v>
      </c>
      <c r="O11" s="74">
        <v>5367.9</v>
      </c>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row>
    <row r="12" spans="1:107" s="8" customFormat="1">
      <c r="A12" s="99" t="s">
        <v>112</v>
      </c>
      <c r="B12" s="84">
        <v>2739.3</v>
      </c>
      <c r="C12" s="84">
        <v>2755.1</v>
      </c>
      <c r="D12" s="84">
        <v>3353.9</v>
      </c>
      <c r="E12" s="74">
        <v>2621.6</v>
      </c>
      <c r="F12" s="74">
        <v>2230.1</v>
      </c>
      <c r="G12" s="74">
        <v>1950.4</v>
      </c>
      <c r="H12" s="74">
        <v>2751.9</v>
      </c>
      <c r="I12" s="74">
        <v>2500.6</v>
      </c>
      <c r="J12" s="74">
        <v>1865</v>
      </c>
      <c r="K12" s="74">
        <v>2100.3000000000002</v>
      </c>
      <c r="L12" s="74">
        <v>2341.8000000000002</v>
      </c>
      <c r="M12" s="74">
        <v>2547.6</v>
      </c>
      <c r="N12" s="74">
        <v>2722.5</v>
      </c>
      <c r="O12" s="74">
        <v>3198.9</v>
      </c>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row>
    <row r="13" spans="1:107">
      <c r="A13" s="328" t="s">
        <v>113</v>
      </c>
      <c r="B13" s="84">
        <v>1740.5</v>
      </c>
      <c r="C13" s="84">
        <v>2060.5</v>
      </c>
      <c r="D13" s="84">
        <v>2522.4</v>
      </c>
      <c r="E13" s="74">
        <v>2374.8000000000002</v>
      </c>
      <c r="F13" s="74">
        <v>2093.8000000000002</v>
      </c>
      <c r="G13" s="74">
        <v>1794.1</v>
      </c>
      <c r="H13" s="74">
        <v>1933</v>
      </c>
      <c r="I13" s="74">
        <v>1696.9</v>
      </c>
      <c r="J13" s="74">
        <v>1648.6</v>
      </c>
      <c r="K13" s="74">
        <v>1724</v>
      </c>
      <c r="L13" s="74">
        <v>1826.5</v>
      </c>
      <c r="M13" s="74">
        <v>1936.9</v>
      </c>
      <c r="N13" s="74">
        <v>2115.9</v>
      </c>
      <c r="O13" s="74">
        <v>2361.8000000000002</v>
      </c>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row>
    <row r="14" spans="1:107">
      <c r="A14" s="328" t="s">
        <v>114</v>
      </c>
      <c r="B14" s="84">
        <v>981.1</v>
      </c>
      <c r="C14" s="84">
        <v>666.7</v>
      </c>
      <c r="D14" s="84">
        <v>794.2</v>
      </c>
      <c r="E14" s="74">
        <v>195.4</v>
      </c>
      <c r="F14" s="74">
        <v>92</v>
      </c>
      <c r="G14" s="74">
        <v>113.6</v>
      </c>
      <c r="H14" s="74">
        <v>775</v>
      </c>
      <c r="I14" s="74">
        <v>760.7</v>
      </c>
      <c r="J14" s="74">
        <v>161.19999999999999</v>
      </c>
      <c r="K14" s="74">
        <v>313.60000000000002</v>
      </c>
      <c r="L14" s="74">
        <v>448.4</v>
      </c>
      <c r="M14" s="74">
        <v>539.6</v>
      </c>
      <c r="N14" s="74">
        <v>532.20000000000005</v>
      </c>
      <c r="O14" s="74">
        <v>751.9</v>
      </c>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row>
    <row r="15" spans="1:107">
      <c r="A15" s="328" t="s">
        <v>115</v>
      </c>
      <c r="B15" s="84">
        <v>11.4</v>
      </c>
      <c r="C15" s="84">
        <v>18.600000000000001</v>
      </c>
      <c r="D15" s="84">
        <v>22.4</v>
      </c>
      <c r="E15" s="74">
        <v>30.8</v>
      </c>
      <c r="F15" s="74">
        <v>26.6</v>
      </c>
      <c r="G15" s="74">
        <v>25.6</v>
      </c>
      <c r="H15" s="74">
        <v>26.3</v>
      </c>
      <c r="I15" s="74">
        <v>25.8</v>
      </c>
      <c r="J15" s="74">
        <v>33.700000000000003</v>
      </c>
      <c r="K15" s="74">
        <v>37.6</v>
      </c>
      <c r="L15" s="74">
        <v>40.200000000000003</v>
      </c>
      <c r="M15" s="74">
        <v>42.6</v>
      </c>
      <c r="N15" s="74">
        <v>44.3</v>
      </c>
      <c r="O15" s="74">
        <v>45.5</v>
      </c>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row>
    <row r="16" spans="1:107">
      <c r="A16" s="328" t="s">
        <v>116</v>
      </c>
      <c r="B16" s="84">
        <v>6.3</v>
      </c>
      <c r="C16" s="84">
        <v>9.1999999999999993</v>
      </c>
      <c r="D16" s="84">
        <v>14.9</v>
      </c>
      <c r="E16" s="74">
        <v>20.5</v>
      </c>
      <c r="F16" s="74">
        <v>17.7</v>
      </c>
      <c r="G16" s="74">
        <v>17.100000000000001</v>
      </c>
      <c r="H16" s="74">
        <v>17.600000000000001</v>
      </c>
      <c r="I16" s="74">
        <v>17.2</v>
      </c>
      <c r="J16" s="74">
        <v>21.5</v>
      </c>
      <c r="K16" s="74">
        <v>25.1</v>
      </c>
      <c r="L16" s="74">
        <v>26.7</v>
      </c>
      <c r="M16" s="74">
        <v>28.5</v>
      </c>
      <c r="N16" s="74">
        <v>30.1</v>
      </c>
      <c r="O16" s="74">
        <v>39.700000000000003</v>
      </c>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row>
    <row r="17" spans="1:107" s="8" customFormat="1">
      <c r="A17" s="99" t="s">
        <v>117</v>
      </c>
      <c r="B17" s="84">
        <v>244.8</v>
      </c>
      <c r="C17" s="84">
        <v>285</v>
      </c>
      <c r="D17" s="84">
        <v>229.9</v>
      </c>
      <c r="E17" s="74">
        <v>235.6</v>
      </c>
      <c r="F17" s="74">
        <v>211.8</v>
      </c>
      <c r="G17" s="74">
        <v>273.10000000000002</v>
      </c>
      <c r="H17" s="74">
        <v>265.39999999999998</v>
      </c>
      <c r="I17" s="74">
        <v>358.2</v>
      </c>
      <c r="J17" s="74">
        <v>297.60000000000002</v>
      </c>
      <c r="K17" s="74">
        <v>389.3</v>
      </c>
      <c r="L17" s="74">
        <v>418.5</v>
      </c>
      <c r="M17" s="74">
        <v>447.4</v>
      </c>
      <c r="N17" s="74">
        <v>474.8</v>
      </c>
      <c r="O17" s="74">
        <v>491.8</v>
      </c>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row>
    <row r="18" spans="1:107">
      <c r="A18" s="328" t="s">
        <v>118</v>
      </c>
      <c r="B18" s="84">
        <v>13.3</v>
      </c>
      <c r="C18" s="84"/>
      <c r="D18" s="84"/>
      <c r="E18" s="782" t="s">
        <v>119</v>
      </c>
      <c r="F18" s="66"/>
      <c r="G18" s="66">
        <v>0</v>
      </c>
      <c r="H18" s="66">
        <v>0</v>
      </c>
      <c r="I18" s="66">
        <v>0</v>
      </c>
      <c r="J18" s="66"/>
      <c r="K18" s="66"/>
      <c r="L18" s="66"/>
      <c r="M18" s="66"/>
      <c r="N18" s="66"/>
      <c r="O18" s="66"/>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row>
    <row r="19" spans="1:107">
      <c r="A19" s="328" t="s">
        <v>120</v>
      </c>
      <c r="B19" s="84">
        <v>163.19999999999999</v>
      </c>
      <c r="C19" s="84">
        <v>244.5</v>
      </c>
      <c r="D19" s="84">
        <v>186.1</v>
      </c>
      <c r="E19" s="74">
        <v>168.9</v>
      </c>
      <c r="F19" s="782">
        <v>132.6</v>
      </c>
      <c r="G19" s="782">
        <v>181.7</v>
      </c>
      <c r="H19" s="782">
        <v>154.6</v>
      </c>
      <c r="I19" s="782">
        <v>215</v>
      </c>
      <c r="J19" s="782">
        <v>171</v>
      </c>
      <c r="K19" s="782">
        <v>218.4</v>
      </c>
      <c r="L19" s="782">
        <v>232.7</v>
      </c>
      <c r="M19" s="782">
        <v>250</v>
      </c>
      <c r="N19" s="782">
        <v>266.7</v>
      </c>
      <c r="O19" s="782">
        <v>273.89999999999998</v>
      </c>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row>
    <row r="20" spans="1:107">
      <c r="A20" s="328" t="s">
        <v>121</v>
      </c>
      <c r="B20" s="84">
        <v>67.400000000000006</v>
      </c>
      <c r="C20" s="84">
        <v>38.5</v>
      </c>
      <c r="D20" s="84">
        <v>43.1</v>
      </c>
      <c r="E20" s="74">
        <v>66</v>
      </c>
      <c r="F20" s="74">
        <v>78.7</v>
      </c>
      <c r="G20" s="74">
        <v>91.4</v>
      </c>
      <c r="H20" s="74">
        <v>110.8</v>
      </c>
      <c r="I20" s="74">
        <v>128</v>
      </c>
      <c r="J20" s="74">
        <v>5</v>
      </c>
      <c r="K20" s="74">
        <v>131.9</v>
      </c>
      <c r="L20" s="74">
        <v>142.30000000000001</v>
      </c>
      <c r="M20" s="74">
        <v>152.80000000000001</v>
      </c>
      <c r="N20" s="74">
        <v>162.80000000000001</v>
      </c>
      <c r="O20" s="74">
        <v>172.1</v>
      </c>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row>
    <row r="21" spans="1:107">
      <c r="A21" s="328" t="s">
        <v>871</v>
      </c>
      <c r="B21" s="84"/>
      <c r="C21" s="84"/>
      <c r="D21" s="84"/>
      <c r="E21" s="74"/>
      <c r="F21" s="74"/>
      <c r="G21" s="74">
        <v>0</v>
      </c>
      <c r="H21" s="74">
        <v>0</v>
      </c>
      <c r="I21" s="74"/>
      <c r="J21" s="74"/>
      <c r="K21" s="74"/>
      <c r="L21" s="74"/>
      <c r="M21" s="74"/>
      <c r="N21" s="74"/>
      <c r="O21" s="74"/>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row>
    <row r="22" spans="1:107">
      <c r="A22" s="328" t="s">
        <v>783</v>
      </c>
      <c r="B22" s="84"/>
      <c r="C22" s="84"/>
      <c r="D22" s="84"/>
      <c r="E22" s="74"/>
      <c r="F22" s="74"/>
      <c r="G22" s="74">
        <v>0</v>
      </c>
      <c r="H22" s="74">
        <v>0</v>
      </c>
      <c r="I22" s="74">
        <v>14.6</v>
      </c>
      <c r="J22" s="74">
        <v>121.4</v>
      </c>
      <c r="K22" s="74">
        <v>38.799999999999997</v>
      </c>
      <c r="L22" s="74">
        <v>43.3</v>
      </c>
      <c r="M22" s="74">
        <v>44.4</v>
      </c>
      <c r="N22" s="74">
        <v>45.1</v>
      </c>
      <c r="O22" s="74">
        <v>45.1</v>
      </c>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row>
    <row r="23" spans="1:107">
      <c r="A23" s="328" t="s">
        <v>122</v>
      </c>
      <c r="B23" s="84">
        <v>0.9</v>
      </c>
      <c r="C23" s="84">
        <v>2</v>
      </c>
      <c r="D23" s="84">
        <v>0.7</v>
      </c>
      <c r="E23" s="74">
        <v>0.6</v>
      </c>
      <c r="F23" s="74">
        <v>0.5</v>
      </c>
      <c r="G23" s="74">
        <v>0.02</v>
      </c>
      <c r="H23" s="74">
        <v>0</v>
      </c>
      <c r="I23" s="74"/>
      <c r="J23" s="74">
        <v>0.2</v>
      </c>
      <c r="K23" s="74">
        <v>0.2</v>
      </c>
      <c r="L23" s="74">
        <v>0.2</v>
      </c>
      <c r="M23" s="74">
        <v>0.2</v>
      </c>
      <c r="N23" s="74">
        <v>0.2</v>
      </c>
      <c r="O23" s="74">
        <v>0.7</v>
      </c>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row>
    <row r="24" spans="1:107">
      <c r="A24" s="99"/>
      <c r="B24" s="84"/>
      <c r="C24" s="84"/>
      <c r="D24" s="84"/>
      <c r="E24" s="925"/>
      <c r="F24" s="925"/>
      <c r="G24" s="925"/>
      <c r="H24" s="925"/>
      <c r="I24" s="925"/>
      <c r="J24" s="925"/>
      <c r="K24" s="925"/>
      <c r="L24" s="925"/>
      <c r="M24" s="925"/>
      <c r="N24" s="925"/>
      <c r="O24" s="925"/>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row>
    <row r="25" spans="1:107" s="4" customFormat="1">
      <c r="A25" s="221" t="s">
        <v>123</v>
      </c>
      <c r="B25" s="73">
        <v>3.7</v>
      </c>
      <c r="C25" s="73">
        <v>6.4</v>
      </c>
      <c r="D25" s="73">
        <v>14.6</v>
      </c>
      <c r="E25" s="73">
        <v>18</v>
      </c>
      <c r="F25" s="73">
        <v>14.4</v>
      </c>
      <c r="G25" s="73">
        <v>11.2</v>
      </c>
      <c r="H25" s="73">
        <v>8.6</v>
      </c>
      <c r="I25" s="73">
        <v>1.9</v>
      </c>
      <c r="J25" s="73">
        <v>1.4</v>
      </c>
      <c r="K25" s="73"/>
      <c r="L25" s="73"/>
      <c r="M25" s="73"/>
      <c r="N25" s="73"/>
      <c r="O25" s="73"/>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row>
    <row r="26" spans="1:107">
      <c r="A26" s="328" t="s">
        <v>784</v>
      </c>
      <c r="B26" s="84"/>
      <c r="C26" s="84"/>
      <c r="D26" s="84"/>
      <c r="E26" s="84"/>
      <c r="F26" s="84"/>
      <c r="G26" s="84">
        <v>11.2</v>
      </c>
      <c r="H26" s="84">
        <v>8.6</v>
      </c>
      <c r="I26" s="84">
        <v>1.9</v>
      </c>
      <c r="J26" s="84">
        <v>1.4</v>
      </c>
      <c r="K26" s="84"/>
      <c r="L26" s="84"/>
      <c r="M26" s="84"/>
      <c r="N26" s="84"/>
      <c r="O26" s="84"/>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row>
    <row r="27" spans="1:107">
      <c r="A27" s="328"/>
      <c r="B27" s="84"/>
      <c r="C27" s="84"/>
      <c r="D27" s="84"/>
      <c r="E27" s="84"/>
      <c r="F27" s="84"/>
      <c r="G27" s="84"/>
      <c r="H27" s="84"/>
      <c r="I27" s="84"/>
      <c r="J27" s="84"/>
      <c r="K27" s="84"/>
      <c r="L27" s="84"/>
      <c r="M27" s="84"/>
      <c r="N27" s="84"/>
      <c r="O27" s="84"/>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row>
    <row r="28" spans="1:107" s="4" customFormat="1">
      <c r="A28" s="221" t="s">
        <v>124</v>
      </c>
      <c r="B28" s="73">
        <v>2183.1</v>
      </c>
      <c r="C28" s="73">
        <v>2549.1999999999998</v>
      </c>
      <c r="D28" s="73">
        <v>2883.6</v>
      </c>
      <c r="E28" s="73">
        <v>2680.2</v>
      </c>
      <c r="F28" s="73">
        <v>2584.1</v>
      </c>
      <c r="G28" s="73">
        <v>3255.1</v>
      </c>
      <c r="H28" s="73">
        <v>3537.3</v>
      </c>
      <c r="I28" s="73">
        <v>3936.6</v>
      </c>
      <c r="J28" s="73">
        <v>3437.9</v>
      </c>
      <c r="K28" s="73">
        <v>4351.1000000000004</v>
      </c>
      <c r="L28" s="73">
        <v>5147.7</v>
      </c>
      <c r="M28" s="73">
        <v>6004.4</v>
      </c>
      <c r="N28" s="73">
        <v>6858.2</v>
      </c>
      <c r="O28" s="73">
        <v>7706.3</v>
      </c>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row>
    <row r="29" spans="1:107" s="8" customFormat="1">
      <c r="A29" s="223" t="s">
        <v>792</v>
      </c>
      <c r="B29" s="84">
        <v>1162.2</v>
      </c>
      <c r="C29" s="84">
        <v>1563.4</v>
      </c>
      <c r="D29" s="84">
        <v>1806</v>
      </c>
      <c r="E29" s="788">
        <v>1693.2</v>
      </c>
      <c r="F29" s="788">
        <v>1521.8</v>
      </c>
      <c r="G29" s="788">
        <v>1911.3</v>
      </c>
      <c r="H29" s="788">
        <v>2167.4</v>
      </c>
      <c r="I29" s="788">
        <v>2299.1999999999998</v>
      </c>
      <c r="J29" s="788">
        <v>2038.2</v>
      </c>
      <c r="K29" s="788">
        <v>2591</v>
      </c>
      <c r="L29" s="788">
        <v>3110.5</v>
      </c>
      <c r="M29" s="788">
        <v>3669.6</v>
      </c>
      <c r="N29" s="788">
        <v>4224.3</v>
      </c>
      <c r="O29" s="788">
        <v>4769.8999999999996</v>
      </c>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row>
    <row r="30" spans="1:107" s="8" customFormat="1" ht="12.75" customHeight="1">
      <c r="A30" s="223" t="s">
        <v>785</v>
      </c>
      <c r="B30" s="84"/>
      <c r="C30" s="84"/>
      <c r="D30" s="84"/>
      <c r="E30" s="74"/>
      <c r="F30" s="74"/>
      <c r="G30" s="74">
        <v>1868.8</v>
      </c>
      <c r="H30" s="74">
        <v>2067.1</v>
      </c>
      <c r="I30" s="74">
        <v>2252.5</v>
      </c>
      <c r="J30" s="74">
        <v>2002.9</v>
      </c>
      <c r="K30" s="74">
        <v>2494.8000000000002</v>
      </c>
      <c r="L30" s="74">
        <v>3005.2</v>
      </c>
      <c r="M30" s="74">
        <v>3553.9</v>
      </c>
      <c r="N30" s="74">
        <v>4100.5</v>
      </c>
      <c r="O30" s="74">
        <v>4644.7</v>
      </c>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row>
    <row r="31" spans="1:107" ht="13.5">
      <c r="A31" s="328" t="s">
        <v>786</v>
      </c>
      <c r="B31" s="84">
        <v>1092.0999999999999</v>
      </c>
      <c r="C31" s="84">
        <v>1496.1</v>
      </c>
      <c r="D31" s="84">
        <v>1668.8</v>
      </c>
      <c r="E31" s="74">
        <v>1567</v>
      </c>
      <c r="F31" s="74">
        <v>1442.6</v>
      </c>
      <c r="G31" s="74">
        <v>1868.8</v>
      </c>
      <c r="H31" s="74">
        <v>2067.1</v>
      </c>
      <c r="I31" s="74">
        <v>2252.5</v>
      </c>
      <c r="J31" s="74">
        <v>2002.9</v>
      </c>
      <c r="K31" s="74">
        <v>2494.8000000000002</v>
      </c>
      <c r="L31" s="74">
        <v>3005.2</v>
      </c>
      <c r="M31" s="74">
        <v>3553.9</v>
      </c>
      <c r="N31" s="74">
        <v>4100.5</v>
      </c>
      <c r="O31" s="74">
        <v>4644.7</v>
      </c>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row>
    <row r="32" spans="1:107">
      <c r="A32" s="328" t="s">
        <v>787</v>
      </c>
      <c r="B32" s="84"/>
      <c r="C32" s="84"/>
      <c r="D32" s="84"/>
      <c r="E32" s="74"/>
      <c r="F32" s="74"/>
      <c r="G32" s="74">
        <v>1131.0999999999999</v>
      </c>
      <c r="H32" s="74">
        <v>1120.3</v>
      </c>
      <c r="I32" s="74">
        <v>1368.2</v>
      </c>
      <c r="J32" s="74">
        <v>1305.9000000000001</v>
      </c>
      <c r="K32" s="74">
        <v>1706.1</v>
      </c>
      <c r="L32" s="74">
        <v>1981.9</v>
      </c>
      <c r="M32" s="74">
        <v>2315.3000000000002</v>
      </c>
      <c r="N32" s="74">
        <v>2663.4</v>
      </c>
      <c r="O32" s="74">
        <v>3007</v>
      </c>
      <c r="P32" s="10"/>
      <c r="Q32" s="10"/>
      <c r="R32" s="10"/>
      <c r="S32" s="10"/>
      <c r="T32" s="10"/>
      <c r="U32" s="10"/>
      <c r="V32" s="10"/>
      <c r="W32" s="10"/>
      <c r="X32" s="10"/>
      <c r="Y32" s="10"/>
    </row>
    <row r="33" spans="1:25">
      <c r="A33" s="328" t="s">
        <v>788</v>
      </c>
      <c r="B33" s="84"/>
      <c r="C33" s="84"/>
      <c r="D33" s="84"/>
      <c r="E33" s="74"/>
      <c r="F33" s="74"/>
      <c r="G33" s="74">
        <v>1299</v>
      </c>
      <c r="H33" s="74">
        <v>1089</v>
      </c>
      <c r="I33" s="74">
        <v>1106.4000000000001</v>
      </c>
      <c r="J33" s="74">
        <v>979.5</v>
      </c>
      <c r="K33" s="74">
        <v>1128.8</v>
      </c>
      <c r="L33" s="74">
        <v>1338.8</v>
      </c>
      <c r="M33" s="74">
        <v>1577.2</v>
      </c>
      <c r="N33" s="74">
        <v>1808.3</v>
      </c>
      <c r="O33" s="74">
        <v>2058.1</v>
      </c>
      <c r="P33" s="10"/>
      <c r="Q33" s="10"/>
      <c r="R33" s="10"/>
      <c r="S33" s="10"/>
      <c r="T33" s="10"/>
      <c r="U33" s="10"/>
      <c r="V33" s="10"/>
      <c r="W33" s="10"/>
      <c r="X33" s="10"/>
      <c r="Y33" s="10"/>
    </row>
    <row r="34" spans="1:25">
      <c r="A34" s="328" t="s">
        <v>789</v>
      </c>
      <c r="B34" s="84"/>
      <c r="C34" s="84"/>
      <c r="D34" s="84"/>
      <c r="E34" s="74"/>
      <c r="F34" s="74"/>
      <c r="G34" s="74">
        <v>267.2</v>
      </c>
      <c r="H34" s="74">
        <v>288.3</v>
      </c>
      <c r="I34" s="74">
        <v>276.5</v>
      </c>
      <c r="J34" s="74">
        <v>282.60000000000002</v>
      </c>
      <c r="K34" s="74">
        <v>315.5</v>
      </c>
      <c r="L34" s="74">
        <v>315.5</v>
      </c>
      <c r="M34" s="74">
        <v>338.6</v>
      </c>
      <c r="N34" s="74">
        <v>371.1</v>
      </c>
      <c r="O34" s="74">
        <v>420.4</v>
      </c>
      <c r="P34" s="10"/>
      <c r="Q34" s="10"/>
      <c r="R34" s="10"/>
      <c r="S34" s="10"/>
      <c r="T34" s="10"/>
      <c r="U34" s="10"/>
      <c r="V34" s="10"/>
      <c r="W34" s="10"/>
      <c r="X34" s="10"/>
      <c r="Y34" s="10"/>
    </row>
    <row r="35" spans="1:25">
      <c r="A35" s="328" t="s">
        <v>790</v>
      </c>
      <c r="B35" s="84"/>
      <c r="C35" s="84"/>
      <c r="D35" s="84"/>
      <c r="E35" s="74"/>
      <c r="F35" s="74"/>
      <c r="G35" s="74">
        <v>-294.10000000000002</v>
      </c>
      <c r="H35" s="74">
        <v>146</v>
      </c>
      <c r="I35" s="74">
        <v>54.4</v>
      </c>
      <c r="J35" s="74"/>
      <c r="K35" s="74"/>
      <c r="L35" s="74"/>
      <c r="M35" s="74"/>
      <c r="N35" s="74"/>
      <c r="O35" s="74"/>
      <c r="P35" s="10"/>
      <c r="Q35" s="10"/>
      <c r="R35" s="10"/>
      <c r="S35" s="10"/>
      <c r="T35" s="10"/>
      <c r="U35" s="10"/>
      <c r="V35" s="10"/>
      <c r="W35" s="10"/>
      <c r="X35" s="10"/>
      <c r="Y35" s="10"/>
    </row>
    <row r="36" spans="1:25" s="8" customFormat="1">
      <c r="A36" s="223" t="s">
        <v>791</v>
      </c>
      <c r="B36" s="926"/>
      <c r="C36" s="926"/>
      <c r="D36" s="926"/>
      <c r="E36" s="75"/>
      <c r="F36" s="75"/>
      <c r="G36" s="75">
        <v>42.4</v>
      </c>
      <c r="H36" s="75">
        <v>100.3</v>
      </c>
      <c r="I36" s="75">
        <v>46.6</v>
      </c>
      <c r="J36" s="75">
        <v>35.299999999999997</v>
      </c>
      <c r="K36" s="75">
        <v>96.2</v>
      </c>
      <c r="L36" s="75">
        <v>105.3</v>
      </c>
      <c r="M36" s="75">
        <v>115.7</v>
      </c>
      <c r="N36" s="75">
        <v>123.8</v>
      </c>
      <c r="O36" s="75">
        <v>125.2</v>
      </c>
      <c r="P36" s="9"/>
      <c r="Q36" s="9"/>
      <c r="R36" s="9"/>
      <c r="S36" s="9"/>
      <c r="T36" s="9"/>
      <c r="U36" s="9"/>
      <c r="V36" s="9"/>
      <c r="W36" s="9"/>
      <c r="X36" s="9"/>
      <c r="Y36" s="9"/>
    </row>
    <row r="37" spans="1:25">
      <c r="A37" s="328" t="s">
        <v>128</v>
      </c>
      <c r="B37" s="84">
        <v>70.2</v>
      </c>
      <c r="C37" s="84">
        <v>67.3</v>
      </c>
      <c r="D37" s="84">
        <v>137.30000000000001</v>
      </c>
      <c r="E37" s="74">
        <v>126.1</v>
      </c>
      <c r="F37" s="74">
        <v>79.2</v>
      </c>
      <c r="G37" s="74">
        <v>42.4</v>
      </c>
      <c r="H37" s="74">
        <v>100.3</v>
      </c>
      <c r="I37" s="74">
        <v>46.6</v>
      </c>
      <c r="J37" s="74">
        <v>35.299999999999997</v>
      </c>
      <c r="K37" s="74">
        <v>96.2</v>
      </c>
      <c r="L37" s="74">
        <v>105.3</v>
      </c>
      <c r="M37" s="74">
        <v>115.7</v>
      </c>
      <c r="N37" s="74">
        <v>123.8</v>
      </c>
      <c r="O37" s="74">
        <v>125.2</v>
      </c>
      <c r="P37" s="10"/>
      <c r="Q37" s="10"/>
      <c r="R37" s="10"/>
      <c r="S37" s="10"/>
      <c r="T37" s="10"/>
      <c r="U37" s="10"/>
      <c r="V37" s="10"/>
      <c r="W37" s="10"/>
      <c r="X37" s="10"/>
      <c r="Y37" s="10"/>
    </row>
    <row r="38" spans="1:25" s="8" customFormat="1">
      <c r="A38" s="223" t="s">
        <v>129</v>
      </c>
      <c r="B38" s="926">
        <v>855.3</v>
      </c>
      <c r="C38" s="926">
        <v>814.4</v>
      </c>
      <c r="D38" s="926">
        <v>889.1</v>
      </c>
      <c r="E38" s="75">
        <v>802</v>
      </c>
      <c r="F38" s="75">
        <v>875.9</v>
      </c>
      <c r="G38" s="75">
        <v>1105</v>
      </c>
      <c r="H38" s="75">
        <v>1074.8</v>
      </c>
      <c r="I38" s="75">
        <v>1360.7</v>
      </c>
      <c r="J38" s="75">
        <f>SUM(J39:J40)</f>
        <v>1237.9000000000001</v>
      </c>
      <c r="K38" s="75">
        <v>1733.6</v>
      </c>
      <c r="L38" s="75">
        <v>1733.6</v>
      </c>
      <c r="M38" s="75">
        <v>2013.2</v>
      </c>
      <c r="N38" s="75">
        <v>2293.1</v>
      </c>
      <c r="O38" s="75">
        <v>2574.3000000000002</v>
      </c>
      <c r="P38" s="9"/>
      <c r="Q38" s="9"/>
      <c r="R38" s="9"/>
      <c r="S38" s="9"/>
      <c r="T38" s="9"/>
      <c r="U38" s="9"/>
      <c r="V38" s="9"/>
      <c r="W38" s="9"/>
      <c r="X38" s="9"/>
      <c r="Y38" s="9"/>
    </row>
    <row r="39" spans="1:25">
      <c r="A39" s="328" t="s">
        <v>130</v>
      </c>
      <c r="B39" s="84">
        <v>560.5</v>
      </c>
      <c r="C39" s="84">
        <v>541.9</v>
      </c>
      <c r="D39" s="84">
        <v>638.6</v>
      </c>
      <c r="E39" s="74">
        <v>503.3</v>
      </c>
      <c r="F39" s="74">
        <v>603.70000000000005</v>
      </c>
      <c r="G39" s="74">
        <v>757.3</v>
      </c>
      <c r="H39" s="74">
        <v>774</v>
      </c>
      <c r="I39" s="74">
        <v>1061</v>
      </c>
      <c r="J39" s="74">
        <v>964.2</v>
      </c>
      <c r="K39" s="74">
        <v>1175.0999999999999</v>
      </c>
      <c r="L39" s="74">
        <v>1415.5</v>
      </c>
      <c r="M39" s="74">
        <v>1673.9</v>
      </c>
      <c r="N39" s="74">
        <v>1931.4</v>
      </c>
      <c r="O39" s="74">
        <v>2187.6999999999998</v>
      </c>
    </row>
    <row r="40" spans="1:25">
      <c r="A40" s="328" t="s">
        <v>131</v>
      </c>
      <c r="B40" s="84">
        <v>294.8</v>
      </c>
      <c r="C40" s="84">
        <v>272.5</v>
      </c>
      <c r="D40" s="84">
        <v>250.6</v>
      </c>
      <c r="E40" s="74">
        <v>298.7</v>
      </c>
      <c r="F40" s="74">
        <v>272.2</v>
      </c>
      <c r="G40" s="74">
        <v>347.8</v>
      </c>
      <c r="H40" s="74">
        <v>300.8</v>
      </c>
      <c r="I40" s="74">
        <v>299.7</v>
      </c>
      <c r="J40" s="74">
        <v>273.7</v>
      </c>
      <c r="K40" s="74">
        <v>294.5</v>
      </c>
      <c r="L40" s="74">
        <v>318.10000000000002</v>
      </c>
      <c r="M40" s="74">
        <v>339.3</v>
      </c>
      <c r="N40" s="74">
        <v>361.7</v>
      </c>
      <c r="O40" s="74">
        <v>386.7</v>
      </c>
    </row>
    <row r="41" spans="1:25" s="8" customFormat="1">
      <c r="A41" s="223" t="s">
        <v>793</v>
      </c>
      <c r="B41" s="926"/>
      <c r="C41" s="926"/>
      <c r="D41" s="926"/>
      <c r="E41" s="75"/>
      <c r="F41" s="75"/>
      <c r="G41" s="75">
        <v>0</v>
      </c>
      <c r="H41" s="75">
        <v>0</v>
      </c>
      <c r="I41" s="75">
        <v>0</v>
      </c>
      <c r="J41" s="75"/>
      <c r="K41" s="75"/>
      <c r="L41" s="75"/>
      <c r="M41" s="75"/>
      <c r="N41" s="75"/>
      <c r="O41" s="75"/>
    </row>
    <row r="42" spans="1:25" s="8" customFormat="1">
      <c r="A42" s="223" t="s">
        <v>132</v>
      </c>
      <c r="B42" s="926">
        <v>149.9</v>
      </c>
      <c r="C42" s="926">
        <v>159.19999999999999</v>
      </c>
      <c r="D42" s="926">
        <v>176.7</v>
      </c>
      <c r="E42" s="75">
        <v>177.7</v>
      </c>
      <c r="F42" s="75">
        <v>175.7</v>
      </c>
      <c r="G42" s="75">
        <v>228.9</v>
      </c>
      <c r="H42" s="75">
        <v>248.1</v>
      </c>
      <c r="I42" s="75">
        <v>273</v>
      </c>
      <c r="J42" s="75">
        <v>156.9</v>
      </c>
      <c r="K42" s="75">
        <v>284.5</v>
      </c>
      <c r="L42" s="75">
        <v>297.39999999999998</v>
      </c>
      <c r="M42" s="75">
        <v>315.39999999999998</v>
      </c>
      <c r="N42" s="75">
        <v>334.6</v>
      </c>
      <c r="O42" s="75">
        <v>355.3</v>
      </c>
      <c r="P42" s="9"/>
      <c r="Q42" s="9"/>
      <c r="R42" s="9"/>
      <c r="S42" s="9"/>
      <c r="T42" s="9"/>
      <c r="U42" s="9"/>
      <c r="V42" s="9"/>
      <c r="W42" s="9"/>
      <c r="X42" s="9"/>
      <c r="Y42" s="9"/>
    </row>
    <row r="43" spans="1:25">
      <c r="A43" s="328" t="s">
        <v>133</v>
      </c>
      <c r="B43" s="84">
        <v>9.5</v>
      </c>
      <c r="C43" s="84">
        <v>8.8000000000000007</v>
      </c>
      <c r="D43" s="84">
        <v>12.8</v>
      </c>
      <c r="E43" s="74">
        <v>9.4</v>
      </c>
      <c r="F43" s="74">
        <v>7.8</v>
      </c>
      <c r="G43" s="74">
        <v>36</v>
      </c>
      <c r="H43" s="74">
        <v>20.399999999999999</v>
      </c>
      <c r="I43" s="74">
        <v>17.2</v>
      </c>
      <c r="J43" s="74">
        <v>10.199999999999999</v>
      </c>
      <c r="K43" s="74">
        <v>21.2</v>
      </c>
      <c r="L43" s="74">
        <v>22.9</v>
      </c>
      <c r="M43" s="74">
        <v>24.4</v>
      </c>
      <c r="N43" s="74">
        <v>26</v>
      </c>
      <c r="O43" s="74">
        <v>28.4</v>
      </c>
      <c r="Q43" s="10"/>
      <c r="R43" s="10"/>
      <c r="S43" s="10"/>
      <c r="T43" s="10"/>
      <c r="U43" s="10"/>
      <c r="V43" s="10"/>
      <c r="W43" s="10"/>
      <c r="X43" s="10"/>
      <c r="Y43" s="10"/>
    </row>
    <row r="44" spans="1:25">
      <c r="A44" s="328" t="s">
        <v>134</v>
      </c>
      <c r="B44" s="84">
        <v>133.9</v>
      </c>
      <c r="C44" s="84">
        <v>144.6</v>
      </c>
      <c r="D44" s="84">
        <v>158.1</v>
      </c>
      <c r="E44" s="74">
        <v>162.1</v>
      </c>
      <c r="F44" s="74">
        <v>163.5</v>
      </c>
      <c r="G44" s="74">
        <v>178.7</v>
      </c>
      <c r="H44" s="74">
        <v>205.1</v>
      </c>
      <c r="I44" s="74">
        <v>227.2</v>
      </c>
      <c r="J44" s="74">
        <v>140.19999999999999</v>
      </c>
      <c r="K44" s="74">
        <v>255.1</v>
      </c>
      <c r="L44" s="74">
        <v>265.60000000000002</v>
      </c>
      <c r="M44" s="74">
        <v>281.5</v>
      </c>
      <c r="N44" s="74">
        <v>298.39999999999998</v>
      </c>
      <c r="O44" s="74">
        <v>316.3</v>
      </c>
      <c r="P44" s="10"/>
      <c r="Q44" s="10"/>
      <c r="R44" s="10"/>
      <c r="S44" s="10"/>
      <c r="T44" s="10"/>
      <c r="U44" s="10"/>
      <c r="V44" s="10"/>
      <c r="W44" s="10"/>
      <c r="X44" s="10"/>
      <c r="Y44" s="10"/>
    </row>
    <row r="45" spans="1:25">
      <c r="A45" s="328" t="s">
        <v>135</v>
      </c>
      <c r="B45" s="84">
        <v>6.5</v>
      </c>
      <c r="C45" s="84">
        <v>5.9</v>
      </c>
      <c r="D45" s="84">
        <v>5.8</v>
      </c>
      <c r="E45" s="74">
        <v>6.2</v>
      </c>
      <c r="F45" s="74">
        <v>4.4000000000000004</v>
      </c>
      <c r="G45" s="74">
        <v>14.2</v>
      </c>
      <c r="H45" s="74">
        <v>22.6</v>
      </c>
      <c r="I45" s="74">
        <v>28.6</v>
      </c>
      <c r="J45" s="74">
        <v>6.6</v>
      </c>
      <c r="K45" s="74">
        <v>8.1999999999999993</v>
      </c>
      <c r="L45" s="74">
        <v>8.9</v>
      </c>
      <c r="M45" s="74">
        <v>9.5</v>
      </c>
      <c r="N45" s="74">
        <v>10.1</v>
      </c>
      <c r="O45" s="74">
        <v>10.5</v>
      </c>
      <c r="P45" s="10"/>
      <c r="Q45" s="10"/>
      <c r="R45" s="10"/>
      <c r="S45" s="10"/>
      <c r="T45" s="10"/>
      <c r="U45" s="10"/>
      <c r="V45" s="10"/>
      <c r="W45" s="10"/>
      <c r="X45" s="10"/>
      <c r="Y45" s="10"/>
    </row>
    <row r="46" spans="1:25" s="8" customFormat="1">
      <c r="A46" s="223" t="s">
        <v>136</v>
      </c>
      <c r="B46" s="926">
        <v>10.7</v>
      </c>
      <c r="C46" s="926">
        <v>12.3</v>
      </c>
      <c r="D46" s="926">
        <v>9.1999999999999993</v>
      </c>
      <c r="E46" s="75">
        <v>6.9</v>
      </c>
      <c r="F46" s="75">
        <v>7.5</v>
      </c>
      <c r="G46" s="75">
        <v>7.1</v>
      </c>
      <c r="H46" s="75">
        <v>2.8</v>
      </c>
      <c r="I46" s="75">
        <v>2.5</v>
      </c>
      <c r="J46" s="75">
        <v>2.9</v>
      </c>
      <c r="K46" s="75">
        <v>3.5</v>
      </c>
      <c r="L46" s="75">
        <v>3.5</v>
      </c>
      <c r="M46" s="75">
        <v>3.5</v>
      </c>
      <c r="N46" s="75">
        <v>3.5</v>
      </c>
      <c r="O46" s="75">
        <v>4</v>
      </c>
      <c r="P46" s="9"/>
      <c r="Q46" s="9"/>
      <c r="R46" s="9"/>
      <c r="S46" s="9"/>
      <c r="T46" s="9"/>
      <c r="U46" s="9"/>
      <c r="V46" s="9"/>
      <c r="W46" s="9"/>
      <c r="X46" s="9"/>
      <c r="Y46" s="9"/>
    </row>
    <row r="47" spans="1:25" hidden="1">
      <c r="A47" s="328" t="s">
        <v>137</v>
      </c>
      <c r="B47" s="84">
        <v>6.7</v>
      </c>
      <c r="C47" s="84">
        <v>7.3</v>
      </c>
      <c r="D47" s="84">
        <v>8.1999999999999993</v>
      </c>
      <c r="E47" s="74">
        <v>5.7</v>
      </c>
      <c r="F47" s="74">
        <v>6.8</v>
      </c>
      <c r="G47" s="74">
        <v>6.4</v>
      </c>
      <c r="H47" s="74">
        <v>2.2000000000000002</v>
      </c>
      <c r="I47" s="74"/>
      <c r="J47" s="74">
        <v>2.2999999999999998</v>
      </c>
      <c r="K47" s="74"/>
      <c r="L47" s="74">
        <v>2.2999999999999998</v>
      </c>
      <c r="M47" s="74">
        <v>2.2999999999999998</v>
      </c>
      <c r="N47" s="74">
        <v>2.2999999999999998</v>
      </c>
      <c r="O47" s="74">
        <v>3.3</v>
      </c>
      <c r="P47" s="10"/>
      <c r="Q47" s="10"/>
      <c r="R47" s="10"/>
      <c r="S47" s="10"/>
      <c r="T47" s="10"/>
      <c r="U47" s="10"/>
      <c r="V47" s="10"/>
      <c r="W47" s="10"/>
      <c r="X47" s="10"/>
      <c r="Y47" s="10"/>
    </row>
    <row r="48" spans="1:25" ht="11.25" hidden="1" customHeight="1">
      <c r="A48" s="328" t="s">
        <v>138</v>
      </c>
      <c r="B48" s="84">
        <v>3.9</v>
      </c>
      <c r="C48" s="84">
        <v>5</v>
      </c>
      <c r="D48" s="84">
        <v>1</v>
      </c>
      <c r="E48" s="74">
        <v>1.1000000000000001</v>
      </c>
      <c r="F48" s="74">
        <v>0.8</v>
      </c>
      <c r="G48" s="74">
        <v>5.8</v>
      </c>
      <c r="H48" s="74">
        <v>1.8</v>
      </c>
      <c r="I48" s="74">
        <v>0</v>
      </c>
      <c r="J48" s="74"/>
      <c r="K48" s="74"/>
      <c r="L48" s="74"/>
      <c r="M48" s="74"/>
      <c r="N48" s="74"/>
      <c r="O48" s="74"/>
      <c r="P48" s="10"/>
      <c r="Q48" s="10"/>
      <c r="R48" s="10"/>
      <c r="S48" s="10"/>
      <c r="T48" s="10"/>
      <c r="U48" s="10"/>
      <c r="V48" s="10"/>
      <c r="W48" s="10"/>
      <c r="X48" s="10"/>
      <c r="Y48" s="10"/>
    </row>
    <row r="49" spans="1:25" s="8" customFormat="1">
      <c r="A49" s="223" t="s">
        <v>795</v>
      </c>
      <c r="B49" s="926"/>
      <c r="C49" s="926"/>
      <c r="D49" s="926"/>
      <c r="E49" s="75"/>
      <c r="F49" s="75"/>
      <c r="G49" s="75">
        <v>0.6</v>
      </c>
      <c r="H49" s="75">
        <v>0.4</v>
      </c>
      <c r="I49" s="75">
        <v>2</v>
      </c>
      <c r="J49" s="75">
        <v>2.2999999999999998</v>
      </c>
      <c r="K49" s="75">
        <v>2.2999999999999998</v>
      </c>
      <c r="L49" s="75">
        <v>2.2999999999999998</v>
      </c>
      <c r="M49" s="75">
        <v>2.2999999999999998</v>
      </c>
      <c r="N49" s="75">
        <v>2.2999999999999998</v>
      </c>
      <c r="O49" s="75">
        <v>2.2999999999999998</v>
      </c>
      <c r="P49" s="9"/>
      <c r="Q49" s="9"/>
      <c r="R49" s="9"/>
      <c r="S49" s="9"/>
      <c r="T49" s="9"/>
      <c r="U49" s="9"/>
      <c r="V49" s="9"/>
      <c r="W49" s="9"/>
      <c r="X49" s="9"/>
      <c r="Y49" s="9"/>
    </row>
    <row r="50" spans="1:25">
      <c r="A50" s="328" t="s">
        <v>872</v>
      </c>
      <c r="B50" s="84"/>
      <c r="C50" s="84"/>
      <c r="D50" s="84"/>
      <c r="E50" s="74"/>
      <c r="F50" s="74"/>
      <c r="G50" s="74"/>
      <c r="H50" s="74"/>
      <c r="I50" s="74"/>
      <c r="J50" s="74"/>
      <c r="K50" s="74"/>
      <c r="L50" s="74"/>
      <c r="M50" s="74"/>
      <c r="N50" s="74"/>
      <c r="O50" s="74"/>
      <c r="P50" s="10"/>
      <c r="Q50" s="10"/>
      <c r="R50" s="10"/>
      <c r="S50" s="10"/>
      <c r="T50" s="10"/>
      <c r="U50" s="10"/>
      <c r="V50" s="10"/>
      <c r="W50" s="10"/>
      <c r="X50" s="10"/>
      <c r="Y50" s="10"/>
    </row>
    <row r="51" spans="1:25" hidden="1">
      <c r="A51" s="328" t="s">
        <v>873</v>
      </c>
      <c r="B51" s="84"/>
      <c r="C51" s="84"/>
      <c r="D51" s="84"/>
      <c r="E51" s="74"/>
      <c r="F51" s="74"/>
      <c r="G51" s="74"/>
      <c r="H51" s="74"/>
      <c r="I51" s="74"/>
      <c r="J51" s="74"/>
      <c r="K51" s="74"/>
      <c r="L51" s="74"/>
      <c r="M51" s="74"/>
      <c r="N51" s="74"/>
      <c r="O51" s="74"/>
      <c r="P51" s="10"/>
      <c r="Q51" s="10"/>
      <c r="R51" s="10"/>
      <c r="S51" s="10"/>
      <c r="T51" s="10"/>
      <c r="U51" s="10"/>
      <c r="V51" s="10"/>
      <c r="W51" s="10"/>
      <c r="X51" s="10"/>
      <c r="Y51" s="10"/>
    </row>
    <row r="52" spans="1:25" s="8" customFormat="1">
      <c r="A52" s="223" t="s">
        <v>797</v>
      </c>
      <c r="B52" s="926"/>
      <c r="C52" s="926"/>
      <c r="D52" s="926"/>
      <c r="E52" s="75"/>
      <c r="F52" s="75"/>
      <c r="G52" s="75">
        <v>0.8</v>
      </c>
      <c r="H52" s="75">
        <v>0.6</v>
      </c>
      <c r="I52" s="75">
        <v>0.5</v>
      </c>
      <c r="J52" s="75">
        <v>0.6</v>
      </c>
      <c r="K52" s="75">
        <v>1.2</v>
      </c>
      <c r="L52" s="75">
        <v>1.2</v>
      </c>
      <c r="M52" s="75">
        <v>1.2</v>
      </c>
      <c r="N52" s="75">
        <v>1.2</v>
      </c>
      <c r="O52" s="75">
        <v>0.7</v>
      </c>
      <c r="P52" s="9"/>
      <c r="Q52" s="9"/>
      <c r="R52" s="9"/>
      <c r="S52" s="9"/>
      <c r="T52" s="9"/>
      <c r="U52" s="9"/>
      <c r="V52" s="9"/>
      <c r="W52" s="9"/>
      <c r="X52" s="9"/>
      <c r="Y52" s="9"/>
    </row>
    <row r="53" spans="1:25" s="8" customFormat="1">
      <c r="A53" s="980" t="s">
        <v>874</v>
      </c>
      <c r="B53" s="926"/>
      <c r="C53" s="926"/>
      <c r="D53" s="926"/>
      <c r="E53" s="75"/>
      <c r="F53" s="75"/>
      <c r="G53" s="75"/>
      <c r="H53" s="75"/>
      <c r="I53" s="75"/>
      <c r="J53" s="75">
        <v>0.3</v>
      </c>
      <c r="K53" s="75">
        <v>0.5</v>
      </c>
      <c r="L53" s="75">
        <v>0.5</v>
      </c>
      <c r="M53" s="75">
        <v>0.5</v>
      </c>
      <c r="N53" s="75">
        <v>0.5</v>
      </c>
      <c r="O53" s="75" t="s">
        <v>119</v>
      </c>
      <c r="P53" s="9"/>
      <c r="Q53" s="9"/>
      <c r="R53" s="9"/>
      <c r="S53" s="9"/>
      <c r="T53" s="9"/>
      <c r="U53" s="9"/>
      <c r="V53" s="9"/>
      <c r="W53" s="9"/>
      <c r="X53" s="9"/>
      <c r="Y53" s="9"/>
    </row>
    <row r="54" spans="1:25" s="8" customFormat="1">
      <c r="A54" s="328" t="s">
        <v>875</v>
      </c>
      <c r="B54" s="926"/>
      <c r="C54" s="926"/>
      <c r="D54" s="926"/>
      <c r="E54" s="75"/>
      <c r="F54" s="75"/>
      <c r="G54" s="75"/>
      <c r="H54" s="75"/>
      <c r="I54" s="75"/>
      <c r="J54" s="75">
        <v>0.2</v>
      </c>
      <c r="K54" s="75">
        <v>0.4</v>
      </c>
      <c r="L54" s="75">
        <v>0.4</v>
      </c>
      <c r="M54" s="75">
        <v>0.4</v>
      </c>
      <c r="N54" s="75">
        <v>0.4</v>
      </c>
      <c r="O54" s="75">
        <v>0.4</v>
      </c>
      <c r="P54" s="9"/>
      <c r="Q54" s="9"/>
      <c r="R54" s="9"/>
      <c r="S54" s="9"/>
      <c r="T54" s="9"/>
      <c r="U54" s="9"/>
      <c r="V54" s="9"/>
      <c r="W54" s="9"/>
      <c r="X54" s="9"/>
      <c r="Y54" s="9"/>
    </row>
    <row r="55" spans="1:25" s="8" customFormat="1">
      <c r="A55" s="328" t="s">
        <v>899</v>
      </c>
      <c r="B55" s="926"/>
      <c r="C55" s="926"/>
      <c r="D55" s="926"/>
      <c r="E55" s="75"/>
      <c r="F55" s="75"/>
      <c r="G55" s="75"/>
      <c r="H55" s="75"/>
      <c r="I55" s="75"/>
      <c r="J55" s="75"/>
      <c r="K55" s="75">
        <v>0.1</v>
      </c>
      <c r="L55" s="75">
        <v>0.1</v>
      </c>
      <c r="M55" s="75">
        <v>0.1</v>
      </c>
      <c r="N55" s="75">
        <v>0.1</v>
      </c>
      <c r="O55" s="75">
        <v>0.1</v>
      </c>
      <c r="P55" s="9"/>
      <c r="Q55" s="9"/>
      <c r="R55" s="9"/>
      <c r="S55" s="9"/>
      <c r="T55" s="9"/>
      <c r="U55" s="9"/>
      <c r="V55" s="9"/>
      <c r="W55" s="9"/>
      <c r="X55" s="9"/>
      <c r="Y55" s="9"/>
    </row>
    <row r="56" spans="1:25" s="8" customFormat="1">
      <c r="A56" s="328" t="s">
        <v>897</v>
      </c>
      <c r="B56" s="926"/>
      <c r="C56" s="926"/>
      <c r="D56" s="926"/>
      <c r="E56" s="75"/>
      <c r="F56" s="75"/>
      <c r="G56" s="75"/>
      <c r="H56" s="75"/>
      <c r="I56" s="75"/>
      <c r="J56" s="75"/>
      <c r="K56" s="75">
        <v>0.1</v>
      </c>
      <c r="L56" s="75">
        <v>0.1</v>
      </c>
      <c r="M56" s="75">
        <v>0.1</v>
      </c>
      <c r="N56" s="75">
        <v>0.1</v>
      </c>
      <c r="O56" s="75">
        <v>0.1</v>
      </c>
      <c r="P56" s="9"/>
      <c r="Q56" s="9"/>
      <c r="R56" s="9"/>
      <c r="S56" s="9"/>
      <c r="T56" s="9"/>
      <c r="U56" s="9"/>
      <c r="V56" s="9"/>
      <c r="W56" s="9"/>
      <c r="X56" s="9"/>
      <c r="Y56" s="9"/>
    </row>
    <row r="57" spans="1:25" s="8" customFormat="1">
      <c r="A57" s="328" t="s">
        <v>898</v>
      </c>
      <c r="B57" s="926"/>
      <c r="C57" s="926"/>
      <c r="D57" s="926"/>
      <c r="E57" s="75"/>
      <c r="F57" s="75"/>
      <c r="G57" s="75"/>
      <c r="H57" s="75"/>
      <c r="I57" s="75"/>
      <c r="J57" s="75"/>
      <c r="K57" s="75">
        <v>0.1</v>
      </c>
      <c r="L57" s="75">
        <v>0.1</v>
      </c>
      <c r="M57" s="75">
        <v>0.1</v>
      </c>
      <c r="N57" s="75">
        <v>0.1</v>
      </c>
      <c r="O57" s="75">
        <v>0.1</v>
      </c>
      <c r="P57" s="9"/>
      <c r="Q57" s="9"/>
      <c r="R57" s="9"/>
      <c r="S57" s="9"/>
      <c r="T57" s="9"/>
      <c r="U57" s="9"/>
      <c r="V57" s="9"/>
      <c r="W57" s="9"/>
      <c r="X57" s="9"/>
      <c r="Y57" s="9"/>
    </row>
    <row r="58" spans="1:25" s="8" customFormat="1">
      <c r="A58" s="971" t="s">
        <v>139</v>
      </c>
      <c r="B58" s="972">
        <v>5</v>
      </c>
      <c r="C58" s="981" t="s">
        <v>119</v>
      </c>
      <c r="D58" s="972">
        <v>2.5</v>
      </c>
      <c r="E58" s="982">
        <v>0.4</v>
      </c>
      <c r="F58" s="982">
        <v>3.1</v>
      </c>
      <c r="G58" s="982">
        <v>2.7</v>
      </c>
      <c r="H58" s="982">
        <v>44.3</v>
      </c>
      <c r="I58" s="982">
        <v>1.2</v>
      </c>
      <c r="J58" s="982">
        <v>2</v>
      </c>
      <c r="K58" s="982">
        <v>2.6</v>
      </c>
      <c r="L58" s="982">
        <v>2.8</v>
      </c>
      <c r="M58" s="982">
        <v>2.7</v>
      </c>
      <c r="N58" s="982">
        <v>2.8</v>
      </c>
      <c r="O58" s="982">
        <v>2.8</v>
      </c>
      <c r="P58" s="9"/>
      <c r="Q58" s="9"/>
      <c r="R58" s="9"/>
      <c r="S58" s="9"/>
      <c r="T58" s="9"/>
      <c r="U58" s="9"/>
      <c r="V58" s="9"/>
      <c r="W58" s="9"/>
      <c r="X58" s="9"/>
      <c r="Y58" s="9"/>
    </row>
    <row r="59" spans="1:25" hidden="1">
      <c r="A59" s="328" t="s">
        <v>140</v>
      </c>
      <c r="B59" s="84">
        <v>5</v>
      </c>
      <c r="C59" s="95" t="s">
        <v>119</v>
      </c>
      <c r="D59" s="84">
        <v>2.5</v>
      </c>
      <c r="E59" s="74">
        <v>0.4</v>
      </c>
      <c r="F59" s="74">
        <v>3.1</v>
      </c>
      <c r="G59" s="74">
        <v>2.7</v>
      </c>
      <c r="H59" s="74">
        <v>44.3</v>
      </c>
      <c r="I59" s="74"/>
      <c r="J59" s="74"/>
      <c r="K59" s="74"/>
      <c r="L59" s="74"/>
      <c r="M59" s="74"/>
      <c r="N59" s="74"/>
      <c r="O59" s="74"/>
      <c r="P59" s="10"/>
      <c r="Q59" s="10"/>
      <c r="R59" s="10"/>
      <c r="S59" s="10"/>
      <c r="T59" s="10"/>
      <c r="U59" s="10"/>
      <c r="V59" s="10"/>
      <c r="W59" s="10"/>
      <c r="X59" s="10"/>
      <c r="Y59" s="10"/>
    </row>
    <row r="60" spans="1:25">
      <c r="A60" s="980" t="s">
        <v>140</v>
      </c>
      <c r="B60" s="977">
        <v>5</v>
      </c>
      <c r="C60" s="993" t="s">
        <v>119</v>
      </c>
      <c r="D60" s="977">
        <v>2.5</v>
      </c>
      <c r="E60" s="978">
        <v>0.4</v>
      </c>
      <c r="F60" s="978">
        <v>3.1</v>
      </c>
      <c r="G60" s="978">
        <v>2.7</v>
      </c>
      <c r="H60" s="978">
        <v>44.3</v>
      </c>
      <c r="I60" s="978">
        <v>1.2</v>
      </c>
      <c r="J60" s="978">
        <v>2</v>
      </c>
      <c r="K60" s="978">
        <v>2.6</v>
      </c>
      <c r="L60" s="978">
        <v>2.8</v>
      </c>
      <c r="M60" s="978">
        <v>2.7</v>
      </c>
      <c r="N60" s="978">
        <v>2.8</v>
      </c>
      <c r="O60" s="978">
        <v>2.8</v>
      </c>
      <c r="P60" s="10"/>
      <c r="Q60" s="10"/>
      <c r="R60" s="10"/>
      <c r="S60" s="10"/>
      <c r="T60" s="10"/>
      <c r="U60" s="10"/>
      <c r="V60" s="10"/>
      <c r="W60" s="10"/>
      <c r="X60" s="10"/>
      <c r="Y60" s="10"/>
    </row>
    <row r="61" spans="1:25">
      <c r="A61" s="99"/>
      <c r="B61" s="84"/>
      <c r="C61" s="84"/>
      <c r="D61" s="84"/>
      <c r="E61" s="84"/>
      <c r="F61" s="84"/>
      <c r="G61" s="84"/>
      <c r="H61" s="84"/>
      <c r="I61" s="84"/>
      <c r="J61" s="84"/>
      <c r="K61" s="84"/>
      <c r="L61" s="84"/>
      <c r="M61" s="84"/>
      <c r="N61" s="84"/>
      <c r="O61" s="84"/>
      <c r="P61" s="10"/>
      <c r="Q61" s="10"/>
      <c r="R61" s="10"/>
      <c r="S61" s="10"/>
      <c r="T61" s="10"/>
      <c r="U61" s="10"/>
      <c r="V61" s="10"/>
      <c r="W61" s="10"/>
      <c r="X61" s="10"/>
      <c r="Y61" s="10"/>
    </row>
    <row r="62" spans="1:25" s="4" customFormat="1">
      <c r="A62" s="221" t="s">
        <v>141</v>
      </c>
      <c r="B62" s="73">
        <v>402.9</v>
      </c>
      <c r="C62" s="73">
        <v>475.5</v>
      </c>
      <c r="D62" s="73">
        <v>555</v>
      </c>
      <c r="E62" s="73">
        <v>565.20000000000005</v>
      </c>
      <c r="F62" s="73">
        <v>536.79999999999995</v>
      </c>
      <c r="G62" s="73">
        <v>557.70000000000005</v>
      </c>
      <c r="H62" s="73">
        <v>810.7</v>
      </c>
      <c r="I62" s="73">
        <v>909.3</v>
      </c>
      <c r="J62" s="73">
        <v>737.3</v>
      </c>
      <c r="K62" s="73">
        <v>813.3</v>
      </c>
      <c r="L62" s="73">
        <v>960.1</v>
      </c>
      <c r="M62" s="73">
        <v>1079.5</v>
      </c>
      <c r="N62" s="73">
        <v>1196.3</v>
      </c>
      <c r="O62" s="73">
        <v>1326.3</v>
      </c>
      <c r="P62" s="9"/>
      <c r="Q62" s="9"/>
      <c r="R62" s="9"/>
      <c r="S62" s="9"/>
      <c r="T62" s="9"/>
      <c r="U62" s="9"/>
      <c r="V62" s="9"/>
      <c r="W62" s="9"/>
      <c r="X62" s="9"/>
      <c r="Y62" s="9"/>
    </row>
    <row r="63" spans="1:25" s="8" customFormat="1">
      <c r="A63" s="223" t="s">
        <v>799</v>
      </c>
      <c r="B63" s="926">
        <v>223</v>
      </c>
      <c r="C63" s="926">
        <v>263.89999999999998</v>
      </c>
      <c r="D63" s="926">
        <v>280.5</v>
      </c>
      <c r="E63" s="783">
        <v>249.1</v>
      </c>
      <c r="F63" s="783">
        <v>242.9</v>
      </c>
      <c r="G63" s="783">
        <v>260.3</v>
      </c>
      <c r="H63" s="783">
        <v>418.3</v>
      </c>
      <c r="I63" s="783">
        <v>511.2</v>
      </c>
      <c r="J63" s="783">
        <v>347.3</v>
      </c>
      <c r="K63" s="783">
        <v>417.7</v>
      </c>
      <c r="L63" s="783">
        <v>495.4</v>
      </c>
      <c r="M63" s="783">
        <v>583.6</v>
      </c>
      <c r="N63" s="783">
        <v>669.1</v>
      </c>
      <c r="O63" s="783">
        <v>761.5</v>
      </c>
      <c r="P63" s="9"/>
      <c r="Q63" s="9"/>
      <c r="R63" s="9"/>
      <c r="S63" s="9"/>
      <c r="T63" s="9"/>
      <c r="U63" s="9"/>
      <c r="V63" s="9"/>
      <c r="W63" s="9"/>
      <c r="X63" s="9"/>
      <c r="Y63" s="9"/>
    </row>
    <row r="64" spans="1:25">
      <c r="A64" s="328" t="s">
        <v>143</v>
      </c>
      <c r="B64" s="84">
        <v>223</v>
      </c>
      <c r="C64" s="84">
        <v>257.2</v>
      </c>
      <c r="D64" s="84">
        <v>273.2</v>
      </c>
      <c r="E64" s="84">
        <v>243.4</v>
      </c>
      <c r="F64" s="84">
        <v>242.9</v>
      </c>
      <c r="G64" s="84">
        <v>246.4</v>
      </c>
      <c r="H64" s="84">
        <v>325.3</v>
      </c>
      <c r="I64" s="84">
        <v>409.4</v>
      </c>
      <c r="J64" s="84">
        <v>347.3</v>
      </c>
      <c r="K64" s="84">
        <v>417.7</v>
      </c>
      <c r="L64" s="84">
        <v>495.4</v>
      </c>
      <c r="M64" s="84">
        <v>583.6</v>
      </c>
      <c r="N64" s="84">
        <v>669.1</v>
      </c>
      <c r="O64" s="84">
        <v>761.5</v>
      </c>
      <c r="P64" s="10"/>
      <c r="Q64" s="10"/>
      <c r="R64" s="10"/>
      <c r="S64" s="10"/>
      <c r="T64" s="10"/>
      <c r="U64" s="10"/>
      <c r="V64" s="10"/>
      <c r="W64" s="10"/>
      <c r="X64" s="10"/>
      <c r="Y64" s="10"/>
    </row>
    <row r="65" spans="1:25">
      <c r="A65" s="328" t="s">
        <v>144</v>
      </c>
      <c r="B65" s="84" t="s">
        <v>119</v>
      </c>
      <c r="C65" s="84">
        <v>6.7</v>
      </c>
      <c r="D65" s="84">
        <v>7.3</v>
      </c>
      <c r="E65" s="84">
        <v>5.7</v>
      </c>
      <c r="F65" s="84"/>
      <c r="G65" s="84">
        <v>14</v>
      </c>
      <c r="H65" s="84">
        <v>93</v>
      </c>
      <c r="I65" s="84">
        <v>101.8</v>
      </c>
      <c r="J65" s="84"/>
      <c r="K65" s="84"/>
      <c r="L65" s="84"/>
      <c r="M65" s="84"/>
      <c r="N65" s="84"/>
      <c r="O65" s="84"/>
      <c r="P65" s="10"/>
      <c r="Q65" s="10"/>
      <c r="R65" s="10"/>
      <c r="S65" s="10"/>
      <c r="T65" s="10"/>
      <c r="U65" s="10"/>
      <c r="V65" s="10"/>
      <c r="W65" s="10"/>
      <c r="X65" s="10"/>
      <c r="Y65" s="10"/>
    </row>
    <row r="66" spans="1:25">
      <c r="A66" s="328" t="s">
        <v>876</v>
      </c>
      <c r="B66" s="84"/>
      <c r="C66" s="84"/>
      <c r="D66" s="84"/>
      <c r="E66" s="74"/>
      <c r="F66" s="66"/>
      <c r="G66" s="66">
        <v>13.96</v>
      </c>
      <c r="H66" s="66">
        <v>93.02</v>
      </c>
      <c r="I66" s="66">
        <v>101.8</v>
      </c>
      <c r="J66" s="66"/>
      <c r="K66" s="66"/>
      <c r="L66" s="66"/>
      <c r="M66" s="66"/>
      <c r="N66" s="66"/>
      <c r="O66" s="66"/>
      <c r="P66" s="10"/>
      <c r="Q66" s="10"/>
      <c r="R66" s="10"/>
      <c r="S66" s="10"/>
      <c r="T66" s="10"/>
      <c r="U66" s="10"/>
      <c r="V66" s="10"/>
      <c r="W66" s="10"/>
      <c r="X66" s="10"/>
      <c r="Y66" s="10"/>
    </row>
    <row r="67" spans="1:25" s="8" customFormat="1">
      <c r="A67" s="223" t="s">
        <v>801</v>
      </c>
      <c r="B67" s="926">
        <v>179.9</v>
      </c>
      <c r="C67" s="926">
        <v>211.7</v>
      </c>
      <c r="D67" s="926">
        <v>274.5</v>
      </c>
      <c r="E67" s="75">
        <v>316.2</v>
      </c>
      <c r="F67" s="75">
        <v>294</v>
      </c>
      <c r="G67" s="75">
        <v>297.3</v>
      </c>
      <c r="H67" s="75">
        <v>392.4</v>
      </c>
      <c r="I67" s="75">
        <v>398.1</v>
      </c>
      <c r="J67" s="75">
        <v>390</v>
      </c>
      <c r="K67" s="75">
        <v>395.6</v>
      </c>
      <c r="L67" s="75">
        <v>464.8</v>
      </c>
      <c r="M67" s="75">
        <v>495.9</v>
      </c>
      <c r="N67" s="75">
        <v>527.20000000000005</v>
      </c>
      <c r="O67" s="75">
        <v>564.79999999999995</v>
      </c>
      <c r="P67" s="9"/>
      <c r="Q67" s="9"/>
      <c r="R67" s="9"/>
      <c r="S67" s="9"/>
      <c r="T67" s="9"/>
      <c r="U67" s="9"/>
      <c r="V67" s="9"/>
      <c r="W67" s="9"/>
      <c r="X67" s="9"/>
      <c r="Y67" s="9"/>
    </row>
    <row r="68" spans="1:25">
      <c r="A68" s="328" t="s">
        <v>146</v>
      </c>
      <c r="B68" s="84">
        <v>179.9</v>
      </c>
      <c r="C68" s="84">
        <v>211.7</v>
      </c>
      <c r="D68" s="84">
        <v>274.5</v>
      </c>
      <c r="E68" s="74">
        <v>316.2</v>
      </c>
      <c r="F68" s="74">
        <v>294</v>
      </c>
      <c r="G68" s="74">
        <v>297.3</v>
      </c>
      <c r="H68" s="74">
        <v>392.4</v>
      </c>
      <c r="I68" s="74">
        <v>398.1</v>
      </c>
      <c r="J68" s="74">
        <v>390</v>
      </c>
      <c r="K68" s="74">
        <v>395.6</v>
      </c>
      <c r="L68" s="74">
        <v>464.8</v>
      </c>
      <c r="M68" s="74">
        <v>495.9</v>
      </c>
      <c r="N68" s="74">
        <v>527.20000000000005</v>
      </c>
      <c r="O68" s="74">
        <v>564.79999999999995</v>
      </c>
      <c r="P68" s="10"/>
      <c r="Q68" s="10"/>
      <c r="R68" s="10"/>
      <c r="S68" s="10"/>
      <c r="T68" s="10"/>
      <c r="U68" s="10"/>
      <c r="V68" s="10"/>
      <c r="W68" s="10"/>
      <c r="X68" s="10"/>
      <c r="Y68" s="10"/>
    </row>
    <row r="69" spans="1:25">
      <c r="A69" s="99" t="s">
        <v>150</v>
      </c>
      <c r="B69" s="84"/>
      <c r="C69" s="84"/>
      <c r="D69" s="84"/>
      <c r="E69" s="66"/>
      <c r="F69" s="927"/>
      <c r="G69" s="927"/>
      <c r="H69" s="927"/>
      <c r="I69" s="927"/>
      <c r="J69" s="927"/>
      <c r="K69" s="927"/>
      <c r="L69" s="927"/>
      <c r="M69" s="927"/>
      <c r="N69" s="927"/>
      <c r="O69" s="927"/>
      <c r="P69" s="10"/>
      <c r="Q69" s="10"/>
      <c r="R69" s="10"/>
      <c r="S69" s="10"/>
      <c r="T69" s="10"/>
      <c r="U69" s="10"/>
      <c r="V69" s="10"/>
      <c r="W69" s="10"/>
      <c r="X69" s="10"/>
      <c r="Y69" s="10"/>
    </row>
    <row r="70" spans="1:25" s="4" customFormat="1">
      <c r="A70" s="221" t="s">
        <v>151</v>
      </c>
      <c r="B70" s="73">
        <v>930.8</v>
      </c>
      <c r="C70" s="73">
        <v>877.5</v>
      </c>
      <c r="D70" s="73">
        <v>867.5</v>
      </c>
      <c r="E70" s="73">
        <v>819.5</v>
      </c>
      <c r="F70" s="73">
        <v>1430.1</v>
      </c>
      <c r="G70" s="73">
        <v>1439.9</v>
      </c>
      <c r="H70" s="73">
        <v>1835.7</v>
      </c>
      <c r="I70" s="73">
        <v>1775.6</v>
      </c>
      <c r="J70" s="73">
        <v>932.1</v>
      </c>
      <c r="K70" s="73">
        <v>1008.3</v>
      </c>
      <c r="L70" s="73">
        <v>1092.7</v>
      </c>
      <c r="M70" s="73">
        <v>1076.5</v>
      </c>
      <c r="N70" s="73">
        <v>1145.8</v>
      </c>
      <c r="O70" s="73">
        <v>1215</v>
      </c>
      <c r="P70" s="9"/>
      <c r="Q70" s="9"/>
      <c r="R70" s="9"/>
      <c r="S70" s="9"/>
      <c r="T70" s="9"/>
      <c r="U70" s="9"/>
      <c r="V70" s="9"/>
      <c r="W70" s="9"/>
      <c r="X70" s="9"/>
      <c r="Y70" s="9"/>
    </row>
    <row r="71" spans="1:25" s="8" customFormat="1">
      <c r="A71" s="223" t="s">
        <v>802</v>
      </c>
      <c r="B71" s="926">
        <v>823.3</v>
      </c>
      <c r="C71" s="926">
        <v>776.2</v>
      </c>
      <c r="D71" s="926">
        <v>767.3</v>
      </c>
      <c r="E71" s="783">
        <v>778.8</v>
      </c>
      <c r="F71" s="783">
        <v>1261.4000000000001</v>
      </c>
      <c r="G71" s="783">
        <v>1281.9000000000001</v>
      </c>
      <c r="H71" s="783">
        <v>1562.4</v>
      </c>
      <c r="I71" s="783">
        <v>1408.5</v>
      </c>
      <c r="J71" s="783">
        <v>766.2</v>
      </c>
      <c r="K71" s="783">
        <v>766.2</v>
      </c>
      <c r="L71" s="783">
        <v>766.2</v>
      </c>
      <c r="M71" s="783">
        <v>766.2</v>
      </c>
      <c r="N71" s="783">
        <v>766.2</v>
      </c>
      <c r="O71" s="783">
        <v>800.3</v>
      </c>
      <c r="P71" s="9"/>
      <c r="Q71" s="9"/>
      <c r="R71" s="9"/>
      <c r="S71" s="9"/>
      <c r="T71" s="9"/>
      <c r="U71" s="9"/>
      <c r="V71" s="9"/>
      <c r="W71" s="9"/>
      <c r="X71" s="9"/>
      <c r="Y71" s="9"/>
    </row>
    <row r="72" spans="1:25" s="8" customFormat="1">
      <c r="A72" s="223" t="s">
        <v>809</v>
      </c>
      <c r="B72" s="84">
        <v>453.2</v>
      </c>
      <c r="C72" s="84">
        <v>427.2</v>
      </c>
      <c r="D72" s="84">
        <v>422.3</v>
      </c>
      <c r="E72" s="74">
        <v>505</v>
      </c>
      <c r="F72" s="74">
        <v>1207.0999999999999</v>
      </c>
      <c r="G72" s="74">
        <v>1025.5</v>
      </c>
      <c r="H72" s="74">
        <v>1249.9000000000001</v>
      </c>
      <c r="I72" s="74">
        <v>1126.8</v>
      </c>
      <c r="J72" s="74">
        <v>612.9</v>
      </c>
      <c r="K72" s="74">
        <v>612.9</v>
      </c>
      <c r="L72" s="74">
        <v>612.9</v>
      </c>
      <c r="M72" s="74">
        <v>612.9</v>
      </c>
      <c r="N72" s="74">
        <v>612.9</v>
      </c>
      <c r="O72" s="74">
        <v>630</v>
      </c>
      <c r="P72" s="9"/>
      <c r="Q72" s="9"/>
      <c r="R72" s="9"/>
      <c r="S72" s="9"/>
      <c r="T72" s="9"/>
      <c r="U72" s="9"/>
      <c r="V72" s="9"/>
      <c r="W72" s="9"/>
      <c r="X72" s="9"/>
      <c r="Y72" s="9"/>
    </row>
    <row r="73" spans="1:25">
      <c r="A73" s="328" t="s">
        <v>810</v>
      </c>
      <c r="B73" s="84">
        <v>10.199999999999999</v>
      </c>
      <c r="C73" s="84">
        <v>9.6</v>
      </c>
      <c r="D73" s="84">
        <v>9.5</v>
      </c>
      <c r="E73" s="74"/>
      <c r="F73" s="74"/>
      <c r="G73" s="74">
        <v>0</v>
      </c>
      <c r="H73" s="74">
        <v>0</v>
      </c>
      <c r="I73" s="74">
        <v>0</v>
      </c>
      <c r="J73" s="74"/>
      <c r="K73" s="74"/>
      <c r="L73" s="74"/>
      <c r="M73" s="74"/>
      <c r="N73" s="74"/>
      <c r="O73" s="74"/>
      <c r="P73" s="10"/>
      <c r="Q73" s="10"/>
      <c r="R73" s="10"/>
      <c r="S73" s="10"/>
      <c r="T73" s="10"/>
      <c r="U73" s="10"/>
      <c r="V73" s="10"/>
      <c r="W73" s="10"/>
      <c r="X73" s="10"/>
      <c r="Y73" s="10"/>
    </row>
    <row r="74" spans="1:25">
      <c r="A74" s="328" t="s">
        <v>811</v>
      </c>
      <c r="B74" s="84">
        <v>442.9</v>
      </c>
      <c r="C74" s="84">
        <v>417.6</v>
      </c>
      <c r="D74" s="84">
        <v>412.8</v>
      </c>
      <c r="E74" s="74">
        <v>505</v>
      </c>
      <c r="F74" s="74">
        <v>1207.0999999999999</v>
      </c>
      <c r="G74" s="74">
        <v>1025.5</v>
      </c>
      <c r="H74" s="74">
        <v>1249.9000000000001</v>
      </c>
      <c r="I74" s="74">
        <v>1126.8</v>
      </c>
      <c r="J74" s="74">
        <v>612.9</v>
      </c>
      <c r="K74" s="74">
        <v>612.9</v>
      </c>
      <c r="L74" s="74">
        <v>612.9</v>
      </c>
      <c r="M74" s="74">
        <v>612.9</v>
      </c>
      <c r="N74" s="74">
        <v>612.9</v>
      </c>
      <c r="O74" s="74">
        <v>630</v>
      </c>
      <c r="P74" s="10"/>
      <c r="Q74" s="10"/>
      <c r="R74" s="10"/>
      <c r="S74" s="10"/>
      <c r="T74" s="10"/>
      <c r="U74" s="10"/>
      <c r="V74" s="10"/>
      <c r="W74" s="10"/>
      <c r="X74" s="10"/>
      <c r="Y74" s="10"/>
    </row>
    <row r="75" spans="1:25" s="8" customFormat="1">
      <c r="A75" s="223" t="s">
        <v>808</v>
      </c>
      <c r="B75" s="84">
        <v>370.2</v>
      </c>
      <c r="C75" s="84">
        <v>349</v>
      </c>
      <c r="D75" s="84">
        <v>345</v>
      </c>
      <c r="E75" s="74">
        <v>273.8</v>
      </c>
      <c r="F75" s="74">
        <v>54.3</v>
      </c>
      <c r="G75" s="74">
        <v>256.39999999999998</v>
      </c>
      <c r="H75" s="74">
        <v>312.5</v>
      </c>
      <c r="I75" s="74">
        <v>281.7</v>
      </c>
      <c r="J75" s="74">
        <v>153.19999999999999</v>
      </c>
      <c r="K75" s="74">
        <v>153.19999999999999</v>
      </c>
      <c r="L75" s="74">
        <v>153.19999999999999</v>
      </c>
      <c r="M75" s="74">
        <v>153.19999999999999</v>
      </c>
      <c r="N75" s="74">
        <v>153.19999999999999</v>
      </c>
      <c r="O75" s="74">
        <v>170.3</v>
      </c>
      <c r="P75" s="9"/>
      <c r="Q75" s="9"/>
      <c r="R75" s="9"/>
      <c r="S75" s="9"/>
      <c r="T75" s="9"/>
      <c r="U75" s="9"/>
      <c r="V75" s="9"/>
      <c r="W75" s="9"/>
      <c r="X75" s="9"/>
      <c r="Y75" s="9"/>
    </row>
    <row r="76" spans="1:25">
      <c r="A76" s="328" t="s">
        <v>803</v>
      </c>
      <c r="B76" s="84">
        <v>20.7</v>
      </c>
      <c r="C76" s="84">
        <v>19.5</v>
      </c>
      <c r="D76" s="84">
        <v>19.3</v>
      </c>
      <c r="E76" s="74"/>
      <c r="F76" s="74"/>
      <c r="G76" s="74">
        <v>0</v>
      </c>
      <c r="H76" s="74">
        <v>0</v>
      </c>
      <c r="I76" s="74">
        <v>0</v>
      </c>
      <c r="J76" s="74"/>
      <c r="K76" s="74">
        <v>0</v>
      </c>
      <c r="L76" s="74"/>
      <c r="M76" s="74"/>
      <c r="N76" s="74"/>
      <c r="O76" s="74"/>
      <c r="P76" s="10"/>
      <c r="Q76" s="10"/>
      <c r="R76" s="10"/>
      <c r="S76" s="10"/>
      <c r="T76" s="10"/>
      <c r="U76" s="10"/>
      <c r="V76" s="10"/>
      <c r="W76" s="10"/>
      <c r="X76" s="10"/>
      <c r="Y76" s="10"/>
    </row>
    <row r="77" spans="1:25">
      <c r="A77" s="328" t="s">
        <v>804</v>
      </c>
      <c r="B77" s="84">
        <v>349.5</v>
      </c>
      <c r="C77" s="84">
        <v>329.5</v>
      </c>
      <c r="D77" s="84">
        <v>325.7</v>
      </c>
      <c r="E77" s="74">
        <v>273.8</v>
      </c>
      <c r="F77" s="74">
        <v>54.3</v>
      </c>
      <c r="G77" s="74">
        <v>256.39999999999998</v>
      </c>
      <c r="H77" s="74">
        <v>312.5</v>
      </c>
      <c r="I77" s="74">
        <v>281.7</v>
      </c>
      <c r="J77" s="74">
        <v>153.19999999999999</v>
      </c>
      <c r="K77" s="74">
        <v>153.19999999999999</v>
      </c>
      <c r="L77" s="74">
        <v>153.19999999999999</v>
      </c>
      <c r="M77" s="74">
        <v>153.19999999999999</v>
      </c>
      <c r="N77" s="74">
        <v>153.19999999999999</v>
      </c>
      <c r="O77" s="74">
        <v>170.3</v>
      </c>
      <c r="P77" s="10"/>
      <c r="Q77" s="10"/>
      <c r="R77" s="10"/>
      <c r="S77" s="10"/>
      <c r="T77" s="10"/>
      <c r="U77" s="10"/>
      <c r="V77" s="10"/>
      <c r="W77" s="10"/>
      <c r="X77" s="10"/>
      <c r="Y77" s="10"/>
    </row>
    <row r="78" spans="1:25" s="8" customFormat="1">
      <c r="A78" s="223" t="s">
        <v>807</v>
      </c>
      <c r="B78" s="926">
        <v>107.5</v>
      </c>
      <c r="C78" s="926">
        <v>101.3</v>
      </c>
      <c r="D78" s="926">
        <v>100.2</v>
      </c>
      <c r="E78" s="75">
        <v>40.700000000000003</v>
      </c>
      <c r="F78" s="75">
        <v>168.7</v>
      </c>
      <c r="G78" s="75">
        <v>158</v>
      </c>
      <c r="H78" s="75">
        <v>273.3</v>
      </c>
      <c r="I78" s="75">
        <v>367.1</v>
      </c>
      <c r="J78" s="75">
        <v>165.9</v>
      </c>
      <c r="K78" s="75">
        <v>242.1</v>
      </c>
      <c r="L78" s="75">
        <v>326.5</v>
      </c>
      <c r="M78" s="75">
        <v>310.39999999999998</v>
      </c>
      <c r="N78" s="75">
        <v>379.6</v>
      </c>
      <c r="O78" s="75">
        <v>414.7</v>
      </c>
      <c r="P78" s="9"/>
      <c r="Q78" s="9"/>
      <c r="R78" s="9"/>
      <c r="S78" s="9"/>
      <c r="T78" s="9"/>
      <c r="U78" s="9"/>
      <c r="V78" s="9"/>
      <c r="W78" s="9"/>
      <c r="X78" s="9"/>
      <c r="Y78" s="9"/>
    </row>
    <row r="79" spans="1:25" s="8" customFormat="1">
      <c r="A79" s="870" t="s">
        <v>812</v>
      </c>
      <c r="B79" s="84">
        <v>98.6</v>
      </c>
      <c r="C79" s="84">
        <v>92.9</v>
      </c>
      <c r="D79" s="84">
        <v>91.9</v>
      </c>
      <c r="E79" s="74">
        <v>22.4</v>
      </c>
      <c r="F79" s="74">
        <v>147</v>
      </c>
      <c r="G79" s="74">
        <v>126.4</v>
      </c>
      <c r="H79" s="74">
        <v>218.6</v>
      </c>
      <c r="I79" s="74">
        <v>293.7</v>
      </c>
      <c r="J79" s="74">
        <v>132.69999999999999</v>
      </c>
      <c r="K79" s="74">
        <v>208.9</v>
      </c>
      <c r="L79" s="74">
        <v>293.3</v>
      </c>
      <c r="M79" s="74">
        <v>277.2</v>
      </c>
      <c r="N79" s="74">
        <v>346.4</v>
      </c>
      <c r="O79" s="74">
        <v>364.5</v>
      </c>
      <c r="P79" s="9"/>
      <c r="Q79" s="9"/>
      <c r="R79" s="9"/>
      <c r="S79" s="9"/>
      <c r="T79" s="9"/>
      <c r="U79" s="9"/>
      <c r="V79" s="9"/>
      <c r="W79" s="9"/>
      <c r="X79" s="9"/>
      <c r="Y79" s="9"/>
    </row>
    <row r="80" spans="1:25">
      <c r="A80" s="328" t="s">
        <v>805</v>
      </c>
      <c r="B80" s="84">
        <v>43.5</v>
      </c>
      <c r="C80" s="84">
        <v>41</v>
      </c>
      <c r="D80" s="84">
        <v>40.6</v>
      </c>
      <c r="E80" s="74">
        <v>0.9</v>
      </c>
      <c r="F80" s="74"/>
      <c r="G80" s="74">
        <v>0</v>
      </c>
      <c r="H80" s="74">
        <v>0</v>
      </c>
      <c r="I80" s="74">
        <v>0</v>
      </c>
      <c r="J80" s="74"/>
      <c r="K80" s="74">
        <v>0</v>
      </c>
      <c r="L80" s="74"/>
      <c r="M80" s="74"/>
      <c r="N80" s="74"/>
      <c r="O80" s="74"/>
      <c r="P80" s="10"/>
      <c r="Q80" s="10"/>
      <c r="R80" s="10"/>
      <c r="S80" s="10"/>
      <c r="T80" s="10"/>
      <c r="U80" s="10"/>
      <c r="V80" s="10"/>
      <c r="W80" s="10"/>
      <c r="X80" s="10"/>
      <c r="Y80" s="10"/>
    </row>
    <row r="81" spans="1:25">
      <c r="A81" s="328" t="s">
        <v>806</v>
      </c>
      <c r="B81" s="84">
        <v>55</v>
      </c>
      <c r="C81" s="84">
        <v>51.9</v>
      </c>
      <c r="D81" s="84">
        <v>51.3</v>
      </c>
      <c r="E81" s="74">
        <v>21.5</v>
      </c>
      <c r="F81" s="74">
        <v>147</v>
      </c>
      <c r="G81" s="74">
        <v>126.4</v>
      </c>
      <c r="H81" s="74">
        <v>218.6</v>
      </c>
      <c r="I81" s="74">
        <v>293.7</v>
      </c>
      <c r="J81" s="74">
        <v>132.69999999999999</v>
      </c>
      <c r="K81" s="74">
        <v>208.9</v>
      </c>
      <c r="L81" s="74"/>
      <c r="M81" s="74"/>
      <c r="N81" s="74"/>
      <c r="O81" s="74"/>
      <c r="P81" s="10"/>
      <c r="Q81" s="10"/>
      <c r="R81" s="10"/>
      <c r="S81" s="10"/>
      <c r="T81" s="10"/>
      <c r="U81" s="10"/>
      <c r="V81" s="10"/>
      <c r="W81" s="10"/>
      <c r="X81" s="10"/>
      <c r="Y81" s="10"/>
    </row>
    <row r="82" spans="1:25" s="8" customFormat="1">
      <c r="A82" s="223" t="s">
        <v>815</v>
      </c>
      <c r="B82" s="84">
        <v>8.9</v>
      </c>
      <c r="C82" s="84">
        <v>8.4</v>
      </c>
      <c r="D82" s="84">
        <v>8.3000000000000007</v>
      </c>
      <c r="E82" s="74">
        <v>18.3</v>
      </c>
      <c r="F82" s="74">
        <v>21.7</v>
      </c>
      <c r="G82" s="74">
        <v>31.6</v>
      </c>
      <c r="H82" s="74">
        <v>54.7</v>
      </c>
      <c r="I82" s="74">
        <v>0</v>
      </c>
      <c r="J82" s="74">
        <v>33.200000000000003</v>
      </c>
      <c r="K82" s="74">
        <v>33.200000000000003</v>
      </c>
      <c r="L82" s="74">
        <v>33.200000000000003</v>
      </c>
      <c r="M82" s="74">
        <v>33.200000000000003</v>
      </c>
      <c r="N82" s="74">
        <v>33.200000000000003</v>
      </c>
      <c r="O82" s="74">
        <v>50.2</v>
      </c>
      <c r="P82" s="9"/>
      <c r="Q82" s="9"/>
      <c r="R82" s="9"/>
      <c r="S82" s="9"/>
      <c r="T82" s="9"/>
      <c r="U82" s="9"/>
      <c r="V82" s="9"/>
      <c r="W82" s="9"/>
      <c r="X82" s="9"/>
      <c r="Y82" s="9"/>
    </row>
    <row r="83" spans="1:25">
      <c r="A83" s="328" t="s">
        <v>805</v>
      </c>
      <c r="B83" s="84" t="s">
        <v>119</v>
      </c>
      <c r="C83" s="84" t="s">
        <v>119</v>
      </c>
      <c r="D83" s="84" t="s">
        <v>119</v>
      </c>
      <c r="E83" s="782">
        <v>18.3</v>
      </c>
      <c r="F83" s="782"/>
      <c r="I83" s="782">
        <v>0</v>
      </c>
      <c r="K83" s="56">
        <v>0</v>
      </c>
      <c r="L83" s="56"/>
      <c r="M83" s="56"/>
      <c r="N83" s="56"/>
      <c r="O83" s="56"/>
      <c r="P83" s="10"/>
      <c r="Q83" s="10"/>
      <c r="R83" s="10"/>
      <c r="S83" s="10"/>
      <c r="T83" s="10"/>
      <c r="U83" s="10"/>
      <c r="V83" s="10"/>
      <c r="W83" s="10"/>
      <c r="X83" s="10"/>
      <c r="Y83" s="10"/>
    </row>
    <row r="84" spans="1:25">
      <c r="A84" s="328" t="s">
        <v>806</v>
      </c>
      <c r="B84" s="84">
        <v>8.9</v>
      </c>
      <c r="C84" s="84">
        <v>8.4</v>
      </c>
      <c r="D84" s="84">
        <v>8.3000000000000007</v>
      </c>
      <c r="E84" s="74"/>
      <c r="F84" s="74">
        <v>21.7</v>
      </c>
      <c r="G84" s="74">
        <v>31.6</v>
      </c>
      <c r="H84" s="74">
        <v>54.7</v>
      </c>
      <c r="I84" s="74">
        <v>0</v>
      </c>
      <c r="J84" s="74">
        <v>33.200000000000003</v>
      </c>
      <c r="K84" s="74">
        <v>33.200000000000003</v>
      </c>
      <c r="L84" s="74">
        <v>33.200000000000003</v>
      </c>
      <c r="M84" s="74">
        <v>33.200000000000003</v>
      </c>
      <c r="N84" s="74">
        <v>33.200000000000003</v>
      </c>
      <c r="O84" s="74">
        <v>50.2</v>
      </c>
      <c r="P84" s="10"/>
      <c r="Q84" s="10"/>
      <c r="R84" s="10"/>
      <c r="S84" s="10"/>
      <c r="T84" s="10"/>
      <c r="U84" s="10"/>
      <c r="V84" s="10"/>
      <c r="W84" s="10"/>
      <c r="X84" s="10"/>
      <c r="Y84" s="10"/>
    </row>
    <row r="85" spans="1:25">
      <c r="A85" s="99"/>
      <c r="B85" s="928"/>
      <c r="C85" s="928"/>
      <c r="D85" s="928"/>
      <c r="E85" s="74"/>
      <c r="F85" s="929"/>
      <c r="G85" s="929"/>
      <c r="H85" s="929"/>
      <c r="I85" s="929"/>
      <c r="J85" s="929"/>
      <c r="K85" s="929"/>
      <c r="L85" s="929"/>
      <c r="M85" s="929"/>
      <c r="N85" s="929"/>
      <c r="O85" s="929"/>
      <c r="P85" s="10"/>
      <c r="Q85" s="10"/>
      <c r="R85" s="10"/>
      <c r="S85" s="10"/>
      <c r="T85" s="10"/>
      <c r="U85" s="10"/>
      <c r="V85" s="10"/>
      <c r="W85" s="10"/>
      <c r="X85" s="10"/>
      <c r="Y85" s="10"/>
    </row>
    <row r="86" spans="1:25" s="4" customFormat="1">
      <c r="A86" s="221" t="s">
        <v>155</v>
      </c>
      <c r="B86" s="73">
        <v>269.10000000000002</v>
      </c>
      <c r="C86" s="73">
        <v>140.30000000000001</v>
      </c>
      <c r="D86" s="73">
        <v>775.3</v>
      </c>
      <c r="E86" s="73">
        <v>1026</v>
      </c>
      <c r="F86" s="73">
        <v>633.9</v>
      </c>
      <c r="G86" s="73">
        <v>943.8</v>
      </c>
      <c r="H86" s="73">
        <v>1773.6</v>
      </c>
      <c r="I86" s="73">
        <v>986.8</v>
      </c>
      <c r="J86" s="73">
        <v>779.8</v>
      </c>
      <c r="K86" s="73">
        <v>877</v>
      </c>
      <c r="L86" s="73">
        <v>1422.7</v>
      </c>
      <c r="M86" s="73">
        <v>1509.9</v>
      </c>
      <c r="N86" s="73">
        <v>1374.1</v>
      </c>
      <c r="O86" s="73">
        <v>1319.7</v>
      </c>
      <c r="P86" s="9"/>
      <c r="Q86" s="9"/>
      <c r="R86" s="9"/>
      <c r="S86" s="9"/>
      <c r="T86" s="9"/>
      <c r="U86" s="9"/>
      <c r="V86" s="9"/>
      <c r="W86" s="9"/>
      <c r="X86" s="9"/>
      <c r="Y86" s="9"/>
    </row>
    <row r="87" spans="1:25" s="975" customFormat="1">
      <c r="A87" s="971" t="s">
        <v>156</v>
      </c>
      <c r="B87" s="972">
        <v>196</v>
      </c>
      <c r="C87" s="972">
        <v>75.400000000000006</v>
      </c>
      <c r="D87" s="972">
        <v>696</v>
      </c>
      <c r="E87" s="973">
        <v>943.1</v>
      </c>
      <c r="F87" s="973">
        <v>551.29999999999995</v>
      </c>
      <c r="G87" s="973">
        <v>860.9</v>
      </c>
      <c r="H87" s="973">
        <v>1063.5999999999999</v>
      </c>
      <c r="I87" s="973">
        <v>529.5</v>
      </c>
      <c r="J87" s="973">
        <v>525.4</v>
      </c>
      <c r="K87" s="973">
        <v>703.7</v>
      </c>
      <c r="L87" s="973">
        <v>797.2</v>
      </c>
      <c r="M87" s="973">
        <v>863.3</v>
      </c>
      <c r="N87" s="973">
        <v>705.5</v>
      </c>
      <c r="O87" s="973">
        <v>658.8</v>
      </c>
      <c r="P87" s="974"/>
      <c r="Q87" s="974"/>
      <c r="R87" s="974"/>
      <c r="S87" s="974"/>
      <c r="T87" s="974"/>
      <c r="U87" s="974"/>
      <c r="V87" s="974"/>
      <c r="W87" s="974"/>
      <c r="X87" s="974"/>
      <c r="Y87" s="974"/>
    </row>
    <row r="88" spans="1:25" s="8" customFormat="1">
      <c r="A88" s="223" t="s">
        <v>817</v>
      </c>
      <c r="B88" s="926">
        <v>0.1</v>
      </c>
      <c r="C88" s="926"/>
      <c r="D88" s="926"/>
      <c r="E88" s="75"/>
      <c r="F88" s="75"/>
      <c r="G88" s="75">
        <v>841.6</v>
      </c>
      <c r="H88" s="75">
        <v>1033.5</v>
      </c>
      <c r="I88" s="75">
        <v>0</v>
      </c>
      <c r="J88" s="75">
        <v>0.7</v>
      </c>
      <c r="K88" s="75">
        <v>0.7</v>
      </c>
      <c r="L88" s="75">
        <v>0.7</v>
      </c>
      <c r="M88" s="75">
        <v>0.7</v>
      </c>
      <c r="N88" s="75">
        <v>0.7</v>
      </c>
      <c r="O88" s="75">
        <v>0.7</v>
      </c>
      <c r="P88" s="9"/>
      <c r="Q88" s="9"/>
      <c r="R88" s="9"/>
      <c r="S88" s="9"/>
      <c r="T88" s="9"/>
      <c r="U88" s="9"/>
      <c r="V88" s="9"/>
      <c r="W88" s="9"/>
      <c r="X88" s="9"/>
      <c r="Y88" s="9"/>
    </row>
    <row r="89" spans="1:25" s="8" customFormat="1">
      <c r="A89" s="223" t="s">
        <v>818</v>
      </c>
      <c r="B89" s="926">
        <v>172.3</v>
      </c>
      <c r="C89" s="926">
        <v>55</v>
      </c>
      <c r="D89" s="926">
        <v>665.8</v>
      </c>
      <c r="E89" s="75">
        <v>911.4</v>
      </c>
      <c r="F89" s="75">
        <v>528.9</v>
      </c>
      <c r="G89" s="75">
        <v>562.29999999999995</v>
      </c>
      <c r="H89" s="75">
        <v>653.5</v>
      </c>
      <c r="I89" s="75">
        <v>501.2</v>
      </c>
      <c r="J89" s="75">
        <v>500</v>
      </c>
      <c r="K89" s="75">
        <v>650</v>
      </c>
      <c r="L89" s="75">
        <v>720</v>
      </c>
      <c r="M89" s="75">
        <v>750</v>
      </c>
      <c r="N89" s="75">
        <v>550</v>
      </c>
      <c r="O89" s="75">
        <v>550</v>
      </c>
      <c r="P89" s="9"/>
      <c r="Q89" s="9"/>
      <c r="R89" s="9"/>
      <c r="S89" s="9"/>
      <c r="T89" s="9"/>
      <c r="U89" s="9"/>
      <c r="V89" s="9"/>
      <c r="W89" s="9"/>
      <c r="X89" s="9"/>
      <c r="Y89" s="9"/>
    </row>
    <row r="90" spans="1:25">
      <c r="A90" s="328" t="s">
        <v>583</v>
      </c>
      <c r="B90" s="84">
        <v>122.3</v>
      </c>
      <c r="C90" s="84"/>
      <c r="D90" s="84">
        <v>507.2</v>
      </c>
      <c r="E90" s="74">
        <v>456.4</v>
      </c>
      <c r="F90" s="74">
        <v>300.5</v>
      </c>
      <c r="G90" s="74">
        <v>279.3</v>
      </c>
      <c r="H90" s="74">
        <v>380</v>
      </c>
      <c r="I90" s="74">
        <v>381.2</v>
      </c>
      <c r="J90" s="74">
        <v>350</v>
      </c>
      <c r="K90" s="74">
        <v>500</v>
      </c>
      <c r="L90" s="74">
        <v>500</v>
      </c>
      <c r="M90" s="74">
        <v>500</v>
      </c>
      <c r="N90" s="74">
        <v>300</v>
      </c>
      <c r="O90" s="74">
        <v>300</v>
      </c>
      <c r="P90" s="10"/>
      <c r="Q90" s="10"/>
      <c r="R90" s="10"/>
      <c r="S90" s="10"/>
      <c r="T90" s="10"/>
      <c r="U90" s="10"/>
      <c r="V90" s="10"/>
      <c r="W90" s="10"/>
      <c r="X90" s="10"/>
      <c r="Y90" s="10"/>
    </row>
    <row r="91" spans="1:25">
      <c r="A91" s="328" t="s">
        <v>160</v>
      </c>
      <c r="B91" s="84">
        <v>50</v>
      </c>
      <c r="C91" s="84">
        <v>55</v>
      </c>
      <c r="D91" s="84">
        <v>152</v>
      </c>
      <c r="E91" s="74">
        <v>85</v>
      </c>
      <c r="F91" s="74">
        <v>228.4</v>
      </c>
      <c r="G91" s="74">
        <v>0</v>
      </c>
      <c r="H91" s="74">
        <v>0</v>
      </c>
      <c r="I91" s="74">
        <v>120</v>
      </c>
      <c r="J91" s="74">
        <v>150</v>
      </c>
      <c r="K91" s="74">
        <v>150</v>
      </c>
      <c r="L91" s="74">
        <v>100</v>
      </c>
      <c r="M91" s="74">
        <v>100</v>
      </c>
      <c r="N91" s="74">
        <v>100</v>
      </c>
      <c r="O91" s="74">
        <v>100</v>
      </c>
      <c r="P91" s="10"/>
      <c r="Q91" s="10"/>
      <c r="R91" s="10"/>
      <c r="S91" s="10"/>
      <c r="T91" s="10"/>
      <c r="U91" s="10"/>
      <c r="V91" s="10"/>
      <c r="W91" s="10"/>
      <c r="X91" s="10"/>
      <c r="Y91" s="10"/>
    </row>
    <row r="92" spans="1:25" hidden="1">
      <c r="A92" s="328" t="s">
        <v>161</v>
      </c>
      <c r="B92" s="84"/>
      <c r="C92" s="84"/>
      <c r="D92" s="84">
        <v>6.6</v>
      </c>
      <c r="E92" s="74"/>
      <c r="F92" s="782"/>
      <c r="G92" s="782">
        <v>0</v>
      </c>
      <c r="H92" s="782">
        <v>0</v>
      </c>
      <c r="I92" s="782">
        <v>0</v>
      </c>
      <c r="J92" s="782"/>
      <c r="K92" s="782"/>
      <c r="L92" s="782"/>
      <c r="M92" s="782"/>
      <c r="N92" s="782"/>
      <c r="O92" s="782"/>
      <c r="P92" s="10"/>
      <c r="Q92" s="10"/>
      <c r="R92" s="10"/>
      <c r="S92" s="10"/>
      <c r="T92" s="10"/>
      <c r="U92" s="10"/>
      <c r="V92" s="10"/>
      <c r="W92" s="10"/>
      <c r="X92" s="10"/>
      <c r="Y92" s="10"/>
    </row>
    <row r="93" spans="1:25">
      <c r="A93" s="328" t="s">
        <v>162</v>
      </c>
      <c r="B93" s="84"/>
      <c r="C93" s="84"/>
      <c r="D93" s="84"/>
      <c r="E93" s="74">
        <v>370</v>
      </c>
      <c r="F93" s="74">
        <v>0</v>
      </c>
      <c r="G93" s="74">
        <v>19.3</v>
      </c>
      <c r="H93" s="74">
        <v>30.1</v>
      </c>
      <c r="I93" s="74">
        <v>0</v>
      </c>
      <c r="J93" s="74">
        <v>0</v>
      </c>
      <c r="K93" s="74">
        <v>0</v>
      </c>
      <c r="L93" s="74">
        <v>120</v>
      </c>
      <c r="M93" s="74">
        <v>150</v>
      </c>
      <c r="N93" s="74">
        <v>150</v>
      </c>
      <c r="O93" s="74">
        <v>150</v>
      </c>
      <c r="P93" s="10"/>
      <c r="Q93" s="10"/>
      <c r="R93" s="10"/>
      <c r="S93" s="10"/>
      <c r="T93" s="10"/>
      <c r="U93" s="10"/>
      <c r="V93" s="10"/>
      <c r="W93" s="10"/>
      <c r="X93" s="10"/>
      <c r="Y93" s="10"/>
    </row>
    <row r="94" spans="1:25" s="8" customFormat="1">
      <c r="A94" s="223" t="s">
        <v>822</v>
      </c>
      <c r="B94" s="926">
        <v>23.6</v>
      </c>
      <c r="C94" s="926">
        <v>20.399999999999999</v>
      </c>
      <c r="D94" s="926">
        <v>30.2</v>
      </c>
      <c r="E94" s="75">
        <v>31.7</v>
      </c>
      <c r="F94" s="75">
        <v>22.4</v>
      </c>
      <c r="G94" s="75">
        <v>16.3</v>
      </c>
      <c r="H94" s="75">
        <v>23.4</v>
      </c>
      <c r="I94" s="75">
        <v>28.2</v>
      </c>
      <c r="J94" s="75">
        <v>24.7</v>
      </c>
      <c r="K94" s="75">
        <v>53</v>
      </c>
      <c r="L94" s="75">
        <v>76.5</v>
      </c>
      <c r="M94" s="75">
        <v>112.6</v>
      </c>
      <c r="N94" s="75">
        <v>154.80000000000001</v>
      </c>
      <c r="O94" s="75">
        <v>108.1</v>
      </c>
      <c r="Q94" s="9"/>
      <c r="R94" s="9"/>
      <c r="S94" s="9"/>
      <c r="T94" s="9"/>
      <c r="U94" s="9"/>
      <c r="V94" s="9"/>
      <c r="W94" s="9"/>
      <c r="X94" s="9"/>
      <c r="Y94" s="9"/>
    </row>
    <row r="95" spans="1:25">
      <c r="A95" s="328" t="s">
        <v>763</v>
      </c>
      <c r="B95" s="84"/>
      <c r="C95" s="84"/>
      <c r="D95" s="84"/>
      <c r="E95" s="74"/>
      <c r="F95" s="74">
        <v>18.3</v>
      </c>
      <c r="G95" s="74">
        <v>3</v>
      </c>
      <c r="H95" s="74">
        <v>6.6</v>
      </c>
      <c r="I95" s="74">
        <v>0</v>
      </c>
      <c r="J95" s="74">
        <v>20</v>
      </c>
      <c r="K95" s="74">
        <v>48.5</v>
      </c>
      <c r="L95" s="74">
        <v>72</v>
      </c>
      <c r="M95" s="74">
        <v>108.1</v>
      </c>
      <c r="N95" s="74">
        <v>150.30000000000001</v>
      </c>
      <c r="O95" s="74">
        <v>108.1</v>
      </c>
      <c r="Q95" s="10"/>
      <c r="R95" s="10"/>
      <c r="S95" s="10"/>
      <c r="T95" s="10"/>
      <c r="U95" s="10"/>
      <c r="V95" s="10"/>
      <c r="W95" s="10"/>
      <c r="X95" s="10"/>
      <c r="Y95" s="10"/>
    </row>
    <row r="96" spans="1:25">
      <c r="A96" s="328" t="s">
        <v>764</v>
      </c>
      <c r="B96" s="84"/>
      <c r="C96" s="84"/>
      <c r="D96" s="84"/>
      <c r="E96" s="74"/>
      <c r="F96" s="74"/>
      <c r="G96" s="74"/>
      <c r="H96" s="74">
        <v>0.1</v>
      </c>
      <c r="I96" s="74"/>
      <c r="J96" s="74"/>
      <c r="K96" s="74">
        <v>0</v>
      </c>
      <c r="L96" s="74"/>
      <c r="M96" s="74"/>
      <c r="N96" s="74"/>
      <c r="O96" s="74"/>
      <c r="P96" s="10"/>
      <c r="Q96" s="10"/>
      <c r="R96" s="10"/>
      <c r="S96" s="10"/>
      <c r="T96" s="10"/>
      <c r="U96" s="10"/>
      <c r="V96" s="10"/>
      <c r="W96" s="10"/>
      <c r="X96" s="10"/>
      <c r="Y96" s="10"/>
    </row>
    <row r="97" spans="1:25">
      <c r="A97" s="328" t="s">
        <v>870</v>
      </c>
      <c r="B97" s="84"/>
      <c r="C97" s="84"/>
      <c r="D97" s="84"/>
      <c r="E97" s="74"/>
      <c r="F97" s="74"/>
      <c r="G97" s="74"/>
      <c r="H97" s="74"/>
      <c r="I97" s="74"/>
      <c r="J97" s="74">
        <v>4.7</v>
      </c>
      <c r="K97" s="74">
        <v>4.5</v>
      </c>
      <c r="L97" s="74">
        <v>4.5</v>
      </c>
      <c r="M97" s="74">
        <v>4.5</v>
      </c>
      <c r="N97" s="74">
        <v>4.5</v>
      </c>
      <c r="O97" s="74" t="s">
        <v>119</v>
      </c>
      <c r="Q97" s="10"/>
      <c r="R97" s="10"/>
      <c r="S97" s="10"/>
      <c r="T97" s="10"/>
      <c r="U97" s="10"/>
      <c r="V97" s="10"/>
      <c r="W97" s="10"/>
      <c r="X97" s="10"/>
      <c r="Y97" s="10"/>
    </row>
    <row r="98" spans="1:25" s="9" customFormat="1">
      <c r="A98" s="223" t="s">
        <v>821</v>
      </c>
      <c r="B98" s="926">
        <v>50.8</v>
      </c>
      <c r="C98" s="926">
        <v>41.6</v>
      </c>
      <c r="D98" s="926">
        <v>75</v>
      </c>
      <c r="E98" s="75">
        <v>65.599999999999994</v>
      </c>
      <c r="F98" s="75">
        <v>63.5</v>
      </c>
      <c r="G98" s="75">
        <v>62.8</v>
      </c>
      <c r="H98" s="75">
        <v>32.200000000000003</v>
      </c>
      <c r="I98" s="75">
        <v>37.299999999999997</v>
      </c>
      <c r="J98" s="75">
        <v>34.200000000000003</v>
      </c>
      <c r="K98" s="75">
        <v>35</v>
      </c>
      <c r="L98" s="75">
        <v>152.1</v>
      </c>
      <c r="M98" s="75">
        <v>152.1</v>
      </c>
      <c r="N98" s="75">
        <v>160.1</v>
      </c>
      <c r="O98" s="75">
        <v>152.4</v>
      </c>
    </row>
    <row r="99" spans="1:25" s="979" customFormat="1">
      <c r="A99" s="980" t="s">
        <v>828</v>
      </c>
      <c r="B99" s="977">
        <v>31.4</v>
      </c>
      <c r="C99" s="977">
        <v>32.799999999999997</v>
      </c>
      <c r="D99" s="977">
        <v>31</v>
      </c>
      <c r="E99" s="978">
        <v>25.3</v>
      </c>
      <c r="F99" s="978">
        <v>28.7</v>
      </c>
      <c r="G99" s="978">
        <v>22.9</v>
      </c>
      <c r="H99" s="978">
        <v>8.1999999999999993</v>
      </c>
      <c r="I99" s="978">
        <v>14.2</v>
      </c>
      <c r="J99" s="978">
        <v>4.5999999999999996</v>
      </c>
      <c r="K99" s="978">
        <v>4.5999999999999996</v>
      </c>
      <c r="L99" s="978">
        <v>4.7</v>
      </c>
      <c r="M99" s="978">
        <v>4.7</v>
      </c>
      <c r="N99" s="978">
        <v>4.9000000000000004</v>
      </c>
      <c r="O99" s="978">
        <v>5</v>
      </c>
    </row>
    <row r="100" spans="1:25" s="979" customFormat="1">
      <c r="A100" s="980" t="s">
        <v>823</v>
      </c>
      <c r="B100" s="977">
        <v>19.5</v>
      </c>
      <c r="C100" s="977">
        <v>8.8000000000000007</v>
      </c>
      <c r="D100" s="977">
        <v>44.1</v>
      </c>
      <c r="E100" s="978">
        <v>40.299999999999997</v>
      </c>
      <c r="F100" s="978">
        <v>34.9</v>
      </c>
      <c r="G100" s="978">
        <v>39.9</v>
      </c>
      <c r="H100" s="978">
        <v>24</v>
      </c>
      <c r="I100" s="978">
        <v>23</v>
      </c>
      <c r="J100" s="978">
        <v>29.6</v>
      </c>
      <c r="K100" s="978">
        <v>30.4</v>
      </c>
      <c r="L100" s="978">
        <v>31.4</v>
      </c>
      <c r="M100" s="978">
        <v>31.4</v>
      </c>
      <c r="N100" s="978">
        <v>31.4</v>
      </c>
      <c r="O100" s="978"/>
    </row>
    <row r="101" spans="1:25" s="979" customFormat="1">
      <c r="A101" s="980" t="s">
        <v>827</v>
      </c>
      <c r="B101" s="977"/>
      <c r="C101" s="977"/>
      <c r="D101" s="977"/>
      <c r="E101" s="978"/>
      <c r="F101" s="978"/>
      <c r="G101" s="978">
        <v>0</v>
      </c>
      <c r="H101" s="978">
        <v>0</v>
      </c>
      <c r="I101" s="978">
        <v>0</v>
      </c>
      <c r="J101" s="978"/>
      <c r="K101" s="978"/>
      <c r="L101" s="978"/>
      <c r="M101" s="978"/>
      <c r="N101" s="978"/>
      <c r="O101" s="978"/>
    </row>
    <row r="102" spans="1:25" s="9" customFormat="1">
      <c r="A102" s="275" t="s">
        <v>829</v>
      </c>
      <c r="B102" s="74">
        <v>0.3</v>
      </c>
      <c r="C102" s="74">
        <v>2.4</v>
      </c>
      <c r="D102" s="74">
        <v>1.9</v>
      </c>
      <c r="E102" s="74">
        <v>2.8</v>
      </c>
      <c r="F102" s="74">
        <v>1.8</v>
      </c>
      <c r="G102" s="74">
        <v>1.6</v>
      </c>
      <c r="H102" s="74">
        <v>1.9</v>
      </c>
      <c r="I102" s="74">
        <v>1.8</v>
      </c>
      <c r="J102" s="74">
        <v>1.8</v>
      </c>
      <c r="K102" s="74">
        <v>1.8</v>
      </c>
      <c r="L102" s="74">
        <v>1.8</v>
      </c>
      <c r="M102" s="74">
        <v>1.8</v>
      </c>
      <c r="N102" s="74">
        <v>1.8</v>
      </c>
      <c r="O102" s="74">
        <v>1.8</v>
      </c>
    </row>
    <row r="103" spans="1:25" s="9" customFormat="1">
      <c r="A103" s="277" t="s">
        <v>831</v>
      </c>
      <c r="B103" s="75">
        <v>21.9</v>
      </c>
      <c r="C103" s="75">
        <v>20.8</v>
      </c>
      <c r="D103" s="75">
        <v>2.5</v>
      </c>
      <c r="E103" s="75">
        <v>14.4</v>
      </c>
      <c r="F103" s="75">
        <v>17.2</v>
      </c>
      <c r="G103" s="75">
        <v>18.5</v>
      </c>
      <c r="H103" s="75">
        <v>675.9</v>
      </c>
      <c r="I103" s="75">
        <v>418.2</v>
      </c>
      <c r="J103" s="75">
        <v>218.4</v>
      </c>
      <c r="K103" s="75">
        <v>136.5</v>
      </c>
      <c r="L103" s="75">
        <v>471.7</v>
      </c>
      <c r="M103" s="75">
        <v>492.8</v>
      </c>
      <c r="N103" s="75">
        <v>506.7</v>
      </c>
      <c r="O103" s="75">
        <v>506.7</v>
      </c>
    </row>
    <row r="104" spans="1:25" s="10" customFormat="1" hidden="1">
      <c r="A104" s="275" t="s">
        <v>830</v>
      </c>
      <c r="B104" s="74"/>
      <c r="C104" s="74"/>
      <c r="D104" s="74"/>
      <c r="E104" s="74"/>
      <c r="F104" s="74"/>
      <c r="G104" s="74">
        <v>18.5</v>
      </c>
      <c r="H104" s="74">
        <v>675.9</v>
      </c>
      <c r="I104" s="74">
        <v>418.2</v>
      </c>
      <c r="J104" s="74"/>
      <c r="K104" s="74"/>
      <c r="L104" s="74"/>
      <c r="M104" s="74"/>
      <c r="N104" s="74"/>
      <c r="O104" s="74"/>
    </row>
    <row r="105" spans="1:25" s="9" customFormat="1" hidden="1">
      <c r="A105" s="277" t="s">
        <v>772</v>
      </c>
      <c r="B105" s="75"/>
      <c r="C105" s="75"/>
      <c r="D105" s="75"/>
      <c r="E105" s="75"/>
      <c r="F105" s="75"/>
      <c r="G105" s="75">
        <v>18.5</v>
      </c>
      <c r="H105" s="75">
        <v>675.9</v>
      </c>
      <c r="I105" s="75">
        <v>418.2</v>
      </c>
      <c r="J105" s="75"/>
      <c r="K105" s="75"/>
      <c r="L105" s="75"/>
      <c r="M105" s="75"/>
      <c r="N105" s="75"/>
      <c r="O105" s="75"/>
    </row>
    <row r="106" spans="1:25" s="10" customFormat="1">
      <c r="A106" s="387" t="s">
        <v>868</v>
      </c>
      <c r="B106" s="74"/>
      <c r="C106" s="74"/>
      <c r="D106" s="74"/>
      <c r="E106" s="74"/>
      <c r="F106" s="74">
        <v>15.1</v>
      </c>
      <c r="G106" s="74">
        <v>17.399999999999999</v>
      </c>
      <c r="H106" s="74">
        <v>21.3</v>
      </c>
      <c r="I106" s="74">
        <v>13.2</v>
      </c>
      <c r="J106" s="74"/>
      <c r="K106" s="74"/>
      <c r="L106" s="74"/>
      <c r="M106" s="74"/>
      <c r="N106" s="74"/>
      <c r="O106" s="74"/>
    </row>
    <row r="107" spans="1:25" s="10" customFormat="1">
      <c r="A107" s="328" t="s">
        <v>825</v>
      </c>
      <c r="B107" s="74"/>
      <c r="C107" s="74"/>
      <c r="D107" s="74"/>
      <c r="E107" s="74"/>
      <c r="F107" s="74">
        <v>0.1</v>
      </c>
      <c r="G107" s="74">
        <v>0.3</v>
      </c>
      <c r="H107" s="74">
        <v>655</v>
      </c>
      <c r="I107" s="74">
        <v>405</v>
      </c>
      <c r="J107" s="74"/>
      <c r="K107" s="74"/>
      <c r="L107" s="74"/>
      <c r="M107" s="74"/>
      <c r="N107" s="74"/>
      <c r="O107" s="74"/>
    </row>
    <row r="108" spans="1:25" s="10" customFormat="1">
      <c r="A108" s="328" t="s">
        <v>869</v>
      </c>
      <c r="B108" s="74"/>
      <c r="C108" s="74"/>
      <c r="D108" s="74"/>
      <c r="E108" s="74"/>
      <c r="F108" s="74"/>
      <c r="G108" s="74"/>
      <c r="H108" s="74"/>
      <c r="I108" s="74"/>
      <c r="J108" s="74"/>
      <c r="K108" s="74"/>
      <c r="L108" s="74"/>
      <c r="M108" s="74"/>
      <c r="N108" s="74"/>
      <c r="O108" s="74"/>
    </row>
    <row r="109" spans="1:25" s="9" customFormat="1">
      <c r="A109" s="385" t="s">
        <v>826</v>
      </c>
      <c r="B109" s="930">
        <v>21.9</v>
      </c>
      <c r="C109" s="930">
        <v>20.8</v>
      </c>
      <c r="D109" s="930">
        <v>2.5</v>
      </c>
      <c r="E109" s="930">
        <v>14.4</v>
      </c>
      <c r="F109" s="930">
        <v>17.2</v>
      </c>
      <c r="G109" s="930">
        <v>0</v>
      </c>
      <c r="H109" s="930">
        <v>0</v>
      </c>
      <c r="I109" s="930">
        <v>0</v>
      </c>
      <c r="J109" s="930"/>
      <c r="K109" s="930"/>
      <c r="L109" s="930"/>
      <c r="M109" s="930"/>
      <c r="N109" s="930"/>
      <c r="O109" s="930"/>
    </row>
    <row r="110" spans="1:25" s="9" customFormat="1">
      <c r="A110" s="277"/>
      <c r="B110" s="75"/>
      <c r="C110" s="75"/>
      <c r="D110" s="75"/>
      <c r="E110" s="75"/>
      <c r="F110" s="75"/>
      <c r="G110" s="75"/>
      <c r="H110" s="75"/>
      <c r="I110" s="75"/>
      <c r="J110" s="75"/>
      <c r="K110" s="75"/>
      <c r="L110" s="75"/>
      <c r="M110" s="75"/>
      <c r="N110" s="75"/>
      <c r="O110" s="75"/>
    </row>
    <row r="111" spans="1:25" s="9" customFormat="1">
      <c r="A111" s="277"/>
      <c r="B111" s="75"/>
      <c r="C111" s="75"/>
      <c r="D111" s="75"/>
      <c r="E111" s="75"/>
      <c r="F111" s="75"/>
      <c r="G111" s="75"/>
      <c r="H111" s="75"/>
      <c r="I111" s="75"/>
      <c r="J111" s="75"/>
      <c r="K111" s="75"/>
      <c r="L111" s="75"/>
      <c r="M111" s="75"/>
      <c r="N111" s="75"/>
      <c r="O111" s="75"/>
    </row>
    <row r="112" spans="1:25" s="9" customFormat="1" ht="20.25">
      <c r="A112" s="522" t="s">
        <v>860</v>
      </c>
      <c r="B112" s="75"/>
      <c r="C112" s="75"/>
      <c r="D112" s="75"/>
      <c r="E112" s="75"/>
      <c r="F112" s="75"/>
      <c r="G112" s="75"/>
      <c r="H112" s="75"/>
      <c r="I112" s="75"/>
      <c r="J112" s="77"/>
      <c r="K112" s="77"/>
      <c r="L112" s="77"/>
      <c r="M112" s="77"/>
      <c r="N112" s="77"/>
      <c r="O112" s="77"/>
    </row>
    <row r="113" spans="1:107" s="9" customFormat="1" ht="15.75">
      <c r="A113" s="833" t="s">
        <v>716</v>
      </c>
      <c r="B113" s="623"/>
      <c r="C113" s="623"/>
      <c r="D113" s="834"/>
      <c r="E113" s="623"/>
      <c r="F113" s="623"/>
      <c r="G113" s="623"/>
      <c r="H113" s="623"/>
      <c r="I113" s="564">
        <v>2019</v>
      </c>
      <c r="J113" s="564">
        <v>2020</v>
      </c>
      <c r="K113" s="564">
        <v>2021</v>
      </c>
      <c r="L113" s="564">
        <v>2022</v>
      </c>
      <c r="M113" s="564">
        <v>2023</v>
      </c>
      <c r="N113" s="564">
        <v>2024</v>
      </c>
      <c r="O113" s="564"/>
    </row>
    <row r="114" spans="1:107" s="952" customFormat="1" ht="15" customHeight="1">
      <c r="A114" s="836" t="s">
        <v>105</v>
      </c>
      <c r="B114" s="624"/>
      <c r="C114" s="624"/>
      <c r="D114" s="837"/>
      <c r="E114" s="624"/>
      <c r="F114" s="624"/>
      <c r="G114" s="624"/>
      <c r="H114" s="624"/>
      <c r="I114" s="565" t="s">
        <v>82</v>
      </c>
      <c r="J114" s="565" t="s">
        <v>82</v>
      </c>
      <c r="K114" s="565" t="s">
        <v>82</v>
      </c>
      <c r="L114" s="565" t="s">
        <v>82</v>
      </c>
      <c r="M114" s="565" t="s">
        <v>82</v>
      </c>
      <c r="N114" s="565" t="s">
        <v>82</v>
      </c>
      <c r="O114" s="565"/>
      <c r="P114" s="951"/>
      <c r="Q114" s="951"/>
      <c r="R114" s="951"/>
      <c r="S114" s="951"/>
      <c r="T114" s="951"/>
      <c r="U114" s="951"/>
      <c r="V114" s="951"/>
      <c r="W114" s="951"/>
      <c r="X114" s="951"/>
      <c r="Y114" s="951"/>
    </row>
    <row r="115" spans="1:107" s="952" customFormat="1">
      <c r="A115" s="566" t="s">
        <v>106</v>
      </c>
      <c r="B115" s="230"/>
      <c r="C115" s="230"/>
      <c r="D115" s="230"/>
      <c r="E115" s="230"/>
      <c r="F115" s="230"/>
      <c r="G115" s="230"/>
      <c r="H115" s="230"/>
      <c r="I115" s="917" t="s">
        <v>832</v>
      </c>
      <c r="J115" s="917" t="s">
        <v>832</v>
      </c>
      <c r="K115" s="917" t="s">
        <v>832</v>
      </c>
      <c r="L115" s="917" t="s">
        <v>832</v>
      </c>
      <c r="M115" s="917" t="s">
        <v>832</v>
      </c>
      <c r="N115" s="917" t="s">
        <v>832</v>
      </c>
      <c r="O115" s="917"/>
      <c r="P115" s="951"/>
      <c r="Q115" s="951"/>
      <c r="R115" s="951"/>
      <c r="S115" s="951"/>
      <c r="T115" s="951"/>
      <c r="U115" s="951"/>
      <c r="V115" s="951"/>
      <c r="W115" s="951"/>
      <c r="X115" s="951"/>
      <c r="Y115" s="951"/>
      <c r="Z115" s="951"/>
      <c r="AA115" s="951"/>
      <c r="AB115" s="951"/>
      <c r="AC115" s="951"/>
      <c r="AD115" s="951"/>
      <c r="AE115" s="951"/>
      <c r="AF115" s="951"/>
      <c r="AG115" s="951"/>
      <c r="AH115" s="951"/>
      <c r="AI115" s="951"/>
      <c r="AJ115" s="951"/>
      <c r="AK115" s="951"/>
      <c r="AL115" s="951"/>
      <c r="AM115" s="951"/>
      <c r="AN115" s="951"/>
      <c r="AO115" s="951"/>
      <c r="AP115" s="951"/>
      <c r="AQ115" s="951"/>
      <c r="AR115" s="951"/>
      <c r="AS115" s="951"/>
      <c r="AT115" s="951"/>
      <c r="AU115" s="951"/>
      <c r="AV115" s="951"/>
      <c r="AW115" s="951"/>
      <c r="AX115" s="951"/>
      <c r="AY115" s="951"/>
      <c r="AZ115" s="951"/>
      <c r="BA115" s="951"/>
      <c r="BB115" s="951"/>
      <c r="BC115" s="951"/>
      <c r="BD115" s="951"/>
      <c r="BE115" s="951"/>
      <c r="BF115" s="951"/>
      <c r="BG115" s="951"/>
      <c r="BH115" s="951"/>
      <c r="BI115" s="951"/>
      <c r="BJ115" s="951"/>
      <c r="BK115" s="951"/>
      <c r="BL115" s="951"/>
      <c r="BM115" s="951"/>
      <c r="BN115" s="951"/>
      <c r="BO115" s="951"/>
      <c r="BP115" s="951"/>
      <c r="BQ115" s="951"/>
      <c r="BR115" s="951"/>
      <c r="BS115" s="951"/>
      <c r="BT115" s="951"/>
      <c r="BU115" s="951"/>
      <c r="BV115" s="951"/>
      <c r="BW115" s="951"/>
      <c r="BX115" s="951"/>
      <c r="BY115" s="951"/>
      <c r="BZ115" s="951"/>
      <c r="CA115" s="951"/>
      <c r="CB115" s="951"/>
      <c r="CC115" s="951"/>
      <c r="CD115" s="951"/>
      <c r="CE115" s="951"/>
      <c r="CF115" s="951"/>
      <c r="CG115" s="951"/>
      <c r="CH115" s="951"/>
      <c r="CI115" s="951"/>
      <c r="CJ115" s="951"/>
      <c r="CK115" s="951"/>
      <c r="CL115" s="951"/>
      <c r="CM115" s="951"/>
      <c r="CN115" s="951"/>
      <c r="CO115" s="951"/>
      <c r="CP115" s="951"/>
      <c r="CQ115" s="951"/>
      <c r="CR115" s="951"/>
      <c r="CS115" s="951"/>
      <c r="CT115" s="951"/>
      <c r="CU115" s="951"/>
      <c r="CV115" s="951"/>
      <c r="CW115" s="951"/>
      <c r="CX115" s="951"/>
      <c r="CY115" s="951"/>
      <c r="CZ115" s="951"/>
      <c r="DA115" s="951"/>
      <c r="DB115" s="951"/>
      <c r="DC115" s="951"/>
    </row>
    <row r="116" spans="1:107" s="21" customFormat="1">
      <c r="A116" s="566"/>
      <c r="B116" s="230"/>
      <c r="C116" s="230"/>
      <c r="D116" s="562"/>
      <c r="E116" s="230"/>
      <c r="F116" s="230"/>
      <c r="G116" s="838"/>
      <c r="H116" s="230"/>
      <c r="I116" s="567"/>
      <c r="J116" s="567"/>
      <c r="K116" s="567"/>
      <c r="L116" s="567"/>
      <c r="M116" s="567"/>
      <c r="N116" s="901"/>
      <c r="O116" s="901"/>
      <c r="P116" s="878"/>
      <c r="Q116" s="878"/>
      <c r="R116" s="878"/>
      <c r="S116" s="878"/>
      <c r="T116" s="878"/>
      <c r="U116" s="878"/>
      <c r="V116" s="878"/>
      <c r="W116" s="878"/>
      <c r="X116" s="878"/>
      <c r="Y116" s="878"/>
      <c r="Z116" s="878"/>
      <c r="AA116" s="878"/>
      <c r="AB116" s="878"/>
      <c r="AC116" s="878"/>
      <c r="AD116" s="878"/>
      <c r="AE116" s="878"/>
      <c r="AF116" s="878"/>
      <c r="AG116" s="878"/>
      <c r="AH116" s="878"/>
      <c r="AI116" s="878"/>
      <c r="AJ116" s="878"/>
      <c r="AK116" s="878"/>
      <c r="AL116" s="878"/>
      <c r="AM116" s="878"/>
      <c r="AN116" s="878"/>
      <c r="AO116" s="878"/>
      <c r="AP116" s="878"/>
      <c r="AQ116" s="878"/>
      <c r="AR116" s="878"/>
      <c r="AS116" s="878"/>
      <c r="AT116" s="878"/>
      <c r="AU116" s="878"/>
      <c r="AV116" s="878"/>
      <c r="AW116" s="878"/>
      <c r="AX116" s="878"/>
      <c r="AY116" s="878"/>
      <c r="AZ116" s="878"/>
      <c r="BA116" s="878"/>
      <c r="BB116" s="878"/>
      <c r="BC116" s="878"/>
      <c r="BD116" s="878"/>
      <c r="BE116" s="878"/>
      <c r="BF116" s="878"/>
      <c r="BG116" s="878"/>
      <c r="BH116" s="878"/>
      <c r="BI116" s="878"/>
      <c r="BJ116" s="878"/>
      <c r="BK116" s="878"/>
      <c r="BL116" s="878"/>
      <c r="BM116" s="878"/>
      <c r="BN116" s="878"/>
      <c r="BO116" s="878"/>
      <c r="BP116" s="878"/>
      <c r="BQ116" s="878"/>
      <c r="BR116" s="878"/>
      <c r="BS116" s="878"/>
      <c r="BT116" s="878"/>
      <c r="BU116" s="878"/>
      <c r="BV116" s="878"/>
      <c r="BW116" s="878"/>
      <c r="BX116" s="878"/>
      <c r="BY116" s="878"/>
      <c r="BZ116" s="878"/>
      <c r="CA116" s="878"/>
      <c r="CB116" s="878"/>
      <c r="CC116" s="878"/>
      <c r="CD116" s="878"/>
      <c r="CE116" s="878"/>
      <c r="CF116" s="878"/>
      <c r="CG116" s="878"/>
      <c r="CH116" s="878"/>
      <c r="CI116" s="878"/>
      <c r="CJ116" s="878"/>
      <c r="CK116" s="878"/>
      <c r="CL116" s="878"/>
      <c r="CM116" s="878"/>
      <c r="CN116" s="878"/>
      <c r="CO116" s="878"/>
      <c r="CP116" s="878"/>
      <c r="CQ116" s="878"/>
      <c r="CR116" s="878"/>
      <c r="CS116" s="878"/>
      <c r="CT116" s="878"/>
      <c r="CU116" s="878"/>
      <c r="CV116" s="878"/>
      <c r="CW116" s="878"/>
      <c r="CX116" s="878"/>
      <c r="CY116" s="878"/>
      <c r="CZ116" s="878"/>
      <c r="DA116" s="878"/>
      <c r="DB116" s="878"/>
      <c r="DC116" s="878"/>
    </row>
    <row r="117" spans="1:107" s="875" customFormat="1">
      <c r="A117" s="568" t="s">
        <v>107</v>
      </c>
      <c r="B117" s="255"/>
      <c r="C117" s="255"/>
      <c r="D117" s="255"/>
      <c r="E117" s="255"/>
      <c r="F117" s="255"/>
      <c r="G117" s="255"/>
      <c r="H117" s="255"/>
      <c r="I117" s="569">
        <v>13022.4</v>
      </c>
      <c r="J117" s="569">
        <v>14095.4</v>
      </c>
      <c r="K117" s="569">
        <v>15060.8</v>
      </c>
      <c r="L117" s="569">
        <v>16460.599999999999</v>
      </c>
      <c r="M117" s="569">
        <v>17724.400000000001</v>
      </c>
      <c r="N117" s="569">
        <v>18833.900000000001</v>
      </c>
      <c r="O117" s="569"/>
      <c r="P117" s="953"/>
      <c r="Q117" s="953"/>
      <c r="R117" s="953"/>
      <c r="S117" s="953"/>
      <c r="T117" s="953"/>
      <c r="U117" s="953"/>
      <c r="V117" s="953"/>
      <c r="W117" s="953"/>
      <c r="X117" s="953"/>
      <c r="Y117" s="953"/>
      <c r="Z117" s="953"/>
      <c r="AA117" s="953"/>
      <c r="AB117" s="953"/>
      <c r="AC117" s="953"/>
      <c r="AD117" s="953"/>
      <c r="AE117" s="953"/>
      <c r="AF117" s="953"/>
      <c r="AG117" s="953"/>
      <c r="AH117" s="953"/>
      <c r="AI117" s="953"/>
      <c r="AJ117" s="953"/>
      <c r="AK117" s="953"/>
      <c r="AL117" s="953"/>
      <c r="AM117" s="953"/>
      <c r="AN117" s="953"/>
      <c r="AO117" s="953"/>
      <c r="AP117" s="953"/>
      <c r="AQ117" s="953"/>
      <c r="AR117" s="953"/>
      <c r="AS117" s="953"/>
      <c r="AT117" s="953"/>
      <c r="AU117" s="953"/>
      <c r="AV117" s="953"/>
      <c r="AW117" s="953"/>
      <c r="AX117" s="953"/>
      <c r="AY117" s="953"/>
      <c r="AZ117" s="953"/>
      <c r="BA117" s="953"/>
      <c r="BB117" s="953"/>
      <c r="BC117" s="953"/>
      <c r="BD117" s="953"/>
      <c r="BE117" s="953"/>
      <c r="BF117" s="953"/>
      <c r="BG117" s="953"/>
      <c r="BH117" s="953"/>
      <c r="BI117" s="953"/>
      <c r="BJ117" s="953"/>
      <c r="BK117" s="953"/>
      <c r="BL117" s="953"/>
      <c r="BM117" s="953"/>
      <c r="BN117" s="953"/>
      <c r="BO117" s="953"/>
      <c r="BP117" s="953"/>
      <c r="BQ117" s="953"/>
      <c r="BR117" s="953"/>
      <c r="BS117" s="953"/>
      <c r="BT117" s="953"/>
      <c r="BU117" s="953"/>
      <c r="BV117" s="953"/>
      <c r="BW117" s="953"/>
      <c r="BX117" s="953"/>
      <c r="BY117" s="953"/>
      <c r="BZ117" s="953"/>
      <c r="CA117" s="953"/>
      <c r="CB117" s="953"/>
      <c r="CC117" s="953"/>
      <c r="CD117" s="953"/>
      <c r="CE117" s="953"/>
      <c r="CF117" s="953"/>
      <c r="CG117" s="953"/>
      <c r="CH117" s="953"/>
      <c r="CI117" s="953"/>
      <c r="CJ117" s="953"/>
      <c r="CK117" s="953"/>
      <c r="CL117" s="953"/>
      <c r="CM117" s="953"/>
      <c r="CN117" s="953"/>
      <c r="CO117" s="953"/>
      <c r="CP117" s="953"/>
      <c r="CQ117" s="953"/>
      <c r="CR117" s="953"/>
      <c r="CS117" s="953"/>
      <c r="CT117" s="953"/>
      <c r="CU117" s="953"/>
      <c r="CV117" s="953"/>
      <c r="CW117" s="953"/>
      <c r="CX117" s="953"/>
      <c r="CY117" s="953"/>
      <c r="CZ117" s="953"/>
      <c r="DA117" s="953"/>
      <c r="DB117" s="953"/>
      <c r="DC117" s="953"/>
    </row>
    <row r="118" spans="1:107" s="21" customFormat="1">
      <c r="A118" s="566"/>
      <c r="B118" s="235"/>
      <c r="C118" s="235"/>
      <c r="D118" s="235"/>
      <c r="E118" s="238"/>
      <c r="F118" s="238"/>
      <c r="G118" s="238"/>
      <c r="H118" s="238"/>
      <c r="I118" s="704"/>
      <c r="J118" s="704"/>
      <c r="K118" s="704"/>
      <c r="L118" s="704"/>
      <c r="M118" s="704"/>
      <c r="N118" s="704"/>
      <c r="O118" s="704"/>
      <c r="P118" s="878"/>
      <c r="Q118" s="878"/>
      <c r="R118" s="878"/>
      <c r="S118" s="878"/>
      <c r="T118" s="878"/>
      <c r="U118" s="878"/>
      <c r="V118" s="878"/>
      <c r="W118" s="878"/>
      <c r="X118" s="878"/>
      <c r="Y118" s="878"/>
      <c r="Z118" s="878"/>
      <c r="AA118" s="878"/>
      <c r="AB118" s="878"/>
      <c r="AC118" s="878"/>
      <c r="AD118" s="878"/>
      <c r="AE118" s="878"/>
      <c r="AF118" s="878"/>
      <c r="AG118" s="878"/>
      <c r="AH118" s="878"/>
      <c r="AI118" s="878"/>
      <c r="AJ118" s="878"/>
      <c r="AK118" s="878"/>
      <c r="AL118" s="878"/>
      <c r="AM118" s="878"/>
      <c r="AN118" s="878"/>
      <c r="AO118" s="878"/>
      <c r="AP118" s="878"/>
      <c r="AQ118" s="878"/>
      <c r="AR118" s="878"/>
      <c r="AS118" s="878"/>
      <c r="AT118" s="878"/>
      <c r="AU118" s="878"/>
      <c r="AV118" s="878"/>
      <c r="AW118" s="878"/>
      <c r="AX118" s="878"/>
      <c r="AY118" s="878"/>
      <c r="AZ118" s="878"/>
      <c r="BA118" s="878"/>
      <c r="BB118" s="878"/>
      <c r="BC118" s="878"/>
      <c r="BD118" s="878"/>
      <c r="BE118" s="878"/>
      <c r="BF118" s="878"/>
      <c r="BG118" s="878"/>
      <c r="BH118" s="878"/>
      <c r="BI118" s="878"/>
      <c r="BJ118" s="878"/>
      <c r="BK118" s="878"/>
      <c r="BL118" s="878"/>
      <c r="BM118" s="878"/>
      <c r="BN118" s="878"/>
      <c r="BO118" s="878"/>
      <c r="BP118" s="878"/>
      <c r="BQ118" s="878"/>
      <c r="BR118" s="878"/>
      <c r="BS118" s="878"/>
      <c r="BT118" s="878"/>
      <c r="BU118" s="878"/>
      <c r="BV118" s="878"/>
      <c r="BW118" s="878"/>
      <c r="BX118" s="878"/>
      <c r="BY118" s="878"/>
      <c r="BZ118" s="878"/>
      <c r="CA118" s="878"/>
      <c r="CB118" s="878"/>
      <c r="CC118" s="878"/>
      <c r="CD118" s="878"/>
      <c r="CE118" s="878"/>
      <c r="CF118" s="878"/>
      <c r="CG118" s="878"/>
      <c r="CH118" s="878"/>
      <c r="CI118" s="878"/>
      <c r="CJ118" s="878"/>
      <c r="CK118" s="878"/>
      <c r="CL118" s="878"/>
      <c r="CM118" s="878"/>
      <c r="CN118" s="878"/>
      <c r="CO118" s="878"/>
      <c r="CP118" s="878"/>
      <c r="CQ118" s="878"/>
      <c r="CR118" s="878"/>
      <c r="CS118" s="878"/>
      <c r="CT118" s="878"/>
      <c r="CU118" s="878"/>
      <c r="CV118" s="878"/>
      <c r="CW118" s="878"/>
      <c r="CX118" s="878"/>
      <c r="CY118" s="878"/>
      <c r="CZ118" s="878"/>
      <c r="DA118" s="878"/>
      <c r="DB118" s="878"/>
      <c r="DC118" s="878"/>
    </row>
    <row r="119" spans="1:107" s="875" customFormat="1">
      <c r="A119" s="568" t="s">
        <v>108</v>
      </c>
      <c r="B119" s="255"/>
      <c r="C119" s="255"/>
      <c r="D119" s="255"/>
      <c r="E119" s="255"/>
      <c r="F119" s="255"/>
      <c r="G119" s="255"/>
      <c r="H119" s="255"/>
      <c r="I119" s="569">
        <v>10447.700000000001</v>
      </c>
      <c r="J119" s="569">
        <v>11161.5</v>
      </c>
      <c r="K119" s="569">
        <v>12102.9</v>
      </c>
      <c r="L119" s="569">
        <v>13393.3</v>
      </c>
      <c r="M119" s="569">
        <v>14623.2</v>
      </c>
      <c r="N119" s="569">
        <v>15604.9</v>
      </c>
      <c r="O119" s="569"/>
      <c r="P119" s="953"/>
      <c r="Q119" s="953"/>
      <c r="R119" s="953"/>
      <c r="S119" s="953"/>
      <c r="T119" s="953"/>
      <c r="U119" s="953"/>
      <c r="V119" s="953"/>
      <c r="W119" s="953"/>
      <c r="X119" s="953"/>
      <c r="Y119" s="953"/>
      <c r="Z119" s="953"/>
      <c r="AA119" s="953"/>
      <c r="AB119" s="953"/>
      <c r="AC119" s="953"/>
      <c r="AD119" s="953"/>
      <c r="AE119" s="953"/>
      <c r="AF119" s="953"/>
      <c r="AG119" s="953"/>
      <c r="AH119" s="953"/>
      <c r="AI119" s="953"/>
      <c r="AJ119" s="953"/>
      <c r="AK119" s="953"/>
      <c r="AL119" s="953"/>
      <c r="AM119" s="953"/>
      <c r="AN119" s="953"/>
      <c r="AO119" s="953"/>
      <c r="AP119" s="953"/>
      <c r="AQ119" s="953"/>
      <c r="AR119" s="953"/>
      <c r="AS119" s="953"/>
      <c r="AT119" s="953"/>
      <c r="AU119" s="953"/>
      <c r="AV119" s="953"/>
      <c r="AW119" s="953"/>
      <c r="AX119" s="953"/>
      <c r="AY119" s="953"/>
      <c r="AZ119" s="953"/>
      <c r="BA119" s="953"/>
      <c r="BB119" s="953"/>
      <c r="BC119" s="953"/>
      <c r="BD119" s="953"/>
      <c r="BE119" s="953"/>
      <c r="BF119" s="953"/>
      <c r="BG119" s="953"/>
      <c r="BH119" s="953"/>
      <c r="BI119" s="953"/>
      <c r="BJ119" s="953"/>
      <c r="BK119" s="953"/>
      <c r="BL119" s="953"/>
      <c r="BM119" s="953"/>
      <c r="BN119" s="953"/>
      <c r="BO119" s="953"/>
      <c r="BP119" s="953"/>
      <c r="BQ119" s="953"/>
      <c r="BR119" s="953"/>
      <c r="BS119" s="953"/>
      <c r="BT119" s="953"/>
      <c r="BU119" s="953"/>
      <c r="BV119" s="953"/>
      <c r="BW119" s="953"/>
      <c r="BX119" s="953"/>
      <c r="BY119" s="953"/>
      <c r="BZ119" s="953"/>
      <c r="CA119" s="953"/>
      <c r="CB119" s="953"/>
      <c r="CC119" s="953"/>
      <c r="CD119" s="953"/>
      <c r="CE119" s="953"/>
      <c r="CF119" s="953"/>
      <c r="CG119" s="953"/>
      <c r="CH119" s="953"/>
      <c r="CI119" s="953"/>
      <c r="CJ119" s="953"/>
      <c r="CK119" s="953"/>
      <c r="CL119" s="953"/>
      <c r="CM119" s="953"/>
      <c r="CN119" s="953"/>
      <c r="CO119" s="953"/>
      <c r="CP119" s="953"/>
      <c r="CQ119" s="953"/>
      <c r="CR119" s="953"/>
      <c r="CS119" s="953"/>
      <c r="CT119" s="953"/>
      <c r="CU119" s="953"/>
      <c r="CV119" s="953"/>
      <c r="CW119" s="953"/>
      <c r="CX119" s="953"/>
      <c r="CY119" s="953"/>
      <c r="CZ119" s="953"/>
      <c r="DA119" s="953"/>
      <c r="DB119" s="953"/>
      <c r="DC119" s="953"/>
    </row>
    <row r="120" spans="1:107" s="21" customFormat="1">
      <c r="A120" s="566"/>
      <c r="B120" s="235"/>
      <c r="C120" s="235"/>
      <c r="D120" s="235"/>
      <c r="E120" s="238"/>
      <c r="F120" s="238"/>
      <c r="G120" s="238"/>
      <c r="H120" s="238"/>
      <c r="I120" s="704"/>
      <c r="J120" s="704"/>
      <c r="K120" s="704"/>
      <c r="L120" s="704"/>
      <c r="M120" s="704"/>
      <c r="N120" s="704"/>
      <c r="O120" s="704"/>
      <c r="P120" s="878"/>
      <c r="Q120" s="878"/>
      <c r="R120" s="878"/>
      <c r="S120" s="878"/>
      <c r="T120" s="878"/>
      <c r="U120" s="878"/>
      <c r="V120" s="878"/>
      <c r="W120" s="878"/>
      <c r="X120" s="878"/>
      <c r="Y120" s="878"/>
      <c r="Z120" s="878"/>
      <c r="AA120" s="878"/>
      <c r="AB120" s="878"/>
      <c r="AC120" s="878"/>
      <c r="AD120" s="878"/>
      <c r="AE120" s="878"/>
      <c r="AF120" s="878"/>
      <c r="AG120" s="878"/>
      <c r="AH120" s="878"/>
      <c r="AI120" s="878"/>
      <c r="AJ120" s="878"/>
      <c r="AK120" s="878"/>
      <c r="AL120" s="878"/>
      <c r="AM120" s="878"/>
      <c r="AN120" s="878"/>
      <c r="AO120" s="878"/>
      <c r="AP120" s="878"/>
      <c r="AQ120" s="878"/>
      <c r="AR120" s="878"/>
      <c r="AS120" s="878"/>
      <c r="AT120" s="878"/>
      <c r="AU120" s="878"/>
      <c r="AV120" s="878"/>
      <c r="AW120" s="878"/>
      <c r="AX120" s="878"/>
      <c r="AY120" s="878"/>
      <c r="AZ120" s="878"/>
      <c r="BA120" s="878"/>
      <c r="BB120" s="878"/>
      <c r="BC120" s="878"/>
      <c r="BD120" s="878"/>
      <c r="BE120" s="878"/>
      <c r="BF120" s="878"/>
      <c r="BG120" s="878"/>
      <c r="BH120" s="878"/>
      <c r="BI120" s="878"/>
      <c r="BJ120" s="878"/>
      <c r="BK120" s="878"/>
      <c r="BL120" s="878"/>
      <c r="BM120" s="878"/>
      <c r="BN120" s="878"/>
      <c r="BO120" s="878"/>
      <c r="BP120" s="878"/>
      <c r="BQ120" s="878"/>
      <c r="BR120" s="878"/>
      <c r="BS120" s="878"/>
      <c r="BT120" s="878"/>
      <c r="BU120" s="878"/>
      <c r="BV120" s="878"/>
      <c r="BW120" s="878"/>
      <c r="BX120" s="878"/>
      <c r="BY120" s="878"/>
      <c r="BZ120" s="878"/>
      <c r="CA120" s="878"/>
      <c r="CB120" s="878"/>
      <c r="CC120" s="878"/>
      <c r="CD120" s="878"/>
      <c r="CE120" s="878"/>
      <c r="CF120" s="878"/>
      <c r="CG120" s="878"/>
      <c r="CH120" s="878"/>
      <c r="CI120" s="878"/>
      <c r="CJ120" s="878"/>
      <c r="CK120" s="878"/>
      <c r="CL120" s="878"/>
      <c r="CM120" s="878"/>
      <c r="CN120" s="878"/>
      <c r="CO120" s="878"/>
      <c r="CP120" s="878"/>
      <c r="CQ120" s="878"/>
      <c r="CR120" s="878"/>
      <c r="CS120" s="878"/>
      <c r="CT120" s="878"/>
      <c r="CU120" s="878"/>
      <c r="CV120" s="878"/>
      <c r="CW120" s="878"/>
      <c r="CX120" s="878"/>
      <c r="CY120" s="878"/>
      <c r="CZ120" s="878"/>
      <c r="DA120" s="878"/>
      <c r="DB120" s="878"/>
      <c r="DC120" s="878"/>
    </row>
    <row r="121" spans="1:107" s="955" customFormat="1">
      <c r="A121" s="571" t="s">
        <v>109</v>
      </c>
      <c r="B121" s="625"/>
      <c r="C121" s="625"/>
      <c r="D121" s="625"/>
      <c r="E121" s="255"/>
      <c r="F121" s="255"/>
      <c r="G121" s="255"/>
      <c r="H121" s="255"/>
      <c r="I121" s="569">
        <v>5983.4</v>
      </c>
      <c r="J121" s="569">
        <v>6243.8</v>
      </c>
      <c r="K121" s="569">
        <v>7078.7</v>
      </c>
      <c r="L121" s="569">
        <v>7762</v>
      </c>
      <c r="M121" s="569">
        <v>8433.5</v>
      </c>
      <c r="N121" s="569">
        <v>9039.7999999999993</v>
      </c>
      <c r="O121" s="569"/>
      <c r="P121" s="534"/>
      <c r="Q121" s="534"/>
      <c r="R121" s="534"/>
      <c r="S121" s="534"/>
      <c r="T121" s="534"/>
      <c r="U121" s="954"/>
      <c r="V121" s="954"/>
      <c r="W121" s="954"/>
      <c r="X121" s="954"/>
      <c r="Y121" s="954"/>
      <c r="Z121" s="954"/>
      <c r="AA121" s="954"/>
      <c r="AB121" s="954"/>
      <c r="AC121" s="954"/>
      <c r="AD121" s="954"/>
      <c r="AE121" s="954"/>
      <c r="AF121" s="954"/>
      <c r="AG121" s="954"/>
      <c r="AH121" s="954"/>
      <c r="AI121" s="954"/>
      <c r="AJ121" s="954"/>
      <c r="AK121" s="954"/>
      <c r="AL121" s="954"/>
      <c r="AM121" s="954"/>
      <c r="AN121" s="954"/>
      <c r="AO121" s="954"/>
      <c r="AP121" s="954"/>
      <c r="AQ121" s="954"/>
      <c r="AR121" s="954"/>
      <c r="AS121" s="954"/>
      <c r="AT121" s="954"/>
      <c r="AU121" s="954"/>
      <c r="AV121" s="954"/>
      <c r="AW121" s="954"/>
      <c r="AX121" s="954"/>
      <c r="AY121" s="954"/>
      <c r="AZ121" s="954"/>
      <c r="BA121" s="954"/>
      <c r="BB121" s="954"/>
      <c r="BC121" s="954"/>
      <c r="BD121" s="954"/>
      <c r="BE121" s="954"/>
      <c r="BF121" s="954"/>
      <c r="BG121" s="954"/>
      <c r="BH121" s="954"/>
      <c r="BI121" s="954"/>
      <c r="BJ121" s="954"/>
      <c r="BK121" s="954"/>
      <c r="BL121" s="954"/>
      <c r="BM121" s="954"/>
      <c r="BN121" s="954"/>
      <c r="BO121" s="954"/>
      <c r="BP121" s="954"/>
      <c r="BQ121" s="954"/>
      <c r="BR121" s="954"/>
      <c r="BS121" s="954"/>
      <c r="BT121" s="954"/>
      <c r="BU121" s="954"/>
      <c r="BV121" s="954"/>
      <c r="BW121" s="954"/>
      <c r="BX121" s="954"/>
      <c r="BY121" s="954"/>
      <c r="BZ121" s="954"/>
      <c r="CA121" s="954"/>
      <c r="CB121" s="954"/>
      <c r="CC121" s="954"/>
      <c r="CD121" s="954"/>
      <c r="CE121" s="954"/>
      <c r="CF121" s="954"/>
      <c r="CG121" s="954"/>
      <c r="CH121" s="954"/>
      <c r="CI121" s="954"/>
      <c r="CJ121" s="954"/>
      <c r="CK121" s="954"/>
      <c r="CL121" s="954"/>
      <c r="CM121" s="954"/>
      <c r="CN121" s="954"/>
      <c r="CO121" s="954"/>
      <c r="CP121" s="954"/>
      <c r="CQ121" s="954"/>
      <c r="CR121" s="954"/>
      <c r="CS121" s="954"/>
      <c r="CT121" s="954"/>
      <c r="CU121" s="954"/>
      <c r="CV121" s="954"/>
      <c r="CW121" s="954"/>
      <c r="CX121" s="954"/>
      <c r="CY121" s="954"/>
      <c r="CZ121" s="954"/>
      <c r="DA121" s="954"/>
      <c r="DB121" s="954"/>
      <c r="DC121" s="954"/>
    </row>
    <row r="122" spans="1:107" s="956" customFormat="1">
      <c r="A122" s="544" t="s">
        <v>110</v>
      </c>
      <c r="B122" s="254"/>
      <c r="C122" s="254"/>
      <c r="D122" s="254"/>
      <c r="E122" s="840"/>
      <c r="F122" s="840"/>
      <c r="G122" s="840"/>
      <c r="H122" s="840"/>
      <c r="I122" s="724">
        <v>2949.6</v>
      </c>
      <c r="J122" s="724">
        <v>3215</v>
      </c>
      <c r="K122" s="724">
        <v>3813.7</v>
      </c>
      <c r="L122" s="724">
        <v>4232.8</v>
      </c>
      <c r="M122" s="724">
        <v>4657.7</v>
      </c>
      <c r="N122" s="724">
        <v>5057.3</v>
      </c>
      <c r="O122" s="724"/>
      <c r="P122" s="534"/>
      <c r="Q122" s="534"/>
      <c r="R122" s="534"/>
      <c r="S122" s="534"/>
      <c r="T122" s="534"/>
      <c r="U122" s="954"/>
      <c r="V122" s="954"/>
      <c r="W122" s="954"/>
      <c r="X122" s="954"/>
      <c r="Y122" s="954"/>
      <c r="Z122" s="954"/>
      <c r="AA122" s="954"/>
      <c r="AB122" s="954"/>
      <c r="AC122" s="954"/>
      <c r="AD122" s="954"/>
      <c r="AE122" s="954"/>
      <c r="AF122" s="954"/>
      <c r="AG122" s="954"/>
      <c r="AH122" s="954"/>
      <c r="AI122" s="954"/>
      <c r="AJ122" s="954"/>
      <c r="AK122" s="954"/>
      <c r="AL122" s="954"/>
      <c r="AM122" s="954"/>
      <c r="AN122" s="954"/>
      <c r="AO122" s="954"/>
      <c r="AP122" s="954"/>
      <c r="AQ122" s="954"/>
      <c r="AR122" s="954"/>
      <c r="AS122" s="954"/>
      <c r="AT122" s="954"/>
      <c r="AU122" s="954"/>
      <c r="AV122" s="954"/>
      <c r="AW122" s="954"/>
      <c r="AX122" s="954"/>
      <c r="AY122" s="954"/>
      <c r="AZ122" s="954"/>
      <c r="BA122" s="954"/>
      <c r="BB122" s="954"/>
      <c r="BC122" s="954"/>
      <c r="BD122" s="954"/>
      <c r="BE122" s="954"/>
      <c r="BF122" s="954"/>
      <c r="BG122" s="954"/>
      <c r="BH122" s="954"/>
      <c r="BI122" s="954"/>
      <c r="BJ122" s="954"/>
      <c r="BK122" s="954"/>
      <c r="BL122" s="954"/>
      <c r="BM122" s="954"/>
      <c r="BN122" s="954"/>
      <c r="BO122" s="954"/>
      <c r="BP122" s="954"/>
      <c r="BQ122" s="954"/>
      <c r="BR122" s="954"/>
      <c r="BS122" s="954"/>
      <c r="BT122" s="954"/>
      <c r="BU122" s="954"/>
      <c r="BV122" s="954"/>
      <c r="BW122" s="954"/>
      <c r="BX122" s="954"/>
      <c r="BY122" s="954"/>
      <c r="BZ122" s="954"/>
      <c r="CA122" s="954"/>
      <c r="CB122" s="954"/>
      <c r="CC122" s="954"/>
      <c r="CD122" s="954"/>
      <c r="CE122" s="954"/>
      <c r="CF122" s="954"/>
      <c r="CG122" s="954"/>
      <c r="CH122" s="954"/>
      <c r="CI122" s="954"/>
      <c r="CJ122" s="954"/>
      <c r="CK122" s="954"/>
      <c r="CL122" s="954"/>
      <c r="CM122" s="954"/>
      <c r="CN122" s="954"/>
      <c r="CO122" s="954"/>
      <c r="CP122" s="954"/>
      <c r="CQ122" s="954"/>
      <c r="CR122" s="954"/>
      <c r="CS122" s="954"/>
      <c r="CT122" s="954"/>
      <c r="CU122" s="954"/>
      <c r="CV122" s="954"/>
      <c r="CW122" s="954"/>
      <c r="CX122" s="954"/>
      <c r="CY122" s="954"/>
      <c r="CZ122" s="954"/>
      <c r="DA122" s="954"/>
      <c r="DB122" s="954"/>
      <c r="DC122" s="954"/>
    </row>
    <row r="123" spans="1:107" s="21" customFormat="1">
      <c r="A123" s="574" t="s">
        <v>111</v>
      </c>
      <c r="B123" s="235"/>
      <c r="C123" s="235"/>
      <c r="D123" s="235"/>
      <c r="E123" s="344"/>
      <c r="F123" s="344"/>
      <c r="G123" s="344"/>
      <c r="H123" s="344"/>
      <c r="I123" s="537">
        <v>2949.6</v>
      </c>
      <c r="J123" s="537">
        <v>3215</v>
      </c>
      <c r="K123" s="537">
        <v>3813.7</v>
      </c>
      <c r="L123" s="537">
        <v>4232.8</v>
      </c>
      <c r="M123" s="537">
        <v>4657.7</v>
      </c>
      <c r="N123" s="537">
        <v>5057.3</v>
      </c>
      <c r="O123" s="537"/>
      <c r="P123" s="878"/>
      <c r="Q123" s="878"/>
      <c r="R123" s="878"/>
      <c r="S123" s="878"/>
      <c r="T123" s="878"/>
      <c r="U123" s="878"/>
      <c r="V123" s="878"/>
      <c r="W123" s="878"/>
      <c r="X123" s="878"/>
      <c r="Y123" s="878"/>
      <c r="Z123" s="878"/>
      <c r="AA123" s="878"/>
      <c r="AB123" s="878"/>
      <c r="AC123" s="878"/>
      <c r="AD123" s="878"/>
      <c r="AE123" s="878"/>
      <c r="AF123" s="878"/>
      <c r="AG123" s="878"/>
      <c r="AH123" s="878"/>
      <c r="AI123" s="878"/>
      <c r="AJ123" s="878"/>
      <c r="AK123" s="878"/>
      <c r="AL123" s="878"/>
      <c r="AM123" s="878"/>
      <c r="AN123" s="878"/>
      <c r="AO123" s="878"/>
      <c r="AP123" s="878"/>
      <c r="AQ123" s="878"/>
      <c r="AR123" s="878"/>
      <c r="AS123" s="878"/>
      <c r="AT123" s="878"/>
      <c r="AU123" s="878"/>
      <c r="AV123" s="878"/>
      <c r="AW123" s="878"/>
      <c r="AX123" s="878"/>
      <c r="AY123" s="878"/>
      <c r="AZ123" s="878"/>
      <c r="BA123" s="878"/>
      <c r="BB123" s="878"/>
      <c r="BC123" s="878"/>
      <c r="BD123" s="878"/>
      <c r="BE123" s="878"/>
      <c r="BF123" s="878"/>
      <c r="BG123" s="878"/>
      <c r="BH123" s="878"/>
      <c r="BI123" s="878"/>
      <c r="BJ123" s="878"/>
      <c r="BK123" s="878"/>
      <c r="BL123" s="878"/>
      <c r="BM123" s="878"/>
      <c r="BN123" s="878"/>
      <c r="BO123" s="878"/>
      <c r="BP123" s="878"/>
      <c r="BQ123" s="878"/>
      <c r="BR123" s="878"/>
      <c r="BS123" s="878"/>
      <c r="BT123" s="878"/>
      <c r="BU123" s="878"/>
      <c r="BV123" s="878"/>
      <c r="BW123" s="878"/>
      <c r="BX123" s="878"/>
      <c r="BY123" s="878"/>
      <c r="BZ123" s="878"/>
      <c r="CA123" s="878"/>
      <c r="CB123" s="878"/>
      <c r="CC123" s="878"/>
      <c r="CD123" s="878"/>
      <c r="CE123" s="878"/>
      <c r="CF123" s="878"/>
      <c r="CG123" s="878"/>
      <c r="CH123" s="878"/>
      <c r="CI123" s="878"/>
      <c r="CJ123" s="878"/>
      <c r="CK123" s="878"/>
      <c r="CL123" s="878"/>
      <c r="CM123" s="878"/>
      <c r="CN123" s="878"/>
      <c r="CO123" s="878"/>
      <c r="CP123" s="878"/>
      <c r="CQ123" s="878"/>
      <c r="CR123" s="878"/>
      <c r="CS123" s="878"/>
      <c r="CT123" s="878"/>
      <c r="CU123" s="878"/>
      <c r="CV123" s="878"/>
      <c r="CW123" s="878"/>
      <c r="CX123" s="878"/>
      <c r="CY123" s="878"/>
      <c r="CZ123" s="878"/>
      <c r="DA123" s="878"/>
      <c r="DB123" s="878"/>
      <c r="DC123" s="878"/>
    </row>
    <row r="124" spans="1:107" s="402" customFormat="1">
      <c r="A124" s="566" t="s">
        <v>112</v>
      </c>
      <c r="B124" s="235"/>
      <c r="C124" s="235"/>
      <c r="D124" s="235"/>
      <c r="E124" s="344"/>
      <c r="F124" s="344"/>
      <c r="G124" s="344"/>
      <c r="H124" s="344"/>
      <c r="I124" s="537">
        <v>2691.3</v>
      </c>
      <c r="J124" s="537">
        <v>2657.3</v>
      </c>
      <c r="K124" s="537">
        <v>2949.7</v>
      </c>
      <c r="L124" s="537">
        <v>3180.4</v>
      </c>
      <c r="M124" s="537">
        <v>3396.2</v>
      </c>
      <c r="N124" s="537">
        <v>3586</v>
      </c>
      <c r="O124" s="537"/>
      <c r="P124" s="953"/>
      <c r="Q124" s="953"/>
      <c r="R124" s="953"/>
      <c r="S124" s="953"/>
      <c r="T124" s="953"/>
      <c r="U124" s="953"/>
      <c r="V124" s="953"/>
      <c r="W124" s="953"/>
      <c r="X124" s="953"/>
      <c r="Y124" s="953"/>
      <c r="Z124" s="953"/>
      <c r="AA124" s="953"/>
      <c r="AB124" s="953"/>
      <c r="AC124" s="953"/>
      <c r="AD124" s="953"/>
      <c r="AE124" s="953"/>
      <c r="AF124" s="953"/>
      <c r="AG124" s="953"/>
      <c r="AH124" s="953"/>
      <c r="AI124" s="953"/>
      <c r="AJ124" s="953"/>
      <c r="AK124" s="953"/>
      <c r="AL124" s="953"/>
      <c r="AM124" s="953"/>
      <c r="AN124" s="953"/>
      <c r="AO124" s="953"/>
      <c r="AP124" s="953"/>
      <c r="AQ124" s="953"/>
      <c r="AR124" s="953"/>
      <c r="AS124" s="953"/>
      <c r="AT124" s="953"/>
      <c r="AU124" s="953"/>
      <c r="AV124" s="953"/>
      <c r="AW124" s="953"/>
      <c r="AX124" s="953"/>
      <c r="AY124" s="953"/>
      <c r="AZ124" s="953"/>
      <c r="BA124" s="953"/>
      <c r="BB124" s="953"/>
      <c r="BC124" s="953"/>
      <c r="BD124" s="953"/>
      <c r="BE124" s="953"/>
      <c r="BF124" s="953"/>
      <c r="BG124" s="953"/>
      <c r="BH124" s="953"/>
      <c r="BI124" s="953"/>
      <c r="BJ124" s="953"/>
      <c r="BK124" s="953"/>
      <c r="BL124" s="953"/>
      <c r="BM124" s="953"/>
      <c r="BN124" s="953"/>
      <c r="BO124" s="953"/>
      <c r="BP124" s="953"/>
      <c r="BQ124" s="953"/>
      <c r="BR124" s="953"/>
      <c r="BS124" s="953"/>
      <c r="BT124" s="953"/>
      <c r="BU124" s="953"/>
      <c r="BV124" s="953"/>
      <c r="BW124" s="953"/>
      <c r="BX124" s="953"/>
      <c r="BY124" s="953"/>
      <c r="BZ124" s="953"/>
      <c r="CA124" s="953"/>
      <c r="CB124" s="953"/>
      <c r="CC124" s="953"/>
      <c r="CD124" s="953"/>
      <c r="CE124" s="953"/>
      <c r="CF124" s="953"/>
      <c r="CG124" s="953"/>
      <c r="CH124" s="953"/>
      <c r="CI124" s="953"/>
      <c r="CJ124" s="953"/>
      <c r="CK124" s="953"/>
      <c r="CL124" s="953"/>
      <c r="CM124" s="953"/>
      <c r="CN124" s="953"/>
      <c r="CO124" s="953"/>
      <c r="CP124" s="953"/>
      <c r="CQ124" s="953"/>
      <c r="CR124" s="953"/>
      <c r="CS124" s="953"/>
      <c r="CT124" s="953"/>
      <c r="CU124" s="953"/>
      <c r="CV124" s="953"/>
      <c r="CW124" s="953"/>
      <c r="CX124" s="953"/>
      <c r="CY124" s="953"/>
      <c r="CZ124" s="953"/>
      <c r="DA124" s="953"/>
      <c r="DB124" s="953"/>
      <c r="DC124" s="953"/>
    </row>
    <row r="125" spans="1:107" s="21" customFormat="1">
      <c r="A125" s="574" t="s">
        <v>113</v>
      </c>
      <c r="B125" s="235"/>
      <c r="C125" s="235"/>
      <c r="D125" s="235"/>
      <c r="E125" s="344"/>
      <c r="F125" s="344"/>
      <c r="G125" s="344"/>
      <c r="H125" s="344"/>
      <c r="I125" s="537">
        <v>1887.6</v>
      </c>
      <c r="J125" s="537">
        <v>2085.4</v>
      </c>
      <c r="K125" s="537">
        <v>2339.1999999999998</v>
      </c>
      <c r="L125" s="537">
        <v>2534.8000000000002</v>
      </c>
      <c r="M125" s="537">
        <v>2729.6</v>
      </c>
      <c r="N125" s="537">
        <v>2904.9</v>
      </c>
      <c r="O125" s="537"/>
      <c r="P125" s="878"/>
      <c r="Q125" s="878"/>
      <c r="R125" s="878"/>
      <c r="S125" s="878"/>
      <c r="T125" s="878"/>
      <c r="U125" s="878"/>
      <c r="V125" s="878"/>
      <c r="W125" s="878"/>
      <c r="X125" s="878"/>
      <c r="Y125" s="878"/>
      <c r="Z125" s="878"/>
      <c r="AA125" s="878"/>
      <c r="AB125" s="878"/>
      <c r="AC125" s="878"/>
      <c r="AD125" s="878"/>
      <c r="AE125" s="878"/>
      <c r="AF125" s="878"/>
      <c r="AG125" s="878"/>
      <c r="AH125" s="878"/>
      <c r="AI125" s="878"/>
      <c r="AJ125" s="878"/>
      <c r="AK125" s="878"/>
      <c r="AL125" s="878"/>
      <c r="AM125" s="878"/>
      <c r="AN125" s="878"/>
      <c r="AO125" s="878"/>
      <c r="AP125" s="878"/>
      <c r="AQ125" s="878"/>
      <c r="AR125" s="878"/>
      <c r="AS125" s="878"/>
      <c r="AT125" s="878"/>
      <c r="AU125" s="878"/>
      <c r="AV125" s="878"/>
      <c r="AW125" s="878"/>
      <c r="AX125" s="878"/>
      <c r="AY125" s="878"/>
      <c r="AZ125" s="878"/>
      <c r="BA125" s="878"/>
      <c r="BB125" s="878"/>
      <c r="BC125" s="878"/>
      <c r="BD125" s="878"/>
      <c r="BE125" s="878"/>
      <c r="BF125" s="878"/>
      <c r="BG125" s="878"/>
      <c r="BH125" s="878"/>
      <c r="BI125" s="878"/>
      <c r="BJ125" s="878"/>
      <c r="BK125" s="878"/>
      <c r="BL125" s="878"/>
      <c r="BM125" s="878"/>
      <c r="BN125" s="878"/>
      <c r="BO125" s="878"/>
      <c r="BP125" s="878"/>
      <c r="BQ125" s="878"/>
      <c r="BR125" s="878"/>
      <c r="BS125" s="878"/>
      <c r="BT125" s="878"/>
      <c r="BU125" s="878"/>
      <c r="BV125" s="878"/>
      <c r="BW125" s="878"/>
      <c r="BX125" s="878"/>
      <c r="BY125" s="878"/>
      <c r="BZ125" s="878"/>
      <c r="CA125" s="878"/>
      <c r="CB125" s="878"/>
      <c r="CC125" s="878"/>
      <c r="CD125" s="878"/>
      <c r="CE125" s="878"/>
      <c r="CF125" s="878"/>
      <c r="CG125" s="878"/>
      <c r="CH125" s="878"/>
      <c r="CI125" s="878"/>
      <c r="CJ125" s="878"/>
      <c r="CK125" s="878"/>
      <c r="CL125" s="878"/>
      <c r="CM125" s="878"/>
      <c r="CN125" s="878"/>
      <c r="CO125" s="878"/>
      <c r="CP125" s="878"/>
      <c r="CQ125" s="878"/>
      <c r="CR125" s="878"/>
      <c r="CS125" s="878"/>
      <c r="CT125" s="878"/>
      <c r="CU125" s="878"/>
      <c r="CV125" s="878"/>
      <c r="CW125" s="878"/>
      <c r="CX125" s="878"/>
      <c r="CY125" s="878"/>
      <c r="CZ125" s="878"/>
      <c r="DA125" s="878"/>
      <c r="DB125" s="878"/>
      <c r="DC125" s="878"/>
    </row>
    <row r="126" spans="1:107" s="21" customFormat="1">
      <c r="A126" s="574" t="s">
        <v>114</v>
      </c>
      <c r="B126" s="235"/>
      <c r="C126" s="235"/>
      <c r="D126" s="235"/>
      <c r="E126" s="344"/>
      <c r="F126" s="344"/>
      <c r="G126" s="344"/>
      <c r="H126" s="344"/>
      <c r="I126" s="537">
        <v>759</v>
      </c>
      <c r="J126" s="537">
        <v>522.5</v>
      </c>
      <c r="K126" s="537">
        <v>553.5</v>
      </c>
      <c r="L126" s="537">
        <v>583.5</v>
      </c>
      <c r="M126" s="537">
        <v>599.20000000000005</v>
      </c>
      <c r="N126" s="537">
        <v>609.20000000000005</v>
      </c>
      <c r="O126" s="537"/>
      <c r="P126" s="878"/>
      <c r="Q126" s="878"/>
      <c r="R126" s="878"/>
      <c r="S126" s="878"/>
      <c r="T126" s="878"/>
      <c r="U126" s="878"/>
      <c r="V126" s="878"/>
      <c r="W126" s="878"/>
      <c r="X126" s="878"/>
      <c r="Y126" s="878"/>
      <c r="Z126" s="878"/>
      <c r="AA126" s="878"/>
      <c r="AB126" s="878"/>
      <c r="AC126" s="878"/>
      <c r="AD126" s="878"/>
      <c r="AE126" s="878"/>
      <c r="AF126" s="878"/>
      <c r="AG126" s="878"/>
      <c r="AH126" s="878"/>
      <c r="AI126" s="878"/>
      <c r="AJ126" s="878"/>
      <c r="AK126" s="878"/>
      <c r="AL126" s="878"/>
      <c r="AM126" s="878"/>
      <c r="AN126" s="878"/>
      <c r="AO126" s="878"/>
      <c r="AP126" s="878"/>
      <c r="AQ126" s="878"/>
      <c r="AR126" s="878"/>
      <c r="AS126" s="878"/>
      <c r="AT126" s="878"/>
      <c r="AU126" s="878"/>
      <c r="AV126" s="878"/>
      <c r="AW126" s="878"/>
      <c r="AX126" s="878"/>
      <c r="AY126" s="878"/>
      <c r="AZ126" s="878"/>
      <c r="BA126" s="878"/>
      <c r="BB126" s="878"/>
      <c r="BC126" s="878"/>
      <c r="BD126" s="878"/>
      <c r="BE126" s="878"/>
      <c r="BF126" s="878"/>
      <c r="BG126" s="878"/>
      <c r="BH126" s="878"/>
      <c r="BI126" s="878"/>
      <c r="BJ126" s="878"/>
      <c r="BK126" s="878"/>
      <c r="BL126" s="878"/>
      <c r="BM126" s="878"/>
      <c r="BN126" s="878"/>
      <c r="BO126" s="878"/>
      <c r="BP126" s="878"/>
      <c r="BQ126" s="878"/>
      <c r="BR126" s="878"/>
      <c r="BS126" s="878"/>
      <c r="BT126" s="878"/>
      <c r="BU126" s="878"/>
      <c r="BV126" s="878"/>
      <c r="BW126" s="878"/>
      <c r="BX126" s="878"/>
      <c r="BY126" s="878"/>
      <c r="BZ126" s="878"/>
      <c r="CA126" s="878"/>
      <c r="CB126" s="878"/>
      <c r="CC126" s="878"/>
      <c r="CD126" s="878"/>
      <c r="CE126" s="878"/>
      <c r="CF126" s="878"/>
      <c r="CG126" s="878"/>
      <c r="CH126" s="878"/>
      <c r="CI126" s="878"/>
      <c r="CJ126" s="878"/>
      <c r="CK126" s="878"/>
      <c r="CL126" s="878"/>
      <c r="CM126" s="878"/>
      <c r="CN126" s="878"/>
      <c r="CO126" s="878"/>
      <c r="CP126" s="878"/>
      <c r="CQ126" s="878"/>
      <c r="CR126" s="878"/>
      <c r="CS126" s="878"/>
      <c r="CT126" s="878"/>
      <c r="CU126" s="878"/>
      <c r="CV126" s="878"/>
      <c r="CW126" s="878"/>
      <c r="CX126" s="878"/>
      <c r="CY126" s="878"/>
      <c r="CZ126" s="878"/>
      <c r="DA126" s="878"/>
      <c r="DB126" s="878"/>
      <c r="DC126" s="878"/>
    </row>
    <row r="127" spans="1:107" s="21" customFormat="1">
      <c r="A127" s="574" t="s">
        <v>115</v>
      </c>
      <c r="B127" s="235"/>
      <c r="C127" s="235"/>
      <c r="D127" s="235"/>
      <c r="E127" s="344"/>
      <c r="F127" s="344"/>
      <c r="G127" s="344"/>
      <c r="H127" s="344"/>
      <c r="I127" s="537">
        <v>26.83</v>
      </c>
      <c r="J127" s="537">
        <v>29.6</v>
      </c>
      <c r="K127" s="537">
        <v>33.200000000000003</v>
      </c>
      <c r="L127" s="537">
        <v>36.299999999999997</v>
      </c>
      <c r="M127" s="537">
        <v>39.4</v>
      </c>
      <c r="N127" s="537">
        <v>42</v>
      </c>
      <c r="O127" s="537"/>
      <c r="P127" s="878"/>
      <c r="Q127" s="878"/>
      <c r="R127" s="878"/>
      <c r="S127" s="878"/>
      <c r="T127" s="878"/>
      <c r="U127" s="878"/>
      <c r="V127" s="878"/>
      <c r="W127" s="878"/>
      <c r="X127" s="878"/>
      <c r="Y127" s="878"/>
      <c r="Z127" s="878"/>
      <c r="AA127" s="878"/>
      <c r="AB127" s="878"/>
      <c r="AC127" s="878"/>
      <c r="AD127" s="878"/>
      <c r="AE127" s="878"/>
      <c r="AF127" s="878"/>
      <c r="AG127" s="878"/>
      <c r="AH127" s="878"/>
      <c r="AI127" s="878"/>
      <c r="AJ127" s="878"/>
      <c r="AK127" s="878"/>
      <c r="AL127" s="878"/>
      <c r="AM127" s="878"/>
      <c r="AN127" s="878"/>
      <c r="AO127" s="878"/>
      <c r="AP127" s="878"/>
      <c r="AQ127" s="878"/>
      <c r="AR127" s="878"/>
      <c r="AS127" s="878"/>
      <c r="AT127" s="878"/>
      <c r="AU127" s="878"/>
      <c r="AV127" s="878"/>
      <c r="AW127" s="878"/>
      <c r="AX127" s="878"/>
      <c r="AY127" s="878"/>
      <c r="AZ127" s="878"/>
      <c r="BA127" s="878"/>
      <c r="BB127" s="878"/>
      <c r="BC127" s="878"/>
      <c r="BD127" s="878"/>
      <c r="BE127" s="878"/>
      <c r="BF127" s="878"/>
      <c r="BG127" s="878"/>
      <c r="BH127" s="878"/>
      <c r="BI127" s="878"/>
      <c r="BJ127" s="878"/>
      <c r="BK127" s="878"/>
      <c r="BL127" s="878"/>
      <c r="BM127" s="878"/>
      <c r="BN127" s="878"/>
      <c r="BO127" s="878"/>
      <c r="BP127" s="878"/>
      <c r="BQ127" s="878"/>
      <c r="BR127" s="878"/>
      <c r="BS127" s="878"/>
      <c r="BT127" s="878"/>
      <c r="BU127" s="878"/>
      <c r="BV127" s="878"/>
      <c r="BW127" s="878"/>
      <c r="BX127" s="878"/>
      <c r="BY127" s="878"/>
      <c r="BZ127" s="878"/>
      <c r="CA127" s="878"/>
      <c r="CB127" s="878"/>
      <c r="CC127" s="878"/>
      <c r="CD127" s="878"/>
      <c r="CE127" s="878"/>
      <c r="CF127" s="878"/>
      <c r="CG127" s="878"/>
      <c r="CH127" s="878"/>
      <c r="CI127" s="878"/>
      <c r="CJ127" s="878"/>
      <c r="CK127" s="878"/>
      <c r="CL127" s="878"/>
      <c r="CM127" s="878"/>
      <c r="CN127" s="878"/>
      <c r="CO127" s="878"/>
      <c r="CP127" s="878"/>
      <c r="CQ127" s="878"/>
      <c r="CR127" s="878"/>
      <c r="CS127" s="878"/>
      <c r="CT127" s="878"/>
      <c r="CU127" s="878"/>
      <c r="CV127" s="878"/>
      <c r="CW127" s="878"/>
      <c r="CX127" s="878"/>
      <c r="CY127" s="878"/>
      <c r="CZ127" s="878"/>
      <c r="DA127" s="878"/>
      <c r="DB127" s="878"/>
      <c r="DC127" s="878"/>
    </row>
    <row r="128" spans="1:107" s="21" customFormat="1">
      <c r="A128" s="574" t="s">
        <v>116</v>
      </c>
      <c r="B128" s="235"/>
      <c r="C128" s="235"/>
      <c r="D128" s="235"/>
      <c r="E128" s="344"/>
      <c r="F128" s="344"/>
      <c r="G128" s="344"/>
      <c r="H128" s="344"/>
      <c r="I128" s="537">
        <v>17.89</v>
      </c>
      <c r="J128" s="537">
        <v>19.8</v>
      </c>
      <c r="K128" s="537">
        <v>23.72</v>
      </c>
      <c r="L128" s="537">
        <v>25.8</v>
      </c>
      <c r="M128" s="537">
        <v>28</v>
      </c>
      <c r="N128" s="537">
        <v>29.9</v>
      </c>
      <c r="O128" s="537"/>
      <c r="P128" s="878"/>
      <c r="Q128" s="878"/>
      <c r="R128" s="878"/>
      <c r="S128" s="878"/>
      <c r="T128" s="878"/>
      <c r="U128" s="878"/>
      <c r="V128" s="878"/>
      <c r="W128" s="878"/>
      <c r="X128" s="878"/>
      <c r="Y128" s="878"/>
      <c r="Z128" s="878"/>
      <c r="AA128" s="878"/>
      <c r="AB128" s="878"/>
      <c r="AC128" s="878"/>
      <c r="AD128" s="878"/>
      <c r="AE128" s="878"/>
      <c r="AF128" s="878"/>
      <c r="AG128" s="878"/>
      <c r="AH128" s="878"/>
      <c r="AI128" s="878"/>
      <c r="AJ128" s="878"/>
      <c r="AK128" s="878"/>
      <c r="AL128" s="878"/>
      <c r="AM128" s="878"/>
      <c r="AN128" s="878"/>
      <c r="AO128" s="878"/>
      <c r="AP128" s="878"/>
      <c r="AQ128" s="878"/>
      <c r="AR128" s="878"/>
      <c r="AS128" s="878"/>
      <c r="AT128" s="878"/>
      <c r="AU128" s="878"/>
      <c r="AV128" s="878"/>
      <c r="AW128" s="878"/>
      <c r="AX128" s="878"/>
      <c r="AY128" s="878"/>
      <c r="AZ128" s="878"/>
      <c r="BA128" s="878"/>
      <c r="BB128" s="878"/>
      <c r="BC128" s="878"/>
      <c r="BD128" s="878"/>
      <c r="BE128" s="878"/>
      <c r="BF128" s="878"/>
      <c r="BG128" s="878"/>
      <c r="BH128" s="878"/>
      <c r="BI128" s="878"/>
      <c r="BJ128" s="878"/>
      <c r="BK128" s="878"/>
      <c r="BL128" s="878"/>
      <c r="BM128" s="878"/>
      <c r="BN128" s="878"/>
      <c r="BO128" s="878"/>
      <c r="BP128" s="878"/>
      <c r="BQ128" s="878"/>
      <c r="BR128" s="878"/>
      <c r="BS128" s="878"/>
      <c r="BT128" s="878"/>
      <c r="BU128" s="878"/>
      <c r="BV128" s="878"/>
      <c r="BW128" s="878"/>
      <c r="BX128" s="878"/>
      <c r="BY128" s="878"/>
      <c r="BZ128" s="878"/>
      <c r="CA128" s="878"/>
      <c r="CB128" s="878"/>
      <c r="CC128" s="878"/>
      <c r="CD128" s="878"/>
      <c r="CE128" s="878"/>
      <c r="CF128" s="878"/>
      <c r="CG128" s="878"/>
      <c r="CH128" s="878"/>
      <c r="CI128" s="878"/>
      <c r="CJ128" s="878"/>
      <c r="CK128" s="878"/>
      <c r="CL128" s="878"/>
      <c r="CM128" s="878"/>
      <c r="CN128" s="878"/>
      <c r="CO128" s="878"/>
      <c r="CP128" s="878"/>
      <c r="CQ128" s="878"/>
      <c r="CR128" s="878"/>
      <c r="CS128" s="878"/>
      <c r="CT128" s="878"/>
      <c r="CU128" s="878"/>
      <c r="CV128" s="878"/>
      <c r="CW128" s="878"/>
      <c r="CX128" s="878"/>
      <c r="CY128" s="878"/>
      <c r="CZ128" s="878"/>
      <c r="DA128" s="878"/>
      <c r="DB128" s="878"/>
      <c r="DC128" s="878"/>
    </row>
    <row r="129" spans="1:107" s="402" customFormat="1">
      <c r="A129" s="566" t="s">
        <v>117</v>
      </c>
      <c r="B129" s="235"/>
      <c r="C129" s="235"/>
      <c r="D129" s="235"/>
      <c r="E129" s="344"/>
      <c r="F129" s="344"/>
      <c r="G129" s="344"/>
      <c r="H129" s="344"/>
      <c r="I129" s="537">
        <v>342.6</v>
      </c>
      <c r="J129" s="537">
        <v>371.4</v>
      </c>
      <c r="K129" s="537">
        <v>315.3</v>
      </c>
      <c r="L129" s="537">
        <v>348.8</v>
      </c>
      <c r="M129" s="537">
        <v>379.6</v>
      </c>
      <c r="N129" s="537">
        <v>396.5</v>
      </c>
      <c r="O129" s="537"/>
      <c r="P129" s="953"/>
      <c r="Q129" s="953"/>
      <c r="R129" s="953"/>
      <c r="S129" s="953"/>
      <c r="T129" s="953"/>
      <c r="U129" s="953"/>
      <c r="V129" s="953"/>
      <c r="W129" s="953"/>
      <c r="X129" s="953"/>
      <c r="Y129" s="953"/>
      <c r="Z129" s="953"/>
      <c r="AA129" s="953"/>
      <c r="AB129" s="953"/>
      <c r="AC129" s="953"/>
      <c r="AD129" s="953"/>
      <c r="AE129" s="953"/>
      <c r="AF129" s="953"/>
      <c r="AG129" s="953"/>
      <c r="AH129" s="953"/>
      <c r="AI129" s="953"/>
      <c r="AJ129" s="953"/>
      <c r="AK129" s="953"/>
      <c r="AL129" s="953"/>
      <c r="AM129" s="953"/>
      <c r="AN129" s="953"/>
      <c r="AO129" s="953"/>
      <c r="AP129" s="953"/>
      <c r="AQ129" s="953"/>
      <c r="AR129" s="953"/>
      <c r="AS129" s="953"/>
      <c r="AT129" s="953"/>
      <c r="AU129" s="953"/>
      <c r="AV129" s="953"/>
      <c r="AW129" s="953"/>
      <c r="AX129" s="953"/>
      <c r="AY129" s="953"/>
      <c r="AZ129" s="953"/>
      <c r="BA129" s="953"/>
      <c r="BB129" s="953"/>
      <c r="BC129" s="953"/>
      <c r="BD129" s="953"/>
      <c r="BE129" s="953"/>
      <c r="BF129" s="953"/>
      <c r="BG129" s="953"/>
      <c r="BH129" s="953"/>
      <c r="BI129" s="953"/>
      <c r="BJ129" s="953"/>
      <c r="BK129" s="953"/>
      <c r="BL129" s="953"/>
      <c r="BM129" s="953"/>
      <c r="BN129" s="953"/>
      <c r="BO129" s="953"/>
      <c r="BP129" s="953"/>
      <c r="BQ129" s="953"/>
      <c r="BR129" s="953"/>
      <c r="BS129" s="953"/>
      <c r="BT129" s="953"/>
      <c r="BU129" s="953"/>
      <c r="BV129" s="953"/>
      <c r="BW129" s="953"/>
      <c r="BX129" s="953"/>
      <c r="BY129" s="953"/>
      <c r="BZ129" s="953"/>
      <c r="CA129" s="953"/>
      <c r="CB129" s="953"/>
      <c r="CC129" s="953"/>
      <c r="CD129" s="953"/>
      <c r="CE129" s="953"/>
      <c r="CF129" s="953"/>
      <c r="CG129" s="953"/>
      <c r="CH129" s="953"/>
      <c r="CI129" s="953"/>
      <c r="CJ129" s="953"/>
      <c r="CK129" s="953"/>
      <c r="CL129" s="953"/>
      <c r="CM129" s="953"/>
      <c r="CN129" s="953"/>
      <c r="CO129" s="953"/>
      <c r="CP129" s="953"/>
      <c r="CQ129" s="953"/>
      <c r="CR129" s="953"/>
      <c r="CS129" s="953"/>
      <c r="CT129" s="953"/>
      <c r="CU129" s="953"/>
      <c r="CV129" s="953"/>
      <c r="CW129" s="953"/>
      <c r="CX129" s="953"/>
      <c r="CY129" s="953"/>
      <c r="CZ129" s="953"/>
      <c r="DA129" s="953"/>
      <c r="DB129" s="953"/>
      <c r="DC129" s="953"/>
    </row>
    <row r="130" spans="1:107" s="21" customFormat="1">
      <c r="A130" s="574" t="s">
        <v>118</v>
      </c>
      <c r="B130" s="235"/>
      <c r="C130" s="235"/>
      <c r="D130" s="235"/>
      <c r="E130" s="841"/>
      <c r="F130" s="230"/>
      <c r="G130" s="230"/>
      <c r="H130" s="230"/>
      <c r="I130" s="567">
        <v>0</v>
      </c>
      <c r="J130" s="567">
        <v>0</v>
      </c>
      <c r="K130" s="567">
        <v>0</v>
      </c>
      <c r="L130" s="567">
        <v>0</v>
      </c>
      <c r="M130" s="567">
        <v>0</v>
      </c>
      <c r="N130" s="567">
        <v>0</v>
      </c>
      <c r="O130" s="567"/>
      <c r="P130" s="878"/>
      <c r="Q130" s="878"/>
      <c r="R130" s="878"/>
      <c r="S130" s="878"/>
      <c r="T130" s="878"/>
      <c r="U130" s="878"/>
      <c r="V130" s="878"/>
      <c r="W130" s="878"/>
      <c r="X130" s="878"/>
      <c r="Y130" s="878"/>
      <c r="Z130" s="878"/>
      <c r="AA130" s="878"/>
      <c r="AB130" s="878"/>
      <c r="AC130" s="878"/>
      <c r="AD130" s="878"/>
      <c r="AE130" s="878"/>
      <c r="AF130" s="878"/>
      <c r="AG130" s="878"/>
      <c r="AH130" s="878"/>
      <c r="AI130" s="878"/>
      <c r="AJ130" s="878"/>
      <c r="AK130" s="878"/>
      <c r="AL130" s="878"/>
      <c r="AM130" s="878"/>
      <c r="AN130" s="878"/>
      <c r="AO130" s="878"/>
      <c r="AP130" s="878"/>
      <c r="AQ130" s="878"/>
      <c r="AR130" s="878"/>
      <c r="AS130" s="878"/>
      <c r="AT130" s="878"/>
      <c r="AU130" s="878"/>
      <c r="AV130" s="878"/>
      <c r="AW130" s="878"/>
      <c r="AX130" s="878"/>
      <c r="AY130" s="878"/>
      <c r="AZ130" s="878"/>
      <c r="BA130" s="878"/>
      <c r="BB130" s="878"/>
      <c r="BC130" s="878"/>
      <c r="BD130" s="878"/>
      <c r="BE130" s="878"/>
      <c r="BF130" s="878"/>
      <c r="BG130" s="878"/>
      <c r="BH130" s="878"/>
      <c r="BI130" s="878"/>
      <c r="BJ130" s="878"/>
      <c r="BK130" s="878"/>
      <c r="BL130" s="878"/>
      <c r="BM130" s="878"/>
      <c r="BN130" s="878"/>
      <c r="BO130" s="878"/>
      <c r="BP130" s="878"/>
      <c r="BQ130" s="878"/>
      <c r="BR130" s="878"/>
      <c r="BS130" s="878"/>
      <c r="BT130" s="878"/>
      <c r="BU130" s="878"/>
      <c r="BV130" s="878"/>
      <c r="BW130" s="878"/>
      <c r="BX130" s="878"/>
      <c r="BY130" s="878"/>
      <c r="BZ130" s="878"/>
      <c r="CA130" s="878"/>
      <c r="CB130" s="878"/>
      <c r="CC130" s="878"/>
      <c r="CD130" s="878"/>
      <c r="CE130" s="878"/>
      <c r="CF130" s="878"/>
      <c r="CG130" s="878"/>
      <c r="CH130" s="878"/>
      <c r="CI130" s="878"/>
      <c r="CJ130" s="878"/>
      <c r="CK130" s="878"/>
      <c r="CL130" s="878"/>
      <c r="CM130" s="878"/>
      <c r="CN130" s="878"/>
      <c r="CO130" s="878"/>
      <c r="CP130" s="878"/>
      <c r="CQ130" s="878"/>
      <c r="CR130" s="878"/>
      <c r="CS130" s="878"/>
      <c r="CT130" s="878"/>
      <c r="CU130" s="878"/>
      <c r="CV130" s="878"/>
      <c r="CW130" s="878"/>
      <c r="CX130" s="878"/>
      <c r="CY130" s="878"/>
      <c r="CZ130" s="878"/>
      <c r="DA130" s="878"/>
      <c r="DB130" s="878"/>
      <c r="DC130" s="878"/>
    </row>
    <row r="131" spans="1:107" s="21" customFormat="1">
      <c r="A131" s="574" t="s">
        <v>120</v>
      </c>
      <c r="B131" s="235"/>
      <c r="C131" s="235"/>
      <c r="D131" s="235"/>
      <c r="E131" s="344"/>
      <c r="F131" s="841"/>
      <c r="G131" s="841"/>
      <c r="H131" s="841"/>
      <c r="I131" s="725">
        <v>219.8</v>
      </c>
      <c r="J131" s="725">
        <v>241</v>
      </c>
      <c r="K131" s="725">
        <v>177.3</v>
      </c>
      <c r="L131" s="725">
        <v>193.3</v>
      </c>
      <c r="M131" s="725">
        <v>210.7</v>
      </c>
      <c r="N131" s="725">
        <v>227.6</v>
      </c>
      <c r="O131" s="725"/>
      <c r="P131" s="878"/>
      <c r="Q131" s="878"/>
      <c r="R131" s="878"/>
      <c r="S131" s="878"/>
      <c r="T131" s="878"/>
      <c r="U131" s="878"/>
      <c r="V131" s="878"/>
      <c r="W131" s="878"/>
      <c r="X131" s="878"/>
      <c r="Y131" s="878"/>
      <c r="Z131" s="878"/>
      <c r="AA131" s="878"/>
      <c r="AB131" s="878"/>
      <c r="AC131" s="878"/>
      <c r="AD131" s="878"/>
      <c r="AE131" s="878"/>
      <c r="AF131" s="878"/>
      <c r="AG131" s="878"/>
      <c r="AH131" s="878"/>
      <c r="AI131" s="878"/>
      <c r="AJ131" s="878"/>
      <c r="AK131" s="878"/>
      <c r="AL131" s="878"/>
      <c r="AM131" s="878"/>
      <c r="AN131" s="878"/>
      <c r="AO131" s="878"/>
      <c r="AP131" s="878"/>
      <c r="AQ131" s="878"/>
      <c r="AR131" s="878"/>
      <c r="AS131" s="878"/>
      <c r="AT131" s="878"/>
      <c r="AU131" s="878"/>
      <c r="AV131" s="878"/>
      <c r="AW131" s="878"/>
      <c r="AX131" s="878"/>
      <c r="AY131" s="878"/>
      <c r="AZ131" s="878"/>
      <c r="BA131" s="878"/>
      <c r="BB131" s="878"/>
      <c r="BC131" s="878"/>
      <c r="BD131" s="878"/>
      <c r="BE131" s="878"/>
      <c r="BF131" s="878"/>
      <c r="BG131" s="878"/>
      <c r="BH131" s="878"/>
      <c r="BI131" s="878"/>
      <c r="BJ131" s="878"/>
      <c r="BK131" s="878"/>
      <c r="BL131" s="878"/>
      <c r="BM131" s="878"/>
      <c r="BN131" s="878"/>
      <c r="BO131" s="878"/>
      <c r="BP131" s="878"/>
      <c r="BQ131" s="878"/>
      <c r="BR131" s="878"/>
      <c r="BS131" s="878"/>
      <c r="BT131" s="878"/>
      <c r="BU131" s="878"/>
      <c r="BV131" s="878"/>
      <c r="BW131" s="878"/>
      <c r="BX131" s="878"/>
      <c r="BY131" s="878"/>
      <c r="BZ131" s="878"/>
      <c r="CA131" s="878"/>
      <c r="CB131" s="878"/>
      <c r="CC131" s="878"/>
      <c r="CD131" s="878"/>
      <c r="CE131" s="878"/>
      <c r="CF131" s="878"/>
      <c r="CG131" s="878"/>
      <c r="CH131" s="878"/>
      <c r="CI131" s="878"/>
      <c r="CJ131" s="878"/>
      <c r="CK131" s="878"/>
      <c r="CL131" s="878"/>
      <c r="CM131" s="878"/>
      <c r="CN131" s="878"/>
      <c r="CO131" s="878"/>
      <c r="CP131" s="878"/>
      <c r="CQ131" s="878"/>
      <c r="CR131" s="878"/>
      <c r="CS131" s="878"/>
      <c r="CT131" s="878"/>
      <c r="CU131" s="878"/>
      <c r="CV131" s="878"/>
      <c r="CW131" s="878"/>
      <c r="CX131" s="878"/>
      <c r="CY131" s="878"/>
      <c r="CZ131" s="878"/>
      <c r="DA131" s="878"/>
      <c r="DB131" s="878"/>
      <c r="DC131" s="878"/>
    </row>
    <row r="132" spans="1:107" s="21" customFormat="1">
      <c r="A132" s="574" t="s">
        <v>121</v>
      </c>
      <c r="B132" s="235"/>
      <c r="C132" s="235"/>
      <c r="D132" s="235"/>
      <c r="E132" s="344"/>
      <c r="F132" s="344"/>
      <c r="G132" s="344"/>
      <c r="H132" s="344"/>
      <c r="I132" s="537">
        <v>86.9</v>
      </c>
      <c r="J132" s="537">
        <v>97.3</v>
      </c>
      <c r="K132" s="537">
        <v>137.80000000000001</v>
      </c>
      <c r="L132" s="537">
        <v>155.19999999999999</v>
      </c>
      <c r="M132" s="537">
        <v>168.7</v>
      </c>
      <c r="N132" s="537">
        <v>168.7</v>
      </c>
      <c r="O132" s="537"/>
      <c r="P132" s="878"/>
      <c r="Q132" s="878"/>
      <c r="R132" s="878"/>
      <c r="S132" s="878"/>
      <c r="T132" s="878"/>
      <c r="U132" s="878"/>
      <c r="V132" s="878"/>
      <c r="W132" s="878"/>
      <c r="X132" s="878"/>
      <c r="Y132" s="878"/>
      <c r="Z132" s="878"/>
      <c r="AA132" s="878"/>
      <c r="AB132" s="878"/>
      <c r="AC132" s="878"/>
      <c r="AD132" s="878"/>
      <c r="AE132" s="878"/>
      <c r="AF132" s="878"/>
      <c r="AG132" s="878"/>
      <c r="AH132" s="878"/>
      <c r="AI132" s="878"/>
      <c r="AJ132" s="878"/>
      <c r="AK132" s="878"/>
      <c r="AL132" s="878"/>
      <c r="AM132" s="878"/>
      <c r="AN132" s="878"/>
      <c r="AO132" s="878"/>
      <c r="AP132" s="878"/>
      <c r="AQ132" s="878"/>
      <c r="AR132" s="878"/>
      <c r="AS132" s="878"/>
      <c r="AT132" s="878"/>
      <c r="AU132" s="878"/>
      <c r="AV132" s="878"/>
      <c r="AW132" s="878"/>
      <c r="AX132" s="878"/>
      <c r="AY132" s="878"/>
      <c r="AZ132" s="878"/>
      <c r="BA132" s="878"/>
      <c r="BB132" s="878"/>
      <c r="BC132" s="878"/>
      <c r="BD132" s="878"/>
      <c r="BE132" s="878"/>
      <c r="BF132" s="878"/>
      <c r="BG132" s="878"/>
      <c r="BH132" s="878"/>
      <c r="BI132" s="878"/>
      <c r="BJ132" s="878"/>
      <c r="BK132" s="878"/>
      <c r="BL132" s="878"/>
      <c r="BM132" s="878"/>
      <c r="BN132" s="878"/>
      <c r="BO132" s="878"/>
      <c r="BP132" s="878"/>
      <c r="BQ132" s="878"/>
      <c r="BR132" s="878"/>
      <c r="BS132" s="878"/>
      <c r="BT132" s="878"/>
      <c r="BU132" s="878"/>
      <c r="BV132" s="878"/>
      <c r="BW132" s="878"/>
      <c r="BX132" s="878"/>
      <c r="BY132" s="878"/>
      <c r="BZ132" s="878"/>
      <c r="CA132" s="878"/>
      <c r="CB132" s="878"/>
      <c r="CC132" s="878"/>
      <c r="CD132" s="878"/>
      <c r="CE132" s="878"/>
      <c r="CF132" s="878"/>
      <c r="CG132" s="878"/>
      <c r="CH132" s="878"/>
      <c r="CI132" s="878"/>
      <c r="CJ132" s="878"/>
      <c r="CK132" s="878"/>
      <c r="CL132" s="878"/>
      <c r="CM132" s="878"/>
      <c r="CN132" s="878"/>
      <c r="CO132" s="878"/>
      <c r="CP132" s="878"/>
      <c r="CQ132" s="878"/>
      <c r="CR132" s="878"/>
      <c r="CS132" s="878"/>
      <c r="CT132" s="878"/>
      <c r="CU132" s="878"/>
      <c r="CV132" s="878"/>
      <c r="CW132" s="878"/>
      <c r="CX132" s="878"/>
      <c r="CY132" s="878"/>
      <c r="CZ132" s="878"/>
      <c r="DA132" s="878"/>
      <c r="DB132" s="878"/>
      <c r="DC132" s="878"/>
    </row>
    <row r="133" spans="1:107" s="21" customFormat="1">
      <c r="A133" s="574" t="s">
        <v>782</v>
      </c>
      <c r="B133" s="235"/>
      <c r="C133" s="235"/>
      <c r="D133" s="235"/>
      <c r="E133" s="344"/>
      <c r="F133" s="344"/>
      <c r="G133" s="344"/>
      <c r="H133" s="344"/>
      <c r="I133" s="537">
        <v>35.799999999999997</v>
      </c>
      <c r="J133" s="537">
        <v>33</v>
      </c>
      <c r="K133" s="537">
        <v>0</v>
      </c>
      <c r="L133" s="537">
        <v>0</v>
      </c>
      <c r="M133" s="537">
        <v>0</v>
      </c>
      <c r="N133" s="537">
        <v>0</v>
      </c>
      <c r="O133" s="537"/>
      <c r="P133" s="878"/>
      <c r="Q133" s="878"/>
      <c r="R133" s="878"/>
      <c r="S133" s="878"/>
      <c r="T133" s="878"/>
      <c r="U133" s="878"/>
      <c r="V133" s="878"/>
      <c r="W133" s="878"/>
      <c r="X133" s="878"/>
      <c r="Y133" s="878"/>
      <c r="Z133" s="878"/>
      <c r="AA133" s="878"/>
      <c r="AB133" s="878"/>
      <c r="AC133" s="878"/>
      <c r="AD133" s="878"/>
      <c r="AE133" s="878"/>
      <c r="AF133" s="878"/>
      <c r="AG133" s="878"/>
      <c r="AH133" s="878"/>
      <c r="AI133" s="878"/>
      <c r="AJ133" s="878"/>
      <c r="AK133" s="878"/>
      <c r="AL133" s="878"/>
      <c r="AM133" s="878"/>
      <c r="AN133" s="878"/>
      <c r="AO133" s="878"/>
      <c r="AP133" s="878"/>
      <c r="AQ133" s="878"/>
      <c r="AR133" s="878"/>
      <c r="AS133" s="878"/>
      <c r="AT133" s="878"/>
      <c r="AU133" s="878"/>
      <c r="AV133" s="878"/>
      <c r="AW133" s="878"/>
      <c r="AX133" s="878"/>
      <c r="AY133" s="878"/>
      <c r="AZ133" s="878"/>
      <c r="BA133" s="878"/>
      <c r="BB133" s="878"/>
      <c r="BC133" s="878"/>
      <c r="BD133" s="878"/>
      <c r="BE133" s="878"/>
      <c r="BF133" s="878"/>
      <c r="BG133" s="878"/>
      <c r="BH133" s="878"/>
      <c r="BI133" s="878"/>
      <c r="BJ133" s="878"/>
      <c r="BK133" s="878"/>
      <c r="BL133" s="878"/>
      <c r="BM133" s="878"/>
      <c r="BN133" s="878"/>
      <c r="BO133" s="878"/>
      <c r="BP133" s="878"/>
      <c r="BQ133" s="878"/>
      <c r="BR133" s="878"/>
      <c r="BS133" s="878"/>
      <c r="BT133" s="878"/>
      <c r="BU133" s="878"/>
      <c r="BV133" s="878"/>
      <c r="BW133" s="878"/>
      <c r="BX133" s="878"/>
      <c r="BY133" s="878"/>
      <c r="BZ133" s="878"/>
      <c r="CA133" s="878"/>
      <c r="CB133" s="878"/>
      <c r="CC133" s="878"/>
      <c r="CD133" s="878"/>
      <c r="CE133" s="878"/>
      <c r="CF133" s="878"/>
      <c r="CG133" s="878"/>
      <c r="CH133" s="878"/>
      <c r="CI133" s="878"/>
      <c r="CJ133" s="878"/>
      <c r="CK133" s="878"/>
      <c r="CL133" s="878"/>
      <c r="CM133" s="878"/>
      <c r="CN133" s="878"/>
      <c r="CO133" s="878"/>
      <c r="CP133" s="878"/>
      <c r="CQ133" s="878"/>
      <c r="CR133" s="878"/>
      <c r="CS133" s="878"/>
      <c r="CT133" s="878"/>
      <c r="CU133" s="878"/>
      <c r="CV133" s="878"/>
      <c r="CW133" s="878"/>
      <c r="CX133" s="878"/>
      <c r="CY133" s="878"/>
      <c r="CZ133" s="878"/>
      <c r="DA133" s="878"/>
      <c r="DB133" s="878"/>
      <c r="DC133" s="878"/>
    </row>
    <row r="134" spans="1:107" s="21" customFormat="1">
      <c r="A134" s="574" t="s">
        <v>783</v>
      </c>
      <c r="B134" s="235"/>
      <c r="C134" s="235"/>
      <c r="D134" s="235"/>
      <c r="E134" s="344"/>
      <c r="F134" s="344"/>
      <c r="G134" s="344"/>
      <c r="H134" s="344"/>
      <c r="I134" s="537">
        <v>0</v>
      </c>
      <c r="J134" s="537">
        <v>0</v>
      </c>
      <c r="K134" s="537">
        <v>0</v>
      </c>
      <c r="L134" s="537">
        <v>0</v>
      </c>
      <c r="M134" s="537">
        <v>0</v>
      </c>
      <c r="N134" s="537">
        <v>0</v>
      </c>
      <c r="O134" s="537"/>
      <c r="P134" s="878"/>
      <c r="Q134" s="878"/>
      <c r="R134" s="878"/>
      <c r="S134" s="878"/>
      <c r="T134" s="878"/>
      <c r="U134" s="878"/>
      <c r="V134" s="878"/>
      <c r="W134" s="878"/>
      <c r="X134" s="878"/>
      <c r="Y134" s="878"/>
      <c r="Z134" s="878"/>
      <c r="AA134" s="878"/>
      <c r="AB134" s="878"/>
      <c r="AC134" s="878"/>
      <c r="AD134" s="878"/>
      <c r="AE134" s="878"/>
      <c r="AF134" s="878"/>
      <c r="AG134" s="878"/>
      <c r="AH134" s="878"/>
      <c r="AI134" s="878"/>
      <c r="AJ134" s="878"/>
      <c r="AK134" s="878"/>
      <c r="AL134" s="878"/>
      <c r="AM134" s="878"/>
      <c r="AN134" s="878"/>
      <c r="AO134" s="878"/>
      <c r="AP134" s="878"/>
      <c r="AQ134" s="878"/>
      <c r="AR134" s="878"/>
      <c r="AS134" s="878"/>
      <c r="AT134" s="878"/>
      <c r="AU134" s="878"/>
      <c r="AV134" s="878"/>
      <c r="AW134" s="878"/>
      <c r="AX134" s="878"/>
      <c r="AY134" s="878"/>
      <c r="AZ134" s="878"/>
      <c r="BA134" s="878"/>
      <c r="BB134" s="878"/>
      <c r="BC134" s="878"/>
      <c r="BD134" s="878"/>
      <c r="BE134" s="878"/>
      <c r="BF134" s="878"/>
      <c r="BG134" s="878"/>
      <c r="BH134" s="878"/>
      <c r="BI134" s="878"/>
      <c r="BJ134" s="878"/>
      <c r="BK134" s="878"/>
      <c r="BL134" s="878"/>
      <c r="BM134" s="878"/>
      <c r="BN134" s="878"/>
      <c r="BO134" s="878"/>
      <c r="BP134" s="878"/>
      <c r="BQ134" s="878"/>
      <c r="BR134" s="878"/>
      <c r="BS134" s="878"/>
      <c r="BT134" s="878"/>
      <c r="BU134" s="878"/>
      <c r="BV134" s="878"/>
      <c r="BW134" s="878"/>
      <c r="BX134" s="878"/>
      <c r="BY134" s="878"/>
      <c r="BZ134" s="878"/>
      <c r="CA134" s="878"/>
      <c r="CB134" s="878"/>
      <c r="CC134" s="878"/>
      <c r="CD134" s="878"/>
      <c r="CE134" s="878"/>
      <c r="CF134" s="878"/>
      <c r="CG134" s="878"/>
      <c r="CH134" s="878"/>
      <c r="CI134" s="878"/>
      <c r="CJ134" s="878"/>
      <c r="CK134" s="878"/>
      <c r="CL134" s="878"/>
      <c r="CM134" s="878"/>
      <c r="CN134" s="878"/>
      <c r="CO134" s="878"/>
      <c r="CP134" s="878"/>
      <c r="CQ134" s="878"/>
      <c r="CR134" s="878"/>
      <c r="CS134" s="878"/>
      <c r="CT134" s="878"/>
      <c r="CU134" s="878"/>
      <c r="CV134" s="878"/>
      <c r="CW134" s="878"/>
      <c r="CX134" s="878"/>
      <c r="CY134" s="878"/>
      <c r="CZ134" s="878"/>
      <c r="DA134" s="878"/>
      <c r="DB134" s="878"/>
      <c r="DC134" s="878"/>
    </row>
    <row r="135" spans="1:107" s="21" customFormat="1">
      <c r="A135" s="574" t="s">
        <v>122</v>
      </c>
      <c r="B135" s="235"/>
      <c r="C135" s="235"/>
      <c r="D135" s="235"/>
      <c r="E135" s="344"/>
      <c r="F135" s="344"/>
      <c r="G135" s="344"/>
      <c r="H135" s="344"/>
      <c r="I135" s="537">
        <v>0</v>
      </c>
      <c r="J135" s="537">
        <v>0.1</v>
      </c>
      <c r="K135" s="537">
        <v>0.2</v>
      </c>
      <c r="L135" s="537">
        <v>0.2</v>
      </c>
      <c r="M135" s="537">
        <v>0.2</v>
      </c>
      <c r="N135" s="537">
        <v>0.2</v>
      </c>
      <c r="O135" s="537"/>
      <c r="P135" s="878"/>
      <c r="Q135" s="878"/>
      <c r="R135" s="878"/>
      <c r="S135" s="878"/>
      <c r="T135" s="878"/>
      <c r="U135" s="878"/>
      <c r="V135" s="878"/>
      <c r="W135" s="878"/>
      <c r="X135" s="878"/>
      <c r="Y135" s="878"/>
      <c r="Z135" s="878"/>
      <c r="AA135" s="878"/>
      <c r="AB135" s="878"/>
      <c r="AC135" s="878"/>
      <c r="AD135" s="878"/>
      <c r="AE135" s="878"/>
      <c r="AF135" s="878"/>
      <c r="AG135" s="878"/>
      <c r="AH135" s="878"/>
      <c r="AI135" s="878"/>
      <c r="AJ135" s="878"/>
      <c r="AK135" s="878"/>
      <c r="AL135" s="878"/>
      <c r="AM135" s="878"/>
      <c r="AN135" s="878"/>
      <c r="AO135" s="878"/>
      <c r="AP135" s="878"/>
      <c r="AQ135" s="878"/>
      <c r="AR135" s="878"/>
      <c r="AS135" s="878"/>
      <c r="AT135" s="878"/>
      <c r="AU135" s="878"/>
      <c r="AV135" s="878"/>
      <c r="AW135" s="878"/>
      <c r="AX135" s="878"/>
      <c r="AY135" s="878"/>
      <c r="AZ135" s="878"/>
      <c r="BA135" s="878"/>
      <c r="BB135" s="878"/>
      <c r="BC135" s="878"/>
      <c r="BD135" s="878"/>
      <c r="BE135" s="878"/>
      <c r="BF135" s="878"/>
      <c r="BG135" s="878"/>
      <c r="BH135" s="878"/>
      <c r="BI135" s="878"/>
      <c r="BJ135" s="878"/>
      <c r="BK135" s="878"/>
      <c r="BL135" s="878"/>
      <c r="BM135" s="878"/>
      <c r="BN135" s="878"/>
      <c r="BO135" s="878"/>
      <c r="BP135" s="878"/>
      <c r="BQ135" s="878"/>
      <c r="BR135" s="878"/>
      <c r="BS135" s="878"/>
      <c r="BT135" s="878"/>
      <c r="BU135" s="878"/>
      <c r="BV135" s="878"/>
      <c r="BW135" s="878"/>
      <c r="BX135" s="878"/>
      <c r="BY135" s="878"/>
      <c r="BZ135" s="878"/>
      <c r="CA135" s="878"/>
      <c r="CB135" s="878"/>
      <c r="CC135" s="878"/>
      <c r="CD135" s="878"/>
      <c r="CE135" s="878"/>
      <c r="CF135" s="878"/>
      <c r="CG135" s="878"/>
      <c r="CH135" s="878"/>
      <c r="CI135" s="878"/>
      <c r="CJ135" s="878"/>
      <c r="CK135" s="878"/>
      <c r="CL135" s="878"/>
      <c r="CM135" s="878"/>
      <c r="CN135" s="878"/>
      <c r="CO135" s="878"/>
      <c r="CP135" s="878"/>
      <c r="CQ135" s="878"/>
      <c r="CR135" s="878"/>
      <c r="CS135" s="878"/>
      <c r="CT135" s="878"/>
      <c r="CU135" s="878"/>
      <c r="CV135" s="878"/>
      <c r="CW135" s="878"/>
      <c r="CX135" s="878"/>
      <c r="CY135" s="878"/>
      <c r="CZ135" s="878"/>
      <c r="DA135" s="878"/>
      <c r="DB135" s="878"/>
      <c r="DC135" s="878"/>
    </row>
    <row r="136" spans="1:107" s="21" customFormat="1">
      <c r="A136" s="566"/>
      <c r="B136" s="235"/>
      <c r="C136" s="235"/>
      <c r="D136" s="235"/>
      <c r="E136" s="842"/>
      <c r="F136" s="842"/>
      <c r="G136" s="842"/>
      <c r="H136" s="842"/>
      <c r="I136" s="726"/>
      <c r="J136" s="726"/>
      <c r="K136" s="726"/>
      <c r="L136" s="726"/>
      <c r="M136" s="726"/>
      <c r="N136" s="726"/>
      <c r="O136" s="726"/>
      <c r="P136" s="878"/>
      <c r="Q136" s="878"/>
      <c r="R136" s="878"/>
      <c r="S136" s="878"/>
      <c r="T136" s="878"/>
      <c r="U136" s="878"/>
      <c r="V136" s="878"/>
      <c r="W136" s="878"/>
      <c r="X136" s="878"/>
      <c r="Y136" s="878"/>
      <c r="Z136" s="878"/>
      <c r="AA136" s="878"/>
      <c r="AB136" s="878"/>
      <c r="AC136" s="878"/>
      <c r="AD136" s="878"/>
      <c r="AE136" s="878"/>
      <c r="AF136" s="878"/>
      <c r="AG136" s="878"/>
      <c r="AH136" s="878"/>
      <c r="AI136" s="878"/>
      <c r="AJ136" s="878"/>
      <c r="AK136" s="878"/>
      <c r="AL136" s="878"/>
      <c r="AM136" s="878"/>
      <c r="AN136" s="878"/>
      <c r="AO136" s="878"/>
      <c r="AP136" s="878"/>
      <c r="AQ136" s="878"/>
      <c r="AR136" s="878"/>
      <c r="AS136" s="878"/>
      <c r="AT136" s="878"/>
      <c r="AU136" s="878"/>
      <c r="AV136" s="878"/>
      <c r="AW136" s="878"/>
      <c r="AX136" s="878"/>
      <c r="AY136" s="878"/>
      <c r="AZ136" s="878"/>
      <c r="BA136" s="878"/>
      <c r="BB136" s="878"/>
      <c r="BC136" s="878"/>
      <c r="BD136" s="878"/>
      <c r="BE136" s="878"/>
      <c r="BF136" s="878"/>
      <c r="BG136" s="878"/>
      <c r="BH136" s="878"/>
      <c r="BI136" s="878"/>
      <c r="BJ136" s="878"/>
      <c r="BK136" s="878"/>
      <c r="BL136" s="878"/>
      <c r="BM136" s="878"/>
      <c r="BN136" s="878"/>
      <c r="BO136" s="878"/>
      <c r="BP136" s="878"/>
      <c r="BQ136" s="878"/>
      <c r="BR136" s="878"/>
      <c r="BS136" s="878"/>
      <c r="BT136" s="878"/>
      <c r="BU136" s="878"/>
      <c r="BV136" s="878"/>
      <c r="BW136" s="878"/>
      <c r="BX136" s="878"/>
      <c r="BY136" s="878"/>
      <c r="BZ136" s="878"/>
      <c r="CA136" s="878"/>
      <c r="CB136" s="878"/>
      <c r="CC136" s="878"/>
      <c r="CD136" s="878"/>
      <c r="CE136" s="878"/>
      <c r="CF136" s="878"/>
      <c r="CG136" s="878"/>
      <c r="CH136" s="878"/>
      <c r="CI136" s="878"/>
      <c r="CJ136" s="878"/>
      <c r="CK136" s="878"/>
      <c r="CL136" s="878"/>
      <c r="CM136" s="878"/>
      <c r="CN136" s="878"/>
      <c r="CO136" s="878"/>
      <c r="CP136" s="878"/>
      <c r="CQ136" s="878"/>
      <c r="CR136" s="878"/>
      <c r="CS136" s="878"/>
      <c r="CT136" s="878"/>
      <c r="CU136" s="878"/>
      <c r="CV136" s="878"/>
      <c r="CW136" s="878"/>
      <c r="CX136" s="878"/>
      <c r="CY136" s="878"/>
      <c r="CZ136" s="878"/>
      <c r="DA136" s="878"/>
      <c r="DB136" s="878"/>
      <c r="DC136" s="878"/>
    </row>
    <row r="137" spans="1:107" s="875" customFormat="1">
      <c r="A137" s="568" t="s">
        <v>123</v>
      </c>
      <c r="B137" s="255"/>
      <c r="C137" s="255"/>
      <c r="D137" s="255"/>
      <c r="E137" s="255"/>
      <c r="F137" s="255"/>
      <c r="G137" s="255"/>
      <c r="H137" s="255"/>
      <c r="I137" s="569">
        <v>1.6</v>
      </c>
      <c r="J137" s="569">
        <v>0</v>
      </c>
      <c r="K137" s="569">
        <v>0</v>
      </c>
      <c r="L137" s="569">
        <v>0</v>
      </c>
      <c r="M137" s="569">
        <v>0</v>
      </c>
      <c r="N137" s="569">
        <v>0</v>
      </c>
      <c r="O137" s="569"/>
      <c r="P137" s="953"/>
      <c r="Q137" s="953"/>
      <c r="R137" s="953"/>
      <c r="S137" s="953"/>
      <c r="T137" s="953"/>
      <c r="U137" s="953"/>
      <c r="V137" s="953"/>
      <c r="W137" s="953"/>
      <c r="X137" s="953"/>
      <c r="Y137" s="953"/>
      <c r="Z137" s="953"/>
      <c r="AA137" s="953"/>
      <c r="AB137" s="953"/>
      <c r="AC137" s="953"/>
      <c r="AD137" s="953"/>
      <c r="AE137" s="953"/>
      <c r="AF137" s="953"/>
      <c r="AG137" s="953"/>
      <c r="AH137" s="953"/>
      <c r="AI137" s="953"/>
      <c r="AJ137" s="953"/>
      <c r="AK137" s="953"/>
      <c r="AL137" s="953"/>
      <c r="AM137" s="953"/>
      <c r="AN137" s="953"/>
      <c r="AO137" s="953"/>
      <c r="AP137" s="953"/>
      <c r="AQ137" s="953"/>
      <c r="AR137" s="953"/>
      <c r="AS137" s="953"/>
      <c r="AT137" s="953"/>
      <c r="AU137" s="953"/>
      <c r="AV137" s="953"/>
      <c r="AW137" s="953"/>
      <c r="AX137" s="953"/>
      <c r="AY137" s="953"/>
      <c r="AZ137" s="953"/>
      <c r="BA137" s="953"/>
      <c r="BB137" s="953"/>
      <c r="BC137" s="953"/>
      <c r="BD137" s="953"/>
      <c r="BE137" s="953"/>
      <c r="BF137" s="953"/>
      <c r="BG137" s="953"/>
      <c r="BH137" s="953"/>
      <c r="BI137" s="953"/>
      <c r="BJ137" s="953"/>
      <c r="BK137" s="953"/>
      <c r="BL137" s="953"/>
      <c r="BM137" s="953"/>
      <c r="BN137" s="953"/>
      <c r="BO137" s="953"/>
      <c r="BP137" s="953"/>
      <c r="BQ137" s="953"/>
      <c r="BR137" s="953"/>
      <c r="BS137" s="953"/>
      <c r="BT137" s="953"/>
      <c r="BU137" s="953"/>
      <c r="BV137" s="953"/>
      <c r="BW137" s="953"/>
      <c r="BX137" s="953"/>
      <c r="BY137" s="953"/>
      <c r="BZ137" s="953"/>
      <c r="CA137" s="953"/>
      <c r="CB137" s="953"/>
      <c r="CC137" s="953"/>
      <c r="CD137" s="953"/>
      <c r="CE137" s="953"/>
      <c r="CF137" s="953"/>
      <c r="CG137" s="953"/>
      <c r="CH137" s="953"/>
      <c r="CI137" s="953"/>
      <c r="CJ137" s="953"/>
      <c r="CK137" s="953"/>
      <c r="CL137" s="953"/>
      <c r="CM137" s="953"/>
      <c r="CN137" s="953"/>
      <c r="CO137" s="953"/>
      <c r="CP137" s="953"/>
      <c r="CQ137" s="953"/>
      <c r="CR137" s="953"/>
      <c r="CS137" s="953"/>
      <c r="CT137" s="953"/>
      <c r="CU137" s="953"/>
      <c r="CV137" s="953"/>
      <c r="CW137" s="953"/>
      <c r="CX137" s="953"/>
      <c r="CY137" s="953"/>
      <c r="CZ137" s="953"/>
      <c r="DA137" s="953"/>
      <c r="DB137" s="953"/>
      <c r="DC137" s="953"/>
    </row>
    <row r="138" spans="1:107" s="21" customFormat="1">
      <c r="A138" s="574" t="s">
        <v>784</v>
      </c>
      <c r="B138" s="235"/>
      <c r="C138" s="235"/>
      <c r="D138" s="235"/>
      <c r="E138" s="255"/>
      <c r="F138" s="843"/>
      <c r="G138" s="255"/>
      <c r="H138" s="255"/>
      <c r="I138" s="569">
        <v>1.6</v>
      </c>
      <c r="J138" s="569">
        <v>0</v>
      </c>
      <c r="K138" s="569">
        <v>0</v>
      </c>
      <c r="L138" s="569">
        <v>0</v>
      </c>
      <c r="M138" s="569">
        <v>0</v>
      </c>
      <c r="N138" s="569">
        <v>0</v>
      </c>
      <c r="O138" s="569"/>
      <c r="P138" s="878"/>
      <c r="Q138" s="878"/>
      <c r="R138" s="878"/>
      <c r="S138" s="878"/>
      <c r="T138" s="878"/>
      <c r="U138" s="878"/>
      <c r="V138" s="878"/>
      <c r="W138" s="878"/>
      <c r="X138" s="878"/>
      <c r="Y138" s="878"/>
      <c r="Z138" s="878"/>
      <c r="AA138" s="878"/>
      <c r="AB138" s="878"/>
      <c r="AC138" s="878"/>
      <c r="AD138" s="878"/>
      <c r="AE138" s="878"/>
      <c r="AF138" s="878"/>
      <c r="AG138" s="878"/>
      <c r="AH138" s="878"/>
      <c r="AI138" s="878"/>
      <c r="AJ138" s="878"/>
      <c r="AK138" s="878"/>
      <c r="AL138" s="878"/>
      <c r="AM138" s="878"/>
      <c r="AN138" s="878"/>
      <c r="AO138" s="878"/>
      <c r="AP138" s="878"/>
      <c r="AQ138" s="878"/>
      <c r="AR138" s="878"/>
      <c r="AS138" s="878"/>
      <c r="AT138" s="878"/>
      <c r="AU138" s="878"/>
      <c r="AV138" s="878"/>
      <c r="AW138" s="878"/>
      <c r="AX138" s="878"/>
      <c r="AY138" s="878"/>
      <c r="AZ138" s="878"/>
      <c r="BA138" s="878"/>
      <c r="BB138" s="878"/>
      <c r="BC138" s="878"/>
      <c r="BD138" s="878"/>
      <c r="BE138" s="878"/>
      <c r="BF138" s="878"/>
      <c r="BG138" s="878"/>
      <c r="BH138" s="878"/>
      <c r="BI138" s="878"/>
      <c r="BJ138" s="878"/>
      <c r="BK138" s="878"/>
      <c r="BL138" s="878"/>
      <c r="BM138" s="878"/>
      <c r="BN138" s="878"/>
      <c r="BO138" s="878"/>
      <c r="BP138" s="878"/>
      <c r="BQ138" s="878"/>
      <c r="BR138" s="878"/>
      <c r="BS138" s="878"/>
      <c r="BT138" s="878"/>
      <c r="BU138" s="878"/>
      <c r="BV138" s="878"/>
      <c r="BW138" s="878"/>
      <c r="BX138" s="878"/>
      <c r="BY138" s="878"/>
      <c r="BZ138" s="878"/>
      <c r="CA138" s="878"/>
      <c r="CB138" s="878"/>
      <c r="CC138" s="878"/>
      <c r="CD138" s="878"/>
      <c r="CE138" s="878"/>
      <c r="CF138" s="878"/>
      <c r="CG138" s="878"/>
      <c r="CH138" s="878"/>
      <c r="CI138" s="878"/>
      <c r="CJ138" s="878"/>
      <c r="CK138" s="878"/>
      <c r="CL138" s="878"/>
      <c r="CM138" s="878"/>
      <c r="CN138" s="878"/>
      <c r="CO138" s="878"/>
      <c r="CP138" s="878"/>
      <c r="CQ138" s="878"/>
      <c r="CR138" s="878"/>
      <c r="CS138" s="878"/>
      <c r="CT138" s="878"/>
      <c r="CU138" s="878"/>
      <c r="CV138" s="878"/>
      <c r="CW138" s="878"/>
      <c r="CX138" s="878"/>
      <c r="CY138" s="878"/>
      <c r="CZ138" s="878"/>
      <c r="DA138" s="878"/>
      <c r="DB138" s="878"/>
      <c r="DC138" s="878"/>
    </row>
    <row r="139" spans="1:107" s="875" customFormat="1">
      <c r="A139" s="568" t="s">
        <v>124</v>
      </c>
      <c r="B139" s="255"/>
      <c r="C139" s="255"/>
      <c r="D139" s="255"/>
      <c r="E139" s="255"/>
      <c r="F139" s="255"/>
      <c r="G139" s="255"/>
      <c r="H139" s="255"/>
      <c r="I139" s="569">
        <v>3693.1</v>
      </c>
      <c r="J139" s="569">
        <v>4065.4</v>
      </c>
      <c r="K139" s="569">
        <v>4091.3</v>
      </c>
      <c r="L139" s="569">
        <v>4657</v>
      </c>
      <c r="M139" s="569">
        <v>5294.5</v>
      </c>
      <c r="N139" s="569">
        <v>5634.8</v>
      </c>
      <c r="O139" s="569"/>
      <c r="P139" s="953"/>
      <c r="Q139" s="953"/>
      <c r="R139" s="953"/>
      <c r="S139" s="953"/>
      <c r="T139" s="953"/>
      <c r="U139" s="953"/>
      <c r="V139" s="953"/>
      <c r="W139" s="953"/>
      <c r="X139" s="953"/>
      <c r="Y139" s="953"/>
      <c r="Z139" s="953"/>
      <c r="AA139" s="953"/>
      <c r="AB139" s="953"/>
      <c r="AC139" s="953"/>
      <c r="AD139" s="953"/>
      <c r="AE139" s="953"/>
      <c r="AF139" s="953"/>
      <c r="AG139" s="953"/>
      <c r="AH139" s="953"/>
      <c r="AI139" s="953"/>
      <c r="AJ139" s="953"/>
      <c r="AK139" s="953"/>
      <c r="AL139" s="953"/>
      <c r="AM139" s="953"/>
      <c r="AN139" s="953"/>
      <c r="AO139" s="953"/>
      <c r="AP139" s="953"/>
      <c r="AQ139" s="953"/>
      <c r="AR139" s="953"/>
      <c r="AS139" s="953"/>
      <c r="AT139" s="953"/>
      <c r="AU139" s="953"/>
      <c r="AV139" s="953"/>
      <c r="AW139" s="953"/>
      <c r="AX139" s="953"/>
      <c r="AY139" s="953"/>
      <c r="AZ139" s="953"/>
      <c r="BA139" s="953"/>
      <c r="BB139" s="953"/>
      <c r="BC139" s="953"/>
      <c r="BD139" s="953"/>
      <c r="BE139" s="953"/>
      <c r="BF139" s="953"/>
      <c r="BG139" s="953"/>
      <c r="BH139" s="953"/>
      <c r="BI139" s="953"/>
      <c r="BJ139" s="953"/>
      <c r="BK139" s="953"/>
      <c r="BL139" s="953"/>
      <c r="BM139" s="953"/>
      <c r="BN139" s="953"/>
      <c r="BO139" s="953"/>
      <c r="BP139" s="953"/>
      <c r="BQ139" s="953"/>
      <c r="BR139" s="953"/>
      <c r="BS139" s="953"/>
      <c r="BT139" s="953"/>
      <c r="BU139" s="953"/>
      <c r="BV139" s="953"/>
      <c r="BW139" s="953"/>
      <c r="BX139" s="953"/>
      <c r="BY139" s="953"/>
      <c r="BZ139" s="953"/>
      <c r="CA139" s="953"/>
      <c r="CB139" s="953"/>
      <c r="CC139" s="953"/>
      <c r="CD139" s="953"/>
      <c r="CE139" s="953"/>
      <c r="CF139" s="953"/>
      <c r="CG139" s="953"/>
      <c r="CH139" s="953"/>
      <c r="CI139" s="953"/>
      <c r="CJ139" s="953"/>
      <c r="CK139" s="953"/>
      <c r="CL139" s="953"/>
      <c r="CM139" s="953"/>
      <c r="CN139" s="953"/>
      <c r="CO139" s="953"/>
      <c r="CP139" s="953"/>
      <c r="CQ139" s="953"/>
      <c r="CR139" s="953"/>
      <c r="CS139" s="953"/>
      <c r="CT139" s="953"/>
      <c r="CU139" s="953"/>
      <c r="CV139" s="953"/>
      <c r="CW139" s="953"/>
      <c r="CX139" s="953"/>
      <c r="CY139" s="953"/>
      <c r="CZ139" s="953"/>
      <c r="DA139" s="953"/>
      <c r="DB139" s="953"/>
      <c r="DC139" s="953"/>
    </row>
    <row r="140" spans="1:107" s="402" customFormat="1">
      <c r="A140" s="563" t="s">
        <v>792</v>
      </c>
      <c r="B140" s="235"/>
      <c r="C140" s="235"/>
      <c r="D140" s="235"/>
      <c r="E140" s="840"/>
      <c r="F140" s="840"/>
      <c r="G140" s="840"/>
      <c r="H140" s="840"/>
      <c r="I140" s="724">
        <v>2110.6</v>
      </c>
      <c r="J140" s="724">
        <v>2267.6999999999998</v>
      </c>
      <c r="K140" s="724">
        <v>2332.6999999999998</v>
      </c>
      <c r="L140" s="724">
        <v>2742.1</v>
      </c>
      <c r="M140" s="724">
        <v>3211.6</v>
      </c>
      <c r="N140" s="724">
        <v>3418</v>
      </c>
      <c r="O140" s="724"/>
      <c r="P140" s="953"/>
      <c r="Q140" s="953"/>
      <c r="R140" s="953"/>
      <c r="S140" s="953"/>
      <c r="T140" s="953"/>
      <c r="U140" s="953"/>
      <c r="V140" s="953"/>
      <c r="W140" s="953"/>
      <c r="X140" s="953"/>
      <c r="Y140" s="953"/>
      <c r="Z140" s="953"/>
      <c r="AA140" s="953"/>
      <c r="AB140" s="953"/>
      <c r="AC140" s="953"/>
      <c r="AD140" s="953"/>
      <c r="AE140" s="953"/>
      <c r="AF140" s="953"/>
      <c r="AG140" s="953"/>
      <c r="AH140" s="953"/>
      <c r="AI140" s="953"/>
      <c r="AJ140" s="953"/>
      <c r="AK140" s="953"/>
      <c r="AL140" s="953"/>
      <c r="AM140" s="953"/>
      <c r="AN140" s="953"/>
      <c r="AO140" s="953"/>
      <c r="AP140" s="953"/>
      <c r="AQ140" s="953"/>
      <c r="AR140" s="953"/>
      <c r="AS140" s="953"/>
      <c r="AT140" s="953"/>
      <c r="AU140" s="953"/>
      <c r="AV140" s="953"/>
      <c r="AW140" s="953"/>
      <c r="AX140" s="953"/>
      <c r="AY140" s="953"/>
      <c r="AZ140" s="953"/>
      <c r="BA140" s="953"/>
      <c r="BB140" s="953"/>
      <c r="BC140" s="953"/>
      <c r="BD140" s="953"/>
      <c r="BE140" s="953"/>
      <c r="BF140" s="953"/>
      <c r="BG140" s="953"/>
      <c r="BH140" s="953"/>
      <c r="BI140" s="953"/>
      <c r="BJ140" s="953"/>
      <c r="BK140" s="953"/>
      <c r="BL140" s="953"/>
      <c r="BM140" s="953"/>
      <c r="BN140" s="953"/>
      <c r="BO140" s="953"/>
      <c r="BP140" s="953"/>
      <c r="BQ140" s="953"/>
      <c r="BR140" s="953"/>
      <c r="BS140" s="953"/>
      <c r="BT140" s="953"/>
      <c r="BU140" s="953"/>
      <c r="BV140" s="953"/>
      <c r="BW140" s="953"/>
      <c r="BX140" s="953"/>
      <c r="BY140" s="953"/>
      <c r="BZ140" s="953"/>
      <c r="CA140" s="953"/>
      <c r="CB140" s="953"/>
      <c r="CC140" s="953"/>
      <c r="CD140" s="953"/>
      <c r="CE140" s="953"/>
      <c r="CF140" s="953"/>
      <c r="CG140" s="953"/>
      <c r="CH140" s="953"/>
      <c r="CI140" s="953"/>
      <c r="CJ140" s="953"/>
      <c r="CK140" s="953"/>
      <c r="CL140" s="953"/>
      <c r="CM140" s="953"/>
      <c r="CN140" s="953"/>
      <c r="CO140" s="953"/>
      <c r="CP140" s="953"/>
      <c r="CQ140" s="953"/>
      <c r="CR140" s="953"/>
      <c r="CS140" s="953"/>
      <c r="CT140" s="953"/>
      <c r="CU140" s="953"/>
      <c r="CV140" s="953"/>
      <c r="CW140" s="953"/>
      <c r="CX140" s="953"/>
      <c r="CY140" s="953"/>
      <c r="CZ140" s="953"/>
      <c r="DA140" s="953"/>
      <c r="DB140" s="953"/>
      <c r="DC140" s="953"/>
    </row>
    <row r="141" spans="1:107" s="402" customFormat="1" ht="12.75" customHeight="1">
      <c r="A141" s="563" t="s">
        <v>785</v>
      </c>
      <c r="B141" s="235"/>
      <c r="C141" s="235"/>
      <c r="D141" s="235"/>
      <c r="E141" s="344"/>
      <c r="F141" s="344"/>
      <c r="G141" s="344"/>
      <c r="H141" s="344"/>
      <c r="I141" s="537">
        <v>2062</v>
      </c>
      <c r="J141" s="537">
        <v>2212.1999999999998</v>
      </c>
      <c r="K141" s="537">
        <v>2218.6999999999998</v>
      </c>
      <c r="L141" s="537">
        <v>2618.8000000000002</v>
      </c>
      <c r="M141" s="537">
        <v>3077.7</v>
      </c>
      <c r="N141" s="537">
        <v>3275.7</v>
      </c>
      <c r="O141" s="537"/>
      <c r="P141" s="953"/>
      <c r="Q141" s="953"/>
      <c r="R141" s="953"/>
      <c r="S141" s="953"/>
      <c r="T141" s="953"/>
      <c r="U141" s="953"/>
      <c r="V141" s="953"/>
      <c r="W141" s="953"/>
      <c r="X141" s="953"/>
      <c r="Y141" s="953"/>
      <c r="Z141" s="953"/>
      <c r="AA141" s="953"/>
      <c r="AB141" s="953"/>
      <c r="AC141" s="953"/>
      <c r="AD141" s="953"/>
      <c r="AE141" s="953"/>
      <c r="AF141" s="953"/>
      <c r="AG141" s="953"/>
      <c r="AH141" s="953"/>
      <c r="AI141" s="953"/>
      <c r="AJ141" s="953"/>
      <c r="AK141" s="953"/>
      <c r="AL141" s="953"/>
      <c r="AM141" s="953"/>
      <c r="AN141" s="953"/>
      <c r="AO141" s="953"/>
      <c r="AP141" s="953"/>
      <c r="AQ141" s="953"/>
      <c r="AR141" s="953"/>
      <c r="AS141" s="953"/>
      <c r="AT141" s="953"/>
      <c r="AU141" s="953"/>
      <c r="AV141" s="953"/>
      <c r="AW141" s="953"/>
      <c r="AX141" s="953"/>
      <c r="AY141" s="953"/>
      <c r="AZ141" s="953"/>
      <c r="BA141" s="953"/>
      <c r="BB141" s="953"/>
      <c r="BC141" s="953"/>
      <c r="BD141" s="953"/>
      <c r="BE141" s="953"/>
      <c r="BF141" s="953"/>
      <c r="BG141" s="953"/>
      <c r="BH141" s="953"/>
      <c r="BI141" s="953"/>
      <c r="BJ141" s="953"/>
      <c r="BK141" s="953"/>
      <c r="BL141" s="953"/>
      <c r="BM141" s="953"/>
      <c r="BN141" s="953"/>
      <c r="BO141" s="953"/>
      <c r="BP141" s="953"/>
      <c r="BQ141" s="953"/>
      <c r="BR141" s="953"/>
      <c r="BS141" s="953"/>
      <c r="BT141" s="953"/>
      <c r="BU141" s="953"/>
      <c r="BV141" s="953"/>
      <c r="BW141" s="953"/>
      <c r="BX141" s="953"/>
      <c r="BY141" s="953"/>
      <c r="BZ141" s="953"/>
      <c r="CA141" s="953"/>
      <c r="CB141" s="953"/>
      <c r="CC141" s="953"/>
      <c r="CD141" s="953"/>
      <c r="CE141" s="953"/>
      <c r="CF141" s="953"/>
      <c r="CG141" s="953"/>
      <c r="CH141" s="953"/>
      <c r="CI141" s="953"/>
      <c r="CJ141" s="953"/>
      <c r="CK141" s="953"/>
      <c r="CL141" s="953"/>
      <c r="CM141" s="953"/>
      <c r="CN141" s="953"/>
      <c r="CO141" s="953"/>
      <c r="CP141" s="953"/>
      <c r="CQ141" s="953"/>
      <c r="CR141" s="953"/>
      <c r="CS141" s="953"/>
      <c r="CT141" s="953"/>
      <c r="CU141" s="953"/>
      <c r="CV141" s="953"/>
      <c r="CW141" s="953"/>
      <c r="CX141" s="953"/>
      <c r="CY141" s="953"/>
      <c r="CZ141" s="953"/>
      <c r="DA141" s="953"/>
      <c r="DB141" s="953"/>
      <c r="DC141" s="953"/>
    </row>
    <row r="142" spans="1:107" s="21" customFormat="1" ht="13.5">
      <c r="A142" s="574" t="s">
        <v>834</v>
      </c>
      <c r="B142" s="235"/>
      <c r="C142" s="235"/>
      <c r="D142" s="235"/>
      <c r="E142" s="344"/>
      <c r="F142" s="344"/>
      <c r="G142" s="344"/>
      <c r="H142" s="344"/>
      <c r="I142" s="537">
        <v>2062</v>
      </c>
      <c r="J142" s="537">
        <v>2212.1999999999998</v>
      </c>
      <c r="K142" s="537">
        <v>2218.6999999999998</v>
      </c>
      <c r="L142" s="537">
        <v>2618.8000000000002</v>
      </c>
      <c r="M142" s="537">
        <v>3077.7</v>
      </c>
      <c r="N142" s="537">
        <v>3275.7</v>
      </c>
      <c r="O142" s="537"/>
      <c r="P142" s="878"/>
      <c r="Q142" s="878"/>
      <c r="R142" s="878"/>
      <c r="S142" s="878"/>
      <c r="T142" s="878"/>
      <c r="U142" s="878"/>
      <c r="V142" s="878"/>
      <c r="W142" s="878"/>
      <c r="X142" s="878"/>
      <c r="Y142" s="878"/>
      <c r="Z142" s="878"/>
      <c r="AA142" s="878"/>
      <c r="AB142" s="878"/>
      <c r="AC142" s="878"/>
      <c r="AD142" s="878"/>
      <c r="AE142" s="878"/>
      <c r="AF142" s="878"/>
      <c r="AG142" s="878"/>
      <c r="AH142" s="878"/>
      <c r="AI142" s="878"/>
      <c r="AJ142" s="878"/>
      <c r="AK142" s="878"/>
      <c r="AL142" s="878"/>
      <c r="AM142" s="878"/>
      <c r="AN142" s="878"/>
      <c r="AO142" s="878"/>
      <c r="AP142" s="878"/>
      <c r="AQ142" s="878"/>
      <c r="AR142" s="878"/>
      <c r="AS142" s="878"/>
      <c r="AT142" s="878"/>
      <c r="AU142" s="878"/>
      <c r="AV142" s="878"/>
      <c r="AW142" s="878"/>
      <c r="AX142" s="878"/>
      <c r="AY142" s="878"/>
      <c r="AZ142" s="878"/>
      <c r="BA142" s="878"/>
      <c r="BB142" s="878"/>
      <c r="BC142" s="878"/>
      <c r="BD142" s="878"/>
      <c r="BE142" s="878"/>
      <c r="BF142" s="878"/>
      <c r="BG142" s="878"/>
      <c r="BH142" s="878"/>
      <c r="BI142" s="878"/>
      <c r="BJ142" s="878"/>
      <c r="BK142" s="878"/>
      <c r="BL142" s="878"/>
      <c r="BM142" s="878"/>
      <c r="BN142" s="878"/>
      <c r="BO142" s="878"/>
      <c r="BP142" s="878"/>
      <c r="BQ142" s="878"/>
      <c r="BR142" s="878"/>
      <c r="BS142" s="878"/>
      <c r="BT142" s="878"/>
      <c r="BU142" s="878"/>
      <c r="BV142" s="878"/>
      <c r="BW142" s="878"/>
      <c r="BX142" s="878"/>
      <c r="BY142" s="878"/>
      <c r="BZ142" s="878"/>
      <c r="CA142" s="878"/>
      <c r="CB142" s="878"/>
      <c r="CC142" s="878"/>
      <c r="CD142" s="878"/>
      <c r="CE142" s="878"/>
      <c r="CF142" s="878"/>
      <c r="CG142" s="878"/>
      <c r="CH142" s="878"/>
      <c r="CI142" s="878"/>
      <c r="CJ142" s="878"/>
      <c r="CK142" s="878"/>
      <c r="CL142" s="878"/>
      <c r="CM142" s="878"/>
      <c r="CN142" s="878"/>
      <c r="CO142" s="878"/>
      <c r="CP142" s="878"/>
      <c r="CQ142" s="878"/>
      <c r="CR142" s="878"/>
      <c r="CS142" s="878"/>
      <c r="CT142" s="878"/>
      <c r="CU142" s="878"/>
      <c r="CV142" s="878"/>
      <c r="CW142" s="878"/>
      <c r="CX142" s="878"/>
      <c r="CY142" s="878"/>
      <c r="CZ142" s="878"/>
      <c r="DA142" s="878"/>
      <c r="DB142" s="878"/>
      <c r="DC142" s="878"/>
    </row>
    <row r="143" spans="1:107" s="21" customFormat="1">
      <c r="A143" s="574" t="s">
        <v>787</v>
      </c>
      <c r="B143" s="235"/>
      <c r="C143" s="235"/>
      <c r="D143" s="235"/>
      <c r="E143" s="344"/>
      <c r="F143" s="344"/>
      <c r="G143" s="344"/>
      <c r="H143" s="344"/>
      <c r="I143" s="537">
        <v>1296.3</v>
      </c>
      <c r="J143" s="537">
        <v>1349.6</v>
      </c>
      <c r="K143" s="537">
        <v>1353.6</v>
      </c>
      <c r="L143" s="537">
        <v>1572.7</v>
      </c>
      <c r="M143" s="537">
        <v>1820.3</v>
      </c>
      <c r="N143" s="537">
        <v>1927</v>
      </c>
      <c r="O143" s="537"/>
      <c r="P143" s="878"/>
      <c r="Q143" s="878"/>
      <c r="R143" s="878"/>
      <c r="S143" s="878"/>
      <c r="T143" s="878"/>
      <c r="U143" s="878"/>
      <c r="V143" s="878"/>
      <c r="W143" s="878"/>
      <c r="X143" s="878"/>
      <c r="Y143" s="878"/>
    </row>
    <row r="144" spans="1:107" s="21" customFormat="1">
      <c r="A144" s="574" t="s">
        <v>788</v>
      </c>
      <c r="B144" s="235"/>
      <c r="C144" s="235"/>
      <c r="D144" s="235"/>
      <c r="E144" s="344"/>
      <c r="F144" s="344"/>
      <c r="G144" s="344"/>
      <c r="H144" s="344"/>
      <c r="I144" s="537">
        <v>1074.5</v>
      </c>
      <c r="J144" s="537">
        <v>1164.3</v>
      </c>
      <c r="K144" s="537">
        <v>1167.8</v>
      </c>
      <c r="L144" s="537">
        <v>1353.3</v>
      </c>
      <c r="M144" s="537">
        <v>1561.8</v>
      </c>
      <c r="N144" s="537">
        <v>1653</v>
      </c>
      <c r="O144" s="537"/>
      <c r="P144" s="878"/>
      <c r="Q144" s="878"/>
      <c r="R144" s="878"/>
      <c r="S144" s="878"/>
      <c r="T144" s="878"/>
      <c r="U144" s="878"/>
      <c r="V144" s="878"/>
      <c r="W144" s="878"/>
      <c r="X144" s="878"/>
      <c r="Y144" s="878"/>
    </row>
    <row r="145" spans="1:25" s="21" customFormat="1">
      <c r="A145" s="574" t="s">
        <v>789</v>
      </c>
      <c r="B145" s="235"/>
      <c r="C145" s="235"/>
      <c r="D145" s="235"/>
      <c r="E145" s="344"/>
      <c r="F145" s="344"/>
      <c r="G145" s="344"/>
      <c r="H145" s="344"/>
      <c r="I145" s="537">
        <v>308.8</v>
      </c>
      <c r="J145" s="537">
        <v>301.7</v>
      </c>
      <c r="K145" s="537">
        <v>302.7</v>
      </c>
      <c r="L145" s="537">
        <v>307.2</v>
      </c>
      <c r="M145" s="537">
        <v>304.39999999999998</v>
      </c>
      <c r="N145" s="537">
        <v>304.3</v>
      </c>
      <c r="O145" s="537"/>
      <c r="P145" s="878"/>
      <c r="Q145" s="878"/>
      <c r="R145" s="878"/>
      <c r="S145" s="878"/>
      <c r="T145" s="878"/>
      <c r="U145" s="878"/>
      <c r="V145" s="878"/>
      <c r="W145" s="878"/>
      <c r="X145" s="878"/>
      <c r="Y145" s="878"/>
    </row>
    <row r="146" spans="1:25" s="21" customFormat="1">
      <c r="A146" s="574" t="s">
        <v>790</v>
      </c>
      <c r="B146" s="235"/>
      <c r="C146" s="235"/>
      <c r="D146" s="235"/>
      <c r="E146" s="344"/>
      <c r="F146" s="344"/>
      <c r="G146" s="344"/>
      <c r="H146" s="344"/>
      <c r="I146" s="537"/>
      <c r="J146" s="537"/>
      <c r="K146" s="537"/>
      <c r="L146" s="537"/>
      <c r="M146" s="537"/>
      <c r="N146" s="537"/>
      <c r="O146" s="537"/>
      <c r="P146" s="878"/>
      <c r="Q146" s="878"/>
      <c r="R146" s="878"/>
      <c r="S146" s="878"/>
      <c r="T146" s="878"/>
      <c r="U146" s="878"/>
      <c r="V146" s="878"/>
      <c r="W146" s="878"/>
      <c r="X146" s="878"/>
      <c r="Y146" s="878"/>
    </row>
    <row r="147" spans="1:25" s="402" customFormat="1">
      <c r="A147" s="563" t="s">
        <v>791</v>
      </c>
      <c r="B147" s="887"/>
      <c r="C147" s="887"/>
      <c r="D147" s="887"/>
      <c r="E147" s="856"/>
      <c r="F147" s="856"/>
      <c r="G147" s="856"/>
      <c r="H147" s="856"/>
      <c r="I147" s="857">
        <v>48.6</v>
      </c>
      <c r="J147" s="857">
        <v>55.5</v>
      </c>
      <c r="K147" s="857">
        <v>114</v>
      </c>
      <c r="L147" s="857">
        <v>123.3</v>
      </c>
      <c r="M147" s="857">
        <v>134</v>
      </c>
      <c r="N147" s="857">
        <v>142.30000000000001</v>
      </c>
      <c r="O147" s="857"/>
      <c r="P147" s="953"/>
      <c r="Q147" s="953"/>
      <c r="R147" s="953"/>
      <c r="S147" s="953"/>
      <c r="T147" s="953"/>
      <c r="U147" s="953"/>
      <c r="V147" s="953"/>
      <c r="W147" s="953"/>
      <c r="X147" s="953"/>
      <c r="Y147" s="953"/>
    </row>
    <row r="148" spans="1:25" s="21" customFormat="1">
      <c r="A148" s="574" t="s">
        <v>128</v>
      </c>
      <c r="B148" s="235"/>
      <c r="C148" s="235"/>
      <c r="D148" s="235"/>
      <c r="E148" s="344"/>
      <c r="F148" s="344"/>
      <c r="G148" s="344"/>
      <c r="H148" s="344"/>
      <c r="I148" s="537">
        <v>48.6</v>
      </c>
      <c r="J148" s="537">
        <v>55.5</v>
      </c>
      <c r="K148" s="537">
        <v>114</v>
      </c>
      <c r="L148" s="537">
        <v>123.3</v>
      </c>
      <c r="M148" s="537">
        <v>134</v>
      </c>
      <c r="N148" s="537">
        <v>142.30000000000001</v>
      </c>
      <c r="O148" s="537"/>
      <c r="P148" s="878"/>
      <c r="Q148" s="878"/>
      <c r="R148" s="878"/>
      <c r="S148" s="878"/>
      <c r="T148" s="878"/>
      <c r="U148" s="878"/>
      <c r="V148" s="878"/>
      <c r="W148" s="878"/>
      <c r="X148" s="878"/>
      <c r="Y148" s="878"/>
    </row>
    <row r="149" spans="1:25" s="402" customFormat="1">
      <c r="A149" s="563" t="s">
        <v>129</v>
      </c>
      <c r="B149" s="887"/>
      <c r="C149" s="887"/>
      <c r="D149" s="887"/>
      <c r="E149" s="856"/>
      <c r="F149" s="856"/>
      <c r="G149" s="856"/>
      <c r="H149" s="856"/>
      <c r="I149" s="857">
        <v>1313.7</v>
      </c>
      <c r="J149" s="857">
        <v>1507</v>
      </c>
      <c r="K149" s="857">
        <v>1470.1</v>
      </c>
      <c r="L149" s="857">
        <v>1600.5</v>
      </c>
      <c r="M149" s="857">
        <v>1740.8</v>
      </c>
      <c r="N149" s="857">
        <v>1852.8</v>
      </c>
      <c r="O149" s="857"/>
      <c r="P149" s="953"/>
      <c r="Q149" s="953"/>
      <c r="R149" s="953"/>
      <c r="S149" s="953"/>
      <c r="T149" s="953"/>
      <c r="U149" s="953"/>
      <c r="V149" s="953"/>
      <c r="W149" s="953"/>
      <c r="X149" s="953"/>
      <c r="Y149" s="953"/>
    </row>
    <row r="150" spans="1:25" s="21" customFormat="1">
      <c r="A150" s="574" t="s">
        <v>130</v>
      </c>
      <c r="B150" s="235"/>
      <c r="C150" s="235"/>
      <c r="D150" s="235"/>
      <c r="E150" s="344"/>
      <c r="F150" s="344"/>
      <c r="G150" s="344"/>
      <c r="H150" s="344"/>
      <c r="I150" s="537">
        <v>999.8</v>
      </c>
      <c r="J150" s="537">
        <v>1215</v>
      </c>
      <c r="K150" s="537">
        <v>1133.5999999999999</v>
      </c>
      <c r="L150" s="537">
        <v>1233.5</v>
      </c>
      <c r="M150" s="537">
        <v>1340.7</v>
      </c>
      <c r="N150" s="537">
        <v>1426.7</v>
      </c>
      <c r="O150" s="537"/>
    </row>
    <row r="151" spans="1:25" s="21" customFormat="1">
      <c r="A151" s="574" t="s">
        <v>131</v>
      </c>
      <c r="B151" s="235"/>
      <c r="C151" s="235"/>
      <c r="D151" s="235"/>
      <c r="E151" s="344"/>
      <c r="F151" s="344"/>
      <c r="G151" s="344"/>
      <c r="H151" s="344"/>
      <c r="I151" s="537">
        <v>313.89999999999998</v>
      </c>
      <c r="J151" s="537">
        <v>292</v>
      </c>
      <c r="K151" s="537">
        <v>336.5</v>
      </c>
      <c r="L151" s="537">
        <v>367</v>
      </c>
      <c r="M151" s="537">
        <v>400.1</v>
      </c>
      <c r="N151" s="537">
        <v>426.1</v>
      </c>
      <c r="O151" s="537"/>
    </row>
    <row r="152" spans="1:25" s="402" customFormat="1">
      <c r="A152" s="563" t="s">
        <v>793</v>
      </c>
      <c r="B152" s="887"/>
      <c r="C152" s="887"/>
      <c r="D152" s="887"/>
      <c r="E152" s="856"/>
      <c r="F152" s="856"/>
      <c r="G152" s="856"/>
      <c r="H152" s="856"/>
      <c r="I152" s="857">
        <v>0</v>
      </c>
      <c r="J152" s="857">
        <v>0</v>
      </c>
      <c r="K152" s="857">
        <v>0</v>
      </c>
      <c r="L152" s="857">
        <v>0</v>
      </c>
      <c r="M152" s="857">
        <v>0</v>
      </c>
      <c r="N152" s="857">
        <v>0</v>
      </c>
      <c r="O152" s="857"/>
    </row>
    <row r="153" spans="1:25" s="402" customFormat="1">
      <c r="A153" s="563" t="s">
        <v>132</v>
      </c>
      <c r="B153" s="887"/>
      <c r="C153" s="887"/>
      <c r="D153" s="887"/>
      <c r="E153" s="856"/>
      <c r="F153" s="856"/>
      <c r="G153" s="856"/>
      <c r="H153" s="856"/>
      <c r="I153" s="857">
        <v>265.7</v>
      </c>
      <c r="J153" s="857">
        <v>288.8</v>
      </c>
      <c r="K153" s="857">
        <v>281.8</v>
      </c>
      <c r="L153" s="857">
        <v>307.10000000000002</v>
      </c>
      <c r="M153" s="857">
        <v>334.6</v>
      </c>
      <c r="N153" s="857">
        <v>356.1</v>
      </c>
      <c r="O153" s="857"/>
      <c r="P153" s="953"/>
      <c r="Q153" s="953"/>
      <c r="R153" s="953"/>
      <c r="S153" s="953"/>
      <c r="T153" s="953"/>
      <c r="U153" s="953"/>
      <c r="V153" s="953"/>
      <c r="W153" s="953"/>
      <c r="X153" s="953"/>
      <c r="Y153" s="953"/>
    </row>
    <row r="154" spans="1:25" s="21" customFormat="1">
      <c r="A154" s="574" t="s">
        <v>133</v>
      </c>
      <c r="B154" s="235"/>
      <c r="C154" s="235"/>
      <c r="D154" s="235"/>
      <c r="E154" s="344"/>
      <c r="F154" s="344"/>
      <c r="G154" s="344"/>
      <c r="H154" s="344"/>
      <c r="I154" s="537">
        <v>16.399999999999999</v>
      </c>
      <c r="J154" s="537">
        <v>18.2</v>
      </c>
      <c r="K154" s="537">
        <v>37</v>
      </c>
      <c r="L154" s="537">
        <v>40.4</v>
      </c>
      <c r="M154" s="537">
        <v>44</v>
      </c>
      <c r="N154" s="537">
        <v>46.8</v>
      </c>
      <c r="O154" s="537"/>
      <c r="P154" s="878"/>
      <c r="Q154" s="878"/>
      <c r="R154" s="878"/>
      <c r="S154" s="878"/>
      <c r="T154" s="878"/>
      <c r="U154" s="878"/>
      <c r="V154" s="878"/>
      <c r="W154" s="878"/>
      <c r="X154" s="878"/>
      <c r="Y154" s="878"/>
    </row>
    <row r="155" spans="1:25" s="21" customFormat="1">
      <c r="A155" s="574" t="s">
        <v>134</v>
      </c>
      <c r="B155" s="235"/>
      <c r="C155" s="235"/>
      <c r="D155" s="235"/>
      <c r="E155" s="344"/>
      <c r="F155" s="344"/>
      <c r="G155" s="344"/>
      <c r="H155" s="344"/>
      <c r="I155" s="537">
        <v>227.3</v>
      </c>
      <c r="J155" s="537">
        <v>246.7</v>
      </c>
      <c r="K155" s="537">
        <v>234.3</v>
      </c>
      <c r="L155" s="537">
        <v>255.4</v>
      </c>
      <c r="M155" s="537">
        <v>278.39999999999998</v>
      </c>
      <c r="N155" s="537">
        <v>296.3</v>
      </c>
      <c r="O155" s="537"/>
      <c r="P155" s="878"/>
      <c r="Q155" s="878"/>
      <c r="R155" s="878"/>
      <c r="S155" s="878"/>
      <c r="T155" s="878"/>
      <c r="U155" s="878"/>
      <c r="V155" s="878"/>
      <c r="W155" s="878"/>
      <c r="X155" s="878"/>
      <c r="Y155" s="878"/>
    </row>
    <row r="156" spans="1:25" s="21" customFormat="1">
      <c r="A156" s="574" t="s">
        <v>135</v>
      </c>
      <c r="B156" s="235"/>
      <c r="C156" s="235"/>
      <c r="D156" s="235"/>
      <c r="E156" s="344"/>
      <c r="F156" s="344"/>
      <c r="G156" s="344"/>
      <c r="H156" s="344"/>
      <c r="I156" s="537">
        <v>22</v>
      </c>
      <c r="J156" s="537">
        <v>23.9</v>
      </c>
      <c r="K156" s="537">
        <v>10.5</v>
      </c>
      <c r="L156" s="537">
        <v>11.3</v>
      </c>
      <c r="M156" s="537">
        <v>12.2</v>
      </c>
      <c r="N156" s="537">
        <v>13</v>
      </c>
      <c r="O156" s="537"/>
      <c r="P156" s="878"/>
      <c r="Q156" s="878"/>
      <c r="R156" s="878"/>
      <c r="S156" s="878"/>
      <c r="T156" s="878"/>
      <c r="U156" s="878"/>
      <c r="V156" s="878"/>
      <c r="W156" s="878"/>
      <c r="X156" s="878"/>
      <c r="Y156" s="878"/>
    </row>
    <row r="157" spans="1:25" s="402" customFormat="1">
      <c r="A157" s="563" t="s">
        <v>136</v>
      </c>
      <c r="B157" s="887"/>
      <c r="C157" s="887"/>
      <c r="D157" s="887"/>
      <c r="E157" s="856"/>
      <c r="F157" s="856"/>
      <c r="G157" s="856"/>
      <c r="H157" s="856"/>
      <c r="I157" s="857">
        <v>0</v>
      </c>
      <c r="J157" s="857">
        <v>0.9</v>
      </c>
      <c r="K157" s="857">
        <v>1.5</v>
      </c>
      <c r="L157" s="857">
        <v>1.5</v>
      </c>
      <c r="M157" s="857">
        <v>1.5</v>
      </c>
      <c r="N157" s="857">
        <v>1.5</v>
      </c>
      <c r="O157" s="857"/>
      <c r="P157" s="953"/>
      <c r="Q157" s="953"/>
      <c r="R157" s="953"/>
      <c r="S157" s="953"/>
      <c r="T157" s="953"/>
      <c r="U157" s="953"/>
      <c r="V157" s="953"/>
      <c r="W157" s="953"/>
      <c r="X157" s="953"/>
      <c r="Y157" s="953"/>
    </row>
    <row r="158" spans="1:25" s="21" customFormat="1" hidden="1">
      <c r="A158" s="574" t="s">
        <v>137</v>
      </c>
      <c r="B158" s="235"/>
      <c r="C158" s="235"/>
      <c r="D158" s="235"/>
      <c r="E158" s="344"/>
      <c r="F158" s="344"/>
      <c r="G158" s="344"/>
      <c r="H158" s="344"/>
      <c r="I158" s="537">
        <v>0</v>
      </c>
      <c r="J158" s="537">
        <v>0.3</v>
      </c>
      <c r="K158" s="537">
        <v>0.3</v>
      </c>
      <c r="L158" s="537">
        <v>0.3</v>
      </c>
      <c r="M158" s="537">
        <v>0.3</v>
      </c>
      <c r="N158" s="537">
        <v>0.3</v>
      </c>
      <c r="O158" s="537"/>
      <c r="P158" s="878"/>
      <c r="Q158" s="878"/>
      <c r="R158" s="878"/>
      <c r="S158" s="878"/>
      <c r="T158" s="878"/>
      <c r="U158" s="878"/>
      <c r="V158" s="878"/>
      <c r="W158" s="878"/>
      <c r="X158" s="878"/>
      <c r="Y158" s="878"/>
    </row>
    <row r="159" spans="1:25" s="21" customFormat="1" ht="18.95" customHeight="1">
      <c r="A159" s="574" t="s">
        <v>138</v>
      </c>
      <c r="B159" s="235"/>
      <c r="C159" s="235"/>
      <c r="D159" s="235"/>
      <c r="E159" s="344"/>
      <c r="F159" s="344"/>
      <c r="G159" s="344"/>
      <c r="H159" s="344"/>
      <c r="I159" s="537">
        <v>0</v>
      </c>
      <c r="J159" s="537">
        <v>0.3</v>
      </c>
      <c r="K159" s="537">
        <v>0.3</v>
      </c>
      <c r="L159" s="537">
        <v>0.3</v>
      </c>
      <c r="M159" s="537">
        <v>0.3</v>
      </c>
      <c r="N159" s="537">
        <v>0.3</v>
      </c>
      <c r="O159" s="537"/>
      <c r="P159" s="878"/>
      <c r="Q159" s="878"/>
      <c r="R159" s="878"/>
      <c r="S159" s="878"/>
      <c r="T159" s="878"/>
      <c r="U159" s="878"/>
      <c r="V159" s="878"/>
      <c r="W159" s="878"/>
      <c r="X159" s="878"/>
      <c r="Y159" s="878"/>
    </row>
    <row r="160" spans="1:25" s="402" customFormat="1">
      <c r="A160" s="563" t="s">
        <v>795</v>
      </c>
      <c r="B160" s="887"/>
      <c r="C160" s="887"/>
      <c r="D160" s="887"/>
      <c r="E160" s="856"/>
      <c r="F160" s="856"/>
      <c r="G160" s="856"/>
      <c r="H160" s="856"/>
      <c r="I160" s="857">
        <v>0</v>
      </c>
      <c r="J160" s="857">
        <v>0</v>
      </c>
      <c r="K160" s="857">
        <v>0</v>
      </c>
      <c r="L160" s="857">
        <v>0</v>
      </c>
      <c r="M160" s="857">
        <v>0</v>
      </c>
      <c r="N160" s="857">
        <v>0</v>
      </c>
      <c r="O160" s="857"/>
      <c r="P160" s="953"/>
      <c r="Q160" s="953"/>
      <c r="R160" s="953"/>
      <c r="S160" s="953"/>
      <c r="T160" s="953"/>
      <c r="U160" s="953"/>
      <c r="V160" s="953"/>
      <c r="W160" s="953"/>
      <c r="X160" s="953"/>
      <c r="Y160" s="953"/>
    </row>
    <row r="161" spans="1:25" s="21" customFormat="1">
      <c r="A161" s="574" t="s">
        <v>794</v>
      </c>
      <c r="B161" s="235"/>
      <c r="C161" s="235"/>
      <c r="D161" s="235"/>
      <c r="E161" s="344"/>
      <c r="F161" s="344"/>
      <c r="G161" s="344"/>
      <c r="H161" s="344"/>
      <c r="I161" s="537"/>
      <c r="J161" s="537"/>
      <c r="K161" s="537"/>
      <c r="L161" s="537"/>
      <c r="M161" s="537"/>
      <c r="N161" s="537"/>
      <c r="O161" s="537"/>
      <c r="P161" s="878"/>
      <c r="Q161" s="878"/>
      <c r="R161" s="878"/>
      <c r="S161" s="878"/>
      <c r="T161" s="878"/>
      <c r="U161" s="878"/>
      <c r="V161" s="878"/>
      <c r="W161" s="878"/>
      <c r="X161" s="878"/>
      <c r="Y161" s="878"/>
    </row>
    <row r="162" spans="1:25" s="21" customFormat="1">
      <c r="A162" s="574" t="s">
        <v>796</v>
      </c>
      <c r="B162" s="235"/>
      <c r="C162" s="235"/>
      <c r="D162" s="235"/>
      <c r="E162" s="344"/>
      <c r="F162" s="344"/>
      <c r="G162" s="344"/>
      <c r="H162" s="344"/>
      <c r="I162" s="537"/>
      <c r="J162" s="537"/>
      <c r="K162" s="537"/>
      <c r="L162" s="537"/>
      <c r="M162" s="537"/>
      <c r="N162" s="537"/>
      <c r="O162" s="537"/>
      <c r="P162" s="878"/>
      <c r="Q162" s="878"/>
      <c r="R162" s="878"/>
      <c r="S162" s="878"/>
      <c r="T162" s="878"/>
      <c r="U162" s="878"/>
      <c r="V162" s="878"/>
      <c r="W162" s="878"/>
      <c r="X162" s="878"/>
      <c r="Y162" s="878"/>
    </row>
    <row r="163" spans="1:25" s="402" customFormat="1">
      <c r="A163" s="563" t="s">
        <v>797</v>
      </c>
      <c r="B163" s="887"/>
      <c r="C163" s="887"/>
      <c r="D163" s="887"/>
      <c r="E163" s="856"/>
      <c r="F163" s="856"/>
      <c r="G163" s="856"/>
      <c r="H163" s="856"/>
      <c r="I163" s="857">
        <v>0</v>
      </c>
      <c r="J163" s="857">
        <v>0.6</v>
      </c>
      <c r="K163" s="857">
        <v>1.2</v>
      </c>
      <c r="L163" s="857">
        <v>1.2</v>
      </c>
      <c r="M163" s="857">
        <v>1.2</v>
      </c>
      <c r="N163" s="857">
        <v>1.2</v>
      </c>
      <c r="O163" s="857"/>
      <c r="P163" s="953"/>
      <c r="Q163" s="953"/>
      <c r="R163" s="953"/>
      <c r="S163" s="953"/>
      <c r="T163" s="953"/>
      <c r="U163" s="953"/>
      <c r="V163" s="953"/>
      <c r="W163" s="953"/>
      <c r="X163" s="953"/>
      <c r="Y163" s="953"/>
    </row>
    <row r="164" spans="1:25" s="402" customFormat="1">
      <c r="A164" s="563" t="s">
        <v>139</v>
      </c>
      <c r="B164" s="235"/>
      <c r="C164" s="626"/>
      <c r="D164" s="235"/>
      <c r="E164" s="344"/>
      <c r="F164" s="344"/>
      <c r="G164" s="344"/>
      <c r="H164" s="344"/>
      <c r="I164" s="537">
        <v>3</v>
      </c>
      <c r="J164" s="537">
        <v>1</v>
      </c>
      <c r="K164" s="537">
        <v>5.3</v>
      </c>
      <c r="L164" s="537">
        <v>5.8</v>
      </c>
      <c r="M164" s="537">
        <v>6</v>
      </c>
      <c r="N164" s="537">
        <v>6.4</v>
      </c>
      <c r="O164" s="537"/>
      <c r="P164" s="953"/>
      <c r="Q164" s="953"/>
      <c r="R164" s="953"/>
      <c r="S164" s="953"/>
      <c r="T164" s="953"/>
      <c r="U164" s="953"/>
      <c r="V164" s="953"/>
      <c r="W164" s="953"/>
      <c r="X164" s="953"/>
      <c r="Y164" s="953"/>
    </row>
    <row r="165" spans="1:25" s="21" customFormat="1" hidden="1">
      <c r="A165" s="574" t="s">
        <v>140</v>
      </c>
      <c r="B165" s="235"/>
      <c r="C165" s="626"/>
      <c r="D165" s="235"/>
      <c r="E165" s="344"/>
      <c r="F165" s="344"/>
      <c r="G165" s="344"/>
      <c r="H165" s="344"/>
      <c r="I165" s="537">
        <v>3</v>
      </c>
      <c r="J165" s="537">
        <v>1</v>
      </c>
      <c r="K165" s="537">
        <v>5.3</v>
      </c>
      <c r="L165" s="537">
        <v>5.8</v>
      </c>
      <c r="M165" s="537">
        <v>6</v>
      </c>
      <c r="N165" s="537">
        <v>6.4</v>
      </c>
      <c r="O165" s="537"/>
      <c r="P165" s="878"/>
      <c r="Q165" s="878"/>
      <c r="R165" s="878"/>
      <c r="S165" s="878"/>
      <c r="T165" s="878"/>
      <c r="U165" s="878"/>
      <c r="V165" s="878"/>
      <c r="W165" s="878"/>
      <c r="X165" s="878"/>
      <c r="Y165" s="878"/>
    </row>
    <row r="166" spans="1:25" s="21" customFormat="1">
      <c r="A166" s="566" t="s">
        <v>798</v>
      </c>
      <c r="B166" s="235"/>
      <c r="C166" s="235"/>
      <c r="D166" s="235"/>
      <c r="E166" s="842"/>
      <c r="F166" s="842"/>
      <c r="G166" s="842"/>
      <c r="H166" s="842"/>
      <c r="I166" s="726"/>
      <c r="J166" s="726"/>
      <c r="K166" s="726"/>
      <c r="L166" s="726"/>
      <c r="M166" s="726"/>
      <c r="N166" s="726"/>
      <c r="O166" s="726"/>
      <c r="P166" s="878"/>
      <c r="Q166" s="878"/>
      <c r="R166" s="878"/>
      <c r="S166" s="878"/>
      <c r="T166" s="878"/>
      <c r="U166" s="878"/>
      <c r="V166" s="878"/>
      <c r="W166" s="878"/>
      <c r="X166" s="878"/>
      <c r="Y166" s="878"/>
    </row>
    <row r="167" spans="1:25" s="875" customFormat="1">
      <c r="A167" s="568" t="s">
        <v>141</v>
      </c>
      <c r="B167" s="255"/>
      <c r="C167" s="255"/>
      <c r="D167" s="255"/>
      <c r="E167" s="255"/>
      <c r="F167" s="255"/>
      <c r="G167" s="255"/>
      <c r="H167" s="255"/>
      <c r="I167" s="569">
        <v>769.6</v>
      </c>
      <c r="J167" s="569">
        <v>852.3</v>
      </c>
      <c r="K167" s="569">
        <v>932.9</v>
      </c>
      <c r="L167" s="569">
        <v>974.3</v>
      </c>
      <c r="M167" s="569">
        <v>895.2</v>
      </c>
      <c r="N167" s="569">
        <v>930.3</v>
      </c>
      <c r="O167" s="569"/>
      <c r="P167" s="953"/>
      <c r="Q167" s="953"/>
      <c r="R167" s="953"/>
      <c r="S167" s="953"/>
      <c r="T167" s="953"/>
      <c r="U167" s="953"/>
      <c r="V167" s="953"/>
      <c r="W167" s="953"/>
      <c r="X167" s="953"/>
      <c r="Y167" s="953"/>
    </row>
    <row r="168" spans="1:25" s="402" customFormat="1">
      <c r="A168" s="563" t="s">
        <v>799</v>
      </c>
      <c r="B168" s="887"/>
      <c r="C168" s="887"/>
      <c r="D168" s="887"/>
      <c r="E168" s="888"/>
      <c r="F168" s="888"/>
      <c r="G168" s="888"/>
      <c r="H168" s="888"/>
      <c r="I168" s="918">
        <v>399.4</v>
      </c>
      <c r="J168" s="918">
        <v>427.8</v>
      </c>
      <c r="K168" s="918">
        <v>462.5</v>
      </c>
      <c r="L168" s="918">
        <v>503.9</v>
      </c>
      <c r="M168" s="918">
        <v>424.8</v>
      </c>
      <c r="N168" s="918">
        <v>452.1</v>
      </c>
      <c r="O168" s="918"/>
      <c r="P168" s="953"/>
      <c r="Q168" s="953"/>
      <c r="R168" s="953"/>
      <c r="S168" s="953"/>
      <c r="T168" s="953"/>
      <c r="U168" s="953"/>
      <c r="V168" s="953"/>
      <c r="W168" s="953"/>
      <c r="X168" s="953"/>
      <c r="Y168" s="953"/>
    </row>
    <row r="169" spans="1:25" s="21" customFormat="1">
      <c r="A169" s="574" t="s">
        <v>143</v>
      </c>
      <c r="B169" s="235"/>
      <c r="C169" s="235"/>
      <c r="D169" s="235"/>
      <c r="E169" s="235"/>
      <c r="F169" s="235"/>
      <c r="G169" s="235"/>
      <c r="H169" s="235"/>
      <c r="I169" s="570">
        <v>399.4</v>
      </c>
      <c r="J169" s="570">
        <v>427.8</v>
      </c>
      <c r="K169" s="570">
        <v>462.5</v>
      </c>
      <c r="L169" s="570">
        <v>503.9</v>
      </c>
      <c r="M169" s="570">
        <v>424.8</v>
      </c>
      <c r="N169" s="570">
        <v>452.1</v>
      </c>
      <c r="O169" s="570"/>
      <c r="P169" s="878"/>
      <c r="Q169" s="878"/>
      <c r="R169" s="878"/>
      <c r="S169" s="878"/>
      <c r="T169" s="878"/>
      <c r="U169" s="878"/>
      <c r="V169" s="878"/>
      <c r="W169" s="878"/>
      <c r="X169" s="878"/>
      <c r="Y169" s="878"/>
    </row>
    <row r="170" spans="1:25" s="21" customFormat="1">
      <c r="A170" s="574" t="s">
        <v>144</v>
      </c>
      <c r="B170" s="235"/>
      <c r="C170" s="235"/>
      <c r="D170" s="235"/>
      <c r="E170" s="235"/>
      <c r="F170" s="235"/>
      <c r="G170" s="235"/>
      <c r="H170" s="235"/>
      <c r="I170" s="570">
        <v>0</v>
      </c>
      <c r="J170" s="570">
        <v>0</v>
      </c>
      <c r="K170" s="570">
        <v>0</v>
      </c>
      <c r="L170" s="570">
        <v>0</v>
      </c>
      <c r="M170" s="570">
        <v>0</v>
      </c>
      <c r="N170" s="570">
        <v>0</v>
      </c>
      <c r="O170" s="570"/>
      <c r="P170" s="878"/>
      <c r="Q170" s="878"/>
      <c r="R170" s="878"/>
      <c r="S170" s="878"/>
      <c r="T170" s="878"/>
      <c r="U170" s="878"/>
      <c r="V170" s="878"/>
      <c r="W170" s="878"/>
      <c r="X170" s="878"/>
      <c r="Y170" s="878"/>
    </row>
    <row r="171" spans="1:25" s="21" customFormat="1">
      <c r="A171" s="574" t="s">
        <v>800</v>
      </c>
      <c r="B171" s="235"/>
      <c r="C171" s="235"/>
      <c r="D171" s="235"/>
      <c r="E171" s="344"/>
      <c r="F171" s="230"/>
      <c r="G171" s="230"/>
      <c r="H171" s="230"/>
      <c r="I171" s="567">
        <v>0</v>
      </c>
      <c r="J171" s="567">
        <v>0</v>
      </c>
      <c r="K171" s="567">
        <v>0</v>
      </c>
      <c r="L171" s="567">
        <v>0</v>
      </c>
      <c r="M171" s="567">
        <v>0</v>
      </c>
      <c r="N171" s="567">
        <v>0</v>
      </c>
      <c r="O171" s="567"/>
      <c r="P171" s="878"/>
      <c r="Q171" s="878"/>
      <c r="R171" s="878"/>
      <c r="S171" s="878"/>
      <c r="T171" s="878"/>
      <c r="U171" s="878"/>
      <c r="V171" s="878"/>
      <c r="W171" s="878"/>
      <c r="X171" s="878"/>
      <c r="Y171" s="878"/>
    </row>
    <row r="172" spans="1:25" s="402" customFormat="1">
      <c r="A172" s="563" t="s">
        <v>801</v>
      </c>
      <c r="B172" s="887"/>
      <c r="C172" s="887"/>
      <c r="D172" s="887"/>
      <c r="E172" s="856"/>
      <c r="F172" s="856"/>
      <c r="G172" s="856"/>
      <c r="H172" s="856"/>
      <c r="I172" s="857">
        <v>370.2</v>
      </c>
      <c r="J172" s="857">
        <v>424.5</v>
      </c>
      <c r="K172" s="857">
        <v>470.4</v>
      </c>
      <c r="L172" s="857">
        <v>470.4</v>
      </c>
      <c r="M172" s="857">
        <v>470.4</v>
      </c>
      <c r="N172" s="857">
        <v>478.2</v>
      </c>
      <c r="O172" s="857"/>
      <c r="P172" s="953"/>
      <c r="Q172" s="953"/>
      <c r="R172" s="953"/>
      <c r="S172" s="953"/>
      <c r="T172" s="953"/>
      <c r="U172" s="953"/>
      <c r="V172" s="953"/>
      <c r="W172" s="953"/>
      <c r="X172" s="953"/>
      <c r="Y172" s="953"/>
    </row>
    <row r="173" spans="1:25" s="21" customFormat="1">
      <c r="A173" s="574" t="s">
        <v>146</v>
      </c>
      <c r="B173" s="235"/>
      <c r="C173" s="235"/>
      <c r="D173" s="235"/>
      <c r="E173" s="344"/>
      <c r="F173" s="344"/>
      <c r="G173" s="344"/>
      <c r="H173" s="344"/>
      <c r="I173" s="537">
        <v>370.2</v>
      </c>
      <c r="J173" s="537">
        <v>424.5</v>
      </c>
      <c r="K173" s="537">
        <v>470.4</v>
      </c>
      <c r="L173" s="537">
        <v>470.4</v>
      </c>
      <c r="M173" s="537">
        <v>470.4</v>
      </c>
      <c r="N173" s="537">
        <v>478.2</v>
      </c>
      <c r="O173" s="537"/>
      <c r="P173" s="878"/>
      <c r="Q173" s="878"/>
      <c r="R173" s="878"/>
      <c r="S173" s="878"/>
      <c r="T173" s="878"/>
      <c r="U173" s="878"/>
      <c r="V173" s="878"/>
      <c r="W173" s="878"/>
      <c r="X173" s="878"/>
      <c r="Y173" s="878"/>
    </row>
    <row r="174" spans="1:25" s="21" customFormat="1">
      <c r="A174" s="566" t="s">
        <v>150</v>
      </c>
      <c r="B174" s="235"/>
      <c r="C174" s="235"/>
      <c r="D174" s="235"/>
      <c r="E174" s="230"/>
      <c r="F174" s="844"/>
      <c r="G174" s="844"/>
      <c r="H174" s="844"/>
      <c r="I174" s="727"/>
      <c r="J174" s="727"/>
      <c r="K174" s="727"/>
      <c r="L174" s="727"/>
      <c r="M174" s="727"/>
      <c r="N174" s="727"/>
      <c r="O174" s="727"/>
      <c r="P174" s="878"/>
      <c r="Q174" s="878"/>
      <c r="R174" s="878"/>
      <c r="S174" s="878"/>
      <c r="T174" s="878"/>
      <c r="U174" s="878"/>
      <c r="V174" s="878"/>
      <c r="W174" s="878"/>
      <c r="X174" s="878"/>
      <c r="Y174" s="878"/>
    </row>
    <row r="175" spans="1:25" s="875" customFormat="1">
      <c r="A175" s="568" t="s">
        <v>151</v>
      </c>
      <c r="B175" s="255"/>
      <c r="C175" s="255"/>
      <c r="D175" s="255"/>
      <c r="E175" s="255"/>
      <c r="F175" s="255"/>
      <c r="G175" s="255"/>
      <c r="H175" s="255"/>
      <c r="I175" s="569">
        <v>943.1</v>
      </c>
      <c r="J175" s="569">
        <v>932.1</v>
      </c>
      <c r="K175" s="569">
        <v>1008.3</v>
      </c>
      <c r="L175" s="569">
        <v>1092.7</v>
      </c>
      <c r="M175" s="569">
        <v>1076.5</v>
      </c>
      <c r="N175" s="569">
        <v>1145.8</v>
      </c>
      <c r="O175" s="569"/>
      <c r="P175" s="953"/>
      <c r="Q175" s="953"/>
      <c r="R175" s="953"/>
      <c r="S175" s="953"/>
      <c r="T175" s="953"/>
      <c r="U175" s="953"/>
      <c r="V175" s="953"/>
      <c r="W175" s="953"/>
      <c r="X175" s="953"/>
      <c r="Y175" s="953"/>
    </row>
    <row r="176" spans="1:25" s="402" customFormat="1">
      <c r="A176" s="563" t="s">
        <v>802</v>
      </c>
      <c r="B176" s="887"/>
      <c r="C176" s="887"/>
      <c r="D176" s="887"/>
      <c r="E176" s="888"/>
      <c r="F176" s="888"/>
      <c r="G176" s="888"/>
      <c r="H176" s="888"/>
      <c r="I176" s="918">
        <v>775.5</v>
      </c>
      <c r="J176" s="918">
        <v>766.2</v>
      </c>
      <c r="K176" s="918">
        <v>766.2</v>
      </c>
      <c r="L176" s="918">
        <v>766.2</v>
      </c>
      <c r="M176" s="918">
        <v>766.2</v>
      </c>
      <c r="N176" s="918">
        <v>766.2</v>
      </c>
      <c r="O176" s="918"/>
      <c r="P176" s="953"/>
      <c r="Q176" s="953"/>
      <c r="R176" s="953"/>
      <c r="S176" s="953"/>
      <c r="T176" s="953"/>
      <c r="U176" s="953"/>
      <c r="V176" s="953"/>
      <c r="W176" s="953"/>
      <c r="X176" s="953"/>
      <c r="Y176" s="953"/>
    </row>
    <row r="177" spans="1:25" s="402" customFormat="1">
      <c r="A177" s="563" t="s">
        <v>809</v>
      </c>
      <c r="B177" s="235"/>
      <c r="C177" s="235"/>
      <c r="D177" s="235"/>
      <c r="E177" s="344"/>
      <c r="F177" s="344"/>
      <c r="G177" s="344"/>
      <c r="H177" s="344"/>
      <c r="I177" s="537">
        <v>620.4</v>
      </c>
      <c r="J177" s="537">
        <v>612.9</v>
      </c>
      <c r="K177" s="537">
        <v>612.9</v>
      </c>
      <c r="L177" s="537">
        <v>612.9</v>
      </c>
      <c r="M177" s="537">
        <v>612.9</v>
      </c>
      <c r="N177" s="537">
        <v>612.9</v>
      </c>
      <c r="O177" s="537"/>
      <c r="P177" s="953"/>
      <c r="Q177" s="953"/>
      <c r="R177" s="953"/>
      <c r="S177" s="953"/>
      <c r="T177" s="953"/>
      <c r="U177" s="953"/>
      <c r="V177" s="953"/>
      <c r="W177" s="953"/>
      <c r="X177" s="953"/>
      <c r="Y177" s="953"/>
    </row>
    <row r="178" spans="1:25" s="21" customFormat="1">
      <c r="A178" s="574" t="s">
        <v>810</v>
      </c>
      <c r="B178" s="235"/>
      <c r="C178" s="235"/>
      <c r="D178" s="235"/>
      <c r="E178" s="344"/>
      <c r="F178" s="344"/>
      <c r="G178" s="344"/>
      <c r="H178" s="344"/>
      <c r="I178" s="537">
        <v>0</v>
      </c>
      <c r="J178" s="537">
        <v>0</v>
      </c>
      <c r="K178" s="537">
        <v>0</v>
      </c>
      <c r="L178" s="537">
        <v>0</v>
      </c>
      <c r="M178" s="537">
        <v>0</v>
      </c>
      <c r="N178" s="537">
        <v>0</v>
      </c>
      <c r="O178" s="537"/>
      <c r="P178" s="878"/>
      <c r="Q178" s="878"/>
      <c r="R178" s="878"/>
      <c r="S178" s="878"/>
      <c r="T178" s="878"/>
      <c r="U178" s="878"/>
      <c r="V178" s="878"/>
      <c r="W178" s="878"/>
      <c r="X178" s="878"/>
      <c r="Y178" s="878"/>
    </row>
    <row r="179" spans="1:25" s="21" customFormat="1">
      <c r="A179" s="574" t="s">
        <v>811</v>
      </c>
      <c r="B179" s="235"/>
      <c r="C179" s="235"/>
      <c r="D179" s="235"/>
      <c r="E179" s="344"/>
      <c r="F179" s="344"/>
      <c r="G179" s="344"/>
      <c r="H179" s="344"/>
      <c r="I179" s="537">
        <v>620.4</v>
      </c>
      <c r="J179" s="537">
        <v>612.9</v>
      </c>
      <c r="K179" s="537">
        <v>612.9</v>
      </c>
      <c r="L179" s="537">
        <v>612.9</v>
      </c>
      <c r="M179" s="537">
        <v>612.9</v>
      </c>
      <c r="N179" s="537">
        <v>612.9</v>
      </c>
      <c r="O179" s="537"/>
      <c r="P179" s="878"/>
      <c r="Q179" s="878"/>
      <c r="R179" s="878"/>
      <c r="S179" s="878"/>
      <c r="T179" s="878"/>
      <c r="U179" s="878"/>
      <c r="V179" s="878"/>
      <c r="W179" s="878"/>
      <c r="X179" s="878"/>
      <c r="Y179" s="878"/>
    </row>
    <row r="180" spans="1:25" s="402" customFormat="1">
      <c r="A180" s="563" t="s">
        <v>808</v>
      </c>
      <c r="B180" s="235"/>
      <c r="C180" s="235"/>
      <c r="D180" s="235"/>
      <c r="E180" s="344"/>
      <c r="F180" s="344"/>
      <c r="G180" s="344"/>
      <c r="H180" s="344"/>
      <c r="I180" s="537">
        <v>155.1</v>
      </c>
      <c r="J180" s="537">
        <v>153.19999999999999</v>
      </c>
      <c r="K180" s="537">
        <v>153.19999999999999</v>
      </c>
      <c r="L180" s="537">
        <v>153.19999999999999</v>
      </c>
      <c r="M180" s="537">
        <v>153.19999999999999</v>
      </c>
      <c r="N180" s="537">
        <v>153.19999999999999</v>
      </c>
      <c r="O180" s="537"/>
      <c r="P180" s="953"/>
      <c r="Q180" s="953"/>
      <c r="R180" s="953"/>
      <c r="S180" s="953"/>
      <c r="T180" s="953"/>
      <c r="U180" s="953"/>
      <c r="V180" s="953"/>
      <c r="W180" s="953"/>
      <c r="X180" s="953"/>
      <c r="Y180" s="953"/>
    </row>
    <row r="181" spans="1:25" s="21" customFormat="1">
      <c r="A181" s="574" t="s">
        <v>803</v>
      </c>
      <c r="B181" s="235"/>
      <c r="C181" s="235"/>
      <c r="D181" s="235"/>
      <c r="E181" s="344"/>
      <c r="F181" s="344"/>
      <c r="G181" s="344"/>
      <c r="H181" s="344"/>
      <c r="I181" s="537">
        <v>0</v>
      </c>
      <c r="J181" s="537">
        <v>0</v>
      </c>
      <c r="K181" s="537">
        <v>0</v>
      </c>
      <c r="L181" s="537">
        <v>0</v>
      </c>
      <c r="M181" s="537">
        <v>0</v>
      </c>
      <c r="N181" s="537">
        <v>0</v>
      </c>
      <c r="O181" s="537"/>
      <c r="P181" s="878"/>
      <c r="Q181" s="878"/>
      <c r="R181" s="878"/>
      <c r="S181" s="878"/>
      <c r="T181" s="878"/>
      <c r="U181" s="878"/>
      <c r="V181" s="878"/>
      <c r="W181" s="878"/>
      <c r="X181" s="878"/>
      <c r="Y181" s="878"/>
    </row>
    <row r="182" spans="1:25" s="21" customFormat="1">
      <c r="A182" s="574" t="s">
        <v>804</v>
      </c>
      <c r="B182" s="235"/>
      <c r="C182" s="235"/>
      <c r="D182" s="235"/>
      <c r="E182" s="344"/>
      <c r="F182" s="344"/>
      <c r="G182" s="344"/>
      <c r="H182" s="344"/>
      <c r="I182" s="537">
        <v>155.1</v>
      </c>
      <c r="J182" s="537">
        <v>153.19999999999999</v>
      </c>
      <c r="K182" s="537">
        <v>153.19999999999999</v>
      </c>
      <c r="L182" s="537">
        <v>153.19999999999999</v>
      </c>
      <c r="M182" s="537">
        <v>153.19999999999999</v>
      </c>
      <c r="N182" s="537">
        <v>153.19999999999999</v>
      </c>
      <c r="O182" s="537"/>
      <c r="P182" s="878"/>
      <c r="Q182" s="878"/>
      <c r="R182" s="878"/>
      <c r="S182" s="878"/>
      <c r="T182" s="878"/>
      <c r="U182" s="878"/>
      <c r="V182" s="878"/>
      <c r="W182" s="878"/>
      <c r="X182" s="878"/>
      <c r="Y182" s="878"/>
    </row>
    <row r="183" spans="1:25" s="402" customFormat="1">
      <c r="A183" s="563" t="s">
        <v>807</v>
      </c>
      <c r="B183" s="887"/>
      <c r="C183" s="887"/>
      <c r="D183" s="887"/>
      <c r="E183" s="856"/>
      <c r="F183" s="856"/>
      <c r="G183" s="856"/>
      <c r="H183" s="856"/>
      <c r="I183" s="857">
        <v>167.6</v>
      </c>
      <c r="J183" s="857">
        <v>165.9</v>
      </c>
      <c r="K183" s="857">
        <v>242.1</v>
      </c>
      <c r="L183" s="857">
        <v>326.5</v>
      </c>
      <c r="M183" s="857">
        <v>310.39999999999998</v>
      </c>
      <c r="N183" s="857">
        <v>379.6</v>
      </c>
      <c r="O183" s="857"/>
      <c r="P183" s="953"/>
      <c r="Q183" s="953"/>
      <c r="R183" s="953"/>
      <c r="S183" s="953"/>
      <c r="T183" s="953"/>
      <c r="U183" s="953"/>
      <c r="V183" s="953"/>
      <c r="W183" s="953"/>
      <c r="X183" s="953"/>
      <c r="Y183" s="953"/>
    </row>
    <row r="184" spans="1:25" s="402" customFormat="1">
      <c r="A184" s="890" t="s">
        <v>835</v>
      </c>
      <c r="B184" s="235"/>
      <c r="C184" s="235"/>
      <c r="D184" s="235"/>
      <c r="E184" s="344"/>
      <c r="F184" s="344"/>
      <c r="G184" s="344"/>
      <c r="H184" s="344"/>
      <c r="I184" s="537">
        <v>134.1</v>
      </c>
      <c r="J184" s="537">
        <v>132.69999999999999</v>
      </c>
      <c r="K184" s="537">
        <v>208.9</v>
      </c>
      <c r="L184" s="537">
        <v>293.3</v>
      </c>
      <c r="M184" s="537">
        <v>277.2</v>
      </c>
      <c r="N184" s="537">
        <v>346.4</v>
      </c>
      <c r="O184" s="537"/>
      <c r="P184" s="953"/>
      <c r="Q184" s="953"/>
      <c r="R184" s="953"/>
      <c r="S184" s="953"/>
      <c r="T184" s="953"/>
      <c r="U184" s="953"/>
      <c r="V184" s="953"/>
      <c r="W184" s="953"/>
      <c r="X184" s="953"/>
      <c r="Y184" s="953"/>
    </row>
    <row r="185" spans="1:25" s="21" customFormat="1">
      <c r="A185" s="574" t="s">
        <v>805</v>
      </c>
      <c r="B185" s="235"/>
      <c r="C185" s="235"/>
      <c r="D185" s="235"/>
      <c r="E185" s="344"/>
      <c r="F185" s="344"/>
      <c r="G185" s="344"/>
      <c r="H185" s="344"/>
      <c r="I185" s="537">
        <v>0</v>
      </c>
      <c r="J185" s="537">
        <v>0</v>
      </c>
      <c r="K185" s="537">
        <v>0</v>
      </c>
      <c r="L185" s="537">
        <v>0</v>
      </c>
      <c r="M185" s="537">
        <v>0</v>
      </c>
      <c r="N185" s="537">
        <v>0</v>
      </c>
      <c r="O185" s="537"/>
      <c r="P185" s="878"/>
      <c r="Q185" s="878"/>
      <c r="R185" s="878"/>
      <c r="S185" s="878"/>
      <c r="T185" s="878"/>
      <c r="U185" s="878"/>
      <c r="V185" s="878"/>
      <c r="W185" s="878"/>
      <c r="X185" s="878"/>
      <c r="Y185" s="878"/>
    </row>
    <row r="186" spans="1:25" s="21" customFormat="1">
      <c r="A186" s="574" t="s">
        <v>806</v>
      </c>
      <c r="B186" s="235"/>
      <c r="C186" s="235"/>
      <c r="D186" s="235"/>
      <c r="E186" s="344"/>
      <c r="F186" s="344"/>
      <c r="G186" s="344"/>
      <c r="H186" s="344"/>
      <c r="I186" s="537">
        <v>134.1</v>
      </c>
      <c r="J186" s="537">
        <v>132.69999999999999</v>
      </c>
      <c r="K186" s="537">
        <v>208.9</v>
      </c>
      <c r="L186" s="537">
        <v>293.3</v>
      </c>
      <c r="M186" s="537">
        <v>277.2</v>
      </c>
      <c r="N186" s="537">
        <v>346.4</v>
      </c>
      <c r="O186" s="537"/>
      <c r="P186" s="878"/>
      <c r="Q186" s="878"/>
      <c r="R186" s="878"/>
      <c r="S186" s="878"/>
      <c r="T186" s="878"/>
      <c r="U186" s="878"/>
      <c r="V186" s="878"/>
      <c r="W186" s="878"/>
      <c r="X186" s="878"/>
      <c r="Y186" s="878"/>
    </row>
    <row r="187" spans="1:25" s="402" customFormat="1">
      <c r="A187" s="563" t="s">
        <v>815</v>
      </c>
      <c r="B187" s="235"/>
      <c r="C187" s="235"/>
      <c r="D187" s="235"/>
      <c r="E187" s="344"/>
      <c r="F187" s="344"/>
      <c r="G187" s="344"/>
      <c r="H187" s="344"/>
      <c r="I187" s="537">
        <v>33.5</v>
      </c>
      <c r="J187" s="537">
        <v>33.200000000000003</v>
      </c>
      <c r="K187" s="537">
        <v>33.200000000000003</v>
      </c>
      <c r="L187" s="537">
        <v>33.200000000000003</v>
      </c>
      <c r="M187" s="537">
        <v>33.200000000000003</v>
      </c>
      <c r="N187" s="537">
        <v>33.200000000000003</v>
      </c>
      <c r="O187" s="537"/>
      <c r="P187" s="953"/>
      <c r="Q187" s="953"/>
      <c r="R187" s="953"/>
      <c r="S187" s="953"/>
      <c r="T187" s="953"/>
      <c r="U187" s="953"/>
      <c r="V187" s="953"/>
      <c r="W187" s="953"/>
      <c r="X187" s="953"/>
      <c r="Y187" s="953"/>
    </row>
    <row r="188" spans="1:25" s="21" customFormat="1">
      <c r="A188" s="574" t="s">
        <v>805</v>
      </c>
      <c r="B188" s="235"/>
      <c r="C188" s="235"/>
      <c r="D188" s="235"/>
      <c r="E188" s="841"/>
      <c r="F188" s="841"/>
      <c r="G188" s="841"/>
      <c r="H188" s="841"/>
      <c r="I188" s="725">
        <v>0</v>
      </c>
      <c r="J188" s="725">
        <v>0</v>
      </c>
      <c r="K188" s="725">
        <v>0</v>
      </c>
      <c r="L188" s="725">
        <v>0</v>
      </c>
      <c r="M188" s="725">
        <v>0</v>
      </c>
      <c r="N188" s="725">
        <v>0</v>
      </c>
      <c r="O188" s="725"/>
      <c r="P188" s="878"/>
      <c r="Q188" s="878"/>
      <c r="R188" s="878"/>
      <c r="S188" s="878"/>
      <c r="T188" s="878"/>
      <c r="U188" s="878"/>
      <c r="V188" s="878"/>
      <c r="W188" s="878"/>
      <c r="X188" s="878"/>
      <c r="Y188" s="878"/>
    </row>
    <row r="189" spans="1:25" s="21" customFormat="1">
      <c r="A189" s="574" t="s">
        <v>806</v>
      </c>
      <c r="B189" s="235"/>
      <c r="C189" s="235"/>
      <c r="D189" s="235"/>
      <c r="E189" s="344"/>
      <c r="F189" s="344"/>
      <c r="G189" s="344"/>
      <c r="H189" s="344"/>
      <c r="I189" s="537">
        <v>33.5</v>
      </c>
      <c r="J189" s="537">
        <v>33.200000000000003</v>
      </c>
      <c r="K189" s="537">
        <v>33.200000000000003</v>
      </c>
      <c r="L189" s="537">
        <v>33.200000000000003</v>
      </c>
      <c r="M189" s="537">
        <v>33.200000000000003</v>
      </c>
      <c r="N189" s="537">
        <v>33.200000000000003</v>
      </c>
      <c r="O189" s="537"/>
      <c r="P189" s="878"/>
      <c r="Q189" s="878"/>
      <c r="R189" s="878"/>
      <c r="S189" s="878"/>
      <c r="T189" s="878"/>
      <c r="U189" s="878"/>
      <c r="V189" s="878"/>
      <c r="W189" s="878"/>
      <c r="X189" s="878"/>
      <c r="Y189" s="878"/>
    </row>
    <row r="190" spans="1:25" s="21" customFormat="1">
      <c r="A190" s="566"/>
      <c r="B190" s="845"/>
      <c r="C190" s="845"/>
      <c r="D190" s="845"/>
      <c r="E190" s="344"/>
      <c r="F190" s="846"/>
      <c r="G190" s="846"/>
      <c r="H190" s="846"/>
      <c r="I190" s="728"/>
      <c r="J190" s="728"/>
      <c r="K190" s="728"/>
      <c r="L190" s="728"/>
      <c r="M190" s="728"/>
      <c r="N190" s="728"/>
      <c r="O190" s="728"/>
      <c r="P190" s="878"/>
      <c r="Q190" s="878"/>
      <c r="R190" s="878"/>
      <c r="S190" s="878"/>
      <c r="T190" s="878"/>
      <c r="U190" s="878"/>
      <c r="V190" s="878"/>
      <c r="W190" s="878"/>
      <c r="X190" s="878"/>
      <c r="Y190" s="878"/>
    </row>
    <row r="191" spans="1:25" s="875" customFormat="1">
      <c r="A191" s="568" t="s">
        <v>155</v>
      </c>
      <c r="B191" s="255"/>
      <c r="C191" s="255"/>
      <c r="D191" s="255"/>
      <c r="E191" s="255"/>
      <c r="F191" s="255"/>
      <c r="G191" s="255"/>
      <c r="H191" s="255"/>
      <c r="I191" s="569">
        <v>1631.6</v>
      </c>
      <c r="J191" s="569">
        <v>2001.9</v>
      </c>
      <c r="K191" s="569">
        <v>1949.7</v>
      </c>
      <c r="L191" s="569">
        <v>1974.7</v>
      </c>
      <c r="M191" s="569">
        <v>2024.7</v>
      </c>
      <c r="N191" s="569">
        <v>2083.1999999999998</v>
      </c>
      <c r="O191" s="569"/>
      <c r="P191" s="953"/>
      <c r="Q191" s="953"/>
      <c r="R191" s="953"/>
      <c r="S191" s="953"/>
      <c r="T191" s="953"/>
      <c r="U191" s="953"/>
      <c r="V191" s="953"/>
      <c r="W191" s="953"/>
      <c r="X191" s="953"/>
      <c r="Y191" s="953"/>
    </row>
    <row r="192" spans="1:25" s="402" customFormat="1">
      <c r="A192" s="566" t="s">
        <v>156</v>
      </c>
      <c r="B192" s="235"/>
      <c r="C192" s="235"/>
      <c r="D192" s="235"/>
      <c r="E192" s="840"/>
      <c r="F192" s="840"/>
      <c r="G192" s="840"/>
      <c r="H192" s="840"/>
      <c r="I192" s="724">
        <v>1154.2</v>
      </c>
      <c r="J192" s="724">
        <v>1173.7</v>
      </c>
      <c r="K192" s="724">
        <v>928.8</v>
      </c>
      <c r="L192" s="724">
        <v>953.8</v>
      </c>
      <c r="M192" s="724">
        <v>1003.8</v>
      </c>
      <c r="N192" s="724">
        <v>1050.0999999999999</v>
      </c>
      <c r="O192" s="724"/>
      <c r="P192" s="953"/>
      <c r="Q192" s="953"/>
      <c r="R192" s="953"/>
      <c r="S192" s="953"/>
      <c r="T192" s="953"/>
      <c r="U192" s="953"/>
      <c r="V192" s="953"/>
      <c r="W192" s="953"/>
      <c r="X192" s="953"/>
      <c r="Y192" s="953"/>
    </row>
    <row r="193" spans="1:25" s="402" customFormat="1">
      <c r="A193" s="563" t="s">
        <v>816</v>
      </c>
      <c r="B193" s="887"/>
      <c r="C193" s="887"/>
      <c r="D193" s="887"/>
      <c r="E193" s="856"/>
      <c r="F193" s="856"/>
      <c r="G193" s="856"/>
      <c r="H193" s="856"/>
      <c r="I193" s="857">
        <v>0</v>
      </c>
      <c r="J193" s="857">
        <v>0.7</v>
      </c>
      <c r="K193" s="857">
        <v>0.7</v>
      </c>
      <c r="L193" s="857">
        <v>0.7</v>
      </c>
      <c r="M193" s="857">
        <v>0.7</v>
      </c>
      <c r="N193" s="857">
        <v>4</v>
      </c>
      <c r="O193" s="857"/>
      <c r="P193" s="953"/>
      <c r="Q193" s="953"/>
      <c r="R193" s="953"/>
      <c r="S193" s="953"/>
      <c r="T193" s="953"/>
      <c r="U193" s="953"/>
      <c r="V193" s="953"/>
      <c r="W193" s="953"/>
      <c r="X193" s="953"/>
      <c r="Y193" s="953"/>
    </row>
    <row r="194" spans="1:25" s="402" customFormat="1">
      <c r="A194" s="563" t="s">
        <v>817</v>
      </c>
      <c r="B194" s="887"/>
      <c r="C194" s="887"/>
      <c r="D194" s="887"/>
      <c r="E194" s="856"/>
      <c r="F194" s="856"/>
      <c r="G194" s="856"/>
      <c r="H194" s="856"/>
      <c r="I194" s="857">
        <v>1125</v>
      </c>
      <c r="J194" s="857">
        <v>1070</v>
      </c>
      <c r="K194" s="857">
        <v>880</v>
      </c>
      <c r="L194" s="857">
        <v>880</v>
      </c>
      <c r="M194" s="857">
        <v>880</v>
      </c>
      <c r="N194" s="857">
        <v>898</v>
      </c>
      <c r="O194" s="857"/>
      <c r="P194" s="953"/>
      <c r="Q194" s="953"/>
      <c r="R194" s="953"/>
      <c r="S194" s="953"/>
      <c r="T194" s="953"/>
      <c r="U194" s="953"/>
      <c r="V194" s="953"/>
      <c r="W194" s="953"/>
      <c r="X194" s="953"/>
      <c r="Y194" s="953"/>
    </row>
    <row r="195" spans="1:25" s="402" customFormat="1">
      <c r="A195" s="563" t="s">
        <v>818</v>
      </c>
      <c r="B195" s="887"/>
      <c r="C195" s="887"/>
      <c r="D195" s="887"/>
      <c r="E195" s="856"/>
      <c r="F195" s="856"/>
      <c r="G195" s="856"/>
      <c r="H195" s="856"/>
      <c r="I195" s="857">
        <v>920</v>
      </c>
      <c r="J195" s="857">
        <v>800</v>
      </c>
      <c r="K195" s="857">
        <v>500</v>
      </c>
      <c r="L195" s="857">
        <v>500</v>
      </c>
      <c r="M195" s="857">
        <v>500</v>
      </c>
      <c r="N195" s="857">
        <v>500</v>
      </c>
      <c r="O195" s="857"/>
      <c r="P195" s="953"/>
      <c r="Q195" s="953"/>
      <c r="R195" s="953"/>
      <c r="S195" s="953"/>
      <c r="T195" s="953"/>
      <c r="U195" s="953"/>
      <c r="V195" s="953"/>
      <c r="W195" s="953"/>
      <c r="X195" s="953"/>
      <c r="Y195" s="953"/>
    </row>
    <row r="196" spans="1:25" s="21" customFormat="1">
      <c r="A196" s="574" t="s">
        <v>583</v>
      </c>
      <c r="B196" s="235"/>
      <c r="C196" s="235"/>
      <c r="D196" s="235"/>
      <c r="E196" s="344"/>
      <c r="F196" s="344"/>
      <c r="G196" s="344"/>
      <c r="H196" s="344"/>
      <c r="I196" s="537">
        <v>100</v>
      </c>
      <c r="J196" s="537">
        <v>170</v>
      </c>
      <c r="K196" s="537">
        <v>100</v>
      </c>
      <c r="L196" s="537">
        <v>100</v>
      </c>
      <c r="M196" s="537">
        <v>100</v>
      </c>
      <c r="N196" s="537">
        <v>100</v>
      </c>
      <c r="O196" s="537"/>
      <c r="P196" s="878"/>
      <c r="Q196" s="878"/>
      <c r="R196" s="878"/>
      <c r="S196" s="878"/>
      <c r="T196" s="878"/>
      <c r="U196" s="878"/>
      <c r="V196" s="878"/>
      <c r="W196" s="878"/>
      <c r="X196" s="878"/>
      <c r="Y196" s="878"/>
    </row>
    <row r="197" spans="1:25" s="21" customFormat="1">
      <c r="A197" s="574" t="s">
        <v>160</v>
      </c>
      <c r="B197" s="235"/>
      <c r="C197" s="235"/>
      <c r="D197" s="235"/>
      <c r="E197" s="344"/>
      <c r="F197" s="344"/>
      <c r="G197" s="344"/>
      <c r="H197" s="344"/>
      <c r="I197" s="537">
        <v>0</v>
      </c>
      <c r="J197" s="537">
        <v>0</v>
      </c>
      <c r="K197" s="537">
        <v>0</v>
      </c>
      <c r="L197" s="537">
        <v>0</v>
      </c>
      <c r="M197" s="537">
        <v>0</v>
      </c>
      <c r="N197" s="537">
        <v>0</v>
      </c>
      <c r="O197" s="537"/>
      <c r="P197" s="878"/>
      <c r="Q197" s="878"/>
      <c r="R197" s="878"/>
      <c r="S197" s="878"/>
      <c r="T197" s="878"/>
      <c r="U197" s="878"/>
      <c r="V197" s="878"/>
      <c r="W197" s="878"/>
      <c r="X197" s="878"/>
      <c r="Y197" s="878"/>
    </row>
    <row r="198" spans="1:25" s="21" customFormat="1">
      <c r="A198" s="574" t="s">
        <v>161</v>
      </c>
      <c r="B198" s="235"/>
      <c r="C198" s="235"/>
      <c r="D198" s="235"/>
      <c r="E198" s="344"/>
      <c r="F198" s="841"/>
      <c r="G198" s="841"/>
      <c r="H198" s="841"/>
      <c r="I198" s="725">
        <v>105</v>
      </c>
      <c r="J198" s="725">
        <v>100</v>
      </c>
      <c r="K198" s="725">
        <v>280</v>
      </c>
      <c r="L198" s="725">
        <v>280</v>
      </c>
      <c r="M198" s="725">
        <v>280</v>
      </c>
      <c r="N198" s="725">
        <v>298</v>
      </c>
      <c r="O198" s="725"/>
      <c r="P198" s="878"/>
      <c r="Q198" s="878"/>
      <c r="R198" s="878"/>
      <c r="S198" s="878"/>
      <c r="T198" s="878"/>
      <c r="U198" s="878"/>
      <c r="V198" s="878"/>
      <c r="W198" s="878"/>
      <c r="X198" s="878"/>
      <c r="Y198" s="878"/>
    </row>
    <row r="199" spans="1:25" s="21" customFormat="1">
      <c r="A199" s="574" t="s">
        <v>162</v>
      </c>
      <c r="B199" s="235"/>
      <c r="C199" s="235"/>
      <c r="D199" s="235"/>
      <c r="E199" s="344"/>
      <c r="F199" s="344"/>
      <c r="G199" s="344"/>
      <c r="H199" s="344"/>
      <c r="I199" s="537">
        <v>29.2</v>
      </c>
      <c r="J199" s="537">
        <v>103.1</v>
      </c>
      <c r="K199" s="537">
        <v>48.1</v>
      </c>
      <c r="L199" s="537">
        <v>73.099999999999994</v>
      </c>
      <c r="M199" s="537">
        <v>123.1</v>
      </c>
      <c r="N199" s="537">
        <v>148.1</v>
      </c>
      <c r="O199" s="537"/>
      <c r="P199" s="878"/>
      <c r="Q199" s="878"/>
      <c r="R199" s="878"/>
      <c r="S199" s="878"/>
      <c r="T199" s="878"/>
      <c r="U199" s="878"/>
      <c r="V199" s="878"/>
      <c r="W199" s="878"/>
      <c r="X199" s="878"/>
      <c r="Y199" s="878"/>
    </row>
    <row r="200" spans="1:25" s="402" customFormat="1">
      <c r="A200" s="563" t="s">
        <v>822</v>
      </c>
      <c r="B200" s="887"/>
      <c r="C200" s="887"/>
      <c r="D200" s="887"/>
      <c r="E200" s="856"/>
      <c r="F200" s="856"/>
      <c r="G200" s="856"/>
      <c r="H200" s="856"/>
      <c r="I200" s="857">
        <v>25.6</v>
      </c>
      <c r="J200" s="857">
        <v>100</v>
      </c>
      <c r="K200" s="857">
        <v>45.1</v>
      </c>
      <c r="L200" s="857">
        <v>70.099999999999994</v>
      </c>
      <c r="M200" s="857">
        <v>120.1</v>
      </c>
      <c r="N200" s="857">
        <v>145.1</v>
      </c>
      <c r="O200" s="857"/>
      <c r="P200" s="953"/>
      <c r="Q200" s="953"/>
      <c r="R200" s="953"/>
      <c r="S200" s="953"/>
      <c r="T200" s="953"/>
      <c r="U200" s="953"/>
      <c r="V200" s="953"/>
      <c r="W200" s="953"/>
      <c r="X200" s="953"/>
      <c r="Y200" s="953"/>
    </row>
    <row r="201" spans="1:25" s="21" customFormat="1">
      <c r="A201" s="574" t="s">
        <v>763</v>
      </c>
      <c r="B201" s="235"/>
      <c r="C201" s="235"/>
      <c r="D201" s="235"/>
      <c r="E201" s="344"/>
      <c r="F201" s="344"/>
      <c r="G201" s="344"/>
      <c r="H201" s="344"/>
      <c r="I201" s="537">
        <v>3.6</v>
      </c>
      <c r="J201" s="537">
        <v>3</v>
      </c>
      <c r="K201" s="537">
        <v>3</v>
      </c>
      <c r="L201" s="537">
        <v>3</v>
      </c>
      <c r="M201" s="537">
        <v>3</v>
      </c>
      <c r="N201" s="537">
        <v>3</v>
      </c>
      <c r="O201" s="537"/>
      <c r="P201" s="878"/>
      <c r="Q201" s="878"/>
      <c r="R201" s="878"/>
      <c r="S201" s="878"/>
      <c r="T201" s="878"/>
      <c r="U201" s="878"/>
      <c r="V201" s="878"/>
      <c r="W201" s="878"/>
      <c r="X201" s="878"/>
      <c r="Y201" s="878"/>
    </row>
    <row r="202" spans="1:25" s="21" customFormat="1">
      <c r="A202" s="574" t="s">
        <v>764</v>
      </c>
      <c r="B202" s="235"/>
      <c r="C202" s="235"/>
      <c r="D202" s="235"/>
      <c r="E202" s="344"/>
      <c r="F202" s="344"/>
      <c r="G202" s="344"/>
      <c r="H202" s="344"/>
      <c r="I202" s="537"/>
      <c r="J202" s="537"/>
      <c r="K202" s="537"/>
      <c r="L202" s="537"/>
      <c r="M202" s="537"/>
      <c r="N202" s="537"/>
      <c r="O202" s="537"/>
      <c r="P202" s="878"/>
      <c r="Q202" s="878"/>
      <c r="R202" s="878"/>
      <c r="S202" s="878"/>
      <c r="T202" s="878"/>
      <c r="U202" s="878"/>
      <c r="V202" s="878"/>
      <c r="W202" s="878"/>
      <c r="X202" s="878"/>
      <c r="Y202" s="878"/>
    </row>
    <row r="203" spans="1:25" s="21" customFormat="1">
      <c r="A203" s="574" t="s">
        <v>159</v>
      </c>
      <c r="B203" s="235"/>
      <c r="C203" s="235"/>
      <c r="D203" s="235"/>
      <c r="E203" s="344"/>
      <c r="F203" s="344"/>
      <c r="G203" s="344"/>
      <c r="H203" s="344"/>
      <c r="I203" s="537"/>
      <c r="J203" s="537"/>
      <c r="K203" s="537"/>
      <c r="L203" s="537"/>
      <c r="M203" s="537"/>
      <c r="N203" s="537"/>
      <c r="O203" s="537"/>
      <c r="P203" s="878"/>
      <c r="Q203" s="878"/>
      <c r="R203" s="878"/>
      <c r="S203" s="878"/>
      <c r="T203" s="878"/>
      <c r="U203" s="878"/>
      <c r="V203" s="878"/>
      <c r="W203" s="878"/>
      <c r="X203" s="878"/>
      <c r="Y203" s="878"/>
    </row>
    <row r="204" spans="1:25" s="953" customFormat="1">
      <c r="A204" s="563" t="s">
        <v>821</v>
      </c>
      <c r="B204" s="887"/>
      <c r="C204" s="887"/>
      <c r="D204" s="887"/>
      <c r="E204" s="856"/>
      <c r="F204" s="856"/>
      <c r="G204" s="856"/>
      <c r="H204" s="856"/>
      <c r="I204" s="857">
        <v>54.5</v>
      </c>
      <c r="J204" s="857">
        <v>46.7</v>
      </c>
      <c r="K204" s="857">
        <v>239.5</v>
      </c>
      <c r="L204" s="857">
        <v>239.5</v>
      </c>
      <c r="M204" s="857">
        <v>239.5</v>
      </c>
      <c r="N204" s="857">
        <v>251.7</v>
      </c>
      <c r="O204" s="857"/>
    </row>
    <row r="205" spans="1:25" s="953" customFormat="1">
      <c r="A205" s="563" t="s">
        <v>828</v>
      </c>
      <c r="B205" s="887"/>
      <c r="C205" s="887"/>
      <c r="D205" s="887"/>
      <c r="E205" s="856"/>
      <c r="F205" s="856"/>
      <c r="G205" s="856"/>
      <c r="H205" s="856"/>
      <c r="I205" s="857">
        <v>30.3</v>
      </c>
      <c r="J205" s="857">
        <v>4</v>
      </c>
      <c r="K205" s="857">
        <v>119.8</v>
      </c>
      <c r="L205" s="857">
        <v>119.8</v>
      </c>
      <c r="M205" s="857">
        <v>119.8</v>
      </c>
      <c r="N205" s="857">
        <v>127.6</v>
      </c>
      <c r="O205" s="857"/>
    </row>
    <row r="206" spans="1:25" s="953" customFormat="1">
      <c r="A206" s="563" t="s">
        <v>823</v>
      </c>
      <c r="B206" s="887"/>
      <c r="C206" s="887"/>
      <c r="D206" s="887"/>
      <c r="E206" s="856"/>
      <c r="F206" s="856"/>
      <c r="G206" s="856"/>
      <c r="H206" s="856"/>
      <c r="I206" s="857">
        <v>24.2</v>
      </c>
      <c r="J206" s="857">
        <v>42.7</v>
      </c>
      <c r="K206" s="857">
        <v>119.7</v>
      </c>
      <c r="L206" s="857">
        <v>119.7</v>
      </c>
      <c r="M206" s="857">
        <v>119.7</v>
      </c>
      <c r="N206" s="857">
        <v>124.1</v>
      </c>
      <c r="O206" s="857"/>
    </row>
    <row r="207" spans="1:25" s="953" customFormat="1">
      <c r="A207" s="563" t="s">
        <v>827</v>
      </c>
      <c r="B207" s="887"/>
      <c r="C207" s="887"/>
      <c r="D207" s="887"/>
      <c r="E207" s="856"/>
      <c r="F207" s="856"/>
      <c r="G207" s="856"/>
      <c r="H207" s="856"/>
      <c r="I207" s="857">
        <v>0</v>
      </c>
      <c r="J207" s="857">
        <v>0</v>
      </c>
      <c r="K207" s="857">
        <v>0</v>
      </c>
      <c r="L207" s="857">
        <v>0</v>
      </c>
      <c r="M207" s="857">
        <v>0</v>
      </c>
      <c r="N207" s="857">
        <v>0</v>
      </c>
      <c r="O207" s="857"/>
    </row>
    <row r="208" spans="1:25" s="953" customFormat="1">
      <c r="A208" s="588" t="s">
        <v>836</v>
      </c>
      <c r="B208" s="344"/>
      <c r="C208" s="344"/>
      <c r="D208" s="344"/>
      <c r="E208" s="344"/>
      <c r="F208" s="344"/>
      <c r="G208" s="344"/>
      <c r="H208" s="344"/>
      <c r="I208" s="537">
        <v>0.8</v>
      </c>
      <c r="J208" s="537">
        <v>0.8</v>
      </c>
      <c r="K208" s="537">
        <v>0.8</v>
      </c>
      <c r="L208" s="537">
        <v>0.8</v>
      </c>
      <c r="M208" s="537">
        <v>0.8</v>
      </c>
      <c r="N208" s="537">
        <v>0.8</v>
      </c>
      <c r="O208" s="537"/>
    </row>
    <row r="209" spans="1:25" s="953" customFormat="1">
      <c r="A209" s="611" t="s">
        <v>831</v>
      </c>
      <c r="B209" s="856"/>
      <c r="C209" s="856"/>
      <c r="D209" s="856"/>
      <c r="E209" s="856"/>
      <c r="F209" s="856"/>
      <c r="G209" s="856"/>
      <c r="H209" s="856"/>
      <c r="I209" s="857">
        <v>451.9</v>
      </c>
      <c r="J209" s="857">
        <v>780.6</v>
      </c>
      <c r="K209" s="857">
        <v>780.6</v>
      </c>
      <c r="L209" s="857">
        <v>780.6</v>
      </c>
      <c r="M209" s="857">
        <v>780.6</v>
      </c>
      <c r="N209" s="857">
        <v>780.6</v>
      </c>
      <c r="O209" s="857"/>
    </row>
    <row r="210" spans="1:25" s="878" customFormat="1">
      <c r="A210" s="588" t="s">
        <v>837</v>
      </c>
      <c r="B210" s="344"/>
      <c r="C210" s="344"/>
      <c r="D210" s="344"/>
      <c r="E210" s="344"/>
      <c r="F210" s="344"/>
      <c r="G210" s="344"/>
      <c r="H210" s="344"/>
      <c r="I210" s="537">
        <v>451.9</v>
      </c>
      <c r="J210" s="537">
        <v>780.6</v>
      </c>
      <c r="K210" s="537">
        <v>780.6</v>
      </c>
      <c r="L210" s="537">
        <v>780.6</v>
      </c>
      <c r="M210" s="537">
        <v>780.6</v>
      </c>
      <c r="N210" s="537">
        <v>780.6</v>
      </c>
      <c r="O210" s="537"/>
    </row>
    <row r="211" spans="1:25" s="878" customFormat="1">
      <c r="A211" s="588" t="s">
        <v>838</v>
      </c>
      <c r="B211" s="344"/>
      <c r="C211" s="344"/>
      <c r="D211" s="344"/>
      <c r="E211" s="344"/>
      <c r="F211" s="344"/>
      <c r="G211" s="344"/>
      <c r="H211" s="344"/>
      <c r="I211" s="537">
        <v>0</v>
      </c>
      <c r="J211" s="537">
        <v>0</v>
      </c>
      <c r="K211" s="537">
        <v>0</v>
      </c>
      <c r="L211" s="537">
        <v>0</v>
      </c>
      <c r="M211" s="537">
        <v>0</v>
      </c>
      <c r="N211" s="537">
        <v>0</v>
      </c>
      <c r="O211" s="537"/>
    </row>
    <row r="212" spans="1:25" s="953" customFormat="1">
      <c r="A212" s="611" t="s">
        <v>772</v>
      </c>
      <c r="B212" s="856"/>
      <c r="C212" s="856"/>
      <c r="D212" s="856"/>
      <c r="E212" s="856"/>
      <c r="F212" s="856"/>
      <c r="G212" s="856"/>
      <c r="H212" s="856"/>
      <c r="I212" s="857">
        <v>451.9</v>
      </c>
      <c r="J212" s="857">
        <v>780.6</v>
      </c>
      <c r="K212" s="857">
        <v>780.6</v>
      </c>
      <c r="L212" s="857">
        <v>780.6</v>
      </c>
      <c r="M212" s="857">
        <v>780.6</v>
      </c>
      <c r="N212" s="857">
        <v>780.6</v>
      </c>
      <c r="O212" s="857"/>
    </row>
    <row r="213" spans="1:25" s="878" customFormat="1">
      <c r="A213" s="735" t="s">
        <v>824</v>
      </c>
      <c r="B213" s="344"/>
      <c r="C213" s="344"/>
      <c r="D213" s="344"/>
      <c r="E213" s="344"/>
      <c r="F213" s="344"/>
      <c r="G213" s="344"/>
      <c r="H213" s="344"/>
      <c r="I213" s="537">
        <v>12.1</v>
      </c>
      <c r="J213" s="537">
        <v>12.1</v>
      </c>
      <c r="K213" s="537">
        <v>12.1</v>
      </c>
      <c r="L213" s="537">
        <v>12.1</v>
      </c>
      <c r="M213" s="537">
        <v>12.1</v>
      </c>
      <c r="N213" s="537">
        <v>12.1</v>
      </c>
      <c r="O213" s="537"/>
    </row>
    <row r="214" spans="1:25" s="878" customFormat="1">
      <c r="A214" s="574" t="s">
        <v>825</v>
      </c>
      <c r="B214" s="344"/>
      <c r="C214" s="344"/>
      <c r="D214" s="344"/>
      <c r="E214" s="344"/>
      <c r="F214" s="344"/>
      <c r="G214" s="344"/>
      <c r="H214" s="344"/>
      <c r="I214" s="537">
        <v>439.6</v>
      </c>
      <c r="J214" s="537">
        <v>768.3</v>
      </c>
      <c r="K214" s="537">
        <v>768.3</v>
      </c>
      <c r="L214" s="537">
        <v>768.3</v>
      </c>
      <c r="M214" s="537">
        <v>768.3</v>
      </c>
      <c r="N214" s="537">
        <v>768.3</v>
      </c>
      <c r="O214" s="537"/>
    </row>
    <row r="215" spans="1:25" s="878" customFormat="1">
      <c r="A215" s="588" t="s">
        <v>839</v>
      </c>
      <c r="B215" s="344"/>
      <c r="C215" s="344"/>
      <c r="D215" s="344"/>
      <c r="E215" s="344"/>
      <c r="F215" s="344"/>
      <c r="G215" s="344"/>
      <c r="H215" s="344"/>
      <c r="I215" s="537">
        <v>0</v>
      </c>
      <c r="J215" s="537">
        <v>0</v>
      </c>
      <c r="K215" s="537">
        <v>0</v>
      </c>
      <c r="L215" s="537">
        <v>0</v>
      </c>
      <c r="M215" s="537">
        <v>0</v>
      </c>
      <c r="N215" s="537">
        <v>0</v>
      </c>
      <c r="O215" s="537"/>
    </row>
    <row r="216" spans="1:25" s="953" customFormat="1">
      <c r="A216" s="957" t="s">
        <v>826</v>
      </c>
      <c r="B216" s="958"/>
      <c r="C216" s="958"/>
      <c r="D216" s="958"/>
      <c r="E216" s="958"/>
      <c r="F216" s="958"/>
      <c r="G216" s="958"/>
      <c r="H216" s="958"/>
      <c r="I216" s="919">
        <v>0</v>
      </c>
      <c r="J216" s="919">
        <v>0</v>
      </c>
      <c r="K216" s="919">
        <v>0</v>
      </c>
      <c r="L216" s="919">
        <v>0</v>
      </c>
      <c r="M216" s="919">
        <v>0</v>
      </c>
      <c r="N216" s="919">
        <v>0</v>
      </c>
      <c r="O216" s="919"/>
    </row>
    <row r="217" spans="1:25" s="9" customFormat="1">
      <c r="A217" s="867"/>
      <c r="B217" s="74"/>
      <c r="C217" s="74"/>
      <c r="D217" s="74"/>
      <c r="E217" s="74"/>
      <c r="F217" s="74"/>
      <c r="G217" s="114"/>
      <c r="H217" s="114"/>
      <c r="I217" s="114"/>
      <c r="J217" s="114"/>
      <c r="K217" s="114"/>
      <c r="L217" s="114"/>
      <c r="M217" s="114"/>
      <c r="N217" s="114"/>
      <c r="O217" s="114"/>
    </row>
    <row r="218" spans="1:25" s="9" customFormat="1" ht="20.25">
      <c r="A218" s="522" t="s">
        <v>833</v>
      </c>
      <c r="B218" s="472"/>
      <c r="C218" s="472"/>
      <c r="D218" s="472"/>
      <c r="E218" s="472"/>
      <c r="F218" s="472"/>
      <c r="G218" s="472"/>
      <c r="H218" s="472"/>
      <c r="I218" s="472"/>
      <c r="J218" s="472"/>
      <c r="K218" s="472"/>
    </row>
    <row r="219" spans="1:25" s="20" customFormat="1" ht="15.75">
      <c r="A219" s="833" t="s">
        <v>716</v>
      </c>
      <c r="B219" s="623">
        <v>2012</v>
      </c>
      <c r="C219" s="623">
        <v>2013</v>
      </c>
      <c r="D219" s="834">
        <v>2014</v>
      </c>
      <c r="E219" s="623">
        <v>2015</v>
      </c>
      <c r="F219" s="623">
        <v>2016</v>
      </c>
      <c r="G219" s="623">
        <v>2017</v>
      </c>
      <c r="H219" s="623">
        <v>2018</v>
      </c>
      <c r="I219" s="623">
        <v>2019</v>
      </c>
      <c r="J219" s="623">
        <v>2020</v>
      </c>
      <c r="K219" s="623">
        <v>2021</v>
      </c>
      <c r="L219" s="835">
        <v>2022</v>
      </c>
      <c r="M219" s="835">
        <v>2023</v>
      </c>
    </row>
    <row r="220" spans="1:25" s="20" customFormat="1" ht="15" customHeight="1">
      <c r="A220" s="836" t="s">
        <v>105</v>
      </c>
      <c r="B220" s="624" t="s">
        <v>81</v>
      </c>
      <c r="C220" s="624" t="s">
        <v>81</v>
      </c>
      <c r="D220" s="837" t="s">
        <v>81</v>
      </c>
      <c r="E220" s="624" t="s">
        <v>81</v>
      </c>
      <c r="F220" s="624" t="s">
        <v>81</v>
      </c>
      <c r="G220" s="624" t="s">
        <v>81</v>
      </c>
      <c r="H220" s="624" t="s">
        <v>81</v>
      </c>
      <c r="I220" s="565" t="s">
        <v>82</v>
      </c>
      <c r="J220" s="565" t="s">
        <v>82</v>
      </c>
      <c r="K220" s="565" t="s">
        <v>82</v>
      </c>
      <c r="L220" s="565" t="s">
        <v>82</v>
      </c>
      <c r="M220" s="565" t="s">
        <v>82</v>
      </c>
      <c r="P220" s="404"/>
      <c r="Q220" s="404"/>
      <c r="R220" s="404"/>
      <c r="S220" s="404"/>
      <c r="T220" s="404"/>
      <c r="U220" s="404"/>
      <c r="V220" s="404"/>
      <c r="W220" s="404"/>
      <c r="X220" s="404"/>
      <c r="Y220" s="404"/>
    </row>
    <row r="221" spans="1:25" s="20" customFormat="1">
      <c r="A221" s="566" t="s">
        <v>106</v>
      </c>
      <c r="B221" s="230" t="s">
        <v>84</v>
      </c>
      <c r="C221" s="230" t="s">
        <v>84</v>
      </c>
      <c r="D221" s="230" t="s">
        <v>84</v>
      </c>
      <c r="E221" s="230" t="s">
        <v>682</v>
      </c>
      <c r="F221" s="230" t="s">
        <v>672</v>
      </c>
      <c r="G221" s="230" t="s">
        <v>762</v>
      </c>
      <c r="H221" s="624" t="s">
        <v>770</v>
      </c>
      <c r="I221" s="567" t="s">
        <v>762</v>
      </c>
      <c r="J221" s="567" t="s">
        <v>762</v>
      </c>
      <c r="K221" s="567" t="s">
        <v>762</v>
      </c>
      <c r="L221" s="567" t="s">
        <v>762</v>
      </c>
      <c r="M221" s="567" t="s">
        <v>762</v>
      </c>
      <c r="P221" s="404"/>
      <c r="Q221" s="404"/>
      <c r="R221" s="404"/>
      <c r="S221" s="404"/>
      <c r="T221" s="404"/>
      <c r="U221" s="404"/>
      <c r="V221" s="404"/>
      <c r="W221" s="404"/>
      <c r="X221" s="404"/>
      <c r="Y221" s="404"/>
    </row>
    <row r="222" spans="1:25">
      <c r="A222" s="566"/>
      <c r="B222" s="230"/>
      <c r="C222" s="230"/>
      <c r="D222" s="562"/>
      <c r="E222" s="230"/>
      <c r="F222" s="230"/>
      <c r="G222" s="838"/>
      <c r="H222" s="230"/>
      <c r="I222" s="567"/>
      <c r="J222" s="567"/>
      <c r="K222" s="567"/>
      <c r="L222" s="567"/>
      <c r="M222" s="567"/>
      <c r="P222" s="10"/>
      <c r="Q222" s="10"/>
      <c r="R222" s="10"/>
      <c r="S222" s="10"/>
      <c r="T222" s="10"/>
      <c r="U222" s="10"/>
      <c r="V222" s="10"/>
      <c r="W222" s="10"/>
      <c r="X222" s="10"/>
      <c r="Y222" s="10"/>
    </row>
    <row r="223" spans="1:25" s="4" customFormat="1">
      <c r="A223" s="568" t="s">
        <v>107</v>
      </c>
      <c r="B223" s="255">
        <v>9418.9</v>
      </c>
      <c r="C223" s="255">
        <v>9897.5</v>
      </c>
      <c r="D223" s="255">
        <v>11874.9</v>
      </c>
      <c r="E223" s="255">
        <v>11003.1</v>
      </c>
      <c r="F223" s="255">
        <v>10485.5</v>
      </c>
      <c r="G223" s="255">
        <v>11525.1</v>
      </c>
      <c r="H223" s="568">
        <v>14086.8</v>
      </c>
      <c r="I223" s="569">
        <v>14266.8</v>
      </c>
      <c r="J223" s="569">
        <v>14630.8</v>
      </c>
      <c r="K223" s="569">
        <v>15236.1</v>
      </c>
      <c r="L223" s="569">
        <v>16846.599999999999</v>
      </c>
      <c r="M223" s="569">
        <v>18516.400000000001</v>
      </c>
      <c r="P223" s="9"/>
      <c r="Q223" s="9"/>
      <c r="R223" s="9"/>
      <c r="S223" s="9"/>
      <c r="T223" s="9"/>
      <c r="U223" s="9"/>
      <c r="V223" s="9"/>
      <c r="W223" s="9"/>
      <c r="X223" s="9"/>
      <c r="Y223" s="9"/>
    </row>
    <row r="224" spans="1:25">
      <c r="A224" s="566"/>
      <c r="B224" s="235"/>
      <c r="C224" s="235"/>
      <c r="D224" s="235"/>
      <c r="E224" s="238"/>
      <c r="F224" s="238"/>
      <c r="G224" s="235"/>
      <c r="H224" s="230"/>
      <c r="I224" s="570"/>
      <c r="J224" s="570"/>
      <c r="K224" s="570"/>
      <c r="L224" s="570"/>
      <c r="M224" s="570"/>
      <c r="P224" s="10"/>
      <c r="Q224" s="10"/>
      <c r="R224" s="10"/>
      <c r="S224" s="10"/>
      <c r="T224" s="10"/>
      <c r="U224" s="10"/>
      <c r="V224" s="10"/>
      <c r="W224" s="10"/>
      <c r="X224" s="10"/>
      <c r="Y224" s="10"/>
    </row>
    <row r="225" spans="1:72" s="4" customFormat="1">
      <c r="A225" s="568" t="s">
        <v>108</v>
      </c>
      <c r="B225" s="255">
        <v>8219</v>
      </c>
      <c r="C225" s="255">
        <v>8879.6</v>
      </c>
      <c r="D225" s="255">
        <v>10232.1</v>
      </c>
      <c r="E225" s="255">
        <v>9157.6</v>
      </c>
      <c r="F225" s="255">
        <v>8421.6</v>
      </c>
      <c r="G225" s="255">
        <v>9141.4</v>
      </c>
      <c r="H225" s="568">
        <f>H227+H243+H245+H273</f>
        <v>10475.900000000001</v>
      </c>
      <c r="I225" s="569">
        <v>10784.5</v>
      </c>
      <c r="J225" s="569">
        <v>11467.5</v>
      </c>
      <c r="K225" s="569">
        <v>12091.8</v>
      </c>
      <c r="L225" s="569">
        <v>13647.9</v>
      </c>
      <c r="M225" s="569">
        <v>15316.6</v>
      </c>
      <c r="P225" s="9"/>
      <c r="Q225" s="9"/>
      <c r="R225" s="9"/>
      <c r="S225" s="9"/>
      <c r="T225" s="9"/>
      <c r="U225" s="9"/>
      <c r="V225" s="9"/>
      <c r="W225" s="9"/>
      <c r="X225" s="9"/>
      <c r="Y225" s="9"/>
    </row>
    <row r="226" spans="1:72">
      <c r="A226" s="566"/>
      <c r="B226" s="235"/>
      <c r="C226" s="235"/>
      <c r="D226" s="235"/>
      <c r="E226" s="238"/>
      <c r="F226" s="238"/>
      <c r="G226" s="235"/>
      <c r="H226" s="230"/>
      <c r="I226" s="570"/>
      <c r="J226" s="570"/>
      <c r="K226" s="570"/>
      <c r="L226" s="570"/>
      <c r="M226" s="570"/>
      <c r="P226" s="10"/>
      <c r="Q226" s="10"/>
      <c r="R226" s="10"/>
      <c r="S226" s="10"/>
      <c r="T226" s="10"/>
      <c r="U226" s="10"/>
      <c r="V226" s="10"/>
      <c r="W226" s="10"/>
      <c r="X226" s="10"/>
      <c r="Y226" s="10"/>
    </row>
    <row r="227" spans="1:72" s="6" customFormat="1">
      <c r="A227" s="571" t="s">
        <v>109</v>
      </c>
      <c r="B227" s="625">
        <v>5629.2</v>
      </c>
      <c r="C227" s="625">
        <v>5848.5</v>
      </c>
      <c r="D227" s="625">
        <v>6778.9</v>
      </c>
      <c r="E227" s="255">
        <v>5894.2</v>
      </c>
      <c r="F227" s="255">
        <v>5286.2</v>
      </c>
      <c r="G227" s="839">
        <v>5317.4</v>
      </c>
      <c r="H227" s="568">
        <f>H228+H230+H235</f>
        <v>6119.2</v>
      </c>
      <c r="I227" s="723">
        <v>6247.1</v>
      </c>
      <c r="J227" s="723">
        <v>6600.5</v>
      </c>
      <c r="K227" s="723">
        <v>7153.1</v>
      </c>
      <c r="L227" s="723">
        <v>8105.4</v>
      </c>
      <c r="M227" s="723">
        <v>9094.9</v>
      </c>
      <c r="P227" s="2"/>
      <c r="Q227" s="2"/>
      <c r="R227" s="2"/>
      <c r="S227" s="2"/>
      <c r="T227" s="2"/>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5"/>
      <c r="BL227" s="5"/>
      <c r="BM227" s="5"/>
      <c r="BN227" s="5"/>
      <c r="BO227" s="5"/>
      <c r="BP227" s="5"/>
      <c r="BQ227" s="5"/>
      <c r="BR227" s="5"/>
      <c r="BS227" s="5"/>
      <c r="BT227" s="5"/>
    </row>
    <row r="228" spans="1:72" s="7" customFormat="1">
      <c r="A228" s="544" t="s">
        <v>110</v>
      </c>
      <c r="B228" s="254">
        <v>2645.1</v>
      </c>
      <c r="C228" s="254">
        <v>2808.4</v>
      </c>
      <c r="D228" s="254">
        <v>3195.1</v>
      </c>
      <c r="E228" s="840">
        <v>3037.1</v>
      </c>
      <c r="F228" s="840">
        <v>2844.3</v>
      </c>
      <c r="G228" s="538">
        <v>3093.8</v>
      </c>
      <c r="H228" s="566">
        <f>H229</f>
        <v>3101.9</v>
      </c>
      <c r="I228" s="539">
        <v>2949.5</v>
      </c>
      <c r="J228" s="539">
        <v>3214.9</v>
      </c>
      <c r="K228" s="539">
        <v>3504.3</v>
      </c>
      <c r="L228" s="539">
        <v>3989.7</v>
      </c>
      <c r="M228" s="539">
        <v>4533.3999999999996</v>
      </c>
      <c r="P228" s="2"/>
      <c r="Q228" s="2"/>
      <c r="R228" s="2"/>
      <c r="S228" s="2"/>
      <c r="T228" s="2"/>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5"/>
      <c r="BL228" s="5"/>
      <c r="BM228" s="5"/>
      <c r="BN228" s="5"/>
      <c r="BO228" s="5"/>
      <c r="BP228" s="5"/>
      <c r="BQ228" s="5"/>
      <c r="BR228" s="5"/>
      <c r="BS228" s="5"/>
      <c r="BT228" s="5"/>
    </row>
    <row r="229" spans="1:72">
      <c r="A229" s="574" t="s">
        <v>111</v>
      </c>
      <c r="B229" s="235">
        <v>2645.1</v>
      </c>
      <c r="C229" s="235">
        <v>2808.4</v>
      </c>
      <c r="D229" s="235">
        <v>3195.1</v>
      </c>
      <c r="E229" s="344">
        <v>3037.1</v>
      </c>
      <c r="F229" s="344">
        <v>2844.3</v>
      </c>
      <c r="G229" s="538">
        <v>3093.8</v>
      </c>
      <c r="H229" s="230">
        <v>3101.9</v>
      </c>
      <c r="I229" s="539">
        <v>2949.5</v>
      </c>
      <c r="J229" s="539">
        <v>3214.9</v>
      </c>
      <c r="K229" s="539">
        <v>3504.3</v>
      </c>
      <c r="L229" s="539">
        <v>3989.7</v>
      </c>
      <c r="M229" s="539">
        <v>4533.3999999999996</v>
      </c>
      <c r="P229" s="10"/>
      <c r="Q229" s="10"/>
      <c r="R229" s="10"/>
      <c r="S229" s="10"/>
      <c r="T229" s="10"/>
      <c r="U229" s="10"/>
      <c r="V229" s="10"/>
      <c r="W229" s="10"/>
      <c r="X229" s="10"/>
      <c r="Y229" s="10"/>
    </row>
    <row r="230" spans="1:72" s="8" customFormat="1">
      <c r="A230" s="566" t="s">
        <v>112</v>
      </c>
      <c r="B230" s="235">
        <v>2739.3</v>
      </c>
      <c r="C230" s="235">
        <v>2755.1</v>
      </c>
      <c r="D230" s="235">
        <v>3353.9</v>
      </c>
      <c r="E230" s="344">
        <v>2621.6</v>
      </c>
      <c r="F230" s="344">
        <v>2230.1</v>
      </c>
      <c r="G230" s="235">
        <v>1950.4</v>
      </c>
      <c r="H230" s="566">
        <f>SUM(H231:H234)</f>
        <v>2751.9</v>
      </c>
      <c r="I230" s="570">
        <v>3032.2</v>
      </c>
      <c r="J230" s="570">
        <v>3096.2</v>
      </c>
      <c r="K230" s="570">
        <v>3333.4</v>
      </c>
      <c r="L230" s="570">
        <v>3767.1</v>
      </c>
      <c r="M230" s="570">
        <v>4181.8</v>
      </c>
      <c r="P230" s="9"/>
      <c r="Q230" s="9"/>
      <c r="R230" s="9"/>
      <c r="S230" s="9"/>
      <c r="T230" s="9"/>
      <c r="U230" s="9"/>
      <c r="V230" s="9"/>
      <c r="W230" s="9"/>
      <c r="X230" s="9"/>
      <c r="Y230" s="9"/>
    </row>
    <row r="231" spans="1:72">
      <c r="A231" s="574" t="s">
        <v>113</v>
      </c>
      <c r="B231" s="235">
        <v>1740.5</v>
      </c>
      <c r="C231" s="235">
        <v>2060.5</v>
      </c>
      <c r="D231" s="235">
        <v>2522.4</v>
      </c>
      <c r="E231" s="344">
        <v>2374.8000000000002</v>
      </c>
      <c r="F231" s="344">
        <v>2093.8000000000002</v>
      </c>
      <c r="G231" s="235">
        <v>1794.1</v>
      </c>
      <c r="H231" s="230">
        <v>1933</v>
      </c>
      <c r="I231" s="570">
        <v>2556.3000000000002</v>
      </c>
      <c r="J231" s="570">
        <v>2784.3</v>
      </c>
      <c r="K231" s="570">
        <v>3036.3</v>
      </c>
      <c r="L231" s="570">
        <v>3410.5</v>
      </c>
      <c r="M231" s="570">
        <v>3818.5</v>
      </c>
      <c r="P231" s="10"/>
      <c r="Q231" s="10"/>
      <c r="R231" s="10"/>
      <c r="S231" s="10"/>
      <c r="T231" s="10"/>
      <c r="U231" s="10"/>
      <c r="V231" s="10"/>
      <c r="W231" s="10"/>
      <c r="X231" s="10"/>
      <c r="Y231" s="10"/>
    </row>
    <row r="232" spans="1:72">
      <c r="A232" s="574" t="s">
        <v>114</v>
      </c>
      <c r="B232" s="235">
        <v>981.1</v>
      </c>
      <c r="C232" s="235">
        <v>666.7</v>
      </c>
      <c r="D232" s="235">
        <v>794.2</v>
      </c>
      <c r="E232" s="344">
        <v>195.4</v>
      </c>
      <c r="F232" s="344">
        <v>92</v>
      </c>
      <c r="G232" s="235">
        <v>113.6</v>
      </c>
      <c r="H232" s="230">
        <v>775</v>
      </c>
      <c r="I232" s="570">
        <v>428.1</v>
      </c>
      <c r="J232" s="570">
        <v>259.3</v>
      </c>
      <c r="K232" s="570">
        <v>240.3</v>
      </c>
      <c r="L232" s="570">
        <v>294.60000000000002</v>
      </c>
      <c r="M232" s="570">
        <v>294.60000000000002</v>
      </c>
      <c r="P232" s="10"/>
      <c r="Q232" s="10"/>
      <c r="R232" s="10"/>
      <c r="S232" s="10"/>
      <c r="T232" s="10"/>
      <c r="U232" s="10"/>
      <c r="V232" s="10"/>
      <c r="W232" s="10"/>
      <c r="X232" s="10"/>
      <c r="Y232" s="10"/>
    </row>
    <row r="233" spans="1:72">
      <c r="A233" s="574" t="s">
        <v>115</v>
      </c>
      <c r="B233" s="235">
        <v>11.4</v>
      </c>
      <c r="C233" s="235">
        <v>18.600000000000001</v>
      </c>
      <c r="D233" s="235">
        <v>22.4</v>
      </c>
      <c r="E233" s="344">
        <v>30.8</v>
      </c>
      <c r="F233" s="344">
        <v>26.6</v>
      </c>
      <c r="G233" s="235">
        <v>25.6</v>
      </c>
      <c r="H233" s="230">
        <v>26.3</v>
      </c>
      <c r="I233" s="570">
        <v>27.9</v>
      </c>
      <c r="J233" s="570">
        <v>30.4</v>
      </c>
      <c r="K233" s="570">
        <v>33.200000000000003</v>
      </c>
      <c r="L233" s="570">
        <v>36.200000000000003</v>
      </c>
      <c r="M233" s="570">
        <v>39.4</v>
      </c>
      <c r="P233" s="10"/>
      <c r="Q233" s="10"/>
      <c r="R233" s="10"/>
      <c r="S233" s="10"/>
      <c r="T233" s="10"/>
      <c r="U233" s="10"/>
      <c r="V233" s="10"/>
      <c r="W233" s="10"/>
      <c r="X233" s="10"/>
      <c r="Y233" s="10"/>
    </row>
    <row r="234" spans="1:72">
      <c r="A234" s="574" t="s">
        <v>116</v>
      </c>
      <c r="B234" s="235">
        <v>6.3</v>
      </c>
      <c r="C234" s="235">
        <v>9.1999999999999993</v>
      </c>
      <c r="D234" s="235">
        <v>14.9</v>
      </c>
      <c r="E234" s="344">
        <v>20.5</v>
      </c>
      <c r="F234" s="344">
        <v>17.7</v>
      </c>
      <c r="G234" s="235">
        <v>17.100000000000001</v>
      </c>
      <c r="H234" s="230">
        <v>17.600000000000001</v>
      </c>
      <c r="I234" s="570">
        <v>19.899999999999999</v>
      </c>
      <c r="J234" s="570">
        <v>21.7</v>
      </c>
      <c r="K234" s="570">
        <v>23.7</v>
      </c>
      <c r="L234" s="570">
        <v>25.8</v>
      </c>
      <c r="M234" s="570">
        <v>28.1</v>
      </c>
      <c r="P234" s="10"/>
      <c r="Q234" s="10"/>
      <c r="R234" s="10"/>
      <c r="S234" s="10"/>
      <c r="T234" s="10"/>
      <c r="U234" s="10"/>
      <c r="V234" s="10"/>
      <c r="W234" s="10"/>
      <c r="X234" s="10"/>
      <c r="Y234" s="10"/>
    </row>
    <row r="235" spans="1:72" s="8" customFormat="1">
      <c r="A235" s="566" t="s">
        <v>117</v>
      </c>
      <c r="B235" s="235">
        <v>244.8</v>
      </c>
      <c r="C235" s="235">
        <v>285</v>
      </c>
      <c r="D235" s="235">
        <v>229.9</v>
      </c>
      <c r="E235" s="344">
        <v>235.6</v>
      </c>
      <c r="F235" s="344">
        <v>211.8</v>
      </c>
      <c r="G235" s="235">
        <v>273.10000000000002</v>
      </c>
      <c r="H235" s="566">
        <f>SUM(H236:H241)</f>
        <v>265.39999999999998</v>
      </c>
      <c r="I235" s="570">
        <v>265.39999999999998</v>
      </c>
      <c r="J235" s="570">
        <v>289.3</v>
      </c>
      <c r="K235" s="570">
        <v>315.39999999999998</v>
      </c>
      <c r="L235" s="570">
        <v>348.7</v>
      </c>
      <c r="M235" s="570">
        <v>379.6</v>
      </c>
      <c r="P235" s="9"/>
      <c r="Q235" s="9"/>
      <c r="R235" s="9"/>
      <c r="S235" s="9"/>
      <c r="T235" s="9"/>
      <c r="U235" s="9"/>
      <c r="V235" s="9"/>
      <c r="W235" s="9"/>
      <c r="X235" s="9"/>
      <c r="Y235" s="9"/>
    </row>
    <row r="236" spans="1:72">
      <c r="A236" s="574" t="s">
        <v>118</v>
      </c>
      <c r="B236" s="235">
        <v>13.3</v>
      </c>
      <c r="C236" s="235"/>
      <c r="D236" s="235"/>
      <c r="E236" s="841" t="s">
        <v>119</v>
      </c>
      <c r="F236" s="90"/>
      <c r="G236" s="841">
        <v>0</v>
      </c>
      <c r="H236" s="230"/>
      <c r="I236" s="570"/>
      <c r="J236" s="725"/>
      <c r="K236" s="725"/>
      <c r="L236" s="725"/>
      <c r="M236" s="725"/>
      <c r="P236" s="10"/>
      <c r="Q236" s="10"/>
      <c r="R236" s="10"/>
      <c r="S236" s="10"/>
      <c r="T236" s="10"/>
      <c r="U236" s="10"/>
      <c r="V236" s="10"/>
      <c r="W236" s="10"/>
      <c r="X236" s="10"/>
      <c r="Y236" s="10"/>
    </row>
    <row r="237" spans="1:72">
      <c r="A237" s="574" t="s">
        <v>120</v>
      </c>
      <c r="B237" s="235">
        <v>163.19999999999999</v>
      </c>
      <c r="C237" s="235">
        <v>244.5</v>
      </c>
      <c r="D237" s="235">
        <v>186.1</v>
      </c>
      <c r="E237" s="344">
        <v>168.9</v>
      </c>
      <c r="F237" s="841">
        <v>132.6</v>
      </c>
      <c r="G237" s="235">
        <v>181.7</v>
      </c>
      <c r="H237" s="230">
        <v>154.6</v>
      </c>
      <c r="I237" s="570">
        <v>149.19999999999999</v>
      </c>
      <c r="J237" s="570">
        <v>162.69999999999999</v>
      </c>
      <c r="K237" s="570">
        <v>177.3</v>
      </c>
      <c r="L237" s="570">
        <v>193.3</v>
      </c>
      <c r="M237" s="570">
        <v>210.7</v>
      </c>
      <c r="P237" s="10"/>
      <c r="Q237" s="10"/>
      <c r="R237" s="10"/>
      <c r="S237" s="10"/>
      <c r="T237" s="10"/>
      <c r="U237" s="10"/>
      <c r="V237" s="10"/>
      <c r="W237" s="10"/>
      <c r="X237" s="10"/>
      <c r="Y237" s="10"/>
    </row>
    <row r="238" spans="1:72">
      <c r="A238" s="574" t="s">
        <v>121</v>
      </c>
      <c r="B238" s="235">
        <v>67.400000000000006</v>
      </c>
      <c r="C238" s="235">
        <v>38.5</v>
      </c>
      <c r="D238" s="235">
        <v>43.1</v>
      </c>
      <c r="E238" s="344">
        <v>66</v>
      </c>
      <c r="F238" s="344">
        <v>78.7</v>
      </c>
      <c r="G238" s="235">
        <v>91.4</v>
      </c>
      <c r="H238" s="230">
        <v>110.8</v>
      </c>
      <c r="I238" s="570">
        <v>116</v>
      </c>
      <c r="J238" s="570">
        <v>126.4</v>
      </c>
      <c r="K238" s="570">
        <v>137.80000000000001</v>
      </c>
      <c r="L238" s="570">
        <v>155.19999999999999</v>
      </c>
      <c r="M238" s="570">
        <v>168.7</v>
      </c>
      <c r="P238" s="10"/>
      <c r="Q238" s="10"/>
      <c r="R238" s="10"/>
      <c r="S238" s="10"/>
      <c r="T238" s="10"/>
      <c r="U238" s="10"/>
      <c r="V238" s="10"/>
      <c r="W238" s="10"/>
      <c r="X238" s="10"/>
      <c r="Y238" s="10"/>
    </row>
    <row r="239" spans="1:72">
      <c r="A239" s="574" t="s">
        <v>782</v>
      </c>
      <c r="B239" s="235"/>
      <c r="C239" s="235"/>
      <c r="D239" s="235"/>
      <c r="E239" s="344"/>
      <c r="F239" s="344"/>
      <c r="G239" s="235"/>
      <c r="H239" s="230"/>
      <c r="I239" s="570"/>
      <c r="J239" s="570"/>
      <c r="K239" s="570"/>
      <c r="L239" s="570"/>
      <c r="M239" s="570"/>
      <c r="P239" s="10"/>
      <c r="Q239" s="10"/>
      <c r="R239" s="10"/>
      <c r="S239" s="10"/>
      <c r="T239" s="10"/>
      <c r="U239" s="10"/>
      <c r="V239" s="10"/>
      <c r="W239" s="10"/>
      <c r="X239" s="10"/>
      <c r="Y239" s="10"/>
    </row>
    <row r="240" spans="1:72">
      <c r="A240" s="574" t="s">
        <v>783</v>
      </c>
      <c r="B240" s="235"/>
      <c r="C240" s="235"/>
      <c r="D240" s="235"/>
      <c r="E240" s="344"/>
      <c r="F240" s="344"/>
      <c r="G240" s="235"/>
      <c r="H240" s="230"/>
      <c r="I240" s="570"/>
      <c r="J240" s="570"/>
      <c r="K240" s="570"/>
      <c r="L240" s="570"/>
      <c r="M240" s="570"/>
      <c r="P240" s="10"/>
      <c r="Q240" s="10"/>
      <c r="R240" s="10"/>
      <c r="S240" s="10"/>
      <c r="T240" s="10"/>
      <c r="U240" s="10"/>
      <c r="V240" s="10"/>
      <c r="W240" s="10"/>
      <c r="X240" s="10"/>
      <c r="Y240" s="10"/>
    </row>
    <row r="241" spans="1:25">
      <c r="A241" s="574" t="s">
        <v>122</v>
      </c>
      <c r="B241" s="235">
        <v>0.9</v>
      </c>
      <c r="C241" s="235">
        <v>2</v>
      </c>
      <c r="D241" s="235">
        <v>0.7</v>
      </c>
      <c r="E241" s="344">
        <v>0.6</v>
      </c>
      <c r="F241" s="344">
        <v>0.5</v>
      </c>
      <c r="G241" s="235">
        <v>0</v>
      </c>
      <c r="H241" s="230"/>
      <c r="I241" s="570">
        <v>0.2</v>
      </c>
      <c r="J241" s="570">
        <v>0.2</v>
      </c>
      <c r="K241" s="570">
        <v>0.2</v>
      </c>
      <c r="L241" s="570">
        <v>0.2</v>
      </c>
      <c r="M241" s="570">
        <v>0.2</v>
      </c>
      <c r="P241" s="10"/>
      <c r="Q241" s="10"/>
      <c r="R241" s="10"/>
      <c r="S241" s="10"/>
      <c r="T241" s="10"/>
      <c r="U241" s="10"/>
      <c r="V241" s="10"/>
      <c r="W241" s="10"/>
      <c r="X241" s="10"/>
      <c r="Y241" s="10"/>
    </row>
    <row r="242" spans="1:25">
      <c r="A242" s="566"/>
      <c r="B242" s="235"/>
      <c r="C242" s="235"/>
      <c r="D242" s="235"/>
      <c r="E242" s="842"/>
      <c r="F242" s="842"/>
      <c r="G242" s="235"/>
      <c r="H242" s="230"/>
      <c r="I242" s="570"/>
      <c r="J242" s="570"/>
      <c r="K242" s="570"/>
      <c r="L242" s="570"/>
      <c r="M242" s="570"/>
      <c r="P242" s="10"/>
      <c r="Q242" s="10"/>
      <c r="R242" s="10"/>
      <c r="S242" s="10"/>
      <c r="T242" s="10"/>
      <c r="U242" s="10"/>
      <c r="V242" s="10"/>
      <c r="W242" s="10"/>
      <c r="X242" s="10"/>
      <c r="Y242" s="10"/>
    </row>
    <row r="243" spans="1:25" s="4" customFormat="1">
      <c r="A243" s="568" t="s">
        <v>123</v>
      </c>
      <c r="B243" s="255">
        <v>3.7</v>
      </c>
      <c r="C243" s="255">
        <v>6.4</v>
      </c>
      <c r="D243" s="255">
        <v>14.6</v>
      </c>
      <c r="E243" s="255">
        <v>18</v>
      </c>
      <c r="F243" s="255">
        <v>14.4</v>
      </c>
      <c r="G243" s="255">
        <v>11.2</v>
      </c>
      <c r="H243" s="568">
        <v>8.6</v>
      </c>
      <c r="I243" s="569">
        <v>0</v>
      </c>
      <c r="J243" s="569">
        <v>0</v>
      </c>
      <c r="K243" s="569">
        <v>0</v>
      </c>
      <c r="L243" s="569">
        <v>0</v>
      </c>
      <c r="M243" s="569">
        <v>0</v>
      </c>
      <c r="P243" s="9"/>
      <c r="Q243" s="9"/>
      <c r="R243" s="9"/>
      <c r="S243" s="9"/>
      <c r="T243" s="9"/>
      <c r="U243" s="9"/>
      <c r="V243" s="9"/>
      <c r="W243" s="9"/>
      <c r="X243" s="9"/>
      <c r="Y243" s="9"/>
    </row>
    <row r="244" spans="1:25">
      <c r="A244" s="574" t="s">
        <v>784</v>
      </c>
      <c r="B244" s="235"/>
      <c r="C244" s="235"/>
      <c r="D244" s="235"/>
      <c r="E244" s="255"/>
      <c r="F244" s="843"/>
      <c r="G244" s="235"/>
      <c r="H244" s="230"/>
      <c r="I244" s="570"/>
      <c r="J244" s="570"/>
      <c r="K244" s="570"/>
      <c r="L244" s="570"/>
      <c r="M244" s="570"/>
      <c r="P244" s="10"/>
      <c r="Q244" s="10"/>
      <c r="R244" s="10"/>
      <c r="S244" s="10"/>
      <c r="T244" s="10"/>
      <c r="U244" s="10"/>
      <c r="V244" s="10"/>
      <c r="W244" s="10"/>
      <c r="X244" s="10"/>
      <c r="Y244" s="10"/>
    </row>
    <row r="245" spans="1:25" s="4" customFormat="1">
      <c r="A245" s="568" t="s">
        <v>124</v>
      </c>
      <c r="B245" s="255">
        <v>2183.1</v>
      </c>
      <c r="C245" s="255">
        <v>2549.1999999999998</v>
      </c>
      <c r="D245" s="255">
        <v>2883.6</v>
      </c>
      <c r="E245" s="255">
        <v>2680.2</v>
      </c>
      <c r="F245" s="255">
        <v>2584.1</v>
      </c>
      <c r="G245" s="255">
        <f>G246+G255+G259+G263+G270</f>
        <v>3255</v>
      </c>
      <c r="H245" s="568">
        <f>H246+H255+H259+H263+H270</f>
        <v>3537.4</v>
      </c>
      <c r="I245" s="569">
        <v>3773.9</v>
      </c>
      <c r="J245" s="569">
        <v>4065.5</v>
      </c>
      <c r="K245" s="569">
        <v>4097.7</v>
      </c>
      <c r="L245" s="569">
        <v>4663.8999999999996</v>
      </c>
      <c r="M245" s="569">
        <v>5301.7</v>
      </c>
      <c r="P245" s="9"/>
      <c r="Q245" s="9"/>
      <c r="R245" s="9"/>
      <c r="S245" s="9"/>
      <c r="T245" s="9"/>
      <c r="U245" s="9"/>
      <c r="V245" s="9"/>
      <c r="W245" s="9"/>
      <c r="X245" s="9"/>
      <c r="Y245" s="9"/>
    </row>
    <row r="246" spans="1:25" s="8" customFormat="1">
      <c r="A246" s="563" t="s">
        <v>792</v>
      </c>
      <c r="B246" s="235">
        <v>1162.2</v>
      </c>
      <c r="C246" s="235">
        <v>1563.4</v>
      </c>
      <c r="D246" s="235">
        <v>1806</v>
      </c>
      <c r="E246" s="840">
        <v>1693.2</v>
      </c>
      <c r="F246" s="840">
        <v>1521.8</v>
      </c>
      <c r="G246" s="235">
        <v>1911.3</v>
      </c>
      <c r="H246" s="566">
        <f>H248+H254</f>
        <v>2167.4</v>
      </c>
      <c r="I246" s="570">
        <v>2286.1</v>
      </c>
      <c r="J246" s="570">
        <v>2443.9</v>
      </c>
      <c r="K246" s="570">
        <v>2332.6999999999998</v>
      </c>
      <c r="L246" s="360">
        <v>2742.2</v>
      </c>
      <c r="M246" s="570">
        <v>3211.4</v>
      </c>
      <c r="P246" s="9"/>
      <c r="Q246" s="9"/>
      <c r="R246" s="9"/>
      <c r="S246" s="9"/>
      <c r="T246" s="9"/>
      <c r="U246" s="9"/>
      <c r="V246" s="9"/>
      <c r="W246" s="9"/>
      <c r="X246" s="9"/>
      <c r="Y246" s="9"/>
    </row>
    <row r="247" spans="1:25" s="8" customFormat="1" ht="12.75" customHeight="1">
      <c r="A247" s="563" t="s">
        <v>785</v>
      </c>
      <c r="B247" s="235"/>
      <c r="C247" s="235"/>
      <c r="D247" s="235"/>
      <c r="E247" s="344"/>
      <c r="F247" s="344"/>
      <c r="G247" s="235"/>
      <c r="H247" s="566"/>
      <c r="I247" s="570"/>
      <c r="J247" s="570"/>
      <c r="K247" s="570"/>
      <c r="L247" s="360"/>
      <c r="M247" s="570"/>
      <c r="P247" s="9"/>
      <c r="Q247" s="9"/>
      <c r="R247" s="9"/>
      <c r="S247" s="9"/>
      <c r="T247" s="9"/>
      <c r="U247" s="9"/>
      <c r="V247" s="9"/>
      <c r="W247" s="9"/>
      <c r="X247" s="9"/>
      <c r="Y247" s="9"/>
    </row>
    <row r="248" spans="1:25" ht="13.5">
      <c r="A248" s="574" t="s">
        <v>834</v>
      </c>
      <c r="B248" s="235">
        <v>1092.0999999999999</v>
      </c>
      <c r="C248" s="235">
        <v>1496.1</v>
      </c>
      <c r="D248" s="235">
        <v>1668.8</v>
      </c>
      <c r="E248" s="344">
        <v>1567</v>
      </c>
      <c r="F248" s="344">
        <v>1442.6</v>
      </c>
      <c r="G248" s="235">
        <v>1868.8</v>
      </c>
      <c r="H248" s="230">
        <v>2067.1</v>
      </c>
      <c r="I248" s="570">
        <v>2188.8000000000002</v>
      </c>
      <c r="J248" s="570">
        <v>2338.6</v>
      </c>
      <c r="K248" s="570">
        <v>2218.6999999999998</v>
      </c>
      <c r="L248" s="570">
        <v>2618.8000000000002</v>
      </c>
      <c r="M248" s="570">
        <v>3077.7</v>
      </c>
      <c r="P248" s="10"/>
      <c r="Q248" s="10"/>
      <c r="R248" s="10"/>
      <c r="S248" s="10"/>
      <c r="T248" s="10"/>
      <c r="U248" s="10"/>
      <c r="V248" s="10"/>
      <c r="W248" s="10"/>
      <c r="X248" s="10"/>
      <c r="Y248" s="10"/>
    </row>
    <row r="249" spans="1:25">
      <c r="A249" s="574" t="s">
        <v>787</v>
      </c>
      <c r="B249" s="235"/>
      <c r="C249" s="235"/>
      <c r="D249" s="235"/>
      <c r="E249" s="344"/>
      <c r="F249" s="344"/>
      <c r="G249" s="235"/>
      <c r="H249" s="230"/>
      <c r="I249" s="570"/>
      <c r="J249" s="570"/>
      <c r="K249" s="570"/>
      <c r="L249" s="570"/>
      <c r="M249" s="570"/>
      <c r="P249" s="10"/>
      <c r="Q249" s="10"/>
      <c r="R249" s="10"/>
      <c r="S249" s="10"/>
      <c r="T249" s="10"/>
      <c r="U249" s="10"/>
      <c r="V249" s="10"/>
      <c r="W249" s="10"/>
      <c r="X249" s="10"/>
      <c r="Y249" s="10"/>
    </row>
    <row r="250" spans="1:25">
      <c r="A250" s="574" t="s">
        <v>788</v>
      </c>
      <c r="B250" s="235"/>
      <c r="C250" s="235"/>
      <c r="D250" s="235"/>
      <c r="E250" s="344"/>
      <c r="F250" s="344"/>
      <c r="G250" s="235"/>
      <c r="H250" s="230"/>
      <c r="I250" s="570"/>
      <c r="J250" s="570"/>
      <c r="K250" s="570"/>
      <c r="L250" s="570"/>
      <c r="M250" s="570"/>
      <c r="P250" s="10"/>
      <c r="Q250" s="10"/>
      <c r="R250" s="10"/>
      <c r="S250" s="10"/>
      <c r="T250" s="10"/>
      <c r="U250" s="10"/>
      <c r="V250" s="10"/>
      <c r="W250" s="10"/>
      <c r="X250" s="10"/>
      <c r="Y250" s="10"/>
    </row>
    <row r="251" spans="1:25">
      <c r="A251" s="574" t="s">
        <v>789</v>
      </c>
      <c r="B251" s="235"/>
      <c r="C251" s="235"/>
      <c r="D251" s="235"/>
      <c r="E251" s="344"/>
      <c r="F251" s="344"/>
      <c r="G251" s="235"/>
      <c r="H251" s="230"/>
      <c r="I251" s="570"/>
      <c r="J251" s="570"/>
      <c r="K251" s="570"/>
      <c r="L251" s="570"/>
      <c r="M251" s="570"/>
      <c r="P251" s="10"/>
      <c r="Q251" s="10"/>
      <c r="R251" s="10"/>
      <c r="S251" s="10"/>
      <c r="T251" s="10"/>
      <c r="U251" s="10"/>
      <c r="V251" s="10"/>
      <c r="W251" s="10"/>
      <c r="X251" s="10"/>
      <c r="Y251" s="10"/>
    </row>
    <row r="252" spans="1:25">
      <c r="A252" s="574" t="s">
        <v>790</v>
      </c>
      <c r="B252" s="235"/>
      <c r="C252" s="235"/>
      <c r="D252" s="235"/>
      <c r="E252" s="344"/>
      <c r="F252" s="344"/>
      <c r="G252" s="235"/>
      <c r="H252" s="230"/>
      <c r="I252" s="570"/>
      <c r="J252" s="570"/>
      <c r="K252" s="570"/>
      <c r="L252" s="570"/>
      <c r="M252" s="570"/>
      <c r="P252" s="10"/>
      <c r="Q252" s="10"/>
      <c r="R252" s="10"/>
      <c r="S252" s="10"/>
      <c r="T252" s="10"/>
      <c r="U252" s="10"/>
      <c r="V252" s="10"/>
      <c r="W252" s="10"/>
      <c r="X252" s="10"/>
      <c r="Y252" s="10"/>
    </row>
    <row r="253" spans="1:25" s="8" customFormat="1">
      <c r="A253" s="563" t="s">
        <v>791</v>
      </c>
      <c r="B253" s="887"/>
      <c r="C253" s="887"/>
      <c r="D253" s="887"/>
      <c r="E253" s="856"/>
      <c r="F253" s="856"/>
      <c r="G253" s="887"/>
      <c r="H253" s="893"/>
      <c r="I253" s="869"/>
      <c r="J253" s="869"/>
      <c r="K253" s="869"/>
      <c r="L253" s="869"/>
      <c r="M253" s="869"/>
      <c r="P253" s="9"/>
      <c r="Q253" s="9"/>
      <c r="R253" s="9"/>
      <c r="S253" s="9"/>
      <c r="T253" s="9"/>
      <c r="U253" s="9"/>
      <c r="V253" s="9"/>
      <c r="W253" s="9"/>
      <c r="X253" s="9"/>
      <c r="Y253" s="9"/>
    </row>
    <row r="254" spans="1:25">
      <c r="A254" s="574" t="s">
        <v>128</v>
      </c>
      <c r="B254" s="235">
        <v>70.2</v>
      </c>
      <c r="C254" s="235">
        <v>67.3</v>
      </c>
      <c r="D254" s="235">
        <v>137.30000000000001</v>
      </c>
      <c r="E254" s="344">
        <v>126.1</v>
      </c>
      <c r="F254" s="344">
        <v>79.2</v>
      </c>
      <c r="G254" s="235">
        <v>42.4</v>
      </c>
      <c r="H254" s="230">
        <v>100.3</v>
      </c>
      <c r="I254" s="570">
        <v>97.3</v>
      </c>
      <c r="J254" s="570">
        <v>105.3</v>
      </c>
      <c r="K254" s="570">
        <v>114</v>
      </c>
      <c r="L254" s="570">
        <v>123.5</v>
      </c>
      <c r="M254" s="570">
        <v>133.80000000000001</v>
      </c>
      <c r="P254" s="10"/>
      <c r="Q254" s="10"/>
      <c r="R254" s="10"/>
      <c r="S254" s="10"/>
      <c r="T254" s="10"/>
      <c r="U254" s="10"/>
      <c r="V254" s="10"/>
      <c r="W254" s="10"/>
      <c r="X254" s="10"/>
      <c r="Y254" s="10"/>
    </row>
    <row r="255" spans="1:25" s="8" customFormat="1">
      <c r="A255" s="563" t="s">
        <v>129</v>
      </c>
      <c r="B255" s="887">
        <v>855.3</v>
      </c>
      <c r="C255" s="887">
        <v>814.4</v>
      </c>
      <c r="D255" s="887">
        <v>889.1</v>
      </c>
      <c r="E255" s="856">
        <v>802</v>
      </c>
      <c r="F255" s="856">
        <v>875.9</v>
      </c>
      <c r="G255" s="887">
        <v>1105</v>
      </c>
      <c r="H255" s="563">
        <f>SUM(H256:H257)</f>
        <v>1074.8</v>
      </c>
      <c r="I255" s="869">
        <v>1244.4000000000001</v>
      </c>
      <c r="J255" s="869">
        <v>1356.3</v>
      </c>
      <c r="K255" s="869">
        <v>1476.4</v>
      </c>
      <c r="L255" s="869">
        <v>1607.3</v>
      </c>
      <c r="M255" s="869">
        <v>1748.2</v>
      </c>
      <c r="P255" s="9"/>
      <c r="Q255" s="9"/>
      <c r="R255" s="9"/>
      <c r="S255" s="9"/>
      <c r="T255" s="9"/>
      <c r="U255" s="9"/>
      <c r="V255" s="9"/>
      <c r="W255" s="9"/>
      <c r="X255" s="9"/>
      <c r="Y255" s="9"/>
    </row>
    <row r="256" spans="1:25">
      <c r="A256" s="574" t="s">
        <v>130</v>
      </c>
      <c r="B256" s="235">
        <v>560.5</v>
      </c>
      <c r="C256" s="235">
        <v>541.9</v>
      </c>
      <c r="D256" s="235">
        <v>638.6</v>
      </c>
      <c r="E256" s="344">
        <v>503.3</v>
      </c>
      <c r="F256" s="344">
        <v>603.70000000000005</v>
      </c>
      <c r="G256" s="235">
        <v>757.3</v>
      </c>
      <c r="H256" s="230">
        <v>774</v>
      </c>
      <c r="I256" s="570">
        <v>922.7</v>
      </c>
      <c r="J256" s="570">
        <v>1005.5</v>
      </c>
      <c r="K256" s="570">
        <v>1093.8</v>
      </c>
      <c r="L256" s="570">
        <v>1190.2</v>
      </c>
      <c r="M256" s="570">
        <v>1293.4000000000001</v>
      </c>
    </row>
    <row r="257" spans="1:25">
      <c r="A257" s="574" t="s">
        <v>131</v>
      </c>
      <c r="B257" s="235">
        <v>294.8</v>
      </c>
      <c r="C257" s="235">
        <v>272.5</v>
      </c>
      <c r="D257" s="235">
        <v>250.6</v>
      </c>
      <c r="E257" s="344">
        <v>298.7</v>
      </c>
      <c r="F257" s="344">
        <v>272.2</v>
      </c>
      <c r="G257" s="235">
        <v>347.8</v>
      </c>
      <c r="H257" s="230">
        <v>300.8</v>
      </c>
      <c r="I257" s="570">
        <v>321.7</v>
      </c>
      <c r="J257" s="570">
        <v>350.8</v>
      </c>
      <c r="K257" s="570">
        <v>382.5</v>
      </c>
      <c r="L257" s="570">
        <v>417.1</v>
      </c>
      <c r="M257" s="570">
        <v>454.8</v>
      </c>
    </row>
    <row r="258" spans="1:25" s="8" customFormat="1">
      <c r="A258" s="563" t="s">
        <v>793</v>
      </c>
      <c r="B258" s="887"/>
      <c r="C258" s="887"/>
      <c r="D258" s="887"/>
      <c r="E258" s="856"/>
      <c r="F258" s="856"/>
      <c r="G258" s="887"/>
      <c r="H258" s="893"/>
      <c r="I258" s="869"/>
      <c r="J258" s="869"/>
      <c r="K258" s="869"/>
      <c r="L258" s="869"/>
      <c r="M258" s="869"/>
    </row>
    <row r="259" spans="1:25" s="8" customFormat="1">
      <c r="A259" s="563" t="s">
        <v>132</v>
      </c>
      <c r="B259" s="887">
        <v>149.9</v>
      </c>
      <c r="C259" s="887">
        <v>159.19999999999999</v>
      </c>
      <c r="D259" s="887">
        <v>176.7</v>
      </c>
      <c r="E259" s="856">
        <v>177.7</v>
      </c>
      <c r="F259" s="856">
        <v>175.7</v>
      </c>
      <c r="G259" s="887">
        <v>228.9</v>
      </c>
      <c r="H259" s="563">
        <f>SUM(H260:H262)</f>
        <v>248.1</v>
      </c>
      <c r="I259" s="869">
        <v>237.6</v>
      </c>
      <c r="J259" s="869">
        <v>258.8</v>
      </c>
      <c r="K259" s="869">
        <v>281.89999999999998</v>
      </c>
      <c r="L259" s="869">
        <v>307</v>
      </c>
      <c r="M259" s="869">
        <v>334.5</v>
      </c>
      <c r="P259" s="9"/>
      <c r="Q259" s="9"/>
      <c r="R259" s="9"/>
      <c r="S259" s="9"/>
      <c r="T259" s="9"/>
      <c r="U259" s="9"/>
      <c r="V259" s="9"/>
      <c r="W259" s="9"/>
      <c r="X259" s="9"/>
      <c r="Y259" s="9"/>
    </row>
    <row r="260" spans="1:25">
      <c r="A260" s="574" t="s">
        <v>133</v>
      </c>
      <c r="B260" s="235">
        <v>9.5</v>
      </c>
      <c r="C260" s="235">
        <v>8.8000000000000007</v>
      </c>
      <c r="D260" s="235">
        <v>12.8</v>
      </c>
      <c r="E260" s="344">
        <v>9.4</v>
      </c>
      <c r="F260" s="344">
        <v>7.8</v>
      </c>
      <c r="G260" s="235">
        <v>22.9</v>
      </c>
      <c r="H260" s="230">
        <v>20.399999999999999</v>
      </c>
      <c r="I260" s="570">
        <v>31.2</v>
      </c>
      <c r="J260" s="570">
        <v>34</v>
      </c>
      <c r="K260" s="570">
        <v>37</v>
      </c>
      <c r="L260" s="570">
        <v>40.4</v>
      </c>
      <c r="M260" s="570">
        <v>44</v>
      </c>
      <c r="P260" s="10"/>
      <c r="Q260" s="10"/>
      <c r="R260" s="10"/>
      <c r="S260" s="10"/>
      <c r="T260" s="10"/>
      <c r="U260" s="10"/>
      <c r="V260" s="10"/>
      <c r="W260" s="10"/>
      <c r="X260" s="10"/>
      <c r="Y260" s="10"/>
    </row>
    <row r="261" spans="1:25">
      <c r="A261" s="574" t="s">
        <v>134</v>
      </c>
      <c r="B261" s="235">
        <v>133.9</v>
      </c>
      <c r="C261" s="235">
        <v>144.6</v>
      </c>
      <c r="D261" s="235">
        <v>158.1</v>
      </c>
      <c r="E261" s="344">
        <v>162.1</v>
      </c>
      <c r="F261" s="344">
        <v>163.5</v>
      </c>
      <c r="G261" s="235">
        <v>178.7</v>
      </c>
      <c r="H261" s="230">
        <v>205.1</v>
      </c>
      <c r="I261" s="570">
        <v>197.3</v>
      </c>
      <c r="J261" s="570">
        <v>215</v>
      </c>
      <c r="K261" s="570">
        <v>234.3</v>
      </c>
      <c r="L261" s="570">
        <v>255.4</v>
      </c>
      <c r="M261" s="570">
        <v>278.39999999999998</v>
      </c>
      <c r="P261" s="10"/>
      <c r="Q261" s="10"/>
      <c r="R261" s="10"/>
      <c r="S261" s="10"/>
      <c r="T261" s="10"/>
      <c r="U261" s="10"/>
      <c r="V261" s="10"/>
      <c r="W261" s="10"/>
      <c r="X261" s="10"/>
      <c r="Y261" s="10"/>
    </row>
    <row r="262" spans="1:25">
      <c r="A262" s="574" t="s">
        <v>135</v>
      </c>
      <c r="B262" s="235">
        <v>6.5</v>
      </c>
      <c r="C262" s="235">
        <v>5.9</v>
      </c>
      <c r="D262" s="235">
        <v>5.8</v>
      </c>
      <c r="E262" s="344">
        <v>6.2</v>
      </c>
      <c r="F262" s="344">
        <v>4.4000000000000004</v>
      </c>
      <c r="G262" s="235">
        <v>14.2</v>
      </c>
      <c r="H262" s="230">
        <v>22.6</v>
      </c>
      <c r="I262" s="570">
        <v>9</v>
      </c>
      <c r="J262" s="570">
        <v>9.6999999999999993</v>
      </c>
      <c r="K262" s="570">
        <v>10.5</v>
      </c>
      <c r="L262" s="570">
        <v>11.3</v>
      </c>
      <c r="M262" s="570">
        <v>12.2</v>
      </c>
      <c r="P262" s="10"/>
      <c r="Q262" s="10"/>
      <c r="R262" s="10"/>
      <c r="S262" s="10"/>
      <c r="T262" s="10"/>
      <c r="U262" s="10"/>
      <c r="V262" s="10"/>
      <c r="W262" s="10"/>
      <c r="X262" s="10"/>
      <c r="Y262" s="10"/>
    </row>
    <row r="263" spans="1:25" s="8" customFormat="1">
      <c r="A263" s="563" t="s">
        <v>136</v>
      </c>
      <c r="B263" s="887">
        <v>10.7</v>
      </c>
      <c r="C263" s="887">
        <v>12.3</v>
      </c>
      <c r="D263" s="887">
        <v>9.1999999999999993</v>
      </c>
      <c r="E263" s="856">
        <v>6.9</v>
      </c>
      <c r="F263" s="856">
        <v>7.5</v>
      </c>
      <c r="G263" s="887">
        <v>7.1</v>
      </c>
      <c r="H263" s="563">
        <v>2.8</v>
      </c>
      <c r="I263" s="869">
        <v>1.2</v>
      </c>
      <c r="J263" s="869">
        <v>1.5</v>
      </c>
      <c r="K263" s="869">
        <v>1.5</v>
      </c>
      <c r="L263" s="869">
        <v>1.5</v>
      </c>
      <c r="M263" s="869">
        <v>1.5</v>
      </c>
      <c r="P263" s="9"/>
      <c r="Q263" s="9"/>
      <c r="R263" s="9"/>
      <c r="S263" s="9"/>
      <c r="T263" s="9"/>
      <c r="U263" s="9"/>
      <c r="V263" s="9"/>
      <c r="W263" s="9"/>
      <c r="X263" s="9"/>
      <c r="Y263" s="9"/>
    </row>
    <row r="264" spans="1:25" hidden="1">
      <c r="A264" s="574" t="s">
        <v>137</v>
      </c>
      <c r="B264" s="235">
        <v>6.7</v>
      </c>
      <c r="C264" s="235">
        <v>7.3</v>
      </c>
      <c r="D264" s="235">
        <v>8.1999999999999993</v>
      </c>
      <c r="E264" s="344">
        <v>5.7</v>
      </c>
      <c r="F264" s="344">
        <v>6.8</v>
      </c>
      <c r="G264" s="235">
        <v>6.4</v>
      </c>
      <c r="H264" s="230"/>
      <c r="I264" s="570"/>
      <c r="J264" s="570"/>
      <c r="K264" s="570"/>
      <c r="L264" s="570"/>
      <c r="M264" s="570"/>
      <c r="P264" s="10"/>
      <c r="Q264" s="10"/>
      <c r="R264" s="10"/>
      <c r="S264" s="10"/>
      <c r="T264" s="10"/>
      <c r="U264" s="10"/>
      <c r="V264" s="10"/>
      <c r="W264" s="10"/>
      <c r="X264" s="10"/>
      <c r="Y264" s="10"/>
    </row>
    <row r="265" spans="1:25" hidden="1">
      <c r="A265" s="574" t="s">
        <v>138</v>
      </c>
      <c r="B265" s="235">
        <v>3.9</v>
      </c>
      <c r="C265" s="235">
        <v>5</v>
      </c>
      <c r="D265" s="235">
        <v>1</v>
      </c>
      <c r="E265" s="344">
        <v>1.1000000000000001</v>
      </c>
      <c r="F265" s="344">
        <v>0.8</v>
      </c>
      <c r="G265" s="235">
        <v>0.8</v>
      </c>
      <c r="H265" s="230"/>
      <c r="I265" s="570"/>
      <c r="J265" s="570"/>
      <c r="K265" s="570"/>
      <c r="L265" s="570"/>
      <c r="M265" s="570"/>
      <c r="P265" s="10"/>
      <c r="Q265" s="10"/>
      <c r="R265" s="10"/>
      <c r="S265" s="10"/>
      <c r="T265" s="10"/>
      <c r="U265" s="10"/>
      <c r="V265" s="10"/>
      <c r="W265" s="10"/>
      <c r="X265" s="10"/>
      <c r="Y265" s="10"/>
    </row>
    <row r="266" spans="1:25" s="8" customFormat="1">
      <c r="A266" s="563" t="s">
        <v>795</v>
      </c>
      <c r="B266" s="887"/>
      <c r="C266" s="887"/>
      <c r="D266" s="887"/>
      <c r="E266" s="856"/>
      <c r="F266" s="856"/>
      <c r="G266" s="887"/>
      <c r="H266" s="893"/>
      <c r="I266" s="869"/>
      <c r="J266" s="869"/>
      <c r="K266" s="869"/>
      <c r="L266" s="869"/>
      <c r="M266" s="869"/>
      <c r="P266" s="9"/>
      <c r="Q266" s="9"/>
      <c r="R266" s="9"/>
      <c r="S266" s="9"/>
      <c r="T266" s="9"/>
      <c r="U266" s="9"/>
      <c r="V266" s="9"/>
      <c r="W266" s="9"/>
      <c r="X266" s="9"/>
      <c r="Y266" s="9"/>
    </row>
    <row r="267" spans="1:25">
      <c r="A267" s="574" t="s">
        <v>794</v>
      </c>
      <c r="B267" s="235"/>
      <c r="C267" s="235"/>
      <c r="D267" s="235"/>
      <c r="E267" s="344"/>
      <c r="F267" s="344"/>
      <c r="G267" s="235"/>
      <c r="H267" s="230"/>
      <c r="I267" s="570"/>
      <c r="J267" s="570"/>
      <c r="K267" s="570"/>
      <c r="L267" s="570"/>
      <c r="M267" s="570"/>
      <c r="P267" s="10"/>
      <c r="Q267" s="10"/>
      <c r="R267" s="10"/>
      <c r="S267" s="10"/>
      <c r="T267" s="10"/>
      <c r="U267" s="10"/>
      <c r="V267" s="10"/>
      <c r="W267" s="10"/>
      <c r="X267" s="10"/>
      <c r="Y267" s="10"/>
    </row>
    <row r="268" spans="1:25">
      <c r="A268" s="574" t="s">
        <v>796</v>
      </c>
      <c r="B268" s="235"/>
      <c r="C268" s="235"/>
      <c r="D268" s="235"/>
      <c r="E268" s="344"/>
      <c r="F268" s="344"/>
      <c r="G268" s="235"/>
      <c r="H268" s="230"/>
      <c r="I268" s="570"/>
      <c r="J268" s="570"/>
      <c r="K268" s="570"/>
      <c r="L268" s="570"/>
      <c r="M268" s="570"/>
      <c r="P268" s="10"/>
      <c r="Q268" s="10"/>
      <c r="R268" s="10"/>
      <c r="S268" s="10"/>
      <c r="T268" s="10"/>
      <c r="U268" s="10"/>
      <c r="V268" s="10"/>
      <c r="W268" s="10"/>
      <c r="X268" s="10"/>
      <c r="Y268" s="10"/>
    </row>
    <row r="269" spans="1:25" s="8" customFormat="1">
      <c r="A269" s="563" t="s">
        <v>797</v>
      </c>
      <c r="B269" s="887"/>
      <c r="C269" s="887"/>
      <c r="D269" s="887"/>
      <c r="E269" s="856"/>
      <c r="F269" s="856"/>
      <c r="G269" s="887"/>
      <c r="H269" s="893"/>
      <c r="I269" s="869"/>
      <c r="J269" s="869"/>
      <c r="K269" s="869"/>
      <c r="L269" s="869"/>
      <c r="M269" s="869"/>
      <c r="P269" s="9"/>
      <c r="Q269" s="9"/>
      <c r="R269" s="9"/>
      <c r="S269" s="9"/>
      <c r="T269" s="9"/>
      <c r="U269" s="9"/>
      <c r="V269" s="9"/>
      <c r="W269" s="9"/>
      <c r="X269" s="9"/>
      <c r="Y269" s="9"/>
    </row>
    <row r="270" spans="1:25" s="8" customFormat="1">
      <c r="A270" s="563" t="s">
        <v>139</v>
      </c>
      <c r="B270" s="235">
        <v>5</v>
      </c>
      <c r="C270" s="626" t="s">
        <v>119</v>
      </c>
      <c r="D270" s="235">
        <v>2.5</v>
      </c>
      <c r="E270" s="344">
        <v>0.4</v>
      </c>
      <c r="F270" s="344">
        <v>3.1</v>
      </c>
      <c r="G270" s="235">
        <v>2.7</v>
      </c>
      <c r="H270" s="566">
        <v>44.3</v>
      </c>
      <c r="I270" s="570">
        <v>4.5999999999999996</v>
      </c>
      <c r="J270" s="570">
        <v>5</v>
      </c>
      <c r="K270" s="570">
        <v>5.3</v>
      </c>
      <c r="L270" s="570">
        <v>5.8</v>
      </c>
      <c r="M270" s="570">
        <v>6</v>
      </c>
      <c r="P270" s="9"/>
      <c r="Q270" s="9"/>
      <c r="R270" s="9"/>
      <c r="S270" s="9"/>
      <c r="T270" s="9"/>
      <c r="U270" s="9"/>
      <c r="V270" s="9"/>
      <c r="W270" s="9"/>
      <c r="X270" s="9"/>
      <c r="Y270" s="9"/>
    </row>
    <row r="271" spans="1:25" hidden="1">
      <c r="A271" s="574" t="s">
        <v>140</v>
      </c>
      <c r="B271" s="235">
        <v>5</v>
      </c>
      <c r="C271" s="626" t="s">
        <v>119</v>
      </c>
      <c r="D271" s="235">
        <v>2.5</v>
      </c>
      <c r="E271" s="344">
        <v>0.4</v>
      </c>
      <c r="F271" s="344">
        <v>3.1</v>
      </c>
      <c r="G271" s="235">
        <v>2.7</v>
      </c>
      <c r="H271" s="230"/>
      <c r="I271" s="570"/>
      <c r="J271" s="570"/>
      <c r="K271" s="570"/>
      <c r="L271" s="570"/>
      <c r="M271" s="570"/>
      <c r="P271" s="10"/>
      <c r="Q271" s="10"/>
      <c r="R271" s="10"/>
      <c r="S271" s="10"/>
      <c r="T271" s="10"/>
      <c r="U271" s="10"/>
      <c r="V271" s="10"/>
      <c r="W271" s="10"/>
      <c r="X271" s="10"/>
      <c r="Y271" s="10"/>
    </row>
    <row r="272" spans="1:25">
      <c r="A272" s="566" t="s">
        <v>798</v>
      </c>
      <c r="B272" s="235"/>
      <c r="C272" s="235"/>
      <c r="D272" s="235"/>
      <c r="E272" s="842"/>
      <c r="F272" s="842"/>
      <c r="G272" s="235"/>
      <c r="H272" s="230"/>
      <c r="I272" s="570"/>
      <c r="J272" s="570"/>
      <c r="K272" s="570"/>
      <c r="L272" s="570"/>
      <c r="M272" s="570"/>
      <c r="P272" s="10"/>
      <c r="Q272" s="10"/>
      <c r="R272" s="10"/>
      <c r="S272" s="10"/>
      <c r="T272" s="10"/>
      <c r="U272" s="10"/>
      <c r="V272" s="10"/>
      <c r="W272" s="10"/>
      <c r="X272" s="10"/>
      <c r="Y272" s="10"/>
    </row>
    <row r="273" spans="1:25 16372:16372" s="4" customFormat="1">
      <c r="A273" s="568" t="s">
        <v>141</v>
      </c>
      <c r="B273" s="255">
        <v>402.9</v>
      </c>
      <c r="C273" s="255">
        <v>475.5</v>
      </c>
      <c r="D273" s="255">
        <v>555</v>
      </c>
      <c r="E273" s="255">
        <v>565.20000000000005</v>
      </c>
      <c r="F273" s="255">
        <v>536.79999999999995</v>
      </c>
      <c r="G273" s="255">
        <v>557.70000000000005</v>
      </c>
      <c r="H273" s="568">
        <f>H274+H278</f>
        <v>810.7</v>
      </c>
      <c r="I273" s="569">
        <v>763.4</v>
      </c>
      <c r="J273" s="569">
        <v>801.6</v>
      </c>
      <c r="K273" s="569">
        <v>841</v>
      </c>
      <c r="L273" s="569">
        <v>878.7</v>
      </c>
      <c r="M273" s="569">
        <v>920</v>
      </c>
      <c r="P273" s="9"/>
      <c r="Q273" s="9"/>
      <c r="R273" s="9"/>
      <c r="S273" s="9"/>
      <c r="T273" s="9"/>
      <c r="U273" s="9"/>
      <c r="V273" s="9"/>
      <c r="W273" s="9"/>
      <c r="X273" s="9"/>
      <c r="Y273" s="9"/>
    </row>
    <row r="274" spans="1:25 16372:16372" s="8" customFormat="1">
      <c r="A274" s="563" t="s">
        <v>799</v>
      </c>
      <c r="B274" s="887">
        <v>223</v>
      </c>
      <c r="C274" s="887">
        <v>263.89999999999998</v>
      </c>
      <c r="D274" s="887">
        <v>280.5</v>
      </c>
      <c r="E274" s="888">
        <v>249.1</v>
      </c>
      <c r="F274" s="888">
        <v>242.9</v>
      </c>
      <c r="G274" s="887">
        <v>260.3</v>
      </c>
      <c r="H274" s="563">
        <f>H275+H276</f>
        <v>418.3</v>
      </c>
      <c r="I274" s="869">
        <v>358.1</v>
      </c>
      <c r="J274" s="869">
        <v>390.1</v>
      </c>
      <c r="K274" s="869">
        <v>424.8</v>
      </c>
      <c r="L274" s="869">
        <v>462.5</v>
      </c>
      <c r="M274" s="869">
        <v>503.9</v>
      </c>
      <c r="P274" s="9"/>
      <c r="Q274" s="9"/>
      <c r="R274" s="9"/>
      <c r="S274" s="9"/>
      <c r="T274" s="9"/>
      <c r="U274" s="9"/>
      <c r="V274" s="9"/>
      <c r="W274" s="9"/>
      <c r="X274" s="9"/>
      <c r="Y274" s="9"/>
    </row>
    <row r="275" spans="1:25 16372:16372">
      <c r="A275" s="574" t="s">
        <v>143</v>
      </c>
      <c r="B275" s="235">
        <v>223</v>
      </c>
      <c r="C275" s="235">
        <v>257.2</v>
      </c>
      <c r="D275" s="235">
        <v>273.2</v>
      </c>
      <c r="E275" s="344">
        <v>243.4</v>
      </c>
      <c r="F275" s="344">
        <v>242.9</v>
      </c>
      <c r="G275" s="235">
        <v>246.4</v>
      </c>
      <c r="H275" s="230">
        <v>325.3</v>
      </c>
      <c r="I275" s="570">
        <v>358.1</v>
      </c>
      <c r="J275" s="570">
        <v>390.1</v>
      </c>
      <c r="K275" s="570">
        <v>424.8</v>
      </c>
      <c r="L275" s="570">
        <v>462.5</v>
      </c>
      <c r="M275" s="570">
        <v>503.9</v>
      </c>
      <c r="P275" s="10"/>
      <c r="Q275" s="10"/>
      <c r="R275" s="10"/>
      <c r="S275" s="10"/>
      <c r="T275" s="10"/>
      <c r="U275" s="10"/>
      <c r="V275" s="10"/>
      <c r="W275" s="10"/>
      <c r="X275" s="10"/>
      <c r="Y275" s="10"/>
    </row>
    <row r="276" spans="1:25 16372:16372">
      <c r="A276" s="574" t="s">
        <v>144</v>
      </c>
      <c r="B276" s="235" t="s">
        <v>119</v>
      </c>
      <c r="C276" s="235">
        <v>6.7</v>
      </c>
      <c r="D276" s="235">
        <v>7.3</v>
      </c>
      <c r="E276" s="344">
        <v>5.7</v>
      </c>
      <c r="F276" s="90"/>
      <c r="G276" s="235">
        <v>14</v>
      </c>
      <c r="H276" s="230">
        <v>93</v>
      </c>
      <c r="I276" s="570"/>
      <c r="J276" s="570"/>
      <c r="K276" s="570"/>
      <c r="L276" s="570"/>
      <c r="M276" s="570"/>
      <c r="P276" s="10"/>
      <c r="Q276" s="10"/>
      <c r="R276" s="10"/>
      <c r="S276" s="10"/>
      <c r="T276" s="10"/>
      <c r="U276" s="10"/>
      <c r="V276" s="10"/>
      <c r="W276" s="10"/>
      <c r="X276" s="10"/>
      <c r="Y276" s="10"/>
    </row>
    <row r="277" spans="1:25 16372:16372">
      <c r="A277" s="574" t="s">
        <v>800</v>
      </c>
      <c r="B277" s="235"/>
      <c r="C277" s="235"/>
      <c r="D277" s="235"/>
      <c r="E277" s="344"/>
      <c r="F277" s="90"/>
      <c r="G277" s="235"/>
      <c r="H277" s="230"/>
      <c r="I277" s="570"/>
      <c r="J277" s="570"/>
      <c r="K277" s="570"/>
      <c r="L277" s="570"/>
      <c r="M277" s="570"/>
      <c r="P277" s="10"/>
      <c r="Q277" s="10"/>
      <c r="R277" s="10"/>
      <c r="S277" s="10"/>
      <c r="T277" s="10"/>
      <c r="U277" s="10"/>
      <c r="V277" s="10"/>
      <c r="W277" s="10"/>
      <c r="X277" s="10"/>
      <c r="Y277" s="10"/>
    </row>
    <row r="278" spans="1:25 16372:16372" s="8" customFormat="1">
      <c r="A278" s="563" t="s">
        <v>801</v>
      </c>
      <c r="B278" s="887">
        <v>179.9</v>
      </c>
      <c r="C278" s="887">
        <v>211.7</v>
      </c>
      <c r="D278" s="887">
        <v>274.5</v>
      </c>
      <c r="E278" s="856">
        <v>316.2</v>
      </c>
      <c r="F278" s="856">
        <v>294</v>
      </c>
      <c r="G278" s="887">
        <v>297.3</v>
      </c>
      <c r="H278" s="563">
        <f>H279</f>
        <v>392.4</v>
      </c>
      <c r="I278" s="869">
        <v>405.4</v>
      </c>
      <c r="J278" s="869">
        <v>411.5</v>
      </c>
      <c r="K278" s="869">
        <v>416.2</v>
      </c>
      <c r="L278" s="869">
        <v>416.2</v>
      </c>
      <c r="M278" s="869">
        <v>416.2</v>
      </c>
      <c r="P278" s="9"/>
      <c r="Q278" s="9"/>
      <c r="R278" s="9"/>
      <c r="S278" s="9"/>
      <c r="T278" s="9"/>
      <c r="U278" s="9"/>
      <c r="V278" s="9"/>
      <c r="W278" s="9"/>
      <c r="X278" s="9"/>
      <c r="Y278" s="9"/>
    </row>
    <row r="279" spans="1:25 16372:16372">
      <c r="A279" s="574" t="s">
        <v>146</v>
      </c>
      <c r="B279" s="235">
        <v>179.9</v>
      </c>
      <c r="C279" s="235">
        <v>211.7</v>
      </c>
      <c r="D279" s="235">
        <v>274.5</v>
      </c>
      <c r="E279" s="344">
        <v>316.2</v>
      </c>
      <c r="F279" s="344">
        <v>294</v>
      </c>
      <c r="G279" s="235">
        <v>297.3</v>
      </c>
      <c r="H279" s="230">
        <v>392.4</v>
      </c>
      <c r="I279" s="570">
        <v>405.4</v>
      </c>
      <c r="J279" s="570">
        <v>411.5</v>
      </c>
      <c r="K279" s="570">
        <v>416.2</v>
      </c>
      <c r="L279" s="570">
        <v>416.2</v>
      </c>
      <c r="M279" s="570">
        <v>416.2</v>
      </c>
      <c r="P279" s="10"/>
      <c r="Q279" s="10"/>
      <c r="R279" s="10"/>
      <c r="S279" s="10"/>
      <c r="T279" s="10"/>
      <c r="U279" s="10"/>
      <c r="V279" s="10"/>
      <c r="W279" s="10"/>
      <c r="X279" s="10"/>
      <c r="Y279" s="10"/>
    </row>
    <row r="280" spans="1:25 16372:16372">
      <c r="A280" s="566" t="s">
        <v>150</v>
      </c>
      <c r="B280" s="235"/>
      <c r="C280" s="235"/>
      <c r="D280" s="235"/>
      <c r="E280" s="230"/>
      <c r="F280" s="844"/>
      <c r="G280" s="235"/>
      <c r="H280" s="230"/>
      <c r="I280" s="570"/>
      <c r="J280" s="570"/>
      <c r="K280" s="570"/>
      <c r="L280" s="570"/>
      <c r="M280" s="570"/>
      <c r="P280" s="10"/>
      <c r="Q280" s="10"/>
      <c r="R280" s="10"/>
      <c r="S280" s="10"/>
      <c r="T280" s="10"/>
      <c r="U280" s="10"/>
      <c r="V280" s="10"/>
      <c r="W280" s="10"/>
      <c r="X280" s="10"/>
      <c r="Y280" s="10"/>
    </row>
    <row r="281" spans="1:25 16372:16372" s="4" customFormat="1">
      <c r="A281" s="568" t="s">
        <v>151</v>
      </c>
      <c r="B281" s="255">
        <v>930.8</v>
      </c>
      <c r="C281" s="255">
        <v>877.5</v>
      </c>
      <c r="D281" s="255">
        <v>867.5</v>
      </c>
      <c r="E281" s="255">
        <v>819.5</v>
      </c>
      <c r="F281" s="255">
        <v>1430.1</v>
      </c>
      <c r="G281" s="255">
        <v>1439.9</v>
      </c>
      <c r="H281" s="568">
        <f>H282+H295</f>
        <v>1835.7</v>
      </c>
      <c r="I281" s="569">
        <v>943.1</v>
      </c>
      <c r="J281" s="569">
        <v>932.1</v>
      </c>
      <c r="K281" s="569">
        <v>932.1</v>
      </c>
      <c r="L281" s="569">
        <v>932.1</v>
      </c>
      <c r="M281" s="569">
        <v>932.1</v>
      </c>
      <c r="P281" s="9"/>
      <c r="Q281" s="9"/>
      <c r="R281" s="9"/>
      <c r="S281" s="9"/>
      <c r="T281" s="9"/>
      <c r="U281" s="9"/>
      <c r="V281" s="9"/>
      <c r="W281" s="9"/>
      <c r="X281" s="9"/>
      <c r="Y281" s="9"/>
    </row>
    <row r="282" spans="1:25 16372:16372" s="8" customFormat="1">
      <c r="A282" s="563" t="s">
        <v>802</v>
      </c>
      <c r="B282" s="887">
        <v>823.3</v>
      </c>
      <c r="C282" s="887">
        <v>776.2</v>
      </c>
      <c r="D282" s="887">
        <v>767.3</v>
      </c>
      <c r="E282" s="888">
        <v>778.8</v>
      </c>
      <c r="F282" s="888">
        <v>1261.4000000000001</v>
      </c>
      <c r="G282" s="887">
        <v>1281.9000000000001</v>
      </c>
      <c r="H282" s="893">
        <v>1348.7</v>
      </c>
      <c r="I282" s="869">
        <v>775.5</v>
      </c>
      <c r="J282" s="869">
        <v>766.2</v>
      </c>
      <c r="K282" s="869">
        <v>766.2</v>
      </c>
      <c r="L282" s="869">
        <v>766.2</v>
      </c>
      <c r="M282" s="869">
        <v>766.2</v>
      </c>
      <c r="P282" s="9"/>
      <c r="Q282" s="9"/>
      <c r="R282" s="9"/>
      <c r="S282" s="9"/>
      <c r="T282" s="9"/>
      <c r="U282" s="9"/>
      <c r="V282" s="9"/>
      <c r="W282" s="9"/>
      <c r="X282" s="9"/>
      <c r="Y282" s="9"/>
    </row>
    <row r="283" spans="1:25 16372:16372" hidden="1">
      <c r="A283" s="574" t="s">
        <v>438</v>
      </c>
      <c r="B283" s="235">
        <v>453.2</v>
      </c>
      <c r="C283" s="235">
        <v>427.2</v>
      </c>
      <c r="D283" s="235">
        <v>422.3</v>
      </c>
      <c r="E283" s="344">
        <v>505</v>
      </c>
      <c r="F283" s="344">
        <v>1207.0999999999999</v>
      </c>
      <c r="G283" s="235"/>
      <c r="H283" s="230"/>
      <c r="I283" s="570"/>
      <c r="J283" s="570"/>
      <c r="K283" s="570"/>
      <c r="L283" s="570"/>
      <c r="M283" s="570"/>
      <c r="P283" s="10"/>
      <c r="Q283" s="10"/>
      <c r="R283" s="10"/>
      <c r="S283" s="10"/>
      <c r="T283" s="10"/>
      <c r="U283" s="10"/>
      <c r="V283" s="10"/>
      <c r="W283" s="10"/>
      <c r="X283" s="10"/>
      <c r="Y283" s="10"/>
    </row>
    <row r="284" spans="1:25 16372:16372" hidden="1">
      <c r="A284" s="574" t="s">
        <v>439</v>
      </c>
      <c r="B284" s="235">
        <v>10.199999999999999</v>
      </c>
      <c r="C284" s="235">
        <v>9.6</v>
      </c>
      <c r="D284" s="235">
        <v>9.5</v>
      </c>
      <c r="E284" s="344" t="s">
        <v>119</v>
      </c>
      <c r="F284" s="344"/>
      <c r="G284" s="626"/>
      <c r="H284" s="230"/>
      <c r="I284" s="575"/>
      <c r="J284" s="575"/>
      <c r="K284" s="575"/>
      <c r="L284" s="575"/>
      <c r="M284" s="575"/>
      <c r="P284" s="10"/>
      <c r="Q284" s="10"/>
      <c r="R284" s="10"/>
      <c r="S284" s="10"/>
      <c r="T284" s="10"/>
      <c r="U284" s="10"/>
      <c r="V284" s="10"/>
      <c r="W284" s="10"/>
      <c r="X284" s="10"/>
      <c r="Y284" s="10"/>
    </row>
    <row r="285" spans="1:25 16372:16372" hidden="1">
      <c r="A285" s="574" t="s">
        <v>440</v>
      </c>
      <c r="B285" s="235">
        <v>442.9</v>
      </c>
      <c r="C285" s="235">
        <v>417.6</v>
      </c>
      <c r="D285" s="235">
        <v>412.8</v>
      </c>
      <c r="E285" s="344">
        <v>505</v>
      </c>
      <c r="F285" s="344">
        <v>1207.0999999999999</v>
      </c>
      <c r="G285" s="235"/>
      <c r="H285" s="230"/>
      <c r="I285" s="570"/>
      <c r="J285" s="570"/>
      <c r="K285" s="570"/>
      <c r="L285" s="570"/>
      <c r="M285" s="570"/>
      <c r="P285" s="10"/>
      <c r="Q285" s="10"/>
      <c r="R285" s="10"/>
      <c r="S285" s="10"/>
      <c r="T285" s="10"/>
      <c r="U285" s="10"/>
      <c r="V285" s="10"/>
      <c r="W285" s="10"/>
      <c r="X285" s="10"/>
      <c r="Y285" s="10"/>
    </row>
    <row r="286" spans="1:25 16372:16372" hidden="1">
      <c r="A286" s="574" t="s">
        <v>441</v>
      </c>
      <c r="B286" s="235">
        <v>370.2</v>
      </c>
      <c r="C286" s="235">
        <v>349</v>
      </c>
      <c r="D286" s="235">
        <v>345</v>
      </c>
      <c r="E286" s="344">
        <v>273.8</v>
      </c>
      <c r="F286" s="344">
        <v>54.3</v>
      </c>
      <c r="G286" s="841"/>
      <c r="H286" s="230"/>
      <c r="I286" s="570"/>
      <c r="J286" s="570"/>
      <c r="K286" s="570"/>
      <c r="L286" s="570"/>
      <c r="M286" s="570"/>
      <c r="P286" s="10"/>
      <c r="Q286" s="10"/>
      <c r="R286" s="10"/>
      <c r="S286" s="10"/>
      <c r="T286" s="10"/>
      <c r="U286" s="10"/>
      <c r="V286" s="10"/>
      <c r="W286" s="10"/>
      <c r="X286" s="10"/>
      <c r="Y286" s="10"/>
      <c r="XER286" s="82"/>
    </row>
    <row r="287" spans="1:25 16372:16372" hidden="1">
      <c r="A287" s="574" t="s">
        <v>439</v>
      </c>
      <c r="B287" s="235">
        <v>20.7</v>
      </c>
      <c r="C287" s="235">
        <v>19.5</v>
      </c>
      <c r="D287" s="235">
        <v>19.3</v>
      </c>
      <c r="E287" s="344" t="s">
        <v>119</v>
      </c>
      <c r="F287" s="344"/>
      <c r="G287" s="841"/>
      <c r="H287" s="230"/>
      <c r="I287" s="575"/>
      <c r="J287" s="575"/>
      <c r="K287" s="575"/>
      <c r="L287" s="575"/>
      <c r="M287" s="575"/>
      <c r="P287" s="10"/>
      <c r="Q287" s="10"/>
      <c r="R287" s="10"/>
      <c r="S287" s="10"/>
      <c r="T287" s="10"/>
      <c r="U287" s="10"/>
      <c r="V287" s="10"/>
      <c r="W287" s="10"/>
      <c r="X287" s="10"/>
      <c r="Y287" s="10"/>
    </row>
    <row r="288" spans="1:25 16372:16372" hidden="1">
      <c r="A288" s="574" t="s">
        <v>440</v>
      </c>
      <c r="B288" s="235">
        <v>349.5</v>
      </c>
      <c r="C288" s="235">
        <v>329.5</v>
      </c>
      <c r="D288" s="235">
        <v>325.7</v>
      </c>
      <c r="E288" s="344">
        <v>273.8</v>
      </c>
      <c r="F288" s="344">
        <v>54.3</v>
      </c>
      <c r="G288" s="841"/>
      <c r="H288" s="230"/>
      <c r="I288" s="570"/>
      <c r="J288" s="570"/>
      <c r="K288" s="570"/>
      <c r="L288" s="570"/>
      <c r="M288" s="570"/>
      <c r="P288" s="10"/>
      <c r="Q288" s="10"/>
      <c r="R288" s="10"/>
      <c r="S288" s="10"/>
      <c r="T288" s="10"/>
      <c r="U288" s="10"/>
      <c r="V288" s="10"/>
      <c r="W288" s="10"/>
      <c r="X288" s="10"/>
      <c r="Y288" s="10"/>
    </row>
    <row r="289" spans="1:25" s="8" customFormat="1">
      <c r="A289" s="563" t="s">
        <v>809</v>
      </c>
      <c r="B289" s="887"/>
      <c r="C289" s="887"/>
      <c r="D289" s="887"/>
      <c r="E289" s="856"/>
      <c r="F289" s="856"/>
      <c r="G289" s="889"/>
      <c r="H289" s="893"/>
      <c r="I289" s="869"/>
      <c r="J289" s="869"/>
      <c r="K289" s="869"/>
      <c r="L289" s="869"/>
      <c r="M289" s="869"/>
      <c r="P289" s="9"/>
      <c r="Q289" s="9"/>
      <c r="R289" s="9"/>
      <c r="S289" s="9"/>
      <c r="T289" s="9"/>
      <c r="U289" s="9"/>
      <c r="V289" s="9"/>
      <c r="W289" s="9"/>
      <c r="X289" s="9"/>
      <c r="Y289" s="9"/>
    </row>
    <row r="290" spans="1:25">
      <c r="A290" s="574" t="s">
        <v>810</v>
      </c>
      <c r="B290" s="235"/>
      <c r="C290" s="235"/>
      <c r="D290" s="235"/>
      <c r="E290" s="344"/>
      <c r="F290" s="344"/>
      <c r="G290" s="841"/>
      <c r="H290" s="230"/>
      <c r="I290" s="570"/>
      <c r="J290" s="570"/>
      <c r="K290" s="570"/>
      <c r="L290" s="570"/>
      <c r="M290" s="570"/>
      <c r="P290" s="10"/>
      <c r="Q290" s="10"/>
      <c r="R290" s="10"/>
      <c r="S290" s="10"/>
      <c r="T290" s="10"/>
      <c r="U290" s="10"/>
      <c r="V290" s="10"/>
      <c r="W290" s="10"/>
      <c r="X290" s="10"/>
      <c r="Y290" s="10"/>
    </row>
    <row r="291" spans="1:25">
      <c r="A291" s="574" t="s">
        <v>811</v>
      </c>
      <c r="B291" s="235"/>
      <c r="C291" s="235"/>
      <c r="D291" s="235"/>
      <c r="E291" s="344"/>
      <c r="F291" s="344"/>
      <c r="G291" s="841"/>
      <c r="H291" s="230"/>
      <c r="I291" s="570"/>
      <c r="J291" s="570"/>
      <c r="K291" s="570"/>
      <c r="L291" s="570"/>
      <c r="M291" s="570"/>
      <c r="P291" s="10"/>
      <c r="Q291" s="10"/>
      <c r="R291" s="10"/>
      <c r="S291" s="10"/>
      <c r="T291" s="10"/>
      <c r="U291" s="10"/>
      <c r="V291" s="10"/>
      <c r="W291" s="10"/>
      <c r="X291" s="10"/>
      <c r="Y291" s="10"/>
    </row>
    <row r="292" spans="1:25" s="8" customFormat="1">
      <c r="A292" s="563" t="s">
        <v>808</v>
      </c>
      <c r="B292" s="887"/>
      <c r="C292" s="887"/>
      <c r="D292" s="887"/>
      <c r="E292" s="856"/>
      <c r="F292" s="856"/>
      <c r="G292" s="889"/>
      <c r="H292" s="893"/>
      <c r="I292" s="869"/>
      <c r="J292" s="869"/>
      <c r="K292" s="869"/>
      <c r="L292" s="869"/>
      <c r="M292" s="869"/>
      <c r="P292" s="9"/>
      <c r="Q292" s="9"/>
      <c r="R292" s="9"/>
      <c r="S292" s="9"/>
      <c r="T292" s="9"/>
      <c r="U292" s="9"/>
      <c r="V292" s="9"/>
      <c r="W292" s="9"/>
      <c r="X292" s="9"/>
      <c r="Y292" s="9"/>
    </row>
    <row r="293" spans="1:25">
      <c r="A293" s="574" t="s">
        <v>803</v>
      </c>
      <c r="B293" s="235"/>
      <c r="C293" s="235"/>
      <c r="D293" s="235"/>
      <c r="E293" s="344"/>
      <c r="F293" s="344"/>
      <c r="G293" s="841"/>
      <c r="H293" s="230"/>
      <c r="I293" s="570"/>
      <c r="J293" s="570"/>
      <c r="K293" s="570"/>
      <c r="L293" s="570"/>
      <c r="M293" s="570"/>
      <c r="P293" s="10"/>
      <c r="Q293" s="10"/>
      <c r="R293" s="10"/>
      <c r="S293" s="10"/>
      <c r="T293" s="10"/>
      <c r="U293" s="10"/>
      <c r="V293" s="10"/>
      <c r="W293" s="10"/>
      <c r="X293" s="10"/>
      <c r="Y293" s="10"/>
    </row>
    <row r="294" spans="1:25">
      <c r="A294" s="574" t="s">
        <v>804</v>
      </c>
      <c r="B294" s="235"/>
      <c r="C294" s="235"/>
      <c r="D294" s="235"/>
      <c r="E294" s="344"/>
      <c r="F294" s="344"/>
      <c r="G294" s="841"/>
      <c r="H294" s="230"/>
      <c r="I294" s="570"/>
      <c r="J294" s="570"/>
      <c r="K294" s="570"/>
      <c r="L294" s="570"/>
      <c r="M294" s="570"/>
      <c r="P294" s="10"/>
      <c r="Q294" s="10"/>
      <c r="R294" s="10"/>
      <c r="S294" s="10"/>
      <c r="T294" s="10"/>
      <c r="U294" s="10"/>
      <c r="V294" s="10"/>
      <c r="W294" s="10"/>
      <c r="X294" s="10"/>
      <c r="Y294" s="10"/>
    </row>
    <row r="295" spans="1:25" s="8" customFormat="1">
      <c r="A295" s="563" t="s">
        <v>807</v>
      </c>
      <c r="B295" s="887">
        <v>107.5</v>
      </c>
      <c r="C295" s="887">
        <v>101.3</v>
      </c>
      <c r="D295" s="887">
        <v>100.2</v>
      </c>
      <c r="E295" s="856">
        <v>40.700000000000003</v>
      </c>
      <c r="F295" s="856">
        <v>168.7</v>
      </c>
      <c r="G295" s="889">
        <v>158</v>
      </c>
      <c r="H295" s="893">
        <v>487</v>
      </c>
      <c r="I295" s="869">
        <v>167.6</v>
      </c>
      <c r="J295" s="869">
        <v>165.9</v>
      </c>
      <c r="K295" s="869">
        <v>165.9</v>
      </c>
      <c r="L295" s="869">
        <v>165.9</v>
      </c>
      <c r="M295" s="869">
        <v>165.9</v>
      </c>
      <c r="P295" s="9"/>
      <c r="Q295" s="9"/>
      <c r="R295" s="9"/>
      <c r="S295" s="9"/>
      <c r="T295" s="9"/>
      <c r="U295" s="9"/>
      <c r="V295" s="9"/>
      <c r="W295" s="9"/>
      <c r="X295" s="9"/>
      <c r="Y295" s="9"/>
    </row>
    <row r="296" spans="1:25" hidden="1">
      <c r="A296" s="574" t="s">
        <v>438</v>
      </c>
      <c r="B296" s="235">
        <v>98.6</v>
      </c>
      <c r="C296" s="235">
        <v>92.9</v>
      </c>
      <c r="D296" s="235">
        <v>91.9</v>
      </c>
      <c r="E296" s="344">
        <v>22.4</v>
      </c>
      <c r="F296" s="344">
        <v>147</v>
      </c>
      <c r="G296" s="626"/>
      <c r="H296" s="230"/>
      <c r="I296" s="570"/>
      <c r="J296" s="570"/>
      <c r="K296" s="570"/>
      <c r="L296" s="570"/>
      <c r="M296" s="570"/>
      <c r="P296" s="10"/>
      <c r="Q296" s="10"/>
      <c r="R296" s="10"/>
      <c r="S296" s="10"/>
      <c r="T296" s="10"/>
      <c r="U296" s="10"/>
      <c r="V296" s="10"/>
      <c r="W296" s="10"/>
      <c r="X296" s="10"/>
      <c r="Y296" s="10"/>
    </row>
    <row r="297" spans="1:25" hidden="1">
      <c r="A297" s="574" t="s">
        <v>439</v>
      </c>
      <c r="B297" s="235">
        <v>43.5</v>
      </c>
      <c r="C297" s="235">
        <v>41</v>
      </c>
      <c r="D297" s="235">
        <v>40.6</v>
      </c>
      <c r="E297" s="344">
        <v>0.9</v>
      </c>
      <c r="F297" s="344"/>
      <c r="G297" s="626"/>
      <c r="H297" s="230"/>
      <c r="I297" s="570"/>
      <c r="J297" s="570"/>
      <c r="K297" s="570"/>
      <c r="L297" s="570"/>
      <c r="M297" s="570"/>
      <c r="P297" s="10"/>
      <c r="Q297" s="10"/>
      <c r="R297" s="10"/>
      <c r="S297" s="10"/>
      <c r="T297" s="10"/>
      <c r="U297" s="10"/>
      <c r="V297" s="10"/>
      <c r="W297" s="10"/>
      <c r="X297" s="10"/>
      <c r="Y297" s="10"/>
    </row>
    <row r="298" spans="1:25" hidden="1">
      <c r="A298" s="574" t="s">
        <v>440</v>
      </c>
      <c r="B298" s="235">
        <v>55</v>
      </c>
      <c r="C298" s="235">
        <v>51.9</v>
      </c>
      <c r="D298" s="235">
        <v>51.3</v>
      </c>
      <c r="E298" s="344">
        <v>21.5</v>
      </c>
      <c r="F298" s="344">
        <v>147</v>
      </c>
      <c r="G298" s="626"/>
      <c r="H298" s="230"/>
      <c r="I298" s="570"/>
      <c r="J298" s="570"/>
      <c r="K298" s="570"/>
      <c r="L298" s="570"/>
      <c r="M298" s="570"/>
      <c r="P298" s="10"/>
      <c r="Q298" s="10"/>
      <c r="R298" s="10"/>
      <c r="S298" s="10"/>
      <c r="T298" s="10"/>
      <c r="U298" s="10"/>
      <c r="V298" s="10"/>
      <c r="W298" s="10"/>
      <c r="X298" s="10"/>
      <c r="Y298" s="10"/>
    </row>
    <row r="299" spans="1:25" hidden="1">
      <c r="A299" s="574" t="s">
        <v>441</v>
      </c>
      <c r="B299" s="235">
        <v>8.9</v>
      </c>
      <c r="C299" s="235">
        <v>8.4</v>
      </c>
      <c r="D299" s="235">
        <v>8.3000000000000007</v>
      </c>
      <c r="E299" s="344">
        <v>18.3</v>
      </c>
      <c r="F299" s="344">
        <v>21.7</v>
      </c>
      <c r="G299" s="626"/>
      <c r="H299" s="230"/>
      <c r="I299" s="575"/>
      <c r="J299" s="575"/>
      <c r="K299" s="575"/>
      <c r="L299" s="575"/>
      <c r="M299" s="575"/>
      <c r="P299" s="10"/>
      <c r="Q299" s="10"/>
      <c r="R299" s="10"/>
      <c r="S299" s="10"/>
      <c r="T299" s="10"/>
      <c r="U299" s="10"/>
      <c r="V299" s="10"/>
      <c r="W299" s="10"/>
      <c r="X299" s="10"/>
      <c r="Y299" s="10"/>
    </row>
    <row r="300" spans="1:25" hidden="1">
      <c r="A300" s="574" t="s">
        <v>439</v>
      </c>
      <c r="B300" s="235" t="s">
        <v>119</v>
      </c>
      <c r="C300" s="235" t="s">
        <v>119</v>
      </c>
      <c r="D300" s="235" t="s">
        <v>119</v>
      </c>
      <c r="E300" s="841">
        <v>18.3</v>
      </c>
      <c r="F300" s="841"/>
      <c r="G300" s="626"/>
      <c r="H300" s="230"/>
      <c r="I300" s="575"/>
      <c r="J300" s="575"/>
      <c r="K300" s="575"/>
      <c r="L300" s="575"/>
      <c r="M300" s="575"/>
      <c r="P300" s="10"/>
      <c r="Q300" s="10"/>
      <c r="R300" s="10"/>
      <c r="S300" s="10"/>
      <c r="T300" s="10"/>
      <c r="U300" s="10"/>
      <c r="V300" s="10"/>
      <c r="W300" s="10"/>
      <c r="X300" s="10"/>
      <c r="Y300" s="10"/>
    </row>
    <row r="301" spans="1:25" hidden="1">
      <c r="A301" s="574" t="s">
        <v>440</v>
      </c>
      <c r="B301" s="235">
        <v>8.9</v>
      </c>
      <c r="C301" s="235">
        <v>8.4</v>
      </c>
      <c r="D301" s="235">
        <v>8.3000000000000007</v>
      </c>
      <c r="E301" s="344" t="s">
        <v>119</v>
      </c>
      <c r="F301" s="344">
        <v>21.7</v>
      </c>
      <c r="G301" s="626"/>
      <c r="H301" s="230"/>
      <c r="I301" s="575"/>
      <c r="J301" s="575"/>
      <c r="K301" s="575"/>
      <c r="L301" s="575"/>
      <c r="M301" s="575"/>
      <c r="P301" s="10"/>
      <c r="Q301" s="10"/>
      <c r="R301" s="10"/>
      <c r="S301" s="10"/>
      <c r="T301" s="10"/>
      <c r="U301" s="10"/>
      <c r="V301" s="10"/>
      <c r="W301" s="10"/>
      <c r="X301" s="10"/>
      <c r="Y301" s="10"/>
    </row>
    <row r="302" spans="1:25" s="8" customFormat="1">
      <c r="A302" s="890" t="s">
        <v>835</v>
      </c>
      <c r="B302" s="887"/>
      <c r="C302" s="887"/>
      <c r="D302" s="887"/>
      <c r="E302" s="856"/>
      <c r="F302" s="856"/>
      <c r="G302" s="891"/>
      <c r="H302" s="893"/>
      <c r="I302" s="892"/>
      <c r="J302" s="892"/>
      <c r="K302" s="892"/>
      <c r="L302" s="892"/>
      <c r="M302" s="892"/>
      <c r="P302" s="9"/>
      <c r="Q302" s="9"/>
      <c r="R302" s="9"/>
      <c r="S302" s="9"/>
      <c r="T302" s="9"/>
      <c r="U302" s="9"/>
      <c r="V302" s="9"/>
      <c r="W302" s="9"/>
      <c r="X302" s="9"/>
      <c r="Y302" s="9"/>
    </row>
    <row r="303" spans="1:25">
      <c r="A303" s="574" t="s">
        <v>805</v>
      </c>
      <c r="B303" s="235"/>
      <c r="C303" s="235"/>
      <c r="D303" s="235"/>
      <c r="E303" s="344"/>
      <c r="F303" s="344"/>
      <c r="G303" s="626"/>
      <c r="H303" s="230"/>
      <c r="I303" s="575"/>
      <c r="J303" s="575"/>
      <c r="K303" s="575"/>
      <c r="L303" s="575"/>
      <c r="M303" s="575"/>
      <c r="P303" s="10"/>
      <c r="Q303" s="10"/>
      <c r="R303" s="10"/>
      <c r="S303" s="10"/>
      <c r="T303" s="10"/>
      <c r="U303" s="10"/>
      <c r="V303" s="10"/>
      <c r="W303" s="10"/>
      <c r="X303" s="10"/>
      <c r="Y303" s="10"/>
    </row>
    <row r="304" spans="1:25">
      <c r="A304" s="574" t="s">
        <v>806</v>
      </c>
      <c r="B304" s="235"/>
      <c r="C304" s="235"/>
      <c r="D304" s="235"/>
      <c r="E304" s="344"/>
      <c r="F304" s="344"/>
      <c r="G304" s="626"/>
      <c r="H304" s="230"/>
      <c r="I304" s="575"/>
      <c r="J304" s="575"/>
      <c r="K304" s="575"/>
      <c r="L304" s="575"/>
      <c r="M304" s="575"/>
      <c r="P304" s="10"/>
      <c r="Q304" s="10"/>
      <c r="R304" s="10"/>
      <c r="S304" s="10"/>
      <c r="T304" s="10"/>
      <c r="U304" s="10"/>
      <c r="V304" s="10"/>
      <c r="W304" s="10"/>
      <c r="X304" s="10"/>
      <c r="Y304" s="10"/>
    </row>
    <row r="305" spans="1:25" s="8" customFormat="1">
      <c r="A305" s="563" t="s">
        <v>815</v>
      </c>
      <c r="B305" s="887"/>
      <c r="C305" s="887"/>
      <c r="D305" s="887"/>
      <c r="E305" s="856"/>
      <c r="F305" s="856"/>
      <c r="G305" s="891"/>
      <c r="H305" s="893"/>
      <c r="I305" s="892"/>
      <c r="J305" s="892"/>
      <c r="K305" s="892"/>
      <c r="L305" s="892"/>
      <c r="M305" s="892"/>
      <c r="P305" s="9"/>
      <c r="Q305" s="9"/>
      <c r="R305" s="9"/>
      <c r="S305" s="9"/>
      <c r="T305" s="9"/>
      <c r="U305" s="9"/>
      <c r="V305" s="9"/>
      <c r="W305" s="9"/>
      <c r="X305" s="9"/>
      <c r="Y305" s="9"/>
    </row>
    <row r="306" spans="1:25">
      <c r="A306" s="574" t="s">
        <v>813</v>
      </c>
      <c r="B306" s="235"/>
      <c r="C306" s="235"/>
      <c r="D306" s="235"/>
      <c r="E306" s="344"/>
      <c r="F306" s="344"/>
      <c r="G306" s="626"/>
      <c r="H306" s="230"/>
      <c r="I306" s="575"/>
      <c r="J306" s="575"/>
      <c r="K306" s="575"/>
      <c r="L306" s="575"/>
      <c r="M306" s="575"/>
      <c r="P306" s="10"/>
      <c r="Q306" s="10"/>
      <c r="R306" s="10"/>
      <c r="S306" s="10"/>
      <c r="T306" s="10"/>
      <c r="U306" s="10"/>
      <c r="V306" s="10"/>
      <c r="W306" s="10"/>
      <c r="X306" s="10"/>
      <c r="Y306" s="10"/>
    </row>
    <row r="307" spans="1:25">
      <c r="A307" s="566" t="s">
        <v>814</v>
      </c>
      <c r="B307" s="845"/>
      <c r="C307" s="845"/>
      <c r="D307" s="845"/>
      <c r="E307" s="344" t="s">
        <v>119</v>
      </c>
      <c r="F307" s="846"/>
      <c r="G307" s="845"/>
      <c r="H307" s="230"/>
      <c r="I307" s="729"/>
      <c r="J307" s="729"/>
      <c r="K307" s="729"/>
      <c r="L307" s="729"/>
      <c r="M307" s="729"/>
      <c r="P307" s="10"/>
      <c r="Q307" s="10"/>
      <c r="R307" s="10"/>
      <c r="S307" s="10"/>
      <c r="T307" s="10"/>
      <c r="U307" s="10"/>
      <c r="V307" s="10"/>
      <c r="W307" s="10"/>
      <c r="X307" s="10"/>
      <c r="Y307" s="10"/>
    </row>
    <row r="308" spans="1:25">
      <c r="A308" s="566"/>
      <c r="B308" s="845"/>
      <c r="C308" s="845"/>
      <c r="D308" s="845"/>
      <c r="E308" s="344"/>
      <c r="F308" s="846"/>
      <c r="G308" s="845"/>
      <c r="H308" s="230"/>
      <c r="I308" s="729"/>
      <c r="J308" s="729"/>
      <c r="K308" s="729"/>
      <c r="L308" s="729"/>
      <c r="M308" s="729"/>
      <c r="P308" s="10"/>
      <c r="Q308" s="10"/>
      <c r="R308" s="10"/>
      <c r="S308" s="10"/>
      <c r="T308" s="10"/>
      <c r="U308" s="10"/>
      <c r="V308" s="10"/>
      <c r="W308" s="10"/>
      <c r="X308" s="10"/>
      <c r="Y308" s="10"/>
    </row>
    <row r="309" spans="1:25" s="4" customFormat="1">
      <c r="A309" s="568" t="s">
        <v>155</v>
      </c>
      <c r="B309" s="255">
        <v>269.10000000000002</v>
      </c>
      <c r="C309" s="255">
        <v>140.30000000000001</v>
      </c>
      <c r="D309" s="255">
        <v>775.3</v>
      </c>
      <c r="E309" s="255">
        <v>1026</v>
      </c>
      <c r="F309" s="255">
        <v>633.9</v>
      </c>
      <c r="G309" s="255">
        <v>943.8</v>
      </c>
      <c r="H309" s="568" t="e">
        <f>H312+H313+#REF!+H318+H324+H328+H329</f>
        <v>#REF!</v>
      </c>
      <c r="I309" s="569">
        <v>2539.1999999999998</v>
      </c>
      <c r="J309" s="569">
        <v>2231.1999999999998</v>
      </c>
      <c r="K309" s="569">
        <v>2212.3000000000002</v>
      </c>
      <c r="L309" s="569">
        <v>2266.6</v>
      </c>
      <c r="M309" s="569">
        <v>2267.8000000000002</v>
      </c>
      <c r="P309" s="9"/>
      <c r="Q309" s="9"/>
      <c r="R309" s="9"/>
      <c r="S309" s="9"/>
      <c r="T309" s="9"/>
      <c r="U309" s="9"/>
      <c r="V309" s="9"/>
      <c r="W309" s="9"/>
      <c r="X309" s="9"/>
      <c r="Y309" s="9"/>
    </row>
    <row r="310" spans="1:25" s="8" customFormat="1" hidden="1">
      <c r="A310" s="566" t="s">
        <v>156</v>
      </c>
      <c r="B310" s="235">
        <v>196</v>
      </c>
      <c r="C310" s="235">
        <v>75.400000000000006</v>
      </c>
      <c r="D310" s="235">
        <v>696</v>
      </c>
      <c r="E310" s="840">
        <v>943.1</v>
      </c>
      <c r="F310" s="840">
        <v>551.29999999999995</v>
      </c>
      <c r="G310" s="235">
        <v>860.9</v>
      </c>
      <c r="H310" s="563"/>
      <c r="I310" s="570"/>
      <c r="J310" s="570"/>
      <c r="K310" s="570"/>
      <c r="L310" s="570"/>
      <c r="M310" s="570"/>
      <c r="P310" s="9"/>
      <c r="Q310" s="9"/>
      <c r="R310" s="9"/>
      <c r="S310" s="9"/>
      <c r="T310" s="9"/>
      <c r="U310" s="9"/>
      <c r="V310" s="9"/>
      <c r="W310" s="9"/>
      <c r="X310" s="9"/>
      <c r="Y310" s="9"/>
    </row>
    <row r="311" spans="1:25" s="8" customFormat="1">
      <c r="A311" s="563" t="s">
        <v>816</v>
      </c>
      <c r="B311" s="887"/>
      <c r="C311" s="887"/>
      <c r="D311" s="887"/>
      <c r="E311" s="856"/>
      <c r="F311" s="856"/>
      <c r="G311" s="887"/>
      <c r="H311" s="563"/>
      <c r="I311" s="869"/>
      <c r="J311" s="869"/>
      <c r="K311" s="869"/>
      <c r="L311" s="869"/>
      <c r="M311" s="869"/>
      <c r="P311" s="9"/>
      <c r="Q311" s="9"/>
      <c r="R311" s="9"/>
      <c r="S311" s="9"/>
      <c r="T311" s="9"/>
      <c r="U311" s="9"/>
      <c r="V311" s="9"/>
      <c r="W311" s="9"/>
      <c r="X311" s="9"/>
      <c r="Y311" s="9"/>
    </row>
    <row r="312" spans="1:25" s="8" customFormat="1">
      <c r="A312" s="563" t="s">
        <v>817</v>
      </c>
      <c r="B312" s="887">
        <v>0.1</v>
      </c>
      <c r="C312" s="887"/>
      <c r="D312" s="887"/>
      <c r="E312" s="856"/>
      <c r="F312" s="856"/>
      <c r="G312" s="856"/>
      <c r="H312" s="893">
        <v>0.7</v>
      </c>
      <c r="I312" s="857">
        <v>0.7</v>
      </c>
      <c r="J312" s="857">
        <v>0.7</v>
      </c>
      <c r="K312" s="857">
        <v>0.7</v>
      </c>
      <c r="L312" s="857">
        <v>0.7</v>
      </c>
      <c r="M312" s="857">
        <v>0.7</v>
      </c>
      <c r="P312" s="9"/>
      <c r="Q312" s="9"/>
      <c r="R312" s="9"/>
      <c r="S312" s="9"/>
      <c r="T312" s="9"/>
      <c r="U312" s="9"/>
      <c r="V312" s="9"/>
      <c r="W312" s="9"/>
      <c r="X312" s="9"/>
      <c r="Y312" s="9"/>
    </row>
    <row r="313" spans="1:25" s="8" customFormat="1">
      <c r="A313" s="563" t="s">
        <v>818</v>
      </c>
      <c r="B313" s="887">
        <v>172.3</v>
      </c>
      <c r="C313" s="887">
        <v>55</v>
      </c>
      <c r="D313" s="887">
        <v>665.8</v>
      </c>
      <c r="E313" s="856">
        <v>911.4</v>
      </c>
      <c r="F313" s="856">
        <v>528.9</v>
      </c>
      <c r="G313" s="887">
        <v>841.6</v>
      </c>
      <c r="H313" s="893">
        <f>SUM(H314:H317)</f>
        <v>1033.5</v>
      </c>
      <c r="I313" s="869">
        <v>1205</v>
      </c>
      <c r="J313" s="869">
        <v>880</v>
      </c>
      <c r="K313" s="869">
        <v>880</v>
      </c>
      <c r="L313" s="869">
        <v>880</v>
      </c>
      <c r="M313" s="869">
        <v>880</v>
      </c>
      <c r="P313" s="9"/>
      <c r="Q313" s="9"/>
      <c r="R313" s="9"/>
      <c r="S313" s="9"/>
      <c r="T313" s="9"/>
      <c r="U313" s="9"/>
      <c r="V313" s="9"/>
      <c r="W313" s="9"/>
      <c r="X313" s="9"/>
      <c r="Y313" s="9"/>
    </row>
    <row r="314" spans="1:25">
      <c r="A314" s="574" t="s">
        <v>583</v>
      </c>
      <c r="B314" s="235">
        <v>122.3</v>
      </c>
      <c r="C314" s="235"/>
      <c r="D314" s="235">
        <v>507.2</v>
      </c>
      <c r="E314" s="344">
        <v>456.4</v>
      </c>
      <c r="F314" s="344">
        <v>300.5</v>
      </c>
      <c r="G314" s="235">
        <v>562.29999999999995</v>
      </c>
      <c r="H314" s="230">
        <v>653.5</v>
      </c>
      <c r="I314" s="575">
        <v>1000</v>
      </c>
      <c r="J314" s="575">
        <v>700</v>
      </c>
      <c r="K314" s="575">
        <v>700</v>
      </c>
      <c r="L314" s="575">
        <v>700</v>
      </c>
      <c r="M314" s="575">
        <v>700</v>
      </c>
      <c r="P314" s="10"/>
      <c r="Q314" s="10"/>
      <c r="R314" s="10"/>
      <c r="S314" s="10"/>
      <c r="T314" s="10"/>
      <c r="U314" s="10"/>
      <c r="V314" s="10"/>
      <c r="W314" s="10"/>
      <c r="X314" s="10"/>
      <c r="Y314" s="10"/>
    </row>
    <row r="315" spans="1:25">
      <c r="A315" s="574" t="s">
        <v>160</v>
      </c>
      <c r="B315" s="235">
        <v>50</v>
      </c>
      <c r="C315" s="235">
        <v>55</v>
      </c>
      <c r="D315" s="235">
        <v>152</v>
      </c>
      <c r="E315" s="344">
        <v>85</v>
      </c>
      <c r="F315" s="344">
        <v>228.4</v>
      </c>
      <c r="G315" s="235">
        <v>279.3</v>
      </c>
      <c r="H315" s="230">
        <v>380</v>
      </c>
      <c r="I315" s="570">
        <v>100</v>
      </c>
      <c r="J315" s="570">
        <v>100</v>
      </c>
      <c r="K315" s="570">
        <v>100</v>
      </c>
      <c r="L315" s="570">
        <v>100</v>
      </c>
      <c r="M315" s="570">
        <v>100</v>
      </c>
      <c r="P315" s="10"/>
      <c r="Q315" s="10"/>
      <c r="R315" s="10"/>
      <c r="S315" s="10"/>
      <c r="T315" s="10"/>
      <c r="U315" s="10"/>
      <c r="V315" s="10"/>
      <c r="W315" s="10"/>
      <c r="X315" s="10"/>
      <c r="Y315" s="10"/>
    </row>
    <row r="316" spans="1:25">
      <c r="A316" s="574" t="s">
        <v>161</v>
      </c>
      <c r="B316" s="235"/>
      <c r="C316" s="235"/>
      <c r="D316" s="235">
        <v>6.6</v>
      </c>
      <c r="E316" s="344"/>
      <c r="F316" s="841"/>
      <c r="G316" s="626">
        <v>0</v>
      </c>
      <c r="H316" s="230"/>
      <c r="I316" s="575"/>
      <c r="J316" s="575"/>
      <c r="K316" s="575"/>
      <c r="L316" s="575"/>
      <c r="M316" s="575"/>
      <c r="P316" s="10"/>
      <c r="Q316" s="10"/>
      <c r="R316" s="10"/>
      <c r="S316" s="10"/>
      <c r="T316" s="10"/>
      <c r="U316" s="10"/>
      <c r="V316" s="10"/>
      <c r="W316" s="10"/>
      <c r="X316" s="10"/>
      <c r="Y316" s="10"/>
    </row>
    <row r="317" spans="1:25">
      <c r="A317" s="574" t="s">
        <v>162</v>
      </c>
      <c r="B317" s="235"/>
      <c r="C317" s="235"/>
      <c r="D317" s="235"/>
      <c r="E317" s="344">
        <v>370</v>
      </c>
      <c r="F317" s="344">
        <v>0</v>
      </c>
      <c r="G317" s="235">
        <v>0</v>
      </c>
      <c r="H317" s="230"/>
      <c r="I317" s="570">
        <v>105</v>
      </c>
      <c r="J317" s="570">
        <v>80</v>
      </c>
      <c r="K317" s="570">
        <v>80</v>
      </c>
      <c r="L317" s="570">
        <v>80</v>
      </c>
      <c r="M317" s="570">
        <v>80</v>
      </c>
      <c r="P317" s="10"/>
      <c r="Q317" s="10"/>
      <c r="R317" s="10"/>
      <c r="S317" s="10"/>
      <c r="T317" s="10"/>
      <c r="U317" s="10"/>
      <c r="V317" s="10"/>
      <c r="W317" s="10"/>
      <c r="X317" s="10"/>
      <c r="Y317" s="10"/>
    </row>
    <row r="318" spans="1:25" s="8" customFormat="1">
      <c r="A318" s="563" t="s">
        <v>822</v>
      </c>
      <c r="B318" s="887">
        <v>23.6</v>
      </c>
      <c r="C318" s="887">
        <v>20.399999999999999</v>
      </c>
      <c r="D318" s="887">
        <v>30.2</v>
      </c>
      <c r="E318" s="856">
        <v>31.7</v>
      </c>
      <c r="F318" s="856">
        <v>22.4</v>
      </c>
      <c r="G318" s="887">
        <v>19.3</v>
      </c>
      <c r="H318" s="893">
        <v>30.1</v>
      </c>
      <c r="I318" s="869">
        <v>55.2</v>
      </c>
      <c r="J318" s="869">
        <v>55.2</v>
      </c>
      <c r="K318" s="869">
        <v>55.2</v>
      </c>
      <c r="L318" s="869">
        <v>55.2</v>
      </c>
      <c r="M318" s="869">
        <v>55.2</v>
      </c>
      <c r="P318" s="9"/>
      <c r="Q318" s="9"/>
      <c r="R318" s="9"/>
      <c r="S318" s="9"/>
      <c r="T318" s="9"/>
      <c r="U318" s="9"/>
      <c r="V318" s="9"/>
      <c r="W318" s="9"/>
      <c r="X318" s="9"/>
      <c r="Y318" s="9"/>
    </row>
    <row r="319" spans="1:25" hidden="1">
      <c r="A319" s="574" t="s">
        <v>763</v>
      </c>
      <c r="B319" s="235"/>
      <c r="C319" s="235"/>
      <c r="D319" s="235"/>
      <c r="E319" s="344"/>
      <c r="F319" s="344">
        <v>18.3</v>
      </c>
      <c r="G319" s="235">
        <v>16.3</v>
      </c>
      <c r="H319" s="230"/>
      <c r="I319" s="570">
        <v>51.6</v>
      </c>
      <c r="J319" s="570">
        <v>51.6</v>
      </c>
      <c r="K319" s="570">
        <v>51.6</v>
      </c>
      <c r="L319" s="570">
        <v>51.6</v>
      </c>
      <c r="M319" s="570">
        <v>51.6</v>
      </c>
      <c r="P319" s="10"/>
      <c r="Q319" s="10"/>
      <c r="R319" s="10"/>
      <c r="S319" s="10"/>
      <c r="T319" s="10"/>
      <c r="U319" s="10"/>
      <c r="V319" s="10"/>
      <c r="W319" s="10"/>
      <c r="X319" s="10"/>
      <c r="Y319" s="10"/>
    </row>
    <row r="320" spans="1:25" hidden="1">
      <c r="A320" s="574" t="s">
        <v>764</v>
      </c>
      <c r="B320" s="235"/>
      <c r="C320" s="235"/>
      <c r="D320" s="235"/>
      <c r="E320" s="344"/>
      <c r="F320" s="344"/>
      <c r="G320" s="235"/>
      <c r="H320" s="230"/>
      <c r="I320" s="570"/>
      <c r="J320" s="570"/>
      <c r="K320" s="570"/>
      <c r="L320" s="570"/>
      <c r="M320" s="570"/>
      <c r="P320" s="10"/>
      <c r="Q320" s="10"/>
      <c r="R320" s="10"/>
      <c r="S320" s="10"/>
      <c r="T320" s="10"/>
      <c r="U320" s="10"/>
      <c r="V320" s="10"/>
      <c r="W320" s="10"/>
      <c r="X320" s="10"/>
      <c r="Y320" s="10"/>
    </row>
    <row r="321" spans="1:25" hidden="1">
      <c r="A321" s="574" t="s">
        <v>159</v>
      </c>
      <c r="B321" s="235"/>
      <c r="C321" s="235"/>
      <c r="D321" s="235"/>
      <c r="E321" s="344"/>
      <c r="F321" s="344"/>
      <c r="G321" s="235"/>
      <c r="H321" s="230"/>
      <c r="I321" s="570">
        <v>3.6</v>
      </c>
      <c r="J321" s="570">
        <v>3.6</v>
      </c>
      <c r="K321" s="570">
        <v>3.6</v>
      </c>
      <c r="L321" s="570">
        <v>3.6</v>
      </c>
      <c r="M321" s="570">
        <v>3.6</v>
      </c>
      <c r="P321" s="10"/>
      <c r="Q321" s="10"/>
      <c r="R321" s="10"/>
      <c r="S321" s="10"/>
      <c r="T321" s="10"/>
      <c r="U321" s="10"/>
      <c r="V321" s="10"/>
      <c r="W321" s="10"/>
      <c r="X321" s="10"/>
      <c r="Y321" s="10"/>
    </row>
    <row r="322" spans="1:25">
      <c r="A322" s="574" t="s">
        <v>819</v>
      </c>
      <c r="B322" s="235"/>
      <c r="C322" s="235"/>
      <c r="D322" s="235"/>
      <c r="E322" s="344"/>
      <c r="F322" s="344"/>
      <c r="G322" s="235"/>
      <c r="H322" s="230"/>
      <c r="I322" s="570"/>
      <c r="J322" s="570"/>
      <c r="K322" s="570"/>
      <c r="L322" s="570"/>
      <c r="M322" s="570"/>
      <c r="P322" s="10"/>
      <c r="Q322" s="10"/>
      <c r="R322" s="10"/>
      <c r="S322" s="10"/>
      <c r="T322" s="10"/>
      <c r="U322" s="10"/>
      <c r="V322" s="10"/>
      <c r="W322" s="10"/>
      <c r="X322" s="10"/>
      <c r="Y322" s="10"/>
    </row>
    <row r="323" spans="1:25">
      <c r="A323" s="574" t="s">
        <v>820</v>
      </c>
      <c r="B323" s="235"/>
      <c r="C323" s="235"/>
      <c r="D323" s="235"/>
      <c r="E323" s="344"/>
      <c r="F323" s="344"/>
      <c r="G323" s="235"/>
      <c r="H323" s="230"/>
      <c r="I323" s="570"/>
      <c r="J323" s="570"/>
      <c r="K323" s="570"/>
      <c r="L323" s="570"/>
      <c r="M323" s="570"/>
      <c r="P323" s="10"/>
      <c r="Q323" s="10"/>
      <c r="R323" s="10"/>
      <c r="S323" s="10"/>
      <c r="T323" s="10"/>
      <c r="U323" s="10"/>
      <c r="V323" s="10"/>
      <c r="W323" s="10"/>
      <c r="X323" s="10"/>
      <c r="Y323" s="10"/>
    </row>
    <row r="324" spans="1:25" s="9" customFormat="1">
      <c r="A324" s="563" t="s">
        <v>821</v>
      </c>
      <c r="B324" s="887">
        <v>50.8</v>
      </c>
      <c r="C324" s="887">
        <v>41.6</v>
      </c>
      <c r="D324" s="887">
        <v>75</v>
      </c>
      <c r="E324" s="856">
        <v>65.599999999999994</v>
      </c>
      <c r="F324" s="856">
        <v>63.5</v>
      </c>
      <c r="G324" s="856">
        <v>62.8</v>
      </c>
      <c r="H324" s="611">
        <f>SUM(H325:H326)</f>
        <v>32.200000000000003</v>
      </c>
      <c r="I324" s="857">
        <v>124.2</v>
      </c>
      <c r="J324" s="857">
        <v>239.7</v>
      </c>
      <c r="K324" s="857">
        <v>239.7</v>
      </c>
      <c r="L324" s="857">
        <v>239.7</v>
      </c>
      <c r="M324" s="857">
        <v>239.7</v>
      </c>
    </row>
    <row r="325" spans="1:25" s="9" customFormat="1">
      <c r="A325" s="563" t="s">
        <v>828</v>
      </c>
      <c r="B325" s="887">
        <v>31.4</v>
      </c>
      <c r="C325" s="887">
        <v>32.799999999999997</v>
      </c>
      <c r="D325" s="887">
        <v>31</v>
      </c>
      <c r="E325" s="856">
        <v>25.3</v>
      </c>
      <c r="F325" s="856">
        <v>28.7</v>
      </c>
      <c r="G325" s="856">
        <v>22.9</v>
      </c>
      <c r="H325" s="611">
        <v>8.1999999999999993</v>
      </c>
      <c r="I325" s="857">
        <v>63</v>
      </c>
      <c r="J325" s="857">
        <v>120</v>
      </c>
      <c r="K325" s="857">
        <v>120</v>
      </c>
      <c r="L325" s="857">
        <v>120</v>
      </c>
      <c r="M325" s="857">
        <v>120</v>
      </c>
    </row>
    <row r="326" spans="1:25" s="9" customFormat="1">
      <c r="A326" s="563" t="s">
        <v>823</v>
      </c>
      <c r="B326" s="887">
        <v>19.5</v>
      </c>
      <c r="C326" s="887">
        <v>8.8000000000000007</v>
      </c>
      <c r="D326" s="887">
        <v>44.1</v>
      </c>
      <c r="E326" s="856">
        <v>40.299999999999997</v>
      </c>
      <c r="F326" s="856">
        <v>34.9</v>
      </c>
      <c r="G326" s="856">
        <v>39.9</v>
      </c>
      <c r="H326" s="611">
        <v>24</v>
      </c>
      <c r="I326" s="857">
        <v>61.2</v>
      </c>
      <c r="J326" s="857">
        <v>119.7</v>
      </c>
      <c r="K326" s="857">
        <v>119.7</v>
      </c>
      <c r="L326" s="857">
        <v>119.7</v>
      </c>
      <c r="M326" s="857">
        <v>119.7</v>
      </c>
    </row>
    <row r="327" spans="1:25" s="9" customFormat="1">
      <c r="A327" s="563" t="s">
        <v>827</v>
      </c>
      <c r="B327" s="887"/>
      <c r="C327" s="887"/>
      <c r="D327" s="887"/>
      <c r="E327" s="856"/>
      <c r="F327" s="856"/>
      <c r="G327" s="856"/>
      <c r="H327" s="611"/>
      <c r="I327" s="857"/>
      <c r="J327" s="857"/>
      <c r="K327" s="857"/>
      <c r="L327" s="857"/>
      <c r="M327" s="857"/>
    </row>
    <row r="328" spans="1:25" s="9" customFormat="1">
      <c r="A328" s="588" t="s">
        <v>836</v>
      </c>
      <c r="B328" s="344">
        <v>0.3</v>
      </c>
      <c r="C328" s="344">
        <v>2.4</v>
      </c>
      <c r="D328" s="344">
        <v>1.9</v>
      </c>
      <c r="E328" s="344">
        <v>2.8</v>
      </c>
      <c r="F328" s="344">
        <v>1.8</v>
      </c>
      <c r="G328" s="344">
        <v>1.6</v>
      </c>
      <c r="H328" s="588">
        <v>2.5</v>
      </c>
      <c r="I328" s="537">
        <v>0.8</v>
      </c>
      <c r="J328" s="537"/>
      <c r="K328" s="537"/>
      <c r="L328" s="537"/>
      <c r="M328" s="537"/>
    </row>
    <row r="329" spans="1:25" s="9" customFormat="1">
      <c r="A329" s="611" t="s">
        <v>831</v>
      </c>
      <c r="B329" s="856">
        <v>21.9</v>
      </c>
      <c r="C329" s="856">
        <v>20.8</v>
      </c>
      <c r="D329" s="856">
        <v>2.5</v>
      </c>
      <c r="E329" s="856">
        <v>14.4</v>
      </c>
      <c r="F329" s="856">
        <v>17.2</v>
      </c>
      <c r="G329" s="856">
        <v>18.5</v>
      </c>
      <c r="H329" s="611">
        <v>675.9</v>
      </c>
      <c r="I329" s="857">
        <v>1153.3</v>
      </c>
      <c r="J329" s="857">
        <v>1054.8</v>
      </c>
      <c r="K329" s="857">
        <v>1035.8</v>
      </c>
      <c r="L329" s="857">
        <v>1090.2</v>
      </c>
      <c r="M329" s="857">
        <v>1091.3</v>
      </c>
    </row>
    <row r="330" spans="1:25" s="10" customFormat="1">
      <c r="A330" s="588" t="s">
        <v>837</v>
      </c>
      <c r="B330" s="344"/>
      <c r="C330" s="344"/>
      <c r="D330" s="344"/>
      <c r="E330" s="344"/>
      <c r="F330" s="344"/>
      <c r="G330" s="344"/>
      <c r="H330" s="588"/>
      <c r="I330" s="537"/>
      <c r="J330" s="537"/>
      <c r="K330" s="537"/>
      <c r="L330" s="537"/>
      <c r="M330" s="537"/>
    </row>
    <row r="331" spans="1:25" s="10" customFormat="1">
      <c r="A331" s="588" t="s">
        <v>838</v>
      </c>
      <c r="B331" s="344"/>
      <c r="C331" s="344"/>
      <c r="D331" s="344"/>
      <c r="E331" s="344"/>
      <c r="F331" s="344"/>
      <c r="G331" s="344"/>
      <c r="H331" s="588"/>
      <c r="I331" s="537"/>
      <c r="J331" s="537"/>
      <c r="K331" s="537"/>
      <c r="L331" s="537"/>
      <c r="M331" s="537"/>
    </row>
    <row r="332" spans="1:25" s="9" customFormat="1">
      <c r="A332" s="611" t="s">
        <v>772</v>
      </c>
      <c r="B332" s="856"/>
      <c r="C332" s="856"/>
      <c r="D332" s="856"/>
      <c r="E332" s="856"/>
      <c r="F332" s="856"/>
      <c r="G332" s="856"/>
      <c r="H332" s="611"/>
      <c r="I332" s="857"/>
      <c r="J332" s="857"/>
      <c r="K332" s="857"/>
      <c r="L332" s="857"/>
      <c r="M332" s="857"/>
    </row>
    <row r="333" spans="1:25" s="10" customFormat="1">
      <c r="A333" s="735" t="s">
        <v>824</v>
      </c>
      <c r="B333" s="344"/>
      <c r="C333" s="344"/>
      <c r="D333" s="344"/>
      <c r="E333" s="344"/>
      <c r="F333" s="344">
        <v>15.1</v>
      </c>
      <c r="G333" s="344">
        <v>17.399999999999999</v>
      </c>
      <c r="H333" s="588"/>
      <c r="I333" s="537">
        <v>12.1</v>
      </c>
      <c r="J333" s="537">
        <v>12.1</v>
      </c>
      <c r="K333" s="537">
        <v>12.1</v>
      </c>
      <c r="L333" s="537">
        <v>12.1</v>
      </c>
      <c r="M333" s="537">
        <v>12.1</v>
      </c>
    </row>
    <row r="334" spans="1:25" s="10" customFormat="1">
      <c r="A334" s="574" t="s">
        <v>825</v>
      </c>
      <c r="B334" s="344"/>
      <c r="C334" s="344"/>
      <c r="D334" s="344"/>
      <c r="E334" s="344"/>
      <c r="F334" s="344">
        <v>0.1</v>
      </c>
      <c r="G334" s="344">
        <v>0.3</v>
      </c>
      <c r="H334" s="588"/>
      <c r="I334" s="537">
        <v>690</v>
      </c>
      <c r="J334" s="537">
        <v>760</v>
      </c>
      <c r="K334" s="537">
        <v>760</v>
      </c>
      <c r="L334" s="537">
        <v>760</v>
      </c>
      <c r="M334" s="537">
        <v>760</v>
      </c>
    </row>
    <row r="335" spans="1:25" s="10" customFormat="1">
      <c r="A335" s="588" t="s">
        <v>839</v>
      </c>
      <c r="B335" s="344"/>
      <c r="C335" s="344"/>
      <c r="D335" s="344"/>
      <c r="E335" s="344"/>
      <c r="F335" s="344"/>
      <c r="G335" s="344"/>
      <c r="H335" s="588"/>
      <c r="I335" s="537"/>
      <c r="J335" s="537"/>
      <c r="K335" s="537"/>
      <c r="L335" s="537"/>
      <c r="M335" s="537"/>
    </row>
    <row r="336" spans="1:25" s="9" customFormat="1">
      <c r="A336" s="611" t="s">
        <v>826</v>
      </c>
      <c r="B336" s="856">
        <v>21.9</v>
      </c>
      <c r="C336" s="856">
        <v>20.8</v>
      </c>
      <c r="D336" s="856">
        <v>2.5</v>
      </c>
      <c r="E336" s="856">
        <v>14.4</v>
      </c>
      <c r="F336" s="856">
        <v>17.2</v>
      </c>
      <c r="G336" s="856">
        <v>18.5</v>
      </c>
      <c r="H336" s="611">
        <v>675.9</v>
      </c>
      <c r="I336" s="857">
        <v>1153.3</v>
      </c>
      <c r="J336" s="857">
        <v>1054.8</v>
      </c>
      <c r="K336" s="857">
        <v>1035.8</v>
      </c>
      <c r="L336" s="857">
        <v>1090.2</v>
      </c>
      <c r="M336" s="857">
        <v>1091.3</v>
      </c>
    </row>
    <row r="337" spans="1:13" s="9" customFormat="1">
      <c r="A337" s="611"/>
      <c r="B337" s="856"/>
      <c r="C337" s="856"/>
      <c r="D337" s="856"/>
      <c r="E337" s="856"/>
      <c r="F337" s="856"/>
      <c r="G337" s="856"/>
      <c r="H337" s="611"/>
      <c r="I337" s="857"/>
      <c r="J337" s="857"/>
      <c r="K337" s="857"/>
      <c r="L337" s="857"/>
      <c r="M337" s="857"/>
    </row>
    <row r="338" spans="1:13" s="9" customFormat="1" ht="20.25">
      <c r="A338" s="522" t="s">
        <v>761</v>
      </c>
      <c r="B338" s="472"/>
      <c r="C338" s="472"/>
      <c r="D338" s="472"/>
      <c r="E338" s="472"/>
      <c r="F338" s="472"/>
      <c r="G338" s="472"/>
      <c r="H338" s="75"/>
      <c r="I338" s="472"/>
      <c r="J338" s="472"/>
    </row>
    <row r="339" spans="1:13" s="9" customFormat="1" ht="15.75">
      <c r="A339" s="833" t="s">
        <v>716</v>
      </c>
      <c r="B339" s="623">
        <v>2012</v>
      </c>
      <c r="C339" s="623">
        <v>2013</v>
      </c>
      <c r="D339" s="834">
        <v>2014</v>
      </c>
      <c r="E339" s="623">
        <v>2015</v>
      </c>
      <c r="F339" s="623">
        <v>2016</v>
      </c>
      <c r="G339" s="623">
        <v>2017</v>
      </c>
      <c r="H339" s="623">
        <v>2018</v>
      </c>
      <c r="I339" s="623">
        <v>2019</v>
      </c>
      <c r="J339" s="623">
        <v>2020</v>
      </c>
      <c r="K339" s="623">
        <v>2021</v>
      </c>
      <c r="L339" s="835">
        <v>2022</v>
      </c>
      <c r="M339" s="835"/>
    </row>
    <row r="340" spans="1:13" s="9" customFormat="1" ht="15.75">
      <c r="A340" s="836" t="s">
        <v>105</v>
      </c>
      <c r="B340" s="624" t="s">
        <v>81</v>
      </c>
      <c r="C340" s="624" t="s">
        <v>81</v>
      </c>
      <c r="D340" s="837" t="s">
        <v>81</v>
      </c>
      <c r="E340" s="624" t="s">
        <v>81</v>
      </c>
      <c r="F340" s="624" t="s">
        <v>81</v>
      </c>
      <c r="G340" s="624" t="s">
        <v>81</v>
      </c>
      <c r="H340" s="565" t="s">
        <v>82</v>
      </c>
      <c r="I340" s="565" t="s">
        <v>82</v>
      </c>
      <c r="J340" s="565" t="s">
        <v>82</v>
      </c>
      <c r="K340" s="565" t="s">
        <v>82</v>
      </c>
      <c r="L340" s="565" t="s">
        <v>82</v>
      </c>
      <c r="M340" s="565"/>
    </row>
    <row r="341" spans="1:13" s="9" customFormat="1">
      <c r="A341" s="566" t="s">
        <v>106</v>
      </c>
      <c r="B341" s="230" t="s">
        <v>84</v>
      </c>
      <c r="C341" s="230" t="s">
        <v>84</v>
      </c>
      <c r="D341" s="230" t="s">
        <v>84</v>
      </c>
      <c r="E341" s="230" t="s">
        <v>682</v>
      </c>
      <c r="F341" s="230" t="s">
        <v>672</v>
      </c>
      <c r="G341" s="230" t="s">
        <v>749</v>
      </c>
      <c r="H341" s="567" t="s">
        <v>672</v>
      </c>
      <c r="I341" s="567" t="s">
        <v>672</v>
      </c>
      <c r="J341" s="567" t="s">
        <v>672</v>
      </c>
      <c r="K341" s="567" t="s">
        <v>672</v>
      </c>
      <c r="L341" s="567" t="s">
        <v>672</v>
      </c>
      <c r="M341" s="567"/>
    </row>
    <row r="342" spans="1:13" s="9" customFormat="1">
      <c r="A342" s="566"/>
      <c r="B342" s="230"/>
      <c r="C342" s="230"/>
      <c r="D342" s="562"/>
      <c r="E342" s="230"/>
      <c r="F342" s="230"/>
      <c r="G342" s="838"/>
      <c r="H342" s="567"/>
      <c r="I342" s="567"/>
      <c r="J342" s="567"/>
      <c r="K342" s="567"/>
      <c r="L342" s="567"/>
      <c r="M342" s="567"/>
    </row>
    <row r="343" spans="1:13" s="9" customFormat="1">
      <c r="A343" s="568" t="s">
        <v>107</v>
      </c>
      <c r="B343" s="255">
        <v>9418.9</v>
      </c>
      <c r="C343" s="255">
        <v>9897.5</v>
      </c>
      <c r="D343" s="255">
        <v>11874.9</v>
      </c>
      <c r="E343" s="255">
        <v>11003.1</v>
      </c>
      <c r="F343" s="255">
        <v>10485.5</v>
      </c>
      <c r="G343" s="255">
        <v>11525.1</v>
      </c>
      <c r="H343" s="569">
        <v>12730.7</v>
      </c>
      <c r="I343" s="569">
        <v>12582.6</v>
      </c>
      <c r="J343" s="569">
        <v>13551.6</v>
      </c>
      <c r="K343" s="569">
        <v>14665.9</v>
      </c>
      <c r="L343" s="569">
        <v>15876</v>
      </c>
      <c r="M343" s="569"/>
    </row>
    <row r="344" spans="1:13" s="9" customFormat="1">
      <c r="A344" s="566"/>
      <c r="B344" s="235"/>
      <c r="C344" s="235"/>
      <c r="D344" s="235"/>
      <c r="E344" s="238"/>
      <c r="F344" s="238"/>
      <c r="G344" s="235"/>
      <c r="H344" s="570">
        <f>H343-H387</f>
        <v>11706.1</v>
      </c>
      <c r="I344" s="570"/>
      <c r="J344" s="570"/>
      <c r="K344" s="570"/>
      <c r="L344" s="570"/>
      <c r="M344" s="570"/>
    </row>
    <row r="345" spans="1:13" s="9" customFormat="1">
      <c r="A345" s="568" t="s">
        <v>108</v>
      </c>
      <c r="B345" s="255">
        <v>8219</v>
      </c>
      <c r="C345" s="255">
        <v>8879.6</v>
      </c>
      <c r="D345" s="255">
        <v>10232.1</v>
      </c>
      <c r="E345" s="255">
        <v>9157.6</v>
      </c>
      <c r="F345" s="255">
        <v>8421.6</v>
      </c>
      <c r="G345" s="255">
        <v>9141.4</v>
      </c>
      <c r="H345" s="569">
        <v>9639.4</v>
      </c>
      <c r="I345" s="569">
        <v>10565.5</v>
      </c>
      <c r="J345" s="569">
        <v>11511.4</v>
      </c>
      <c r="K345" s="569">
        <v>12568.1</v>
      </c>
      <c r="L345" s="569">
        <v>13719.8</v>
      </c>
      <c r="M345" s="569"/>
    </row>
    <row r="346" spans="1:13" s="9" customFormat="1">
      <c r="A346" s="566"/>
      <c r="B346" s="235"/>
      <c r="C346" s="235"/>
      <c r="D346" s="235"/>
      <c r="E346" s="238"/>
      <c r="F346" s="238"/>
      <c r="G346" s="235"/>
      <c r="H346" s="570"/>
      <c r="I346" s="570"/>
      <c r="J346" s="570"/>
      <c r="K346" s="570"/>
      <c r="L346" s="570"/>
      <c r="M346" s="570"/>
    </row>
    <row r="347" spans="1:13" s="9" customFormat="1">
      <c r="A347" s="571" t="s">
        <v>109</v>
      </c>
      <c r="B347" s="625">
        <v>5629.2</v>
      </c>
      <c r="C347" s="625">
        <v>5848.5</v>
      </c>
      <c r="D347" s="625">
        <v>6778.9</v>
      </c>
      <c r="E347" s="255">
        <v>5894.2</v>
      </c>
      <c r="F347" s="255">
        <v>5286.2</v>
      </c>
      <c r="G347" s="839">
        <v>5317.4</v>
      </c>
      <c r="H347" s="723">
        <v>5564.9</v>
      </c>
      <c r="I347" s="723">
        <v>6150.9</v>
      </c>
      <c r="J347" s="723">
        <v>6723</v>
      </c>
      <c r="K347" s="723">
        <v>7368.9</v>
      </c>
      <c r="L347" s="723">
        <v>8070.2</v>
      </c>
      <c r="M347" s="723"/>
    </row>
    <row r="348" spans="1:13" s="9" customFormat="1">
      <c r="A348" s="544" t="s">
        <v>110</v>
      </c>
      <c r="B348" s="254">
        <v>2645.1</v>
      </c>
      <c r="C348" s="254">
        <v>2808.4</v>
      </c>
      <c r="D348" s="254">
        <v>3195.1</v>
      </c>
      <c r="E348" s="840">
        <v>3037.1</v>
      </c>
      <c r="F348" s="840">
        <v>2844.3</v>
      </c>
      <c r="G348" s="538">
        <v>3093.8</v>
      </c>
      <c r="H348" s="539">
        <v>3250.2</v>
      </c>
      <c r="I348" s="539">
        <v>3545.2</v>
      </c>
      <c r="J348" s="539">
        <v>3870.1</v>
      </c>
      <c r="K348" s="539">
        <v>4227.5</v>
      </c>
      <c r="L348" s="539">
        <v>4617</v>
      </c>
      <c r="M348" s="539"/>
    </row>
    <row r="349" spans="1:13" s="9" customFormat="1">
      <c r="A349" s="574" t="s">
        <v>111</v>
      </c>
      <c r="B349" s="235">
        <v>2645.1</v>
      </c>
      <c r="C349" s="235">
        <v>2808.4</v>
      </c>
      <c r="D349" s="235">
        <v>3195.1</v>
      </c>
      <c r="E349" s="344">
        <v>3037.1</v>
      </c>
      <c r="F349" s="344">
        <v>2844.3</v>
      </c>
      <c r="G349" s="538">
        <v>3093.8</v>
      </c>
      <c r="H349" s="539">
        <v>3250.2</v>
      </c>
      <c r="I349" s="539">
        <v>3545.2</v>
      </c>
      <c r="J349" s="539">
        <v>3870.1</v>
      </c>
      <c r="K349" s="539">
        <v>4227.5</v>
      </c>
      <c r="L349" s="539">
        <v>4617</v>
      </c>
      <c r="M349" s="539"/>
    </row>
    <row r="350" spans="1:13" s="9" customFormat="1">
      <c r="A350" s="566" t="s">
        <v>112</v>
      </c>
      <c r="B350" s="235">
        <v>2739.3</v>
      </c>
      <c r="C350" s="235">
        <v>2755.1</v>
      </c>
      <c r="D350" s="235">
        <v>3353.9</v>
      </c>
      <c r="E350" s="344">
        <v>2621.6</v>
      </c>
      <c r="F350" s="344">
        <v>2230.1</v>
      </c>
      <c r="G350" s="235">
        <v>1950.4</v>
      </c>
      <c r="H350" s="570">
        <v>2092.9</v>
      </c>
      <c r="I350" s="570">
        <v>2367.3000000000002</v>
      </c>
      <c r="J350" s="570">
        <v>2600.8000000000002</v>
      </c>
      <c r="K350" s="570">
        <v>2874.3</v>
      </c>
      <c r="L350" s="570">
        <v>3169.5</v>
      </c>
      <c r="M350" s="570"/>
    </row>
    <row r="351" spans="1:13" s="9" customFormat="1">
      <c r="A351" s="574" t="s">
        <v>113</v>
      </c>
      <c r="B351" s="235">
        <v>1740.5</v>
      </c>
      <c r="C351" s="235">
        <v>2060.5</v>
      </c>
      <c r="D351" s="235">
        <v>2522.4</v>
      </c>
      <c r="E351" s="344">
        <v>2374.8000000000002</v>
      </c>
      <c r="F351" s="344">
        <v>2093.8000000000002</v>
      </c>
      <c r="G351" s="235">
        <v>1794.1</v>
      </c>
      <c r="H351" s="570">
        <v>1971.5</v>
      </c>
      <c r="I351" s="570">
        <v>2150.6</v>
      </c>
      <c r="J351" s="570">
        <v>2346.9</v>
      </c>
      <c r="K351" s="570">
        <v>2559.3000000000002</v>
      </c>
      <c r="L351" s="570">
        <v>2792.3</v>
      </c>
      <c r="M351" s="570"/>
    </row>
    <row r="352" spans="1:13" s="9" customFormat="1">
      <c r="A352" s="574" t="s">
        <v>114</v>
      </c>
      <c r="B352" s="235">
        <v>981.1</v>
      </c>
      <c r="C352" s="235">
        <v>666.7</v>
      </c>
      <c r="D352" s="235">
        <v>794.2</v>
      </c>
      <c r="E352" s="344">
        <v>195.4</v>
      </c>
      <c r="F352" s="344">
        <v>92</v>
      </c>
      <c r="G352" s="235">
        <v>113.6</v>
      </c>
      <c r="H352" s="570">
        <v>89.5</v>
      </c>
      <c r="I352" s="570">
        <v>181.8</v>
      </c>
      <c r="J352" s="570">
        <v>215.9</v>
      </c>
      <c r="K352" s="570">
        <v>273.39999999999998</v>
      </c>
      <c r="L352" s="570">
        <v>331.7</v>
      </c>
      <c r="M352" s="570"/>
    </row>
    <row r="353" spans="1:13" s="9" customFormat="1">
      <c r="A353" s="574" t="s">
        <v>115</v>
      </c>
      <c r="B353" s="235">
        <v>11.4</v>
      </c>
      <c r="C353" s="235">
        <v>18.600000000000001</v>
      </c>
      <c r="D353" s="235">
        <v>22.4</v>
      </c>
      <c r="E353" s="344">
        <v>30.8</v>
      </c>
      <c r="F353" s="344">
        <v>26.6</v>
      </c>
      <c r="G353" s="235">
        <v>25.6</v>
      </c>
      <c r="H353" s="570">
        <v>18.899999999999999</v>
      </c>
      <c r="I353" s="570">
        <v>20.6</v>
      </c>
      <c r="J353" s="570">
        <v>22.5</v>
      </c>
      <c r="K353" s="570">
        <v>24.6</v>
      </c>
      <c r="L353" s="570">
        <v>26.9</v>
      </c>
      <c r="M353" s="570"/>
    </row>
    <row r="354" spans="1:13" s="9" customFormat="1">
      <c r="A354" s="574" t="s">
        <v>116</v>
      </c>
      <c r="B354" s="235">
        <v>6.3</v>
      </c>
      <c r="C354" s="235">
        <v>9.1999999999999993</v>
      </c>
      <c r="D354" s="235">
        <v>14.9</v>
      </c>
      <c r="E354" s="344">
        <v>20.5</v>
      </c>
      <c r="F354" s="344">
        <v>17.7</v>
      </c>
      <c r="G354" s="235">
        <v>17.100000000000001</v>
      </c>
      <c r="H354" s="570">
        <v>13</v>
      </c>
      <c r="I354" s="570">
        <v>14.2</v>
      </c>
      <c r="J354" s="570">
        <v>15.5</v>
      </c>
      <c r="K354" s="570">
        <v>16.899999999999999</v>
      </c>
      <c r="L354" s="570">
        <v>18.5</v>
      </c>
      <c r="M354" s="570"/>
    </row>
    <row r="355" spans="1:13" s="9" customFormat="1">
      <c r="A355" s="566" t="s">
        <v>117</v>
      </c>
      <c r="B355" s="235">
        <v>244.8</v>
      </c>
      <c r="C355" s="235">
        <v>285</v>
      </c>
      <c r="D355" s="235">
        <v>229.9</v>
      </c>
      <c r="E355" s="344">
        <v>235.6</v>
      </c>
      <c r="F355" s="344">
        <v>211.8</v>
      </c>
      <c r="G355" s="235">
        <v>273.10000000000002</v>
      </c>
      <c r="H355" s="570">
        <v>221.8</v>
      </c>
      <c r="I355" s="570">
        <v>238.4</v>
      </c>
      <c r="J355" s="570">
        <v>252.1</v>
      </c>
      <c r="K355" s="570">
        <v>267.10000000000002</v>
      </c>
      <c r="L355" s="570">
        <v>283.7</v>
      </c>
      <c r="M355" s="570"/>
    </row>
    <row r="356" spans="1:13" s="9" customFormat="1">
      <c r="A356" s="574" t="s">
        <v>118</v>
      </c>
      <c r="B356" s="235">
        <v>13.3</v>
      </c>
      <c r="C356" s="235"/>
      <c r="D356" s="235"/>
      <c r="E356" s="841" t="s">
        <v>119</v>
      </c>
      <c r="F356" s="90"/>
      <c r="G356" s="841">
        <v>0</v>
      </c>
      <c r="H356" s="725"/>
      <c r="I356" s="725"/>
      <c r="J356" s="725"/>
      <c r="K356" s="725"/>
      <c r="L356" s="725"/>
      <c r="M356" s="725"/>
    </row>
    <row r="357" spans="1:13" s="9" customFormat="1">
      <c r="A357" s="574" t="s">
        <v>120</v>
      </c>
      <c r="B357" s="235">
        <v>163.19999999999999</v>
      </c>
      <c r="C357" s="235">
        <v>244.5</v>
      </c>
      <c r="D357" s="235">
        <v>186.1</v>
      </c>
      <c r="E357" s="344">
        <v>168.9</v>
      </c>
      <c r="F357" s="841">
        <v>132.6</v>
      </c>
      <c r="G357" s="235">
        <v>181.7</v>
      </c>
      <c r="H357" s="570">
        <v>137.4</v>
      </c>
      <c r="I357" s="570">
        <v>149.9</v>
      </c>
      <c r="J357" s="570">
        <v>163.6</v>
      </c>
      <c r="K357" s="570">
        <v>178.6</v>
      </c>
      <c r="L357" s="570">
        <v>195.2</v>
      </c>
      <c r="M357" s="570"/>
    </row>
    <row r="358" spans="1:13" s="9" customFormat="1">
      <c r="A358" s="574" t="s">
        <v>121</v>
      </c>
      <c r="B358" s="235">
        <v>67.400000000000006</v>
      </c>
      <c r="C358" s="235">
        <v>38.5</v>
      </c>
      <c r="D358" s="235">
        <v>43.1</v>
      </c>
      <c r="E358" s="344">
        <v>66</v>
      </c>
      <c r="F358" s="344">
        <v>78.7</v>
      </c>
      <c r="G358" s="235">
        <v>91.4</v>
      </c>
      <c r="H358" s="570">
        <v>84.2</v>
      </c>
      <c r="I358" s="570">
        <v>88.3</v>
      </c>
      <c r="J358" s="570">
        <v>88.3</v>
      </c>
      <c r="K358" s="570">
        <v>88.3</v>
      </c>
      <c r="L358" s="570">
        <v>88.3</v>
      </c>
      <c r="M358" s="570"/>
    </row>
    <row r="359" spans="1:13" s="9" customFormat="1">
      <c r="A359" s="574" t="s">
        <v>122</v>
      </c>
      <c r="B359" s="235">
        <v>0.9</v>
      </c>
      <c r="C359" s="235">
        <v>2</v>
      </c>
      <c r="D359" s="235">
        <v>0.7</v>
      </c>
      <c r="E359" s="344">
        <v>0.6</v>
      </c>
      <c r="F359" s="344">
        <v>0.5</v>
      </c>
      <c r="G359" s="235">
        <v>0</v>
      </c>
      <c r="H359" s="570">
        <v>0.2</v>
      </c>
      <c r="I359" s="570">
        <v>0.2</v>
      </c>
      <c r="J359" s="570">
        <v>0.2</v>
      </c>
      <c r="K359" s="570">
        <v>0.2</v>
      </c>
      <c r="L359" s="570">
        <v>0.2</v>
      </c>
      <c r="M359" s="570"/>
    </row>
    <row r="360" spans="1:13" s="9" customFormat="1">
      <c r="A360" s="566"/>
      <c r="B360" s="235"/>
      <c r="C360" s="235"/>
      <c r="D360" s="235"/>
      <c r="E360" s="842"/>
      <c r="F360" s="842"/>
      <c r="G360" s="235"/>
      <c r="H360" s="570"/>
      <c r="I360" s="570"/>
      <c r="J360" s="570"/>
      <c r="K360" s="570"/>
      <c r="L360" s="570"/>
      <c r="M360" s="570"/>
    </row>
    <row r="361" spans="1:13" s="9" customFormat="1">
      <c r="A361" s="568" t="s">
        <v>123</v>
      </c>
      <c r="B361" s="255">
        <v>3.7</v>
      </c>
      <c r="C361" s="255">
        <v>6.4</v>
      </c>
      <c r="D361" s="255">
        <v>14.6</v>
      </c>
      <c r="E361" s="255">
        <v>18</v>
      </c>
      <c r="F361" s="255">
        <v>14.4</v>
      </c>
      <c r="G361" s="255">
        <v>11.2</v>
      </c>
      <c r="H361" s="569">
        <v>0</v>
      </c>
      <c r="I361" s="569">
        <v>0</v>
      </c>
      <c r="J361" s="569">
        <v>0</v>
      </c>
      <c r="K361" s="569">
        <v>0</v>
      </c>
      <c r="L361" s="569">
        <v>0</v>
      </c>
      <c r="M361" s="569"/>
    </row>
    <row r="362" spans="1:13" s="9" customFormat="1">
      <c r="A362" s="566"/>
      <c r="B362" s="235"/>
      <c r="C362" s="235"/>
      <c r="D362" s="235"/>
      <c r="E362" s="255"/>
      <c r="F362" s="843"/>
      <c r="G362" s="235"/>
      <c r="H362" s="570"/>
      <c r="I362" s="570"/>
      <c r="J362" s="570"/>
      <c r="K362" s="570"/>
      <c r="L362" s="570"/>
      <c r="M362" s="570"/>
    </row>
    <row r="363" spans="1:13" s="9" customFormat="1">
      <c r="A363" s="568" t="s">
        <v>124</v>
      </c>
      <c r="B363" s="255">
        <v>2183.1</v>
      </c>
      <c r="C363" s="255">
        <v>2549.1999999999998</v>
      </c>
      <c r="D363" s="255">
        <v>2883.6</v>
      </c>
      <c r="E363" s="255">
        <v>2680.2</v>
      </c>
      <c r="F363" s="255">
        <v>2584.1</v>
      </c>
      <c r="G363" s="255">
        <f>G364+G367+G370+G374+G377</f>
        <v>3255</v>
      </c>
      <c r="H363" s="569">
        <v>3448.3</v>
      </c>
      <c r="I363" s="569">
        <v>3761.6</v>
      </c>
      <c r="J363" s="569">
        <v>4105.8</v>
      </c>
      <c r="K363" s="569">
        <v>4484.6000000000004</v>
      </c>
      <c r="L363" s="569">
        <v>4899.6000000000004</v>
      </c>
      <c r="M363" s="569"/>
    </row>
    <row r="364" spans="1:13" s="9" customFormat="1">
      <c r="A364" s="566" t="s">
        <v>125</v>
      </c>
      <c r="B364" s="235">
        <v>1162.2</v>
      </c>
      <c r="C364" s="235">
        <v>1563.4</v>
      </c>
      <c r="D364" s="235">
        <v>1806</v>
      </c>
      <c r="E364" s="840">
        <v>1693.2</v>
      </c>
      <c r="F364" s="840">
        <v>1521.8</v>
      </c>
      <c r="G364" s="235">
        <v>1911.3</v>
      </c>
      <c r="H364" s="570">
        <v>2034.2</v>
      </c>
      <c r="I364" s="570">
        <v>2225.1</v>
      </c>
      <c r="J364" s="570">
        <v>2433.9</v>
      </c>
      <c r="K364" s="570">
        <v>2663.1</v>
      </c>
      <c r="L364" s="570">
        <v>2914.5</v>
      </c>
      <c r="M364" s="570"/>
    </row>
    <row r="365" spans="1:13" s="9" customFormat="1">
      <c r="A365" s="574" t="s">
        <v>126</v>
      </c>
      <c r="B365" s="235">
        <v>1092.0999999999999</v>
      </c>
      <c r="C365" s="235">
        <v>1496.1</v>
      </c>
      <c r="D365" s="235">
        <v>1668.8</v>
      </c>
      <c r="E365" s="344">
        <v>1567</v>
      </c>
      <c r="F365" s="344">
        <v>1442.6</v>
      </c>
      <c r="G365" s="235">
        <v>1868.8</v>
      </c>
      <c r="H365" s="570">
        <v>1974.2</v>
      </c>
      <c r="I365" s="570">
        <v>2159.6</v>
      </c>
      <c r="J365" s="570">
        <v>2362.1</v>
      </c>
      <c r="K365" s="570">
        <v>2584.6</v>
      </c>
      <c r="L365" s="570">
        <v>2828.5</v>
      </c>
      <c r="M365" s="570"/>
    </row>
    <row r="366" spans="1:13" s="9" customFormat="1">
      <c r="A366" s="574" t="s">
        <v>128</v>
      </c>
      <c r="B366" s="235">
        <v>70.2</v>
      </c>
      <c r="C366" s="235">
        <v>67.3</v>
      </c>
      <c r="D366" s="235">
        <v>137.30000000000001</v>
      </c>
      <c r="E366" s="344">
        <v>126.1</v>
      </c>
      <c r="F366" s="344">
        <v>79.2</v>
      </c>
      <c r="G366" s="235">
        <v>42.4</v>
      </c>
      <c r="H366" s="570">
        <v>60</v>
      </c>
      <c r="I366" s="570">
        <v>65.5</v>
      </c>
      <c r="J366" s="570">
        <v>71.8</v>
      </c>
      <c r="K366" s="570">
        <v>78.599999999999994</v>
      </c>
      <c r="L366" s="570">
        <v>86.1</v>
      </c>
      <c r="M366" s="570"/>
    </row>
    <row r="367" spans="1:13" s="9" customFormat="1">
      <c r="A367" s="566" t="s">
        <v>129</v>
      </c>
      <c r="B367" s="235">
        <v>855.3</v>
      </c>
      <c r="C367" s="235">
        <v>814.4</v>
      </c>
      <c r="D367" s="235">
        <v>889.1</v>
      </c>
      <c r="E367" s="344">
        <v>802</v>
      </c>
      <c r="F367" s="344">
        <v>875.9</v>
      </c>
      <c r="G367" s="235">
        <v>1105</v>
      </c>
      <c r="H367" s="570">
        <v>1177.4000000000001</v>
      </c>
      <c r="I367" s="570">
        <v>1284.4000000000001</v>
      </c>
      <c r="J367" s="570">
        <v>1401.6</v>
      </c>
      <c r="K367" s="570">
        <v>1529.9</v>
      </c>
      <c r="L367" s="570">
        <v>1670</v>
      </c>
      <c r="M367" s="570"/>
    </row>
    <row r="368" spans="1:13" s="9" customFormat="1">
      <c r="A368" s="574" t="s">
        <v>130</v>
      </c>
      <c r="B368" s="235">
        <v>560.5</v>
      </c>
      <c r="C368" s="235">
        <v>541.9</v>
      </c>
      <c r="D368" s="235">
        <v>638.6</v>
      </c>
      <c r="E368" s="344">
        <v>503.3</v>
      </c>
      <c r="F368" s="344">
        <v>603.70000000000005</v>
      </c>
      <c r="G368" s="235">
        <v>757.3</v>
      </c>
      <c r="H368" s="570">
        <v>782.3</v>
      </c>
      <c r="I368" s="570">
        <v>853.4</v>
      </c>
      <c r="J368" s="570">
        <v>931.3</v>
      </c>
      <c r="K368" s="570">
        <v>1016.2</v>
      </c>
      <c r="L368" s="570">
        <v>1109</v>
      </c>
      <c r="M368" s="570"/>
    </row>
    <row r="369" spans="1:13" s="9" customFormat="1">
      <c r="A369" s="574" t="s">
        <v>131</v>
      </c>
      <c r="B369" s="235">
        <v>294.8</v>
      </c>
      <c r="C369" s="235">
        <v>272.5</v>
      </c>
      <c r="D369" s="235">
        <v>250.6</v>
      </c>
      <c r="E369" s="344">
        <v>298.7</v>
      </c>
      <c r="F369" s="344">
        <v>272.2</v>
      </c>
      <c r="G369" s="235">
        <v>347.8</v>
      </c>
      <c r="H369" s="570">
        <v>395.1</v>
      </c>
      <c r="I369" s="570">
        <v>431</v>
      </c>
      <c r="J369" s="570">
        <v>470.3</v>
      </c>
      <c r="K369" s="570">
        <v>513.70000000000005</v>
      </c>
      <c r="L369" s="570">
        <v>561</v>
      </c>
      <c r="M369" s="570"/>
    </row>
    <row r="370" spans="1:13" s="9" customFormat="1">
      <c r="A370" s="566" t="s">
        <v>132</v>
      </c>
      <c r="B370" s="235">
        <v>149.9</v>
      </c>
      <c r="C370" s="235">
        <v>159.19999999999999</v>
      </c>
      <c r="D370" s="235">
        <v>176.7</v>
      </c>
      <c r="E370" s="344">
        <v>177.7</v>
      </c>
      <c r="F370" s="344">
        <v>175.7</v>
      </c>
      <c r="G370" s="235">
        <v>228.9</v>
      </c>
      <c r="H370" s="570">
        <v>220.2</v>
      </c>
      <c r="I370" s="570">
        <v>235.3</v>
      </c>
      <c r="J370" s="570">
        <v>253.2</v>
      </c>
      <c r="K370" s="570">
        <v>274.2</v>
      </c>
      <c r="L370" s="570">
        <v>297.3</v>
      </c>
      <c r="M370" s="570"/>
    </row>
    <row r="371" spans="1:13" s="9" customFormat="1">
      <c r="A371" s="574" t="s">
        <v>133</v>
      </c>
      <c r="B371" s="235">
        <v>9.5</v>
      </c>
      <c r="C371" s="235">
        <v>8.8000000000000007</v>
      </c>
      <c r="D371" s="235">
        <v>12.8</v>
      </c>
      <c r="E371" s="344">
        <v>9.4</v>
      </c>
      <c r="F371" s="344">
        <v>7.8</v>
      </c>
      <c r="G371" s="235">
        <v>22.9</v>
      </c>
      <c r="H371" s="570">
        <v>33</v>
      </c>
      <c r="I371" s="570">
        <v>36</v>
      </c>
      <c r="J371" s="570">
        <v>39.299999999999997</v>
      </c>
      <c r="K371" s="570">
        <v>42.9</v>
      </c>
      <c r="L371" s="570">
        <v>46.9</v>
      </c>
      <c r="M371" s="570"/>
    </row>
    <row r="372" spans="1:13" s="9" customFormat="1">
      <c r="A372" s="574" t="s">
        <v>134</v>
      </c>
      <c r="B372" s="235">
        <v>133.9</v>
      </c>
      <c r="C372" s="235">
        <v>144.6</v>
      </c>
      <c r="D372" s="235">
        <v>158.1</v>
      </c>
      <c r="E372" s="344">
        <v>162.1</v>
      </c>
      <c r="F372" s="344">
        <v>163.5</v>
      </c>
      <c r="G372" s="235">
        <v>178.7</v>
      </c>
      <c r="H372" s="570">
        <v>174.4</v>
      </c>
      <c r="I372" s="570">
        <v>185.5</v>
      </c>
      <c r="J372" s="570">
        <v>199</v>
      </c>
      <c r="K372" s="570">
        <v>214.9</v>
      </c>
      <c r="L372" s="570">
        <v>232.6</v>
      </c>
      <c r="M372" s="570"/>
    </row>
    <row r="373" spans="1:13" s="9" customFormat="1">
      <c r="A373" s="574" t="s">
        <v>135</v>
      </c>
      <c r="B373" s="235">
        <v>6.5</v>
      </c>
      <c r="C373" s="235">
        <v>5.9</v>
      </c>
      <c r="D373" s="235">
        <v>5.8</v>
      </c>
      <c r="E373" s="344">
        <v>6.2</v>
      </c>
      <c r="F373" s="344">
        <v>4.4000000000000004</v>
      </c>
      <c r="G373" s="235">
        <v>14.2</v>
      </c>
      <c r="H373" s="570">
        <v>12.8</v>
      </c>
      <c r="I373" s="570">
        <v>13.8</v>
      </c>
      <c r="J373" s="570">
        <v>15</v>
      </c>
      <c r="K373" s="570">
        <v>16.399999999999999</v>
      </c>
      <c r="L373" s="570">
        <v>17.8</v>
      </c>
      <c r="M373" s="570"/>
    </row>
    <row r="374" spans="1:13" s="9" customFormat="1">
      <c r="A374" s="566" t="s">
        <v>136</v>
      </c>
      <c r="B374" s="235">
        <v>10.7</v>
      </c>
      <c r="C374" s="235">
        <v>12.3</v>
      </c>
      <c r="D374" s="235">
        <v>9.1999999999999993</v>
      </c>
      <c r="E374" s="344">
        <v>6.9</v>
      </c>
      <c r="F374" s="344">
        <v>7.5</v>
      </c>
      <c r="G374" s="235">
        <v>7.1</v>
      </c>
      <c r="H374" s="570">
        <v>13.1</v>
      </c>
      <c r="I374" s="570">
        <v>13.1</v>
      </c>
      <c r="J374" s="570">
        <v>13.1</v>
      </c>
      <c r="K374" s="570">
        <v>13.1</v>
      </c>
      <c r="L374" s="570">
        <v>13.1</v>
      </c>
      <c r="M374" s="570"/>
    </row>
    <row r="375" spans="1:13" s="9" customFormat="1">
      <c r="A375" s="574" t="s">
        <v>137</v>
      </c>
      <c r="B375" s="235">
        <v>6.7</v>
      </c>
      <c r="C375" s="235">
        <v>7.3</v>
      </c>
      <c r="D375" s="235">
        <v>8.1999999999999993</v>
      </c>
      <c r="E375" s="344">
        <v>5.7</v>
      </c>
      <c r="F375" s="344">
        <v>6.8</v>
      </c>
      <c r="G375" s="235">
        <v>6.4</v>
      </c>
      <c r="H375" s="570">
        <v>11.9</v>
      </c>
      <c r="I375" s="570">
        <v>11.9</v>
      </c>
      <c r="J375" s="570">
        <v>11.9</v>
      </c>
      <c r="K375" s="570">
        <v>11.9</v>
      </c>
      <c r="L375" s="570">
        <v>11.9</v>
      </c>
      <c r="M375" s="570"/>
    </row>
    <row r="376" spans="1:13" s="9" customFormat="1">
      <c r="A376" s="574" t="s">
        <v>138</v>
      </c>
      <c r="B376" s="235">
        <v>3.9</v>
      </c>
      <c r="C376" s="235">
        <v>5</v>
      </c>
      <c r="D376" s="235">
        <v>1</v>
      </c>
      <c r="E376" s="344">
        <v>1.1000000000000001</v>
      </c>
      <c r="F376" s="344">
        <v>0.8</v>
      </c>
      <c r="G376" s="235">
        <v>0.8</v>
      </c>
      <c r="H376" s="570">
        <v>1.2</v>
      </c>
      <c r="I376" s="570">
        <v>1.2</v>
      </c>
      <c r="J376" s="570">
        <v>1.2</v>
      </c>
      <c r="K376" s="570">
        <v>1.2</v>
      </c>
      <c r="L376" s="570">
        <v>1.2</v>
      </c>
      <c r="M376" s="570"/>
    </row>
    <row r="377" spans="1:13" s="9" customFormat="1">
      <c r="A377" s="566" t="s">
        <v>139</v>
      </c>
      <c r="B377" s="235">
        <v>5</v>
      </c>
      <c r="C377" s="626" t="s">
        <v>119</v>
      </c>
      <c r="D377" s="235">
        <v>2.5</v>
      </c>
      <c r="E377" s="344">
        <v>0.4</v>
      </c>
      <c r="F377" s="344">
        <v>3.1</v>
      </c>
      <c r="G377" s="235">
        <v>2.7</v>
      </c>
      <c r="H377" s="570">
        <v>3.4</v>
      </c>
      <c r="I377" s="570">
        <v>3.7</v>
      </c>
      <c r="J377" s="570">
        <v>4</v>
      </c>
      <c r="K377" s="570">
        <v>4.4000000000000004</v>
      </c>
      <c r="L377" s="570">
        <v>4.7</v>
      </c>
      <c r="M377" s="570"/>
    </row>
    <row r="378" spans="1:13" s="9" customFormat="1">
      <c r="A378" s="574" t="s">
        <v>140</v>
      </c>
      <c r="B378" s="235">
        <v>5</v>
      </c>
      <c r="C378" s="626" t="s">
        <v>119</v>
      </c>
      <c r="D378" s="235">
        <v>2.5</v>
      </c>
      <c r="E378" s="344">
        <v>0.4</v>
      </c>
      <c r="F378" s="344">
        <v>3.1</v>
      </c>
      <c r="G378" s="235">
        <v>2.7</v>
      </c>
      <c r="H378" s="570">
        <v>3.4</v>
      </c>
      <c r="I378" s="570">
        <v>3.7</v>
      </c>
      <c r="J378" s="570">
        <v>4</v>
      </c>
      <c r="K378" s="570">
        <v>4.4000000000000004</v>
      </c>
      <c r="L378" s="570">
        <v>4.7</v>
      </c>
      <c r="M378" s="570"/>
    </row>
    <row r="379" spans="1:13" s="9" customFormat="1">
      <c r="A379" s="566"/>
      <c r="B379" s="235"/>
      <c r="C379" s="235"/>
      <c r="D379" s="235"/>
      <c r="E379" s="842"/>
      <c r="F379" s="842"/>
      <c r="G379" s="235"/>
      <c r="H379" s="570"/>
      <c r="I379" s="570"/>
      <c r="J379" s="570"/>
      <c r="K379" s="570"/>
      <c r="L379" s="570"/>
      <c r="M379" s="570"/>
    </row>
    <row r="380" spans="1:13" s="9" customFormat="1">
      <c r="A380" s="568" t="s">
        <v>141</v>
      </c>
      <c r="B380" s="255">
        <v>402.9</v>
      </c>
      <c r="C380" s="255">
        <v>475.5</v>
      </c>
      <c r="D380" s="255">
        <v>555</v>
      </c>
      <c r="E380" s="255">
        <v>565.20000000000005</v>
      </c>
      <c r="F380" s="255">
        <v>536.79999999999995</v>
      </c>
      <c r="G380" s="255">
        <v>557.70000000000005</v>
      </c>
      <c r="H380" s="569">
        <v>626.1</v>
      </c>
      <c r="I380" s="569">
        <v>653</v>
      </c>
      <c r="J380" s="569">
        <v>682.5</v>
      </c>
      <c r="K380" s="569">
        <v>714.6</v>
      </c>
      <c r="L380" s="569">
        <v>750.1</v>
      </c>
      <c r="M380" s="569"/>
    </row>
    <row r="381" spans="1:13" s="9" customFormat="1">
      <c r="A381" s="566" t="s">
        <v>142</v>
      </c>
      <c r="B381" s="235">
        <v>223</v>
      </c>
      <c r="C381" s="235">
        <v>263.89999999999998</v>
      </c>
      <c r="D381" s="235">
        <v>280.5</v>
      </c>
      <c r="E381" s="840">
        <v>249.1</v>
      </c>
      <c r="F381" s="840">
        <v>242.9</v>
      </c>
      <c r="G381" s="235">
        <v>260.3</v>
      </c>
      <c r="H381" s="570">
        <v>296.10000000000002</v>
      </c>
      <c r="I381" s="570">
        <v>323</v>
      </c>
      <c r="J381" s="570">
        <v>352.5</v>
      </c>
      <c r="K381" s="570">
        <v>384.6</v>
      </c>
      <c r="L381" s="570">
        <v>420</v>
      </c>
      <c r="M381" s="570"/>
    </row>
    <row r="382" spans="1:13" s="9" customFormat="1">
      <c r="A382" s="574" t="s">
        <v>143</v>
      </c>
      <c r="B382" s="235">
        <v>223</v>
      </c>
      <c r="C382" s="235">
        <v>257.2</v>
      </c>
      <c r="D382" s="235">
        <v>273.2</v>
      </c>
      <c r="E382" s="344">
        <v>243.4</v>
      </c>
      <c r="F382" s="344">
        <v>242.9</v>
      </c>
      <c r="G382" s="235">
        <v>246.4</v>
      </c>
      <c r="H382" s="570">
        <v>296.10000000000002</v>
      </c>
      <c r="I382" s="570">
        <v>323</v>
      </c>
      <c r="J382" s="570">
        <v>352.5</v>
      </c>
      <c r="K382" s="570">
        <v>384.6</v>
      </c>
      <c r="L382" s="570">
        <v>420</v>
      </c>
      <c r="M382" s="570"/>
    </row>
    <row r="383" spans="1:13" s="9" customFormat="1">
      <c r="A383" s="574" t="s">
        <v>144</v>
      </c>
      <c r="B383" s="235" t="s">
        <v>119</v>
      </c>
      <c r="C383" s="235">
        <v>6.7</v>
      </c>
      <c r="D383" s="235">
        <v>7.3</v>
      </c>
      <c r="E383" s="344">
        <v>5.7</v>
      </c>
      <c r="F383" s="90"/>
      <c r="G383" s="235">
        <v>14</v>
      </c>
      <c r="H383" s="570"/>
      <c r="I383" s="570"/>
      <c r="J383" s="570"/>
      <c r="K383" s="570"/>
      <c r="L383" s="570"/>
      <c r="M383" s="570"/>
    </row>
    <row r="384" spans="1:13" s="9" customFormat="1">
      <c r="A384" s="566" t="s">
        <v>145</v>
      </c>
      <c r="B384" s="235">
        <v>179.9</v>
      </c>
      <c r="C384" s="235">
        <v>211.7</v>
      </c>
      <c r="D384" s="235">
        <v>274.5</v>
      </c>
      <c r="E384" s="344">
        <v>316.2</v>
      </c>
      <c r="F384" s="344">
        <v>294</v>
      </c>
      <c r="G384" s="235">
        <v>297.3</v>
      </c>
      <c r="H384" s="570">
        <v>330</v>
      </c>
      <c r="I384" s="570">
        <v>330</v>
      </c>
      <c r="J384" s="570">
        <v>330</v>
      </c>
      <c r="K384" s="570">
        <v>330</v>
      </c>
      <c r="L384" s="570">
        <v>330</v>
      </c>
      <c r="M384" s="570"/>
    </row>
    <row r="385" spans="1:13" s="9" customFormat="1">
      <c r="A385" s="574" t="s">
        <v>146</v>
      </c>
      <c r="B385" s="235">
        <v>179.9</v>
      </c>
      <c r="C385" s="235">
        <v>211.7</v>
      </c>
      <c r="D385" s="235">
        <v>274.5</v>
      </c>
      <c r="E385" s="344">
        <v>316.2</v>
      </c>
      <c r="F385" s="344">
        <v>294</v>
      </c>
      <c r="G385" s="235">
        <v>297.3</v>
      </c>
      <c r="H385" s="570">
        <v>330</v>
      </c>
      <c r="I385" s="570">
        <v>330</v>
      </c>
      <c r="J385" s="570">
        <v>330</v>
      </c>
      <c r="K385" s="570">
        <v>330</v>
      </c>
      <c r="L385" s="570">
        <v>330</v>
      </c>
      <c r="M385" s="570"/>
    </row>
    <row r="386" spans="1:13" s="9" customFormat="1">
      <c r="A386" s="566" t="s">
        <v>150</v>
      </c>
      <c r="B386" s="235"/>
      <c r="C386" s="235"/>
      <c r="D386" s="235"/>
      <c r="E386" s="230"/>
      <c r="F386" s="844"/>
      <c r="G386" s="235"/>
      <c r="H386" s="570"/>
      <c r="I386" s="570"/>
      <c r="J386" s="570"/>
      <c r="K386" s="570"/>
      <c r="L386" s="570"/>
      <c r="M386" s="570"/>
    </row>
    <row r="387" spans="1:13" s="9" customFormat="1">
      <c r="A387" s="568" t="s">
        <v>151</v>
      </c>
      <c r="B387" s="255">
        <v>930.8</v>
      </c>
      <c r="C387" s="255">
        <v>877.5</v>
      </c>
      <c r="D387" s="255">
        <v>867.5</v>
      </c>
      <c r="E387" s="255">
        <v>819.5</v>
      </c>
      <c r="F387" s="255">
        <v>1430.1</v>
      </c>
      <c r="G387" s="255">
        <v>1439.9</v>
      </c>
      <c r="H387" s="569">
        <v>1024.5999999999999</v>
      </c>
      <c r="I387" s="569">
        <v>943.1</v>
      </c>
      <c r="J387" s="569">
        <v>932.1</v>
      </c>
      <c r="K387" s="569">
        <v>932.1</v>
      </c>
      <c r="L387" s="569">
        <v>932.1</v>
      </c>
      <c r="M387" s="569"/>
    </row>
    <row r="388" spans="1:13" s="9" customFormat="1">
      <c r="A388" s="566" t="s">
        <v>152</v>
      </c>
      <c r="B388" s="235">
        <v>823.3</v>
      </c>
      <c r="C388" s="235">
        <v>776.2</v>
      </c>
      <c r="D388" s="235">
        <v>767.3</v>
      </c>
      <c r="E388" s="840">
        <v>778.8</v>
      </c>
      <c r="F388" s="840">
        <v>1261.4000000000001</v>
      </c>
      <c r="G388" s="235">
        <v>1281.9000000000001</v>
      </c>
      <c r="H388" s="570">
        <v>752.8</v>
      </c>
      <c r="I388" s="570">
        <v>928</v>
      </c>
      <c r="J388" s="570">
        <v>922.6</v>
      </c>
      <c r="K388" s="575">
        <v>922.6</v>
      </c>
      <c r="L388" s="575">
        <v>922.6</v>
      </c>
      <c r="M388" s="575"/>
    </row>
    <row r="389" spans="1:13" s="9" customFormat="1">
      <c r="A389" s="574" t="s">
        <v>438</v>
      </c>
      <c r="B389" s="235">
        <v>453.2</v>
      </c>
      <c r="C389" s="235">
        <v>427.2</v>
      </c>
      <c r="D389" s="235">
        <v>422.3</v>
      </c>
      <c r="E389" s="344">
        <v>505</v>
      </c>
      <c r="F389" s="344">
        <v>1207.0999999999999</v>
      </c>
      <c r="G389" s="235"/>
      <c r="H389" s="570">
        <v>602.20000000000005</v>
      </c>
      <c r="I389" s="570">
        <v>504.1</v>
      </c>
      <c r="J389" s="570">
        <v>498.6</v>
      </c>
      <c r="K389" s="570">
        <v>498.6</v>
      </c>
      <c r="L389" s="570">
        <v>498.6</v>
      </c>
      <c r="M389" s="570"/>
    </row>
    <row r="390" spans="1:13" s="9" customFormat="1">
      <c r="A390" s="574" t="s">
        <v>439</v>
      </c>
      <c r="B390" s="235">
        <v>10.199999999999999</v>
      </c>
      <c r="C390" s="235">
        <v>9.6</v>
      </c>
      <c r="D390" s="235">
        <v>9.5</v>
      </c>
      <c r="E390" s="344" t="s">
        <v>119</v>
      </c>
      <c r="F390" s="344"/>
      <c r="G390" s="626"/>
      <c r="H390" s="570"/>
      <c r="I390" s="575"/>
      <c r="J390" s="575"/>
      <c r="K390" s="575"/>
      <c r="L390" s="575"/>
      <c r="M390" s="575"/>
    </row>
    <row r="391" spans="1:13" s="9" customFormat="1">
      <c r="A391" s="574" t="s">
        <v>440</v>
      </c>
      <c r="B391" s="235">
        <v>442.9</v>
      </c>
      <c r="C391" s="235">
        <v>417.6</v>
      </c>
      <c r="D391" s="235">
        <v>412.8</v>
      </c>
      <c r="E391" s="344">
        <v>505</v>
      </c>
      <c r="F391" s="344">
        <v>1207.0999999999999</v>
      </c>
      <c r="G391" s="235"/>
      <c r="H391" s="570">
        <v>602.20000000000005</v>
      </c>
      <c r="I391" s="570">
        <v>504.1</v>
      </c>
      <c r="J391" s="570">
        <v>498.6</v>
      </c>
      <c r="K391" s="570">
        <v>498.6</v>
      </c>
      <c r="L391" s="570">
        <v>498.6</v>
      </c>
      <c r="M391" s="570"/>
    </row>
    <row r="392" spans="1:13" s="9" customFormat="1">
      <c r="A392" s="574" t="s">
        <v>441</v>
      </c>
      <c r="B392" s="235">
        <v>370.2</v>
      </c>
      <c r="C392" s="235">
        <v>349</v>
      </c>
      <c r="D392" s="235">
        <v>345</v>
      </c>
      <c r="E392" s="344">
        <v>273.8</v>
      </c>
      <c r="F392" s="344">
        <v>54.3</v>
      </c>
      <c r="G392" s="841"/>
      <c r="H392" s="570">
        <v>150.6</v>
      </c>
      <c r="I392" s="570">
        <v>423.9</v>
      </c>
      <c r="J392" s="570">
        <v>423.9</v>
      </c>
      <c r="K392" s="570">
        <v>423.9</v>
      </c>
      <c r="L392" s="570">
        <v>423.9</v>
      </c>
      <c r="M392" s="570"/>
    </row>
    <row r="393" spans="1:13" s="9" customFormat="1">
      <c r="A393" s="574" t="s">
        <v>439</v>
      </c>
      <c r="B393" s="235">
        <v>20.7</v>
      </c>
      <c r="C393" s="235">
        <v>19.5</v>
      </c>
      <c r="D393" s="235">
        <v>19.3</v>
      </c>
      <c r="E393" s="344" t="s">
        <v>119</v>
      </c>
      <c r="F393" s="344"/>
      <c r="G393" s="841"/>
      <c r="H393" s="570"/>
      <c r="I393" s="575"/>
      <c r="J393" s="575"/>
      <c r="K393" s="575"/>
      <c r="L393" s="575"/>
      <c r="M393" s="575"/>
    </row>
    <row r="394" spans="1:13" s="9" customFormat="1">
      <c r="A394" s="574" t="s">
        <v>440</v>
      </c>
      <c r="B394" s="235">
        <v>349.5</v>
      </c>
      <c r="C394" s="235">
        <v>329.5</v>
      </c>
      <c r="D394" s="235">
        <v>325.7</v>
      </c>
      <c r="E394" s="344">
        <v>273.8</v>
      </c>
      <c r="F394" s="344">
        <v>54.3</v>
      </c>
      <c r="G394" s="841"/>
      <c r="H394" s="570">
        <v>150.6</v>
      </c>
      <c r="I394" s="570">
        <v>423.9</v>
      </c>
      <c r="J394" s="570">
        <v>423.9</v>
      </c>
      <c r="K394" s="570">
        <v>423.9</v>
      </c>
      <c r="L394" s="570">
        <v>423.9</v>
      </c>
      <c r="M394" s="570"/>
    </row>
    <row r="395" spans="1:13" s="9" customFormat="1">
      <c r="A395" s="566" t="s">
        <v>153</v>
      </c>
      <c r="B395" s="235">
        <v>107.5</v>
      </c>
      <c r="C395" s="235">
        <v>101.3</v>
      </c>
      <c r="D395" s="235">
        <v>100.2</v>
      </c>
      <c r="E395" s="344">
        <v>40.700000000000003</v>
      </c>
      <c r="F395" s="344">
        <v>168.7</v>
      </c>
      <c r="G395" s="841">
        <v>158</v>
      </c>
      <c r="H395" s="570">
        <v>271.8</v>
      </c>
      <c r="I395" s="570">
        <v>15.1</v>
      </c>
      <c r="J395" s="570">
        <v>9.5</v>
      </c>
      <c r="K395" s="570">
        <v>9.5</v>
      </c>
      <c r="L395" s="570">
        <v>9.5</v>
      </c>
      <c r="M395" s="570"/>
    </row>
    <row r="396" spans="1:13" s="9" customFormat="1">
      <c r="A396" s="574" t="s">
        <v>438</v>
      </c>
      <c r="B396" s="235">
        <v>98.6</v>
      </c>
      <c r="C396" s="235">
        <v>92.9</v>
      </c>
      <c r="D396" s="235">
        <v>91.9</v>
      </c>
      <c r="E396" s="344">
        <v>22.4</v>
      </c>
      <c r="F396" s="344">
        <v>147</v>
      </c>
      <c r="G396" s="626"/>
      <c r="H396" s="570">
        <v>217.4</v>
      </c>
      <c r="I396" s="570">
        <v>15.1</v>
      </c>
      <c r="J396" s="570">
        <v>9.5</v>
      </c>
      <c r="K396" s="570">
        <v>9.5</v>
      </c>
      <c r="L396" s="570">
        <v>9.5</v>
      </c>
      <c r="M396" s="570"/>
    </row>
    <row r="397" spans="1:13" s="9" customFormat="1">
      <c r="A397" s="574" t="s">
        <v>439</v>
      </c>
      <c r="B397" s="235">
        <v>43.5</v>
      </c>
      <c r="C397" s="235">
        <v>41</v>
      </c>
      <c r="D397" s="235">
        <v>40.6</v>
      </c>
      <c r="E397" s="344">
        <v>0.9</v>
      </c>
      <c r="F397" s="344"/>
      <c r="G397" s="626"/>
      <c r="H397" s="570"/>
      <c r="I397" s="570">
        <v>8.6</v>
      </c>
      <c r="J397" s="570">
        <v>9.1</v>
      </c>
      <c r="K397" s="570">
        <v>9.1</v>
      </c>
      <c r="L397" s="570">
        <v>9.1</v>
      </c>
      <c r="M397" s="570"/>
    </row>
    <row r="398" spans="1:13" s="9" customFormat="1">
      <c r="A398" s="574" t="s">
        <v>440</v>
      </c>
      <c r="B398" s="235">
        <v>55</v>
      </c>
      <c r="C398" s="235">
        <v>51.9</v>
      </c>
      <c r="D398" s="235">
        <v>51.3</v>
      </c>
      <c r="E398" s="344">
        <v>21.5</v>
      </c>
      <c r="F398" s="344">
        <v>147</v>
      </c>
      <c r="G398" s="626"/>
      <c r="H398" s="570">
        <v>217.4</v>
      </c>
      <c r="I398" s="570">
        <v>6.5</v>
      </c>
      <c r="J398" s="570">
        <v>0.4</v>
      </c>
      <c r="K398" s="570">
        <v>0.4</v>
      </c>
      <c r="L398" s="570">
        <v>0.4</v>
      </c>
      <c r="M398" s="570"/>
    </row>
    <row r="399" spans="1:13" s="9" customFormat="1">
      <c r="A399" s="574" t="s">
        <v>441</v>
      </c>
      <c r="B399" s="235">
        <v>8.9</v>
      </c>
      <c r="C399" s="235">
        <v>8.4</v>
      </c>
      <c r="D399" s="235">
        <v>8.3000000000000007</v>
      </c>
      <c r="E399" s="344">
        <v>18.3</v>
      </c>
      <c r="F399" s="344">
        <v>21.7</v>
      </c>
      <c r="G399" s="626"/>
      <c r="H399" s="570">
        <v>54.4</v>
      </c>
      <c r="I399" s="575"/>
      <c r="J399" s="575"/>
      <c r="K399" s="575"/>
      <c r="L399" s="575"/>
      <c r="M399" s="575"/>
    </row>
    <row r="400" spans="1:13" s="9" customFormat="1">
      <c r="A400" s="574" t="s">
        <v>439</v>
      </c>
      <c r="B400" s="235" t="s">
        <v>119</v>
      </c>
      <c r="C400" s="235" t="s">
        <v>119</v>
      </c>
      <c r="D400" s="235" t="s">
        <v>119</v>
      </c>
      <c r="E400" s="841">
        <v>18.3</v>
      </c>
      <c r="F400" s="841"/>
      <c r="G400" s="626"/>
      <c r="H400" s="575"/>
      <c r="I400" s="575"/>
      <c r="J400" s="575"/>
      <c r="K400" s="575"/>
      <c r="L400" s="575"/>
      <c r="M400" s="575"/>
    </row>
    <row r="401" spans="1:13" s="9" customFormat="1">
      <c r="A401" s="574" t="s">
        <v>440</v>
      </c>
      <c r="B401" s="235">
        <v>8.9</v>
      </c>
      <c r="C401" s="235">
        <v>8.4</v>
      </c>
      <c r="D401" s="235">
        <v>8.3000000000000007</v>
      </c>
      <c r="E401" s="344" t="s">
        <v>119</v>
      </c>
      <c r="F401" s="344">
        <v>21.7</v>
      </c>
      <c r="G401" s="626"/>
      <c r="H401" s="570">
        <v>54.4</v>
      </c>
      <c r="I401" s="575" t="s">
        <v>119</v>
      </c>
      <c r="J401" s="575" t="s">
        <v>119</v>
      </c>
      <c r="K401" s="575" t="s">
        <v>119</v>
      </c>
      <c r="L401" s="575"/>
      <c r="M401" s="575"/>
    </row>
    <row r="402" spans="1:13" s="9" customFormat="1">
      <c r="A402" s="566" t="s">
        <v>150</v>
      </c>
      <c r="B402" s="845"/>
      <c r="C402" s="845"/>
      <c r="D402" s="845"/>
      <c r="E402" s="344" t="s">
        <v>119</v>
      </c>
      <c r="F402" s="846"/>
      <c r="G402" s="845"/>
      <c r="H402" s="729"/>
      <c r="I402" s="729"/>
      <c r="J402" s="729"/>
      <c r="K402" s="729"/>
      <c r="L402" s="729"/>
      <c r="M402" s="729"/>
    </row>
    <row r="403" spans="1:13" s="9" customFormat="1">
      <c r="A403" s="568" t="s">
        <v>155</v>
      </c>
      <c r="B403" s="255">
        <v>269.10000000000002</v>
      </c>
      <c r="C403" s="255">
        <v>140.30000000000001</v>
      </c>
      <c r="D403" s="255">
        <v>775.3</v>
      </c>
      <c r="E403" s="255">
        <v>1026</v>
      </c>
      <c r="F403" s="255">
        <v>633.9</v>
      </c>
      <c r="G403" s="255">
        <v>943.8</v>
      </c>
      <c r="H403" s="569">
        <v>2066.6999999999998</v>
      </c>
      <c r="I403" s="569">
        <v>1074</v>
      </c>
      <c r="J403" s="569">
        <v>1108.2</v>
      </c>
      <c r="K403" s="569">
        <v>1165.7</v>
      </c>
      <c r="L403" s="569">
        <v>1224.0999999999999</v>
      </c>
      <c r="M403" s="569"/>
    </row>
    <row r="404" spans="1:13" s="9" customFormat="1">
      <c r="A404" s="566" t="s">
        <v>156</v>
      </c>
      <c r="B404" s="235">
        <v>196</v>
      </c>
      <c r="C404" s="235">
        <v>75.400000000000006</v>
      </c>
      <c r="D404" s="235">
        <v>696</v>
      </c>
      <c r="E404" s="840">
        <v>943.1</v>
      </c>
      <c r="F404" s="840">
        <v>551.29999999999995</v>
      </c>
      <c r="G404" s="235">
        <v>860.9</v>
      </c>
      <c r="H404" s="570">
        <v>1321.9</v>
      </c>
      <c r="I404" s="570">
        <v>741.9</v>
      </c>
      <c r="J404" s="570">
        <v>741.9</v>
      </c>
      <c r="K404" s="570">
        <v>741.9</v>
      </c>
      <c r="L404" s="570">
        <v>741.9</v>
      </c>
      <c r="M404" s="570"/>
    </row>
    <row r="405" spans="1:13" s="9" customFormat="1">
      <c r="A405" s="566" t="s">
        <v>157</v>
      </c>
      <c r="B405" s="235">
        <v>0.1</v>
      </c>
      <c r="C405" s="235"/>
      <c r="D405" s="235"/>
      <c r="E405" s="344"/>
      <c r="F405" s="344"/>
      <c r="G405" s="344"/>
      <c r="H405" s="537">
        <v>0.7</v>
      </c>
      <c r="I405" s="537">
        <v>0.7</v>
      </c>
      <c r="J405" s="537">
        <v>0.7</v>
      </c>
      <c r="K405" s="537">
        <v>0.7</v>
      </c>
      <c r="L405" s="537">
        <v>0.7</v>
      </c>
      <c r="M405" s="537"/>
    </row>
    <row r="406" spans="1:13" s="9" customFormat="1">
      <c r="A406" s="566" t="s">
        <v>158</v>
      </c>
      <c r="B406" s="235">
        <v>172.3</v>
      </c>
      <c r="C406" s="235">
        <v>55</v>
      </c>
      <c r="D406" s="235">
        <v>665.8</v>
      </c>
      <c r="E406" s="344">
        <v>911.4</v>
      </c>
      <c r="F406" s="344">
        <v>528.9</v>
      </c>
      <c r="G406" s="235">
        <v>841.6</v>
      </c>
      <c r="H406" s="570">
        <v>1250</v>
      </c>
      <c r="I406" s="570">
        <v>700</v>
      </c>
      <c r="J406" s="570">
        <v>700</v>
      </c>
      <c r="K406" s="570">
        <v>700</v>
      </c>
      <c r="L406" s="570">
        <v>700</v>
      </c>
      <c r="M406" s="570"/>
    </row>
    <row r="407" spans="1:13" s="9" customFormat="1">
      <c r="A407" s="574" t="s">
        <v>159</v>
      </c>
      <c r="B407" s="235">
        <v>122.3</v>
      </c>
      <c r="C407" s="235"/>
      <c r="D407" s="235">
        <v>507.2</v>
      </c>
      <c r="E407" s="344">
        <v>456.4</v>
      </c>
      <c r="F407" s="344">
        <v>300.5</v>
      </c>
      <c r="G407" s="235">
        <v>562.29999999999995</v>
      </c>
      <c r="H407" s="575">
        <v>500</v>
      </c>
      <c r="I407" s="575">
        <v>300</v>
      </c>
      <c r="J407" s="575">
        <v>300</v>
      </c>
      <c r="K407" s="575">
        <v>300</v>
      </c>
      <c r="L407" s="575">
        <v>300</v>
      </c>
      <c r="M407" s="575"/>
    </row>
    <row r="408" spans="1:13" s="9" customFormat="1">
      <c r="A408" s="574" t="s">
        <v>160</v>
      </c>
      <c r="B408" s="235">
        <v>50</v>
      </c>
      <c r="C408" s="235">
        <v>55</v>
      </c>
      <c r="D408" s="235">
        <v>152</v>
      </c>
      <c r="E408" s="344">
        <v>85</v>
      </c>
      <c r="F408" s="344">
        <v>228.4</v>
      </c>
      <c r="G408" s="235">
        <v>279.3</v>
      </c>
      <c r="H408" s="570">
        <v>625</v>
      </c>
      <c r="I408" s="570">
        <v>325</v>
      </c>
      <c r="J408" s="570">
        <v>325</v>
      </c>
      <c r="K408" s="570">
        <v>325</v>
      </c>
      <c r="L408" s="570">
        <v>325</v>
      </c>
      <c r="M408" s="570"/>
    </row>
    <row r="409" spans="1:13" s="9" customFormat="1">
      <c r="A409" s="574" t="s">
        <v>161</v>
      </c>
      <c r="B409" s="235"/>
      <c r="C409" s="235"/>
      <c r="D409" s="235">
        <v>6.6</v>
      </c>
      <c r="E409" s="344"/>
      <c r="F409" s="841"/>
      <c r="G409" s="626">
        <v>0</v>
      </c>
      <c r="H409" s="575" t="s">
        <v>119</v>
      </c>
      <c r="I409" s="575" t="s">
        <v>119</v>
      </c>
      <c r="J409" s="575" t="s">
        <v>119</v>
      </c>
      <c r="K409" s="575" t="s">
        <v>119</v>
      </c>
      <c r="L409" s="575"/>
      <c r="M409" s="575"/>
    </row>
    <row r="410" spans="1:13" s="9" customFormat="1">
      <c r="A410" s="574" t="s">
        <v>162</v>
      </c>
      <c r="B410" s="235"/>
      <c r="C410" s="235"/>
      <c r="D410" s="235"/>
      <c r="E410" s="344">
        <v>370</v>
      </c>
      <c r="F410" s="344">
        <v>0</v>
      </c>
      <c r="G410" s="235">
        <v>0</v>
      </c>
      <c r="H410" s="570">
        <v>125</v>
      </c>
      <c r="I410" s="570">
        <v>75</v>
      </c>
      <c r="J410" s="570">
        <v>75</v>
      </c>
      <c r="K410" s="570">
        <v>75</v>
      </c>
      <c r="L410" s="570">
        <v>75</v>
      </c>
      <c r="M410" s="570"/>
    </row>
    <row r="411" spans="1:13" s="9" customFormat="1">
      <c r="A411" s="566" t="s">
        <v>673</v>
      </c>
      <c r="B411" s="235"/>
      <c r="C411" s="235"/>
      <c r="D411" s="235"/>
      <c r="E411" s="841"/>
      <c r="F411" s="841"/>
      <c r="G411" s="235"/>
      <c r="H411" s="575">
        <v>40</v>
      </c>
      <c r="I411" s="575"/>
      <c r="J411" s="575"/>
      <c r="K411" s="575"/>
      <c r="L411" s="575"/>
      <c r="M411" s="575"/>
    </row>
    <row r="412" spans="1:13" s="9" customFormat="1">
      <c r="A412" s="566" t="s">
        <v>164</v>
      </c>
      <c r="B412" s="235">
        <v>23.6</v>
      </c>
      <c r="C412" s="235">
        <v>20.399999999999999</v>
      </c>
      <c r="D412" s="235">
        <v>30.2</v>
      </c>
      <c r="E412" s="344">
        <v>31.7</v>
      </c>
      <c r="F412" s="344">
        <v>22.4</v>
      </c>
      <c r="G412" s="235">
        <v>19.3</v>
      </c>
      <c r="H412" s="570">
        <v>31.2</v>
      </c>
      <c r="I412" s="570">
        <v>41.2</v>
      </c>
      <c r="J412" s="570">
        <v>41.2</v>
      </c>
      <c r="K412" s="570">
        <v>41.2</v>
      </c>
      <c r="L412" s="570">
        <v>41.2</v>
      </c>
      <c r="M412" s="570"/>
    </row>
    <row r="413" spans="1:13" s="9" customFormat="1">
      <c r="A413" s="566" t="s">
        <v>165</v>
      </c>
      <c r="B413" s="235">
        <v>50.8</v>
      </c>
      <c r="C413" s="235">
        <v>41.6</v>
      </c>
      <c r="D413" s="235">
        <v>75</v>
      </c>
      <c r="E413" s="344">
        <v>65.599999999999994</v>
      </c>
      <c r="F413" s="344">
        <v>63.5</v>
      </c>
      <c r="G413" s="344">
        <v>62.8</v>
      </c>
      <c r="H413" s="537">
        <v>112.5</v>
      </c>
      <c r="I413" s="537">
        <v>132.5</v>
      </c>
      <c r="J413" s="537">
        <v>132.5</v>
      </c>
      <c r="K413" s="537">
        <v>132.5</v>
      </c>
      <c r="L413" s="537">
        <v>132.5</v>
      </c>
      <c r="M413" s="537"/>
    </row>
    <row r="414" spans="1:13" s="9" customFormat="1">
      <c r="A414" s="574" t="s">
        <v>166</v>
      </c>
      <c r="B414" s="235">
        <v>31.4</v>
      </c>
      <c r="C414" s="235">
        <v>32.799999999999997</v>
      </c>
      <c r="D414" s="235">
        <v>31</v>
      </c>
      <c r="E414" s="344">
        <v>25.3</v>
      </c>
      <c r="F414" s="344">
        <v>28.7</v>
      </c>
      <c r="G414" s="344">
        <v>22.9</v>
      </c>
      <c r="H414" s="537">
        <v>46.6</v>
      </c>
      <c r="I414" s="537">
        <v>56.6</v>
      </c>
      <c r="J414" s="537">
        <v>56.6</v>
      </c>
      <c r="K414" s="537">
        <v>56.6</v>
      </c>
      <c r="L414" s="537">
        <v>56.6</v>
      </c>
      <c r="M414" s="537"/>
    </row>
    <row r="415" spans="1:13" s="9" customFormat="1">
      <c r="A415" s="574" t="s">
        <v>167</v>
      </c>
      <c r="B415" s="235">
        <v>19.5</v>
      </c>
      <c r="C415" s="235">
        <v>8.8000000000000007</v>
      </c>
      <c r="D415" s="235">
        <v>44.1</v>
      </c>
      <c r="E415" s="344">
        <v>40.299999999999997</v>
      </c>
      <c r="F415" s="344">
        <v>34.9</v>
      </c>
      <c r="G415" s="344">
        <v>39.9</v>
      </c>
      <c r="H415" s="537">
        <v>65.8</v>
      </c>
      <c r="I415" s="537">
        <v>75.8</v>
      </c>
      <c r="J415" s="537">
        <v>75.8</v>
      </c>
      <c r="K415" s="537">
        <v>75.8</v>
      </c>
      <c r="L415" s="537">
        <v>75.8</v>
      </c>
      <c r="M415" s="537"/>
    </row>
    <row r="416" spans="1:13" s="9" customFormat="1">
      <c r="A416" s="588" t="s">
        <v>168</v>
      </c>
      <c r="B416" s="344">
        <v>0.3</v>
      </c>
      <c r="C416" s="344">
        <v>2.4</v>
      </c>
      <c r="D416" s="344">
        <v>1.9</v>
      </c>
      <c r="E416" s="344">
        <v>2.8</v>
      </c>
      <c r="F416" s="344">
        <v>1.8</v>
      </c>
      <c r="G416" s="344">
        <v>1.6</v>
      </c>
      <c r="H416" s="537">
        <v>1</v>
      </c>
      <c r="I416" s="537">
        <v>1</v>
      </c>
      <c r="J416" s="537">
        <v>1</v>
      </c>
      <c r="K416" s="537">
        <v>1</v>
      </c>
      <c r="L416" s="537">
        <v>1</v>
      </c>
      <c r="M416" s="537"/>
    </row>
    <row r="417" spans="1:13" s="9" customFormat="1">
      <c r="A417" s="576" t="s">
        <v>169</v>
      </c>
      <c r="B417" s="627">
        <v>21.9</v>
      </c>
      <c r="C417" s="627">
        <v>20.8</v>
      </c>
      <c r="D417" s="627">
        <v>2.5</v>
      </c>
      <c r="E417" s="627">
        <v>14.4</v>
      </c>
      <c r="F417" s="627">
        <v>17.2</v>
      </c>
      <c r="G417" s="627">
        <v>18.5</v>
      </c>
      <c r="H417" s="577">
        <v>631.4</v>
      </c>
      <c r="I417" s="577">
        <v>198.7</v>
      </c>
      <c r="J417" s="577">
        <v>232.8</v>
      </c>
      <c r="K417" s="577">
        <v>290.39999999999998</v>
      </c>
      <c r="L417" s="577">
        <v>348.7</v>
      </c>
      <c r="M417" s="577"/>
    </row>
    <row r="418" spans="1:13" s="9" customFormat="1">
      <c r="A418" s="588"/>
      <c r="B418" s="344"/>
      <c r="C418" s="344"/>
      <c r="D418" s="344"/>
      <c r="E418" s="344"/>
      <c r="F418" s="344"/>
      <c r="G418" s="344"/>
      <c r="H418" s="537"/>
      <c r="I418" s="537"/>
      <c r="J418" s="537"/>
      <c r="K418" s="537"/>
      <c r="L418" s="537"/>
      <c r="M418" s="537"/>
    </row>
    <row r="419" spans="1:13" s="9" customFormat="1">
      <c r="A419" s="588"/>
      <c r="B419" s="344"/>
      <c r="C419" s="344"/>
      <c r="D419" s="344"/>
      <c r="E419" s="344"/>
      <c r="F419" s="344"/>
      <c r="G419" s="344"/>
      <c r="H419" s="537"/>
      <c r="I419" s="537"/>
      <c r="J419" s="537"/>
      <c r="K419" s="537"/>
      <c r="L419" s="537"/>
      <c r="M419" s="537"/>
    </row>
    <row r="420" spans="1:13" s="9" customFormat="1">
      <c r="A420" s="275"/>
      <c r="B420" s="472"/>
      <c r="C420" s="472"/>
      <c r="D420" s="472"/>
      <c r="E420" s="472"/>
      <c r="F420" s="472"/>
      <c r="G420" s="472"/>
      <c r="H420" s="472"/>
      <c r="I420" s="472"/>
      <c r="J420" s="472"/>
      <c r="K420" s="472"/>
    </row>
    <row r="421" spans="1:13" s="9" customFormat="1" ht="20.25">
      <c r="A421" s="522" t="s">
        <v>650</v>
      </c>
      <c r="B421" s="472"/>
      <c r="C421" s="472"/>
      <c r="D421" s="472"/>
      <c r="E421" s="472"/>
      <c r="F421" s="472"/>
      <c r="G421" s="472"/>
      <c r="H421" s="472"/>
      <c r="I421" s="472"/>
      <c r="J421" s="472"/>
      <c r="K421" s="472"/>
    </row>
    <row r="422" spans="1:13" s="9" customFormat="1">
      <c r="A422" s="563" t="s">
        <v>104</v>
      </c>
      <c r="B422" s="472"/>
      <c r="C422" s="472"/>
      <c r="D422" s="472"/>
      <c r="E422" s="472"/>
      <c r="F422" s="472"/>
      <c r="G422" s="472"/>
      <c r="H422" s="472"/>
      <c r="I422" s="472"/>
      <c r="J422" s="472"/>
      <c r="K422" s="472"/>
    </row>
    <row r="423" spans="1:13" s="9" customFormat="1" ht="25.5">
      <c r="A423" s="563" t="s">
        <v>105</v>
      </c>
      <c r="B423" s="472"/>
      <c r="C423" s="472"/>
      <c r="D423" s="472"/>
      <c r="E423" s="565" t="s">
        <v>655</v>
      </c>
      <c r="F423" s="565" t="s">
        <v>82</v>
      </c>
      <c r="G423" s="565" t="s">
        <v>82</v>
      </c>
      <c r="H423" s="565" t="s">
        <v>82</v>
      </c>
      <c r="I423" s="565" t="s">
        <v>82</v>
      </c>
      <c r="J423" s="565" t="s">
        <v>82</v>
      </c>
      <c r="K423" s="565" t="s">
        <v>82</v>
      </c>
    </row>
    <row r="424" spans="1:13" s="9" customFormat="1">
      <c r="A424" s="566" t="s">
        <v>106</v>
      </c>
      <c r="B424" s="472"/>
      <c r="C424" s="472"/>
      <c r="D424" s="472"/>
      <c r="E424" s="567" t="s">
        <v>85</v>
      </c>
      <c r="F424" s="567" t="s">
        <v>85</v>
      </c>
      <c r="G424" s="567" t="s">
        <v>85</v>
      </c>
      <c r="H424" s="567" t="s">
        <v>85</v>
      </c>
      <c r="I424" s="567" t="s">
        <v>85</v>
      </c>
      <c r="J424" s="567" t="s">
        <v>85</v>
      </c>
      <c r="K424" s="567" t="s">
        <v>85</v>
      </c>
    </row>
    <row r="425" spans="1:13" s="9" customFormat="1">
      <c r="A425" s="588"/>
      <c r="B425" s="472"/>
      <c r="C425" s="472"/>
      <c r="D425" s="472"/>
      <c r="E425" s="567"/>
      <c r="F425" s="567"/>
      <c r="G425" s="567"/>
      <c r="H425" s="567"/>
      <c r="I425" s="567"/>
      <c r="J425" s="567"/>
      <c r="K425" s="567"/>
    </row>
    <row r="426" spans="1:13" s="9" customFormat="1">
      <c r="A426" s="568" t="s">
        <v>107</v>
      </c>
      <c r="B426" s="472"/>
      <c r="C426" s="472"/>
      <c r="D426" s="472"/>
      <c r="E426" s="569">
        <v>11003.1</v>
      </c>
      <c r="F426" s="569">
        <v>11082.3</v>
      </c>
      <c r="G426" s="569">
        <v>11473.1</v>
      </c>
      <c r="H426" s="569">
        <v>11138.8</v>
      </c>
      <c r="I426" s="569">
        <v>11645.8</v>
      </c>
      <c r="J426" s="569">
        <v>12210.3</v>
      </c>
      <c r="K426" s="569">
        <v>12907.4</v>
      </c>
    </row>
    <row r="427" spans="1:13" s="9" customFormat="1">
      <c r="A427" s="566"/>
      <c r="B427" s="472"/>
      <c r="C427" s="472"/>
      <c r="D427" s="472"/>
      <c r="E427" s="704"/>
      <c r="F427" s="704"/>
      <c r="G427" s="570"/>
      <c r="H427" s="570"/>
      <c r="I427" s="570"/>
      <c r="J427" s="570"/>
      <c r="K427" s="570"/>
    </row>
    <row r="428" spans="1:13" s="9" customFormat="1">
      <c r="A428" s="568" t="s">
        <v>108</v>
      </c>
      <c r="B428" s="472"/>
      <c r="C428" s="472"/>
      <c r="D428" s="472"/>
      <c r="E428" s="569">
        <v>9157.6</v>
      </c>
      <c r="F428" s="569">
        <v>8453.2000000000007</v>
      </c>
      <c r="G428" s="569">
        <v>9182.2000000000007</v>
      </c>
      <c r="H428" s="569">
        <v>9729.9</v>
      </c>
      <c r="I428" s="569">
        <v>10316.700000000001</v>
      </c>
      <c r="J428" s="569">
        <v>10918.2</v>
      </c>
      <c r="K428" s="569">
        <v>11592.2</v>
      </c>
    </row>
    <row r="429" spans="1:13" s="9" customFormat="1">
      <c r="A429" s="566"/>
      <c r="B429" s="472"/>
      <c r="C429" s="472"/>
      <c r="D429" s="472"/>
      <c r="E429" s="704"/>
      <c r="F429" s="704"/>
      <c r="G429" s="570"/>
      <c r="H429" s="570"/>
      <c r="I429" s="570"/>
      <c r="J429" s="570"/>
      <c r="K429" s="570"/>
    </row>
    <row r="430" spans="1:13" s="9" customFormat="1">
      <c r="A430" s="571" t="s">
        <v>109</v>
      </c>
      <c r="B430" s="472"/>
      <c r="C430" s="472"/>
      <c r="D430" s="472"/>
      <c r="E430" s="569">
        <v>5894.2</v>
      </c>
      <c r="F430" s="569">
        <v>5375.1</v>
      </c>
      <c r="G430" s="723">
        <v>5818.9</v>
      </c>
      <c r="H430" s="723">
        <v>6168.6</v>
      </c>
      <c r="I430" s="723">
        <v>6525.4</v>
      </c>
      <c r="J430" s="723">
        <v>6887.3</v>
      </c>
      <c r="K430" s="723">
        <v>7317.3</v>
      </c>
    </row>
    <row r="431" spans="1:13" s="9" customFormat="1">
      <c r="A431" s="544" t="s">
        <v>110</v>
      </c>
      <c r="B431" s="472"/>
      <c r="C431" s="472"/>
      <c r="D431" s="472"/>
      <c r="E431" s="724">
        <v>3037.1</v>
      </c>
      <c r="F431" s="724">
        <v>2849.1</v>
      </c>
      <c r="G431" s="539">
        <v>3035.7</v>
      </c>
      <c r="H431" s="539">
        <v>3091.3</v>
      </c>
      <c r="I431" s="539">
        <v>3199.8</v>
      </c>
      <c r="J431" s="539">
        <v>3238.2</v>
      </c>
      <c r="K431" s="539">
        <v>3460.3</v>
      </c>
    </row>
    <row r="432" spans="1:13" s="9" customFormat="1">
      <c r="A432" s="574" t="s">
        <v>111</v>
      </c>
      <c r="B432" s="472"/>
      <c r="C432" s="472"/>
      <c r="D432" s="472"/>
      <c r="E432" s="537">
        <v>3037.1</v>
      </c>
      <c r="F432" s="537">
        <v>2849.1</v>
      </c>
      <c r="G432" s="570">
        <v>3035.7</v>
      </c>
      <c r="H432" s="570">
        <v>3091.3</v>
      </c>
      <c r="I432" s="570">
        <v>3199.8</v>
      </c>
      <c r="J432" s="570">
        <v>3238.2</v>
      </c>
      <c r="K432" s="570">
        <v>3460.3</v>
      </c>
    </row>
    <row r="433" spans="1:11" s="9" customFormat="1">
      <c r="A433" s="566" t="s">
        <v>112</v>
      </c>
      <c r="B433" s="472"/>
      <c r="C433" s="472"/>
      <c r="D433" s="472"/>
      <c r="E433" s="537">
        <v>2621.6</v>
      </c>
      <c r="F433" s="537">
        <v>2305.5</v>
      </c>
      <c r="G433" s="570">
        <v>2565.9</v>
      </c>
      <c r="H433" s="570">
        <v>2846.2</v>
      </c>
      <c r="I433" s="570">
        <v>3080.5</v>
      </c>
      <c r="J433" s="570">
        <v>3299.5</v>
      </c>
      <c r="K433" s="570">
        <v>3582</v>
      </c>
    </row>
    <row r="434" spans="1:11" s="9" customFormat="1">
      <c r="A434" s="574" t="s">
        <v>113</v>
      </c>
      <c r="B434" s="472"/>
      <c r="C434" s="472"/>
      <c r="D434" s="472"/>
      <c r="E434" s="537">
        <v>2374.8000000000002</v>
      </c>
      <c r="F434" s="537">
        <v>2230.1</v>
      </c>
      <c r="G434" s="570">
        <v>2433.9</v>
      </c>
      <c r="H434" s="570">
        <v>2602.3000000000002</v>
      </c>
      <c r="I434" s="570">
        <v>2829.7</v>
      </c>
      <c r="J434" s="570">
        <v>3069.1</v>
      </c>
      <c r="K434" s="570">
        <v>3322.6</v>
      </c>
    </row>
    <row r="435" spans="1:11" s="9" customFormat="1">
      <c r="A435" s="574" t="s">
        <v>114</v>
      </c>
      <c r="B435" s="472"/>
      <c r="C435" s="472"/>
      <c r="D435" s="472"/>
      <c r="E435" s="537">
        <v>195.4</v>
      </c>
      <c r="F435" s="537">
        <v>21.9</v>
      </c>
      <c r="G435" s="570">
        <v>77.099999999999994</v>
      </c>
      <c r="H435" s="570">
        <v>183.6</v>
      </c>
      <c r="I435" s="570">
        <v>185.2</v>
      </c>
      <c r="J435" s="570">
        <v>159.30000000000001</v>
      </c>
      <c r="K435" s="570">
        <v>182.3</v>
      </c>
    </row>
    <row r="436" spans="1:11" s="9" customFormat="1">
      <c r="A436" s="574" t="s">
        <v>115</v>
      </c>
      <c r="B436" s="472"/>
      <c r="C436" s="472"/>
      <c r="D436" s="472"/>
      <c r="E436" s="537">
        <v>30.8</v>
      </c>
      <c r="F436" s="537">
        <v>43.2</v>
      </c>
      <c r="G436" s="570">
        <v>44</v>
      </c>
      <c r="H436" s="570">
        <v>48.3</v>
      </c>
      <c r="I436" s="570">
        <v>52.6</v>
      </c>
      <c r="J436" s="570">
        <v>57</v>
      </c>
      <c r="K436" s="570">
        <v>61.7</v>
      </c>
    </row>
    <row r="437" spans="1:11" s="9" customFormat="1">
      <c r="A437" s="574" t="s">
        <v>116</v>
      </c>
      <c r="B437" s="472"/>
      <c r="C437" s="472"/>
      <c r="D437" s="472"/>
      <c r="E437" s="537">
        <v>20.5</v>
      </c>
      <c r="F437" s="537">
        <v>10.3</v>
      </c>
      <c r="G437" s="570">
        <v>10.9</v>
      </c>
      <c r="H437" s="570">
        <v>12</v>
      </c>
      <c r="I437" s="570">
        <v>13</v>
      </c>
      <c r="J437" s="570">
        <v>14.1</v>
      </c>
      <c r="K437" s="570">
        <v>15.3</v>
      </c>
    </row>
    <row r="438" spans="1:11" s="9" customFormat="1">
      <c r="A438" s="566" t="s">
        <v>117</v>
      </c>
      <c r="B438" s="472"/>
      <c r="C438" s="472"/>
      <c r="D438" s="472"/>
      <c r="E438" s="537">
        <v>235.6</v>
      </c>
      <c r="F438" s="537">
        <v>220.5</v>
      </c>
      <c r="G438" s="570">
        <v>217.2</v>
      </c>
      <c r="H438" s="570">
        <v>231.1</v>
      </c>
      <c r="I438" s="570">
        <v>245</v>
      </c>
      <c r="J438" s="570">
        <v>259.60000000000002</v>
      </c>
      <c r="K438" s="570">
        <v>275.10000000000002</v>
      </c>
    </row>
    <row r="439" spans="1:11" s="9" customFormat="1">
      <c r="A439" s="574" t="s">
        <v>118</v>
      </c>
      <c r="B439" s="472"/>
      <c r="C439" s="472"/>
      <c r="D439" s="472"/>
      <c r="E439" s="725" t="s">
        <v>119</v>
      </c>
      <c r="F439" s="725" t="s">
        <v>119</v>
      </c>
      <c r="G439" s="725" t="s">
        <v>119</v>
      </c>
      <c r="H439" s="725" t="s">
        <v>119</v>
      </c>
      <c r="I439" s="725" t="s">
        <v>119</v>
      </c>
      <c r="J439" s="725" t="s">
        <v>119</v>
      </c>
      <c r="K439" s="725" t="s">
        <v>119</v>
      </c>
    </row>
    <row r="440" spans="1:11" s="9" customFormat="1">
      <c r="A440" s="574" t="s">
        <v>120</v>
      </c>
      <c r="B440" s="472"/>
      <c r="C440" s="472"/>
      <c r="D440" s="472"/>
      <c r="E440" s="537">
        <v>168.9</v>
      </c>
      <c r="F440" s="537">
        <v>133.69999999999999</v>
      </c>
      <c r="G440" s="570">
        <v>138.80000000000001</v>
      </c>
      <c r="H440" s="570">
        <v>152.5</v>
      </c>
      <c r="I440" s="570">
        <v>165.9</v>
      </c>
      <c r="J440" s="570">
        <v>179.9</v>
      </c>
      <c r="K440" s="570">
        <v>194.9</v>
      </c>
    </row>
    <row r="441" spans="1:11" s="9" customFormat="1">
      <c r="A441" s="574" t="s">
        <v>121</v>
      </c>
      <c r="B441" s="472"/>
      <c r="C441" s="472"/>
      <c r="D441" s="472"/>
      <c r="E441" s="537">
        <v>66</v>
      </c>
      <c r="F441" s="537">
        <v>86.4</v>
      </c>
      <c r="G441" s="570">
        <v>77.8</v>
      </c>
      <c r="H441" s="570">
        <v>77.8</v>
      </c>
      <c r="I441" s="570">
        <v>77.8</v>
      </c>
      <c r="J441" s="570">
        <v>77.8</v>
      </c>
      <c r="K441" s="570">
        <v>77.8</v>
      </c>
    </row>
    <row r="442" spans="1:11" s="9" customFormat="1">
      <c r="A442" s="574" t="s">
        <v>122</v>
      </c>
      <c r="B442" s="472"/>
      <c r="C442" s="472"/>
      <c r="D442" s="472"/>
      <c r="E442" s="537">
        <v>0.6</v>
      </c>
      <c r="F442" s="537">
        <v>0.4</v>
      </c>
      <c r="G442" s="570">
        <v>0.5</v>
      </c>
      <c r="H442" s="570">
        <v>0.8</v>
      </c>
      <c r="I442" s="570">
        <v>1.3</v>
      </c>
      <c r="J442" s="570">
        <v>1.8</v>
      </c>
      <c r="K442" s="570">
        <v>2.4</v>
      </c>
    </row>
    <row r="443" spans="1:11" s="9" customFormat="1">
      <c r="A443" s="566"/>
      <c r="B443" s="472"/>
      <c r="C443" s="472"/>
      <c r="D443" s="472"/>
      <c r="E443" s="726"/>
      <c r="F443" s="726"/>
      <c r="G443" s="570"/>
      <c r="H443" s="570"/>
      <c r="I443" s="570"/>
      <c r="J443" s="570"/>
      <c r="K443" s="570"/>
    </row>
    <row r="444" spans="1:11" s="9" customFormat="1">
      <c r="A444" s="568" t="s">
        <v>123</v>
      </c>
      <c r="B444" s="472"/>
      <c r="C444" s="472"/>
      <c r="D444" s="472"/>
      <c r="E444" s="569">
        <v>18</v>
      </c>
      <c r="F444" s="569">
        <v>17</v>
      </c>
      <c r="G444" s="569">
        <v>17.600000000000001</v>
      </c>
      <c r="H444" s="569">
        <v>19.3</v>
      </c>
      <c r="I444" s="569">
        <v>21</v>
      </c>
      <c r="J444" s="569">
        <v>22.8</v>
      </c>
      <c r="K444" s="569">
        <v>24.7</v>
      </c>
    </row>
    <row r="445" spans="1:11" s="9" customFormat="1">
      <c r="A445" s="566"/>
      <c r="B445" s="472"/>
      <c r="C445" s="472"/>
      <c r="D445" s="472"/>
      <c r="E445" s="569"/>
      <c r="F445" s="569"/>
      <c r="G445" s="570"/>
      <c r="H445" s="570"/>
      <c r="I445" s="570"/>
      <c r="J445" s="570"/>
      <c r="K445" s="570"/>
    </row>
    <row r="446" spans="1:11" s="9" customFormat="1">
      <c r="A446" s="568" t="s">
        <v>124</v>
      </c>
      <c r="B446" s="472"/>
      <c r="C446" s="472"/>
      <c r="D446" s="472"/>
      <c r="E446" s="569">
        <v>2680.2</v>
      </c>
      <c r="F446" s="569">
        <v>2513.6</v>
      </c>
      <c r="G446" s="569">
        <v>2762.2</v>
      </c>
      <c r="H446" s="569">
        <v>2959.5</v>
      </c>
      <c r="I446" s="569">
        <v>3165.8</v>
      </c>
      <c r="J446" s="569">
        <v>3380.3</v>
      </c>
      <c r="K446" s="569">
        <v>3597.7</v>
      </c>
    </row>
    <row r="447" spans="1:11" s="9" customFormat="1">
      <c r="A447" s="566" t="s">
        <v>125</v>
      </c>
      <c r="B447" s="472"/>
      <c r="C447" s="472"/>
      <c r="D447" s="472"/>
      <c r="E447" s="724">
        <v>1693.2</v>
      </c>
      <c r="F447" s="724">
        <v>1514.9</v>
      </c>
      <c r="G447" s="570">
        <v>1527.7</v>
      </c>
      <c r="H447" s="570">
        <v>1617</v>
      </c>
      <c r="I447" s="570">
        <v>1716.2</v>
      </c>
      <c r="J447" s="570">
        <v>1817.2</v>
      </c>
      <c r="K447" s="570">
        <v>1913.1</v>
      </c>
    </row>
    <row r="448" spans="1:11" s="9" customFormat="1">
      <c r="A448" s="574" t="s">
        <v>126</v>
      </c>
      <c r="B448" s="472"/>
      <c r="C448" s="472"/>
      <c r="D448" s="472"/>
      <c r="E448" s="537">
        <v>1567</v>
      </c>
      <c r="F448" s="537">
        <v>1459</v>
      </c>
      <c r="G448" s="570">
        <v>1484.7</v>
      </c>
      <c r="H448" s="570">
        <v>1573.6</v>
      </c>
      <c r="I448" s="570">
        <v>1672.3</v>
      </c>
      <c r="J448" s="570">
        <v>1772.8</v>
      </c>
      <c r="K448" s="570">
        <v>1868.1</v>
      </c>
    </row>
    <row r="449" spans="1:11" s="9" customFormat="1">
      <c r="A449" s="566" t="s">
        <v>127</v>
      </c>
      <c r="B449" s="472"/>
      <c r="C449" s="472"/>
      <c r="D449" s="472"/>
      <c r="E449" s="537">
        <v>126.1</v>
      </c>
      <c r="F449" s="537">
        <v>55.8</v>
      </c>
      <c r="G449" s="570">
        <v>42.9</v>
      </c>
      <c r="H449" s="570">
        <v>43.4</v>
      </c>
      <c r="I449" s="570">
        <v>43.9</v>
      </c>
      <c r="J449" s="570">
        <v>44.4</v>
      </c>
      <c r="K449" s="570">
        <v>44.9</v>
      </c>
    </row>
    <row r="450" spans="1:11" s="9" customFormat="1">
      <c r="A450" s="574" t="s">
        <v>128</v>
      </c>
      <c r="B450" s="472"/>
      <c r="C450" s="472"/>
      <c r="D450" s="472"/>
      <c r="E450" s="537">
        <v>126.1</v>
      </c>
      <c r="F450" s="537">
        <v>55.8</v>
      </c>
      <c r="G450" s="570">
        <v>42.9</v>
      </c>
      <c r="H450" s="570">
        <v>43.4</v>
      </c>
      <c r="I450" s="570">
        <v>43.9</v>
      </c>
      <c r="J450" s="570">
        <v>44.4</v>
      </c>
      <c r="K450" s="570">
        <v>44.9</v>
      </c>
    </row>
    <row r="451" spans="1:11" s="9" customFormat="1">
      <c r="A451" s="566" t="s">
        <v>129</v>
      </c>
      <c r="B451" s="472"/>
      <c r="C451" s="472"/>
      <c r="D451" s="472"/>
      <c r="E451" s="537">
        <v>802</v>
      </c>
      <c r="F451" s="537">
        <v>844.8</v>
      </c>
      <c r="G451" s="570">
        <v>991.4</v>
      </c>
      <c r="H451" s="570">
        <v>1089.0999999999999</v>
      </c>
      <c r="I451" s="570">
        <v>1184.4000000000001</v>
      </c>
      <c r="J451" s="570">
        <v>1284.8</v>
      </c>
      <c r="K451" s="570">
        <v>1391.5</v>
      </c>
    </row>
    <row r="452" spans="1:11" s="9" customFormat="1">
      <c r="A452" s="574" t="s">
        <v>130</v>
      </c>
      <c r="B452" s="472"/>
      <c r="C452" s="472"/>
      <c r="D452" s="472"/>
      <c r="E452" s="537">
        <v>503.3</v>
      </c>
      <c r="F452" s="537">
        <v>571.20000000000005</v>
      </c>
      <c r="G452" s="570">
        <v>691.1</v>
      </c>
      <c r="H452" s="570">
        <v>759.2</v>
      </c>
      <c r="I452" s="570">
        <v>825.7</v>
      </c>
      <c r="J452" s="570">
        <v>895.6</v>
      </c>
      <c r="K452" s="570">
        <v>970</v>
      </c>
    </row>
    <row r="453" spans="1:11" s="9" customFormat="1">
      <c r="A453" s="574" t="s">
        <v>131</v>
      </c>
      <c r="B453" s="472"/>
      <c r="C453" s="472"/>
      <c r="D453" s="472"/>
      <c r="E453" s="537">
        <v>298.7</v>
      </c>
      <c r="F453" s="537">
        <v>273.7</v>
      </c>
      <c r="G453" s="570">
        <v>300.3</v>
      </c>
      <c r="H453" s="570">
        <v>329.9</v>
      </c>
      <c r="I453" s="570">
        <v>358.8</v>
      </c>
      <c r="J453" s="570">
        <v>389.2</v>
      </c>
      <c r="K453" s="570">
        <v>421.5</v>
      </c>
    </row>
    <row r="454" spans="1:11" s="9" customFormat="1">
      <c r="A454" s="566" t="s">
        <v>132</v>
      </c>
      <c r="B454" s="472"/>
      <c r="C454" s="472"/>
      <c r="D454" s="472"/>
      <c r="E454" s="537">
        <v>177.7</v>
      </c>
      <c r="F454" s="537">
        <v>144.19999999999999</v>
      </c>
      <c r="G454" s="570">
        <v>234.2</v>
      </c>
      <c r="H454" s="570">
        <v>244.8</v>
      </c>
      <c r="I454" s="570">
        <v>256.5</v>
      </c>
      <c r="J454" s="570">
        <v>269.60000000000002</v>
      </c>
      <c r="K454" s="570">
        <v>284.39999999999998</v>
      </c>
    </row>
    <row r="455" spans="1:11" s="9" customFormat="1">
      <c r="A455" s="574" t="s">
        <v>133</v>
      </c>
      <c r="B455" s="472"/>
      <c r="C455" s="472"/>
      <c r="D455" s="472"/>
      <c r="E455" s="537">
        <v>9.4</v>
      </c>
      <c r="F455" s="537">
        <v>8.9</v>
      </c>
      <c r="G455" s="570">
        <v>42.4</v>
      </c>
      <c r="H455" s="570">
        <v>46.6</v>
      </c>
      <c r="I455" s="570">
        <v>50.6</v>
      </c>
      <c r="J455" s="570">
        <v>54.9</v>
      </c>
      <c r="K455" s="570">
        <v>59.5</v>
      </c>
    </row>
    <row r="456" spans="1:11" s="9" customFormat="1">
      <c r="A456" s="574" t="s">
        <v>134</v>
      </c>
      <c r="B456" s="472"/>
      <c r="C456" s="472"/>
      <c r="D456" s="472"/>
      <c r="E456" s="537">
        <v>162.1</v>
      </c>
      <c r="F456" s="537">
        <v>131.5</v>
      </c>
      <c r="G456" s="570">
        <v>180.5</v>
      </c>
      <c r="H456" s="570">
        <v>185.9</v>
      </c>
      <c r="I456" s="570">
        <v>192.4</v>
      </c>
      <c r="J456" s="570">
        <v>200.1</v>
      </c>
      <c r="K456" s="570">
        <v>209.1</v>
      </c>
    </row>
    <row r="457" spans="1:11" s="9" customFormat="1">
      <c r="A457" s="574" t="s">
        <v>135</v>
      </c>
      <c r="B457" s="472"/>
      <c r="C457" s="472"/>
      <c r="D457" s="472"/>
      <c r="E457" s="537">
        <v>6.2</v>
      </c>
      <c r="F457" s="537">
        <v>3.9</v>
      </c>
      <c r="G457" s="570">
        <v>11.3</v>
      </c>
      <c r="H457" s="570">
        <v>12.4</v>
      </c>
      <c r="I457" s="570">
        <v>13.5</v>
      </c>
      <c r="J457" s="570">
        <v>14.6</v>
      </c>
      <c r="K457" s="570">
        <v>15.8</v>
      </c>
    </row>
    <row r="458" spans="1:11" s="9" customFormat="1">
      <c r="A458" s="566" t="s">
        <v>136</v>
      </c>
      <c r="B458" s="472"/>
      <c r="C458" s="472"/>
      <c r="D458" s="472"/>
      <c r="E458" s="537">
        <v>6.9</v>
      </c>
      <c r="F458" s="537">
        <v>8.1</v>
      </c>
      <c r="G458" s="570">
        <v>8</v>
      </c>
      <c r="H458" s="570">
        <v>8</v>
      </c>
      <c r="I458" s="570">
        <v>8</v>
      </c>
      <c r="J458" s="570">
        <v>8</v>
      </c>
      <c r="K458" s="570">
        <v>8</v>
      </c>
    </row>
    <row r="459" spans="1:11" s="9" customFormat="1">
      <c r="A459" s="574" t="s">
        <v>137</v>
      </c>
      <c r="B459" s="472"/>
      <c r="C459" s="472"/>
      <c r="D459" s="472"/>
      <c r="E459" s="537">
        <v>5.7</v>
      </c>
      <c r="F459" s="537">
        <v>7.2</v>
      </c>
      <c r="G459" s="570">
        <v>7.2</v>
      </c>
      <c r="H459" s="570">
        <v>7.2</v>
      </c>
      <c r="I459" s="570">
        <v>7.2</v>
      </c>
      <c r="J459" s="570">
        <v>7.2</v>
      </c>
      <c r="K459" s="570">
        <v>7.2</v>
      </c>
    </row>
    <row r="460" spans="1:11" s="9" customFormat="1">
      <c r="A460" s="574" t="s">
        <v>138</v>
      </c>
      <c r="B460" s="472"/>
      <c r="C460" s="472"/>
      <c r="D460" s="472"/>
      <c r="E460" s="537">
        <v>1.1000000000000001</v>
      </c>
      <c r="F460" s="537">
        <v>0.9</v>
      </c>
      <c r="G460" s="570">
        <v>0.8</v>
      </c>
      <c r="H460" s="570">
        <v>0.8</v>
      </c>
      <c r="I460" s="570">
        <v>0.8</v>
      </c>
      <c r="J460" s="570">
        <v>0.8</v>
      </c>
      <c r="K460" s="570">
        <v>0.8</v>
      </c>
    </row>
    <row r="461" spans="1:11" s="9" customFormat="1">
      <c r="A461" s="566" t="s">
        <v>139</v>
      </c>
      <c r="B461" s="472"/>
      <c r="C461" s="472"/>
      <c r="D461" s="472"/>
      <c r="E461" s="537">
        <v>0.4</v>
      </c>
      <c r="F461" s="537">
        <v>1.6</v>
      </c>
      <c r="G461" s="570">
        <v>0.9</v>
      </c>
      <c r="H461" s="570">
        <v>0.6</v>
      </c>
      <c r="I461" s="570">
        <v>0.6</v>
      </c>
      <c r="J461" s="570">
        <v>0.6</v>
      </c>
      <c r="K461" s="570">
        <v>0.7</v>
      </c>
    </row>
    <row r="462" spans="1:11" s="9" customFormat="1">
      <c r="A462" s="574" t="s">
        <v>140</v>
      </c>
      <c r="B462" s="472"/>
      <c r="C462" s="472"/>
      <c r="D462" s="472"/>
      <c r="E462" s="537">
        <v>0.4</v>
      </c>
      <c r="F462" s="537">
        <v>1.6</v>
      </c>
      <c r="G462" s="570">
        <v>0.9</v>
      </c>
      <c r="H462" s="570">
        <v>0.6</v>
      </c>
      <c r="I462" s="570">
        <v>0.6</v>
      </c>
      <c r="J462" s="570">
        <v>0.6</v>
      </c>
      <c r="K462" s="570">
        <v>0.7</v>
      </c>
    </row>
    <row r="463" spans="1:11" s="9" customFormat="1">
      <c r="A463" s="566"/>
      <c r="B463" s="472"/>
      <c r="C463" s="472"/>
      <c r="D463" s="472"/>
      <c r="E463" s="726"/>
      <c r="F463" s="726"/>
      <c r="G463" s="570"/>
      <c r="H463" s="570"/>
      <c r="I463" s="570"/>
      <c r="J463" s="570"/>
      <c r="K463" s="570"/>
    </row>
    <row r="464" spans="1:11" s="9" customFormat="1">
      <c r="A464" s="568" t="s">
        <v>141</v>
      </c>
      <c r="B464" s="472"/>
      <c r="C464" s="472"/>
      <c r="D464" s="472"/>
      <c r="E464" s="569">
        <v>565.20000000000005</v>
      </c>
      <c r="F464" s="569">
        <v>547.6</v>
      </c>
      <c r="G464" s="569">
        <v>559.5</v>
      </c>
      <c r="H464" s="569">
        <v>582.5</v>
      </c>
      <c r="I464" s="569">
        <v>604.6</v>
      </c>
      <c r="J464" s="569">
        <v>627.79999999999995</v>
      </c>
      <c r="K464" s="569">
        <v>652.5</v>
      </c>
    </row>
    <row r="465" spans="1:11" s="9" customFormat="1">
      <c r="A465" s="566" t="s">
        <v>142</v>
      </c>
      <c r="B465" s="472"/>
      <c r="C465" s="472"/>
      <c r="D465" s="472"/>
      <c r="E465" s="724">
        <v>249.1</v>
      </c>
      <c r="F465" s="724">
        <v>220.8</v>
      </c>
      <c r="G465" s="570">
        <v>232.9</v>
      </c>
      <c r="H465" s="570">
        <v>255.9</v>
      </c>
      <c r="I465" s="570">
        <v>278</v>
      </c>
      <c r="J465" s="570">
        <v>301.2</v>
      </c>
      <c r="K465" s="570">
        <v>325.89999999999998</v>
      </c>
    </row>
    <row r="466" spans="1:11" s="9" customFormat="1">
      <c r="A466" s="574" t="s">
        <v>143</v>
      </c>
      <c r="B466" s="472"/>
      <c r="C466" s="472"/>
      <c r="D466" s="472"/>
      <c r="E466" s="537">
        <v>243.4</v>
      </c>
      <c r="F466" s="537">
        <v>218.6</v>
      </c>
      <c r="G466" s="570">
        <v>230</v>
      </c>
      <c r="H466" s="570">
        <v>252.6</v>
      </c>
      <c r="I466" s="570">
        <v>274.8</v>
      </c>
      <c r="J466" s="570">
        <v>298</v>
      </c>
      <c r="K466" s="570">
        <v>322.8</v>
      </c>
    </row>
    <row r="467" spans="1:11" s="9" customFormat="1">
      <c r="A467" s="574" t="s">
        <v>144</v>
      </c>
      <c r="B467" s="472"/>
      <c r="C467" s="472"/>
      <c r="D467" s="472"/>
      <c r="E467" s="537">
        <v>5.7</v>
      </c>
      <c r="F467" s="537">
        <v>2.2000000000000002</v>
      </c>
      <c r="G467" s="570">
        <v>2.9</v>
      </c>
      <c r="H467" s="570">
        <v>3.3</v>
      </c>
      <c r="I467" s="570">
        <v>3.2</v>
      </c>
      <c r="J467" s="570">
        <v>3.2</v>
      </c>
      <c r="K467" s="570"/>
    </row>
    <row r="468" spans="1:11" s="9" customFormat="1">
      <c r="A468" s="566" t="s">
        <v>145</v>
      </c>
      <c r="B468" s="472"/>
      <c r="C468" s="472"/>
      <c r="D468" s="472"/>
      <c r="E468" s="537">
        <v>316.2</v>
      </c>
      <c r="F468" s="537">
        <v>326.8</v>
      </c>
      <c r="G468" s="570">
        <v>326.60000000000002</v>
      </c>
      <c r="H468" s="570">
        <v>326.60000000000002</v>
      </c>
      <c r="I468" s="570">
        <v>326.60000000000002</v>
      </c>
      <c r="J468" s="570">
        <v>326.60000000000002</v>
      </c>
      <c r="K468" s="570">
        <v>326.60000000000002</v>
      </c>
    </row>
    <row r="469" spans="1:11" s="9" customFormat="1">
      <c r="A469" s="574" t="s">
        <v>146</v>
      </c>
      <c r="B469" s="472"/>
      <c r="C469" s="472"/>
      <c r="D469" s="472"/>
      <c r="E469" s="537">
        <v>316.2</v>
      </c>
      <c r="F469" s="537">
        <v>326.8</v>
      </c>
      <c r="G469" s="570">
        <v>326.60000000000002</v>
      </c>
      <c r="H469" s="570">
        <v>326.60000000000002</v>
      </c>
      <c r="I469" s="570">
        <v>326.60000000000002</v>
      </c>
      <c r="J469" s="570">
        <v>326.60000000000002</v>
      </c>
      <c r="K469" s="570">
        <v>326.60000000000002</v>
      </c>
    </row>
    <row r="470" spans="1:11" s="9" customFormat="1">
      <c r="A470" s="566" t="s">
        <v>147</v>
      </c>
      <c r="B470" s="472"/>
      <c r="C470" s="472"/>
      <c r="D470" s="472"/>
      <c r="E470" s="725"/>
      <c r="F470" s="725" t="s">
        <v>119</v>
      </c>
      <c r="G470" s="570">
        <v>24</v>
      </c>
      <c r="H470" s="725" t="s">
        <v>119</v>
      </c>
      <c r="I470" s="725" t="s">
        <v>119</v>
      </c>
      <c r="J470" s="725" t="s">
        <v>119</v>
      </c>
      <c r="K470" s="725" t="s">
        <v>119</v>
      </c>
    </row>
    <row r="471" spans="1:11" s="9" customFormat="1">
      <c r="A471" s="574" t="s">
        <v>148</v>
      </c>
      <c r="B471" s="472"/>
      <c r="C471" s="472"/>
      <c r="D471" s="472"/>
      <c r="E471" s="725"/>
      <c r="F471" s="725" t="s">
        <v>119</v>
      </c>
      <c r="G471" s="575" t="s">
        <v>119</v>
      </c>
      <c r="H471" s="725" t="s">
        <v>119</v>
      </c>
      <c r="I471" s="725" t="s">
        <v>119</v>
      </c>
      <c r="J471" s="725" t="s">
        <v>119</v>
      </c>
      <c r="K471" s="725" t="s">
        <v>119</v>
      </c>
    </row>
    <row r="472" spans="1:11" s="9" customFormat="1">
      <c r="A472" s="574" t="s">
        <v>149</v>
      </c>
      <c r="B472" s="472"/>
      <c r="C472" s="472"/>
      <c r="D472" s="472"/>
      <c r="E472" s="725"/>
      <c r="F472" s="725" t="s">
        <v>119</v>
      </c>
      <c r="G472" s="570">
        <v>24</v>
      </c>
      <c r="H472" s="725" t="s">
        <v>119</v>
      </c>
      <c r="I472" s="725" t="s">
        <v>119</v>
      </c>
      <c r="J472" s="725" t="s">
        <v>119</v>
      </c>
      <c r="K472" s="725" t="s">
        <v>119</v>
      </c>
    </row>
    <row r="473" spans="1:11" s="9" customFormat="1">
      <c r="A473" s="566" t="s">
        <v>150</v>
      </c>
      <c r="B473" s="472"/>
      <c r="C473" s="472"/>
      <c r="D473" s="472"/>
      <c r="E473" s="727"/>
      <c r="F473" s="727"/>
      <c r="G473" s="570"/>
      <c r="H473" s="570"/>
      <c r="I473" s="570"/>
      <c r="J473" s="570"/>
      <c r="K473" s="570"/>
    </row>
    <row r="474" spans="1:11" s="9" customFormat="1">
      <c r="A474" s="568" t="s">
        <v>151</v>
      </c>
      <c r="B474" s="472"/>
      <c r="C474" s="472"/>
      <c r="D474" s="472"/>
      <c r="E474" s="569">
        <v>819.5</v>
      </c>
      <c r="F474" s="569">
        <v>1881.4</v>
      </c>
      <c r="G474" s="569">
        <v>1045.3</v>
      </c>
      <c r="H474" s="569">
        <v>1208.3</v>
      </c>
      <c r="I474" s="569">
        <v>1128.4000000000001</v>
      </c>
      <c r="J474" s="569">
        <v>1091.4000000000001</v>
      </c>
      <c r="K474" s="569">
        <v>1114.5</v>
      </c>
    </row>
    <row r="475" spans="1:11" s="9" customFormat="1">
      <c r="A475" s="566" t="s">
        <v>152</v>
      </c>
      <c r="B475" s="472"/>
      <c r="C475" s="472"/>
      <c r="D475" s="472"/>
      <c r="E475" s="724">
        <v>778.8</v>
      </c>
      <c r="F475" s="724">
        <v>998.8</v>
      </c>
      <c r="G475" s="570">
        <v>968.1</v>
      </c>
      <c r="H475" s="570">
        <v>961.1</v>
      </c>
      <c r="I475" s="570">
        <v>928</v>
      </c>
      <c r="J475" s="570">
        <v>922.6</v>
      </c>
      <c r="K475" s="575">
        <v>922.6</v>
      </c>
    </row>
    <row r="476" spans="1:11" s="9" customFormat="1">
      <c r="A476" s="574" t="s">
        <v>438</v>
      </c>
      <c r="B476" s="472"/>
      <c r="C476" s="472"/>
      <c r="D476" s="472"/>
      <c r="E476" s="537">
        <v>505</v>
      </c>
      <c r="F476" s="537">
        <v>549.79999999999995</v>
      </c>
      <c r="G476" s="570">
        <v>968.1</v>
      </c>
      <c r="H476" s="570">
        <v>530</v>
      </c>
      <c r="I476" s="570">
        <v>504.1</v>
      </c>
      <c r="J476" s="570">
        <v>498.6</v>
      </c>
      <c r="K476" s="570">
        <v>498.6</v>
      </c>
    </row>
    <row r="477" spans="1:11" s="9" customFormat="1">
      <c r="A477" s="574" t="s">
        <v>439</v>
      </c>
      <c r="B477" s="472"/>
      <c r="C477" s="472"/>
      <c r="D477" s="472"/>
      <c r="E477" s="537" t="s">
        <v>119</v>
      </c>
      <c r="F477" s="537">
        <v>12.4</v>
      </c>
      <c r="G477" s="575" t="s">
        <v>119</v>
      </c>
      <c r="H477" s="570">
        <v>14.1</v>
      </c>
      <c r="I477" s="575" t="s">
        <v>119</v>
      </c>
      <c r="J477" s="575" t="s">
        <v>119</v>
      </c>
      <c r="K477" s="575" t="s">
        <v>119</v>
      </c>
    </row>
    <row r="478" spans="1:11" s="9" customFormat="1">
      <c r="A478" s="574" t="s">
        <v>440</v>
      </c>
      <c r="B478" s="472"/>
      <c r="C478" s="472"/>
      <c r="D478" s="472"/>
      <c r="E478" s="537">
        <v>505</v>
      </c>
      <c r="F478" s="537">
        <v>537.29999999999995</v>
      </c>
      <c r="G478" s="570">
        <v>968.1</v>
      </c>
      <c r="H478" s="570">
        <v>515.9</v>
      </c>
      <c r="I478" s="570">
        <v>504.1</v>
      </c>
      <c r="J478" s="570">
        <v>498.6</v>
      </c>
      <c r="K478" s="570">
        <v>498.6</v>
      </c>
    </row>
    <row r="479" spans="1:11" s="9" customFormat="1">
      <c r="A479" s="574" t="s">
        <v>441</v>
      </c>
      <c r="B479" s="472"/>
      <c r="C479" s="472"/>
      <c r="D479" s="472"/>
      <c r="E479" s="537">
        <v>273.8</v>
      </c>
      <c r="F479" s="537">
        <v>449</v>
      </c>
      <c r="G479" s="725" t="s">
        <v>119</v>
      </c>
      <c r="H479" s="570">
        <v>431.1</v>
      </c>
      <c r="I479" s="570">
        <v>423.9</v>
      </c>
      <c r="J479" s="570">
        <v>423.9</v>
      </c>
      <c r="K479" s="570">
        <v>423.9</v>
      </c>
    </row>
    <row r="480" spans="1:11" s="9" customFormat="1">
      <c r="A480" s="574" t="s">
        <v>439</v>
      </c>
      <c r="B480" s="472"/>
      <c r="C480" s="472"/>
      <c r="D480" s="472"/>
      <c r="E480" s="537" t="s">
        <v>119</v>
      </c>
      <c r="F480" s="537">
        <v>25.1</v>
      </c>
      <c r="G480" s="725" t="s">
        <v>119</v>
      </c>
      <c r="H480" s="570">
        <v>7.2</v>
      </c>
      <c r="I480" s="575" t="s">
        <v>119</v>
      </c>
      <c r="J480" s="575" t="s">
        <v>119</v>
      </c>
      <c r="K480" s="575" t="s">
        <v>119</v>
      </c>
    </row>
    <row r="481" spans="1:11" s="9" customFormat="1">
      <c r="A481" s="574" t="s">
        <v>440</v>
      </c>
      <c r="B481" s="472"/>
      <c r="C481" s="472"/>
      <c r="D481" s="472"/>
      <c r="E481" s="537">
        <v>273.8</v>
      </c>
      <c r="F481" s="537">
        <v>423.9</v>
      </c>
      <c r="G481" s="725" t="s">
        <v>119</v>
      </c>
      <c r="H481" s="570">
        <v>423.9</v>
      </c>
      <c r="I481" s="570">
        <v>423.9</v>
      </c>
      <c r="J481" s="570">
        <v>423.9</v>
      </c>
      <c r="K481" s="570">
        <v>423.9</v>
      </c>
    </row>
    <row r="482" spans="1:11" s="9" customFormat="1">
      <c r="A482" s="566" t="s">
        <v>153</v>
      </c>
      <c r="B482" s="472"/>
      <c r="C482" s="472"/>
      <c r="D482" s="472"/>
      <c r="E482" s="537">
        <v>40.700000000000003</v>
      </c>
      <c r="F482" s="537">
        <v>135.30000000000001</v>
      </c>
      <c r="G482" s="725" t="s">
        <v>119</v>
      </c>
      <c r="H482" s="570">
        <v>63.5</v>
      </c>
      <c r="I482" s="570">
        <v>15.1</v>
      </c>
      <c r="J482" s="570">
        <v>9.5</v>
      </c>
      <c r="K482" s="570">
        <v>9.5</v>
      </c>
    </row>
    <row r="483" spans="1:11" s="9" customFormat="1">
      <c r="A483" s="574" t="s">
        <v>438</v>
      </c>
      <c r="B483" s="472"/>
      <c r="C483" s="472"/>
      <c r="D483" s="472"/>
      <c r="E483" s="537">
        <v>22.4</v>
      </c>
      <c r="F483" s="537">
        <v>124.5</v>
      </c>
      <c r="G483" s="575" t="s">
        <v>119</v>
      </c>
      <c r="H483" s="570">
        <v>62.7</v>
      </c>
      <c r="I483" s="570">
        <v>15.1</v>
      </c>
      <c r="J483" s="570">
        <v>9.5</v>
      </c>
      <c r="K483" s="570">
        <v>9.5</v>
      </c>
    </row>
    <row r="484" spans="1:11" s="9" customFormat="1">
      <c r="A484" s="574" t="s">
        <v>439</v>
      </c>
      <c r="B484" s="472"/>
      <c r="C484" s="472"/>
      <c r="D484" s="472"/>
      <c r="E484" s="537">
        <v>0.9</v>
      </c>
      <c r="F484" s="537">
        <v>53.1</v>
      </c>
      <c r="G484" s="575" t="s">
        <v>119</v>
      </c>
      <c r="H484" s="570">
        <v>26.9</v>
      </c>
      <c r="I484" s="570">
        <v>8.6</v>
      </c>
      <c r="J484" s="570">
        <v>9.1</v>
      </c>
      <c r="K484" s="570">
        <v>9.1</v>
      </c>
    </row>
    <row r="485" spans="1:11" s="9" customFormat="1">
      <c r="A485" s="574" t="s">
        <v>440</v>
      </c>
      <c r="B485" s="472"/>
      <c r="C485" s="472"/>
      <c r="D485" s="472"/>
      <c r="E485" s="537">
        <v>21.5</v>
      </c>
      <c r="F485" s="537">
        <v>71.5</v>
      </c>
      <c r="G485" s="575" t="s">
        <v>119</v>
      </c>
      <c r="H485" s="570">
        <v>35.799999999999997</v>
      </c>
      <c r="I485" s="570">
        <v>6.5</v>
      </c>
      <c r="J485" s="570">
        <v>0.4</v>
      </c>
      <c r="K485" s="570">
        <v>0.4</v>
      </c>
    </row>
    <row r="486" spans="1:11" s="9" customFormat="1">
      <c r="A486" s="574" t="s">
        <v>441</v>
      </c>
      <c r="B486" s="472"/>
      <c r="C486" s="472"/>
      <c r="D486" s="472"/>
      <c r="E486" s="537">
        <v>18.3</v>
      </c>
      <c r="F486" s="537">
        <v>10.8</v>
      </c>
      <c r="G486" s="575" t="s">
        <v>119</v>
      </c>
      <c r="H486" s="570">
        <v>0.8</v>
      </c>
      <c r="I486" s="575" t="s">
        <v>119</v>
      </c>
      <c r="J486" s="575" t="s">
        <v>119</v>
      </c>
      <c r="K486" s="575" t="s">
        <v>119</v>
      </c>
    </row>
    <row r="487" spans="1:11" s="9" customFormat="1">
      <c r="A487" s="574" t="s">
        <v>439</v>
      </c>
      <c r="B487" s="472"/>
      <c r="C487" s="472"/>
      <c r="D487" s="472"/>
      <c r="E487" s="725">
        <v>18.3</v>
      </c>
      <c r="F487" s="725" t="s">
        <v>119</v>
      </c>
      <c r="G487" s="575" t="s">
        <v>119</v>
      </c>
      <c r="H487" s="575" t="s">
        <v>119</v>
      </c>
      <c r="I487" s="575" t="s">
        <v>119</v>
      </c>
      <c r="J487" s="575" t="s">
        <v>119</v>
      </c>
      <c r="K487" s="575" t="s">
        <v>119</v>
      </c>
    </row>
    <row r="488" spans="1:11" s="9" customFormat="1">
      <c r="A488" s="574" t="s">
        <v>440</v>
      </c>
      <c r="B488" s="472"/>
      <c r="C488" s="472"/>
      <c r="D488" s="472"/>
      <c r="E488" s="537" t="s">
        <v>119</v>
      </c>
      <c r="F488" s="537">
        <v>10.8</v>
      </c>
      <c r="G488" s="575" t="s">
        <v>119</v>
      </c>
      <c r="H488" s="570">
        <v>0.8</v>
      </c>
      <c r="I488" s="575" t="s">
        <v>119</v>
      </c>
      <c r="J488" s="575" t="s">
        <v>119</v>
      </c>
      <c r="K488" s="575" t="s">
        <v>119</v>
      </c>
    </row>
    <row r="489" spans="1:11" s="9" customFormat="1">
      <c r="A489" s="566" t="s">
        <v>154</v>
      </c>
      <c r="B489" s="472"/>
      <c r="C489" s="472"/>
      <c r="D489" s="472"/>
      <c r="E489" s="537" t="s">
        <v>119</v>
      </c>
      <c r="F489" s="537">
        <v>747.3</v>
      </c>
      <c r="G489" s="570">
        <v>77.2</v>
      </c>
      <c r="H489" s="570">
        <v>183.7</v>
      </c>
      <c r="I489" s="570">
        <v>185.3</v>
      </c>
      <c r="J489" s="570">
        <v>159.30000000000001</v>
      </c>
      <c r="K489" s="570">
        <v>182.4</v>
      </c>
    </row>
    <row r="490" spans="1:11" s="9" customFormat="1">
      <c r="A490" s="574" t="s">
        <v>438</v>
      </c>
      <c r="B490" s="472"/>
      <c r="C490" s="472"/>
      <c r="D490" s="472"/>
      <c r="E490" s="537" t="s">
        <v>119</v>
      </c>
      <c r="F490" s="537">
        <v>747.3</v>
      </c>
      <c r="G490" s="570">
        <v>77.2</v>
      </c>
      <c r="H490" s="570">
        <v>183.7</v>
      </c>
      <c r="I490" s="570">
        <v>185.3</v>
      </c>
      <c r="J490" s="570">
        <v>159.30000000000001</v>
      </c>
      <c r="K490" s="570">
        <v>182.4</v>
      </c>
    </row>
    <row r="491" spans="1:11" s="9" customFormat="1">
      <c r="A491" s="574" t="s">
        <v>439</v>
      </c>
      <c r="B491" s="472"/>
      <c r="C491" s="472"/>
      <c r="D491" s="472"/>
      <c r="E491" s="537" t="s">
        <v>119</v>
      </c>
      <c r="F491" s="537">
        <v>747.3</v>
      </c>
      <c r="G491" s="570">
        <v>77.2</v>
      </c>
      <c r="H491" s="570">
        <v>183.7</v>
      </c>
      <c r="I491" s="570">
        <v>185.3</v>
      </c>
      <c r="J491" s="570">
        <v>159.30000000000001</v>
      </c>
      <c r="K491" s="570">
        <v>182.4</v>
      </c>
    </row>
    <row r="492" spans="1:11" s="9" customFormat="1">
      <c r="A492" s="574" t="s">
        <v>440</v>
      </c>
      <c r="B492" s="472"/>
      <c r="C492" s="472"/>
      <c r="D492" s="472"/>
      <c r="E492" s="725" t="s">
        <v>119</v>
      </c>
      <c r="F492" s="725" t="s">
        <v>119</v>
      </c>
      <c r="G492" s="725" t="s">
        <v>119</v>
      </c>
      <c r="H492" s="725" t="s">
        <v>119</v>
      </c>
      <c r="I492" s="725" t="s">
        <v>119</v>
      </c>
      <c r="J492" s="725" t="s">
        <v>119</v>
      </c>
      <c r="K492" s="725" t="s">
        <v>119</v>
      </c>
    </row>
    <row r="493" spans="1:11" s="9" customFormat="1">
      <c r="A493" s="566" t="s">
        <v>150</v>
      </c>
      <c r="B493" s="472"/>
      <c r="C493" s="472"/>
      <c r="D493" s="472"/>
      <c r="E493" s="728"/>
      <c r="F493" s="728"/>
      <c r="G493" s="729"/>
      <c r="H493" s="729"/>
      <c r="I493" s="729"/>
      <c r="J493" s="729"/>
      <c r="K493" s="729"/>
    </row>
    <row r="494" spans="1:11" s="9" customFormat="1">
      <c r="A494" s="568" t="s">
        <v>155</v>
      </c>
      <c r="B494" s="472"/>
      <c r="C494" s="472"/>
      <c r="D494" s="472"/>
      <c r="E494" s="569">
        <v>1026</v>
      </c>
      <c r="F494" s="569">
        <v>747.7</v>
      </c>
      <c r="G494" s="569">
        <v>1245.7</v>
      </c>
      <c r="H494" s="569">
        <v>200.7</v>
      </c>
      <c r="I494" s="569">
        <v>200.7</v>
      </c>
      <c r="J494" s="569">
        <v>200.7</v>
      </c>
      <c r="K494" s="569">
        <v>200.7</v>
      </c>
    </row>
    <row r="495" spans="1:11" s="9" customFormat="1">
      <c r="A495" s="566" t="s">
        <v>156</v>
      </c>
      <c r="B495" s="472"/>
      <c r="C495" s="472"/>
      <c r="D495" s="472"/>
      <c r="E495" s="724">
        <v>943.1</v>
      </c>
      <c r="F495" s="724">
        <v>653.29999999999995</v>
      </c>
      <c r="G495" s="570">
        <v>1130.0999999999999</v>
      </c>
      <c r="H495" s="570">
        <v>115.1</v>
      </c>
      <c r="I495" s="570">
        <v>115.1</v>
      </c>
      <c r="J495" s="570">
        <v>115.1</v>
      </c>
      <c r="K495" s="570">
        <v>115.1</v>
      </c>
    </row>
    <row r="496" spans="1:11" s="9" customFormat="1">
      <c r="A496" s="566" t="s">
        <v>157</v>
      </c>
      <c r="B496" s="472"/>
      <c r="C496" s="472"/>
      <c r="D496" s="472"/>
      <c r="E496" s="537" t="s">
        <v>119</v>
      </c>
      <c r="F496" s="537">
        <v>4</v>
      </c>
      <c r="G496" s="537">
        <v>4</v>
      </c>
      <c r="H496" s="537">
        <v>4</v>
      </c>
      <c r="I496" s="537">
        <v>4</v>
      </c>
      <c r="J496" s="537">
        <v>4</v>
      </c>
      <c r="K496" s="537">
        <v>4</v>
      </c>
    </row>
    <row r="497" spans="1:11" s="9" customFormat="1">
      <c r="A497" s="566" t="s">
        <v>158</v>
      </c>
      <c r="B497" s="472"/>
      <c r="C497" s="472"/>
      <c r="D497" s="472"/>
      <c r="E497" s="537">
        <v>911.4</v>
      </c>
      <c r="F497" s="537">
        <v>616.4</v>
      </c>
      <c r="G497" s="570">
        <v>1075</v>
      </c>
      <c r="H497" s="570">
        <v>80</v>
      </c>
      <c r="I497" s="570">
        <v>80</v>
      </c>
      <c r="J497" s="570">
        <v>80</v>
      </c>
      <c r="K497" s="570">
        <v>80</v>
      </c>
    </row>
    <row r="498" spans="1:11" s="9" customFormat="1">
      <c r="A498" s="574" t="s">
        <v>159</v>
      </c>
      <c r="B498" s="472"/>
      <c r="C498" s="472"/>
      <c r="D498" s="472"/>
      <c r="E498" s="537">
        <v>456.4</v>
      </c>
      <c r="F498" s="537">
        <v>300</v>
      </c>
      <c r="G498" s="570">
        <v>500</v>
      </c>
      <c r="H498" s="575" t="s">
        <v>119</v>
      </c>
      <c r="I498" s="575" t="s">
        <v>119</v>
      </c>
      <c r="J498" s="575" t="s">
        <v>119</v>
      </c>
      <c r="K498" s="575" t="s">
        <v>119</v>
      </c>
    </row>
    <row r="499" spans="1:11" s="9" customFormat="1">
      <c r="A499" s="574" t="s">
        <v>160</v>
      </c>
      <c r="B499" s="472"/>
      <c r="C499" s="472"/>
      <c r="D499" s="472"/>
      <c r="E499" s="537">
        <v>85</v>
      </c>
      <c r="F499" s="537">
        <v>178</v>
      </c>
      <c r="G499" s="570">
        <v>375</v>
      </c>
      <c r="H499" s="570">
        <v>45</v>
      </c>
      <c r="I499" s="570">
        <v>45</v>
      </c>
      <c r="J499" s="570">
        <v>45</v>
      </c>
      <c r="K499" s="570">
        <v>45</v>
      </c>
    </row>
    <row r="500" spans="1:11" s="9" customFormat="1">
      <c r="A500" s="574" t="s">
        <v>161</v>
      </c>
      <c r="B500" s="472"/>
      <c r="C500" s="472"/>
      <c r="D500" s="472"/>
      <c r="E500" s="725" t="s">
        <v>119</v>
      </c>
      <c r="F500" s="725" t="s">
        <v>119</v>
      </c>
      <c r="G500" s="575" t="s">
        <v>119</v>
      </c>
      <c r="H500" s="575" t="s">
        <v>119</v>
      </c>
      <c r="I500" s="575" t="s">
        <v>119</v>
      </c>
      <c r="J500" s="575" t="s">
        <v>119</v>
      </c>
      <c r="K500" s="575" t="s">
        <v>119</v>
      </c>
    </row>
    <row r="501" spans="1:11" s="9" customFormat="1">
      <c r="A501" s="574" t="s">
        <v>162</v>
      </c>
      <c r="B501" s="472"/>
      <c r="C501" s="472"/>
      <c r="D501" s="472"/>
      <c r="E501" s="537">
        <v>370</v>
      </c>
      <c r="F501" s="537">
        <v>138.4</v>
      </c>
      <c r="G501" s="570">
        <v>125</v>
      </c>
      <c r="H501" s="570">
        <v>35</v>
      </c>
      <c r="I501" s="570">
        <v>35</v>
      </c>
      <c r="J501" s="570">
        <v>35</v>
      </c>
      <c r="K501" s="570">
        <v>35</v>
      </c>
    </row>
    <row r="502" spans="1:11" s="9" customFormat="1">
      <c r="A502" s="574" t="s">
        <v>163</v>
      </c>
      <c r="B502" s="472"/>
      <c r="C502" s="472"/>
      <c r="D502" s="472"/>
      <c r="E502" s="725" t="s">
        <v>119</v>
      </c>
      <c r="F502" s="725" t="s">
        <v>119</v>
      </c>
      <c r="G502" s="570">
        <v>75</v>
      </c>
      <c r="H502" s="575" t="s">
        <v>119</v>
      </c>
      <c r="I502" s="575" t="s">
        <v>119</v>
      </c>
      <c r="J502" s="575" t="s">
        <v>119</v>
      </c>
      <c r="K502" s="575" t="s">
        <v>119</v>
      </c>
    </row>
    <row r="503" spans="1:11" s="9" customFormat="1">
      <c r="A503" s="566" t="s">
        <v>164</v>
      </c>
      <c r="B503" s="472"/>
      <c r="C503" s="472"/>
      <c r="D503" s="472"/>
      <c r="E503" s="537">
        <v>31.7</v>
      </c>
      <c r="F503" s="537">
        <v>32.9</v>
      </c>
      <c r="G503" s="570">
        <v>51.1</v>
      </c>
      <c r="H503" s="570">
        <v>31.1</v>
      </c>
      <c r="I503" s="570">
        <v>31.1</v>
      </c>
      <c r="J503" s="570">
        <v>31.1</v>
      </c>
      <c r="K503" s="570">
        <v>31.1</v>
      </c>
    </row>
    <row r="504" spans="1:11" s="9" customFormat="1">
      <c r="A504" s="566" t="s">
        <v>165</v>
      </c>
      <c r="B504" s="472"/>
      <c r="C504" s="472"/>
      <c r="D504" s="472"/>
      <c r="E504" s="537">
        <v>65.599999999999994</v>
      </c>
      <c r="F504" s="537">
        <v>85.4</v>
      </c>
      <c r="G504" s="537">
        <v>91.2</v>
      </c>
      <c r="H504" s="537">
        <v>76.2</v>
      </c>
      <c r="I504" s="537">
        <v>76.2</v>
      </c>
      <c r="J504" s="537">
        <v>76.2</v>
      </c>
      <c r="K504" s="537">
        <v>76.2</v>
      </c>
    </row>
    <row r="505" spans="1:11" s="9" customFormat="1">
      <c r="A505" s="574" t="s">
        <v>166</v>
      </c>
      <c r="B505" s="472"/>
      <c r="C505" s="472"/>
      <c r="D505" s="472"/>
      <c r="E505" s="537">
        <v>25.3</v>
      </c>
      <c r="F505" s="537">
        <v>31.1</v>
      </c>
      <c r="G505" s="537">
        <v>38.799999999999997</v>
      </c>
      <c r="H505" s="537">
        <v>28.8</v>
      </c>
      <c r="I505" s="537">
        <v>28.8</v>
      </c>
      <c r="J505" s="537">
        <v>28.8</v>
      </c>
      <c r="K505" s="537">
        <v>28.8</v>
      </c>
    </row>
    <row r="506" spans="1:11" s="9" customFormat="1">
      <c r="A506" s="574" t="s">
        <v>167</v>
      </c>
      <c r="B506" s="472"/>
      <c r="C506" s="472"/>
      <c r="D506" s="472"/>
      <c r="E506" s="537">
        <v>40.299999999999997</v>
      </c>
      <c r="F506" s="537">
        <v>54.3</v>
      </c>
      <c r="G506" s="537">
        <v>52.4</v>
      </c>
      <c r="H506" s="537">
        <v>47.4</v>
      </c>
      <c r="I506" s="537">
        <v>47.4</v>
      </c>
      <c r="J506" s="537">
        <v>47.4</v>
      </c>
      <c r="K506" s="537">
        <v>47.4</v>
      </c>
    </row>
    <row r="507" spans="1:11" s="9" customFormat="1">
      <c r="A507" s="566" t="s">
        <v>168</v>
      </c>
      <c r="B507" s="472"/>
      <c r="C507" s="472"/>
      <c r="D507" s="472"/>
      <c r="E507" s="537">
        <v>2.8</v>
      </c>
      <c r="F507" s="537">
        <v>0.8</v>
      </c>
      <c r="G507" s="537">
        <v>0.8</v>
      </c>
      <c r="H507" s="537">
        <v>0.8</v>
      </c>
      <c r="I507" s="537">
        <v>0.8</v>
      </c>
      <c r="J507" s="537">
        <v>0.8</v>
      </c>
      <c r="K507" s="537">
        <v>0.8</v>
      </c>
    </row>
    <row r="508" spans="1:11" s="9" customFormat="1">
      <c r="A508" s="576" t="s">
        <v>169</v>
      </c>
      <c r="B508" s="472"/>
      <c r="C508" s="472"/>
      <c r="D508" s="472"/>
      <c r="E508" s="577">
        <v>14.4</v>
      </c>
      <c r="F508" s="577">
        <v>8.1999999999999993</v>
      </c>
      <c r="G508" s="577">
        <v>23.6</v>
      </c>
      <c r="H508" s="577">
        <v>8.6</v>
      </c>
      <c r="I508" s="577">
        <v>8.6</v>
      </c>
      <c r="J508" s="577">
        <v>8.6</v>
      </c>
      <c r="K508" s="577">
        <v>8.6</v>
      </c>
    </row>
    <row r="509" spans="1:11" s="9" customFormat="1">
      <c r="A509" s="275"/>
      <c r="B509" s="472"/>
      <c r="C509" s="472"/>
      <c r="D509" s="472"/>
      <c r="E509" s="472"/>
      <c r="F509" s="472"/>
      <c r="G509" s="472"/>
      <c r="H509" s="472"/>
      <c r="I509" s="472"/>
      <c r="J509" s="472"/>
      <c r="K509" s="67"/>
    </row>
    <row r="510" spans="1:11" s="9" customFormat="1">
      <c r="A510" s="275"/>
      <c r="B510" s="472"/>
      <c r="C510" s="472"/>
      <c r="D510" s="472"/>
      <c r="E510" s="472"/>
      <c r="F510" s="472"/>
      <c r="G510" s="472"/>
      <c r="H510" s="472"/>
      <c r="I510" s="472"/>
      <c r="J510" s="472"/>
      <c r="K510" s="67"/>
    </row>
    <row r="511" spans="1:11" s="21" customFormat="1">
      <c r="A511" s="275"/>
      <c r="B511" s="230"/>
      <c r="C511" s="230"/>
      <c r="D511" s="562"/>
      <c r="E511" s="230"/>
      <c r="F511" s="230"/>
      <c r="G511" s="230"/>
      <c r="H511" s="230"/>
      <c r="I511" s="230"/>
      <c r="J511" s="230"/>
      <c r="K511" s="90"/>
    </row>
    <row r="512" spans="1:11" s="21" customFormat="1" ht="20.25">
      <c r="A512" s="522" t="s">
        <v>471</v>
      </c>
      <c r="B512" s="472"/>
      <c r="C512" s="472"/>
      <c r="D512" s="472"/>
      <c r="E512" s="472"/>
      <c r="F512" s="472"/>
      <c r="G512" s="472"/>
      <c r="H512" s="472"/>
      <c r="I512" s="472"/>
      <c r="J512" s="472"/>
    </row>
    <row r="513" spans="1:10" s="21" customFormat="1" ht="14.25" customHeight="1">
      <c r="A513" s="563" t="s">
        <v>104</v>
      </c>
      <c r="B513" s="486">
        <v>2012</v>
      </c>
      <c r="C513" s="486">
        <v>2013</v>
      </c>
      <c r="D513" s="487">
        <v>2014</v>
      </c>
      <c r="E513" s="623"/>
      <c r="F513" s="564">
        <v>2016</v>
      </c>
      <c r="G513" s="564">
        <v>2017</v>
      </c>
      <c r="H513" s="564">
        <v>2018</v>
      </c>
      <c r="I513" s="564">
        <v>2019</v>
      </c>
      <c r="J513" s="564">
        <v>2020</v>
      </c>
    </row>
    <row r="514" spans="1:10" s="21" customFormat="1" ht="25.5">
      <c r="A514" s="563" t="s">
        <v>105</v>
      </c>
      <c r="B514" s="488" t="s">
        <v>81</v>
      </c>
      <c r="C514" s="488" t="s">
        <v>81</v>
      </c>
      <c r="D514" s="489" t="s">
        <v>81</v>
      </c>
      <c r="E514" s="624"/>
      <c r="F514" s="565" t="s">
        <v>82</v>
      </c>
      <c r="G514" s="565" t="s">
        <v>82</v>
      </c>
      <c r="H514" s="565" t="s">
        <v>82</v>
      </c>
      <c r="I514" s="565" t="s">
        <v>82</v>
      </c>
      <c r="J514" s="565" t="s">
        <v>82</v>
      </c>
    </row>
    <row r="515" spans="1:10" s="21" customFormat="1">
      <c r="A515" s="566" t="s">
        <v>106</v>
      </c>
      <c r="B515" s="490" t="s">
        <v>84</v>
      </c>
      <c r="C515" s="490" t="s">
        <v>84</v>
      </c>
      <c r="D515" s="490" t="s">
        <v>84</v>
      </c>
      <c r="E515" s="624"/>
      <c r="F515" s="565" t="s">
        <v>84</v>
      </c>
      <c r="G515" s="565" t="s">
        <v>84</v>
      </c>
      <c r="H515" s="565" t="s">
        <v>84</v>
      </c>
      <c r="I515" s="565" t="s">
        <v>84</v>
      </c>
      <c r="J515" s="565" t="s">
        <v>84</v>
      </c>
    </row>
    <row r="516" spans="1:10" s="21" customFormat="1">
      <c r="A516" s="566"/>
      <c r="B516" s="490"/>
      <c r="C516" s="490"/>
      <c r="D516" s="491"/>
      <c r="E516" s="230"/>
      <c r="F516" s="567"/>
      <c r="G516" s="567"/>
      <c r="H516" s="567"/>
      <c r="I516" s="567"/>
      <c r="J516" s="567"/>
    </row>
    <row r="517" spans="1:10" s="21" customFormat="1">
      <c r="A517" s="568" t="s">
        <v>107</v>
      </c>
      <c r="B517" s="492">
        <v>9418.9</v>
      </c>
      <c r="C517" s="492">
        <v>9897.5</v>
      </c>
      <c r="D517" s="492">
        <v>11874.9</v>
      </c>
      <c r="E517" s="255"/>
      <c r="F517" s="569">
        <v>12650.1</v>
      </c>
      <c r="G517" s="569">
        <v>12667.2</v>
      </c>
      <c r="H517" s="569">
        <v>13271</v>
      </c>
      <c r="I517" s="569">
        <v>14618.4</v>
      </c>
      <c r="J517" s="569">
        <v>15465.3</v>
      </c>
    </row>
    <row r="518" spans="1:10" s="21" customFormat="1">
      <c r="A518" s="566"/>
      <c r="B518" s="490"/>
      <c r="C518" s="490"/>
      <c r="D518" s="490"/>
      <c r="E518" s="235"/>
      <c r="F518" s="570"/>
      <c r="G518" s="570"/>
      <c r="H518" s="570"/>
      <c r="I518" s="570"/>
      <c r="J518" s="570"/>
    </row>
    <row r="519" spans="1:10" s="21" customFormat="1">
      <c r="A519" s="568" t="s">
        <v>108</v>
      </c>
      <c r="B519" s="492">
        <v>8219</v>
      </c>
      <c r="C519" s="492">
        <v>8879.6</v>
      </c>
      <c r="D519" s="492">
        <v>10232.1</v>
      </c>
      <c r="E519" s="255"/>
      <c r="F519" s="569">
        <v>10525.6</v>
      </c>
      <c r="G519" s="569">
        <v>10979.8</v>
      </c>
      <c r="H519" s="569">
        <v>11586.3</v>
      </c>
      <c r="I519" s="569">
        <v>12745.8</v>
      </c>
      <c r="J519" s="569">
        <v>13769.3</v>
      </c>
    </row>
    <row r="520" spans="1:10" s="21" customFormat="1" ht="14.1" customHeight="1">
      <c r="A520" s="566"/>
      <c r="B520" s="490">
        <v>0</v>
      </c>
      <c r="C520" s="490">
        <v>0</v>
      </c>
      <c r="D520" s="490">
        <v>0</v>
      </c>
      <c r="E520" s="235"/>
      <c r="F520" s="570"/>
      <c r="G520" s="570"/>
      <c r="H520" s="570"/>
      <c r="I520" s="570"/>
      <c r="J520" s="570"/>
    </row>
    <row r="521" spans="1:10" s="21" customFormat="1">
      <c r="A521" s="571" t="s">
        <v>109</v>
      </c>
      <c r="B521" s="493">
        <v>5629.2</v>
      </c>
      <c r="C521" s="493">
        <v>5848.5</v>
      </c>
      <c r="D521" s="493">
        <v>6778.9</v>
      </c>
      <c r="E521" s="625"/>
      <c r="F521" s="572">
        <v>6764.4</v>
      </c>
      <c r="G521" s="572">
        <v>7049.7</v>
      </c>
      <c r="H521" s="572">
        <v>7354.8</v>
      </c>
      <c r="I521" s="572">
        <v>8231</v>
      </c>
      <c r="J521" s="572">
        <v>8842.9</v>
      </c>
    </row>
    <row r="522" spans="1:10" s="21" customFormat="1">
      <c r="A522" s="544" t="s">
        <v>110</v>
      </c>
      <c r="B522" s="494">
        <v>2645.1</v>
      </c>
      <c r="C522" s="494">
        <v>2808.4</v>
      </c>
      <c r="D522" s="494">
        <v>3195.1</v>
      </c>
      <c r="E522" s="254"/>
      <c r="F522" s="573">
        <v>3511.7</v>
      </c>
      <c r="G522" s="573">
        <v>3658.1</v>
      </c>
      <c r="H522" s="573">
        <v>3950.7</v>
      </c>
      <c r="I522" s="573">
        <v>4266.8</v>
      </c>
      <c r="J522" s="573">
        <v>4608.2</v>
      </c>
    </row>
    <row r="523" spans="1:10" s="21" customFormat="1">
      <c r="A523" s="574" t="s">
        <v>111</v>
      </c>
      <c r="B523" s="490">
        <v>2645.1</v>
      </c>
      <c r="C523" s="490">
        <v>2808.4</v>
      </c>
      <c r="D523" s="490">
        <v>3195.1</v>
      </c>
      <c r="E523" s="235"/>
      <c r="F523" s="570">
        <v>3511.7</v>
      </c>
      <c r="G523" s="570">
        <v>3658.1</v>
      </c>
      <c r="H523" s="570">
        <v>3950.7</v>
      </c>
      <c r="I523" s="570">
        <v>4266.8</v>
      </c>
      <c r="J523" s="570">
        <v>4608.2</v>
      </c>
    </row>
    <row r="524" spans="1:10" s="21" customFormat="1">
      <c r="A524" s="574" t="s">
        <v>447</v>
      </c>
      <c r="B524" s="490" t="s">
        <v>119</v>
      </c>
      <c r="C524" s="490" t="s">
        <v>119</v>
      </c>
      <c r="D524" s="490" t="s">
        <v>119</v>
      </c>
      <c r="E524" s="235"/>
      <c r="F524" s="570" t="s">
        <v>119</v>
      </c>
      <c r="G524" s="570" t="s">
        <v>119</v>
      </c>
      <c r="H524" s="570" t="s">
        <v>119</v>
      </c>
      <c r="I524" s="570" t="s">
        <v>119</v>
      </c>
      <c r="J524" s="570" t="s">
        <v>119</v>
      </c>
    </row>
    <row r="525" spans="1:10" s="21" customFormat="1">
      <c r="A525" s="574" t="s">
        <v>448</v>
      </c>
      <c r="B525" s="490" t="s">
        <v>119</v>
      </c>
      <c r="C525" s="490" t="s">
        <v>119</v>
      </c>
      <c r="D525" s="490" t="s">
        <v>119</v>
      </c>
      <c r="E525" s="235"/>
      <c r="F525" s="570" t="s">
        <v>119</v>
      </c>
      <c r="G525" s="570" t="s">
        <v>119</v>
      </c>
      <c r="H525" s="570" t="s">
        <v>119</v>
      </c>
      <c r="I525" s="570" t="s">
        <v>119</v>
      </c>
      <c r="J525" s="570" t="s">
        <v>119</v>
      </c>
    </row>
    <row r="526" spans="1:10" s="21" customFormat="1">
      <c r="A526" s="566" t="s">
        <v>112</v>
      </c>
      <c r="B526" s="490">
        <v>2739.3</v>
      </c>
      <c r="C526" s="490">
        <v>2755.1</v>
      </c>
      <c r="D526" s="490">
        <v>3353.9</v>
      </c>
      <c r="E526" s="235"/>
      <c r="F526" s="570">
        <v>2966.5</v>
      </c>
      <c r="G526" s="570">
        <v>3085.4</v>
      </c>
      <c r="H526" s="570">
        <v>3076.7</v>
      </c>
      <c r="I526" s="570">
        <v>3614.4</v>
      </c>
      <c r="J526" s="570">
        <v>3860.5</v>
      </c>
    </row>
    <row r="527" spans="1:10" s="21" customFormat="1">
      <c r="A527" s="574" t="s">
        <v>113</v>
      </c>
      <c r="B527" s="490">
        <v>1740.5</v>
      </c>
      <c r="C527" s="490">
        <v>2060.5</v>
      </c>
      <c r="D527" s="490">
        <v>2522.4</v>
      </c>
      <c r="E527" s="235"/>
      <c r="F527" s="570">
        <v>2793.2</v>
      </c>
      <c r="G527" s="570">
        <v>2917.8</v>
      </c>
      <c r="H527" s="570">
        <v>2923.7</v>
      </c>
      <c r="I527" s="570">
        <v>3192.4</v>
      </c>
      <c r="J527" s="570">
        <v>3456.7</v>
      </c>
    </row>
    <row r="528" spans="1:10" s="21" customFormat="1">
      <c r="A528" s="574" t="s">
        <v>114</v>
      </c>
      <c r="B528" s="490">
        <v>981.1</v>
      </c>
      <c r="C528" s="490">
        <v>666.7</v>
      </c>
      <c r="D528" s="490">
        <v>794.2</v>
      </c>
      <c r="E528" s="235"/>
      <c r="F528" s="570">
        <v>129.9</v>
      </c>
      <c r="G528" s="570">
        <v>120.5</v>
      </c>
      <c r="H528" s="570">
        <v>102</v>
      </c>
      <c r="I528" s="570">
        <v>366.9</v>
      </c>
      <c r="J528" s="570">
        <v>344.2</v>
      </c>
    </row>
    <row r="529" spans="1:10" s="21" customFormat="1">
      <c r="A529" s="574" t="s">
        <v>115</v>
      </c>
      <c r="B529" s="490">
        <v>11.4</v>
      </c>
      <c r="C529" s="490">
        <v>18.600000000000001</v>
      </c>
      <c r="D529" s="490">
        <v>22.4</v>
      </c>
      <c r="E529" s="626"/>
      <c r="F529" s="575">
        <v>26</v>
      </c>
      <c r="G529" s="575">
        <v>28.2</v>
      </c>
      <c r="H529" s="575">
        <v>30.6</v>
      </c>
      <c r="I529" s="575">
        <v>33.1</v>
      </c>
      <c r="J529" s="575">
        <v>35.700000000000003</v>
      </c>
    </row>
    <row r="530" spans="1:10" s="21" customFormat="1">
      <c r="A530" s="574" t="s">
        <v>116</v>
      </c>
      <c r="B530" s="490">
        <v>6.3</v>
      </c>
      <c r="C530" s="490">
        <v>9.1999999999999993</v>
      </c>
      <c r="D530" s="490">
        <v>14.9</v>
      </c>
      <c r="E530" s="626"/>
      <c r="F530" s="575">
        <v>17.399999999999999</v>
      </c>
      <c r="G530" s="575">
        <v>18.8</v>
      </c>
      <c r="H530" s="575">
        <v>20.399999999999999</v>
      </c>
      <c r="I530" s="575">
        <v>22</v>
      </c>
      <c r="J530" s="575">
        <v>23.8</v>
      </c>
    </row>
    <row r="531" spans="1:10" s="21" customFormat="1">
      <c r="A531" s="566" t="s">
        <v>117</v>
      </c>
      <c r="B531" s="490">
        <v>244.8</v>
      </c>
      <c r="C531" s="490">
        <v>285</v>
      </c>
      <c r="D531" s="490">
        <v>229.9</v>
      </c>
      <c r="E531" s="626"/>
      <c r="F531" s="575">
        <v>286.2</v>
      </c>
      <c r="G531" s="575">
        <v>306.2</v>
      </c>
      <c r="H531" s="575">
        <v>327.3</v>
      </c>
      <c r="I531" s="575">
        <v>349.8</v>
      </c>
      <c r="J531" s="575">
        <v>374.3</v>
      </c>
    </row>
    <row r="532" spans="1:10" s="21" customFormat="1">
      <c r="A532" s="574" t="s">
        <v>118</v>
      </c>
      <c r="B532" s="490">
        <v>13.3</v>
      </c>
      <c r="C532" s="490" t="s">
        <v>119</v>
      </c>
      <c r="D532" s="490" t="s">
        <v>119</v>
      </c>
      <c r="E532" s="626"/>
      <c r="F532" s="575" t="s">
        <v>119</v>
      </c>
      <c r="G532" s="575" t="s">
        <v>119</v>
      </c>
      <c r="H532" s="575" t="s">
        <v>119</v>
      </c>
      <c r="I532" s="575" t="s">
        <v>119</v>
      </c>
      <c r="J532" s="575" t="s">
        <v>119</v>
      </c>
    </row>
    <row r="533" spans="1:10" s="21" customFormat="1">
      <c r="A533" s="574" t="s">
        <v>120</v>
      </c>
      <c r="B533" s="490">
        <v>163.19999999999999</v>
      </c>
      <c r="C533" s="490">
        <v>244.5</v>
      </c>
      <c r="D533" s="490">
        <v>186.1</v>
      </c>
      <c r="E533" s="626"/>
      <c r="F533" s="575">
        <v>232.7</v>
      </c>
      <c r="G533" s="575">
        <v>252.6</v>
      </c>
      <c r="H533" s="575">
        <v>273.60000000000002</v>
      </c>
      <c r="I533" s="575">
        <v>295.60000000000002</v>
      </c>
      <c r="J533" s="575">
        <v>319.5</v>
      </c>
    </row>
    <row r="534" spans="1:10" s="21" customFormat="1">
      <c r="A534" s="574" t="s">
        <v>121</v>
      </c>
      <c r="B534" s="490">
        <v>67.400000000000006</v>
      </c>
      <c r="C534" s="490">
        <v>38.5</v>
      </c>
      <c r="D534" s="490">
        <v>43.1</v>
      </c>
      <c r="E534" s="626"/>
      <c r="F534" s="575">
        <v>52.7</v>
      </c>
      <c r="G534" s="575">
        <v>52.7</v>
      </c>
      <c r="H534" s="575">
        <v>52.7</v>
      </c>
      <c r="I534" s="575">
        <v>52.7</v>
      </c>
      <c r="J534" s="575">
        <v>52.7</v>
      </c>
    </row>
    <row r="535" spans="1:10" s="21" customFormat="1">
      <c r="A535" s="574" t="s">
        <v>122</v>
      </c>
      <c r="B535" s="490">
        <v>0.9</v>
      </c>
      <c r="C535" s="490">
        <v>2</v>
      </c>
      <c r="D535" s="490">
        <v>0.7</v>
      </c>
      <c r="E535" s="626"/>
      <c r="F535" s="575">
        <v>0.8</v>
      </c>
      <c r="G535" s="575">
        <v>0.9</v>
      </c>
      <c r="H535" s="575">
        <v>1</v>
      </c>
      <c r="I535" s="575">
        <v>1.5</v>
      </c>
      <c r="J535" s="575">
        <v>2</v>
      </c>
    </row>
    <row r="536" spans="1:10" s="21" customFormat="1">
      <c r="A536" s="566"/>
      <c r="B536" s="490">
        <v>0</v>
      </c>
      <c r="C536" s="490">
        <v>0</v>
      </c>
      <c r="D536" s="490">
        <v>0</v>
      </c>
      <c r="E536" s="235"/>
      <c r="F536" s="570"/>
      <c r="G536" s="570"/>
      <c r="H536" s="570"/>
      <c r="I536" s="570"/>
      <c r="J536" s="570"/>
    </row>
    <row r="537" spans="1:10" s="21" customFormat="1">
      <c r="A537" s="568" t="s">
        <v>123</v>
      </c>
      <c r="B537" s="492">
        <v>3.7</v>
      </c>
      <c r="C537" s="492">
        <v>6.4</v>
      </c>
      <c r="D537" s="492">
        <v>14.6</v>
      </c>
      <c r="E537" s="255"/>
      <c r="F537" s="569">
        <v>17</v>
      </c>
      <c r="G537" s="569">
        <v>18.399999999999999</v>
      </c>
      <c r="H537" s="569">
        <v>19.899999999999999</v>
      </c>
      <c r="I537" s="569">
        <v>21.5</v>
      </c>
      <c r="J537" s="569">
        <v>23.3</v>
      </c>
    </row>
    <row r="538" spans="1:10" s="21" customFormat="1">
      <c r="A538" s="566"/>
      <c r="B538" s="490">
        <v>0</v>
      </c>
      <c r="C538" s="490">
        <v>0</v>
      </c>
      <c r="D538" s="490">
        <v>0</v>
      </c>
      <c r="E538" s="235"/>
      <c r="F538" s="570">
        <v>0</v>
      </c>
      <c r="G538" s="570">
        <v>0</v>
      </c>
      <c r="H538" s="570">
        <v>0</v>
      </c>
      <c r="I538" s="570">
        <v>0</v>
      </c>
      <c r="J538" s="570">
        <v>0</v>
      </c>
    </row>
    <row r="539" spans="1:10" s="21" customFormat="1">
      <c r="A539" s="568" t="s">
        <v>124</v>
      </c>
      <c r="B539" s="492">
        <v>2183.1</v>
      </c>
      <c r="C539" s="492">
        <v>2549.1999999999998</v>
      </c>
      <c r="D539" s="492">
        <v>2883.6</v>
      </c>
      <c r="E539" s="255"/>
      <c r="F539" s="569">
        <v>3137.4</v>
      </c>
      <c r="G539" s="569">
        <v>3275.1</v>
      </c>
      <c r="H539" s="569">
        <v>3544.7</v>
      </c>
      <c r="I539" s="569">
        <v>3794.7</v>
      </c>
      <c r="J539" s="569">
        <v>4170.1000000000004</v>
      </c>
    </row>
    <row r="540" spans="1:10" s="21" customFormat="1">
      <c r="A540" s="566" t="s">
        <v>125</v>
      </c>
      <c r="B540" s="490">
        <v>1162.2</v>
      </c>
      <c r="C540" s="490">
        <v>1563.4</v>
      </c>
      <c r="D540" s="490">
        <v>1806</v>
      </c>
      <c r="E540" s="235"/>
      <c r="F540" s="570">
        <v>1876.7</v>
      </c>
      <c r="G540" s="570">
        <v>1952.9</v>
      </c>
      <c r="H540" s="570">
        <v>2124.4</v>
      </c>
      <c r="I540" s="570">
        <v>2261.1999999999998</v>
      </c>
      <c r="J540" s="570">
        <v>2443.1999999999998</v>
      </c>
    </row>
    <row r="541" spans="1:10" s="21" customFormat="1" ht="12" customHeight="1">
      <c r="A541" s="574" t="s">
        <v>126</v>
      </c>
      <c r="B541" s="490">
        <v>1092.0999999999999</v>
      </c>
      <c r="C541" s="490">
        <v>1496.1</v>
      </c>
      <c r="D541" s="490">
        <v>1668.8</v>
      </c>
      <c r="E541" s="235"/>
      <c r="F541" s="570">
        <v>1759</v>
      </c>
      <c r="G541" s="570">
        <v>1833.8</v>
      </c>
      <c r="H541" s="570">
        <v>2003.9</v>
      </c>
      <c r="I541" s="570">
        <v>2139.4</v>
      </c>
      <c r="J541" s="570">
        <v>2320</v>
      </c>
    </row>
    <row r="542" spans="1:10" s="21" customFormat="1">
      <c r="A542" s="566" t="s">
        <v>127</v>
      </c>
      <c r="B542" s="490">
        <v>70.2</v>
      </c>
      <c r="C542" s="490">
        <v>67.3</v>
      </c>
      <c r="D542" s="490">
        <v>137.30000000000001</v>
      </c>
      <c r="E542" s="626"/>
      <c r="F542" s="575">
        <v>117.8</v>
      </c>
      <c r="G542" s="575">
        <v>119.1</v>
      </c>
      <c r="H542" s="575">
        <v>120.5</v>
      </c>
      <c r="I542" s="575">
        <v>121.8</v>
      </c>
      <c r="J542" s="575">
        <v>123.2</v>
      </c>
    </row>
    <row r="543" spans="1:10" s="21" customFormat="1">
      <c r="A543" s="574" t="s">
        <v>128</v>
      </c>
      <c r="B543" s="490">
        <v>70.2</v>
      </c>
      <c r="C543" s="490">
        <v>67.3</v>
      </c>
      <c r="D543" s="490">
        <v>137.30000000000001</v>
      </c>
      <c r="E543" s="235"/>
      <c r="F543" s="570">
        <v>117.8</v>
      </c>
      <c r="G543" s="570">
        <v>119.1</v>
      </c>
      <c r="H543" s="570">
        <v>120.5</v>
      </c>
      <c r="I543" s="570">
        <v>121.8</v>
      </c>
      <c r="J543" s="570">
        <v>123.2</v>
      </c>
    </row>
    <row r="544" spans="1:10" s="21" customFormat="1">
      <c r="A544" s="566" t="s">
        <v>129</v>
      </c>
      <c r="B544" s="490">
        <v>855.3</v>
      </c>
      <c r="C544" s="490">
        <v>814.4</v>
      </c>
      <c r="D544" s="490">
        <v>889.1</v>
      </c>
      <c r="E544" s="235"/>
      <c r="F544" s="570">
        <v>1051.5</v>
      </c>
      <c r="G544" s="570">
        <v>1086.9000000000001</v>
      </c>
      <c r="H544" s="570">
        <v>1177.5</v>
      </c>
      <c r="I544" s="570">
        <v>1271.9000000000001</v>
      </c>
      <c r="J544" s="570">
        <v>1425</v>
      </c>
    </row>
    <row r="545" spans="1:10" s="21" customFormat="1">
      <c r="A545" s="574" t="s">
        <v>130</v>
      </c>
      <c r="B545" s="490">
        <v>560.5</v>
      </c>
      <c r="C545" s="490">
        <v>541.9</v>
      </c>
      <c r="D545" s="490">
        <v>638.6</v>
      </c>
      <c r="E545" s="626"/>
      <c r="F545" s="575">
        <v>734.8</v>
      </c>
      <c r="G545" s="575">
        <v>743.1</v>
      </c>
      <c r="H545" s="575">
        <v>805.1</v>
      </c>
      <c r="I545" s="575">
        <v>869.6</v>
      </c>
      <c r="J545" s="575">
        <v>990.1</v>
      </c>
    </row>
    <row r="546" spans="1:10" s="21" customFormat="1">
      <c r="A546" s="574" t="s">
        <v>131</v>
      </c>
      <c r="B546" s="490">
        <v>294.8</v>
      </c>
      <c r="C546" s="490">
        <v>272.5</v>
      </c>
      <c r="D546" s="490">
        <v>250.6</v>
      </c>
      <c r="E546" s="235"/>
      <c r="F546" s="570">
        <v>316.7</v>
      </c>
      <c r="G546" s="570">
        <v>343.7</v>
      </c>
      <c r="H546" s="570">
        <v>372.4</v>
      </c>
      <c r="I546" s="570">
        <v>402.3</v>
      </c>
      <c r="J546" s="570">
        <v>434.9</v>
      </c>
    </row>
    <row r="547" spans="1:10" s="21" customFormat="1">
      <c r="A547" s="566" t="s">
        <v>132</v>
      </c>
      <c r="B547" s="490">
        <v>149.9</v>
      </c>
      <c r="C547" s="490">
        <v>159.19999999999999</v>
      </c>
      <c r="D547" s="490">
        <v>176.7</v>
      </c>
      <c r="E547" s="235"/>
      <c r="F547" s="570">
        <v>198.2</v>
      </c>
      <c r="G547" s="570">
        <v>224.2</v>
      </c>
      <c r="H547" s="570">
        <v>231.4</v>
      </c>
      <c r="I547" s="570">
        <v>249.9</v>
      </c>
      <c r="J547" s="570">
        <v>289.89999999999998</v>
      </c>
    </row>
    <row r="548" spans="1:10" s="21" customFormat="1">
      <c r="A548" s="574" t="s">
        <v>133</v>
      </c>
      <c r="B548" s="490">
        <v>9.5</v>
      </c>
      <c r="C548" s="490">
        <v>8.8000000000000007</v>
      </c>
      <c r="D548" s="490">
        <v>12.8</v>
      </c>
      <c r="E548" s="235"/>
      <c r="F548" s="570">
        <v>14.9</v>
      </c>
      <c r="G548" s="570">
        <v>16.100000000000001</v>
      </c>
      <c r="H548" s="570">
        <v>17.5</v>
      </c>
      <c r="I548" s="570">
        <v>18.899999999999999</v>
      </c>
      <c r="J548" s="570">
        <v>20.399999999999999</v>
      </c>
    </row>
    <row r="549" spans="1:10" s="21" customFormat="1">
      <c r="A549" s="574" t="s">
        <v>134</v>
      </c>
      <c r="B549" s="490">
        <v>133.9</v>
      </c>
      <c r="C549" s="490">
        <v>144.6</v>
      </c>
      <c r="D549" s="490">
        <v>158.1</v>
      </c>
      <c r="E549" s="626"/>
      <c r="F549" s="575">
        <v>176.5</v>
      </c>
      <c r="G549" s="575">
        <v>200.7</v>
      </c>
      <c r="H549" s="575">
        <v>205.9</v>
      </c>
      <c r="I549" s="575">
        <v>222.4</v>
      </c>
      <c r="J549" s="575">
        <v>260.2</v>
      </c>
    </row>
    <row r="550" spans="1:10" s="21" customFormat="1">
      <c r="A550" s="574" t="s">
        <v>135</v>
      </c>
      <c r="B550" s="490">
        <v>6.5</v>
      </c>
      <c r="C550" s="490">
        <v>5.9</v>
      </c>
      <c r="D550" s="490">
        <v>5.8</v>
      </c>
      <c r="E550" s="235"/>
      <c r="F550" s="570">
        <v>6.8</v>
      </c>
      <c r="G550" s="570">
        <v>7.4</v>
      </c>
      <c r="H550" s="570">
        <v>8</v>
      </c>
      <c r="I550" s="570">
        <v>8.6</v>
      </c>
      <c r="J550" s="570">
        <v>9.3000000000000007</v>
      </c>
    </row>
    <row r="551" spans="1:10" s="21" customFormat="1">
      <c r="A551" s="566" t="s">
        <v>136</v>
      </c>
      <c r="B551" s="490">
        <v>10.7</v>
      </c>
      <c r="C551" s="490">
        <v>12.3</v>
      </c>
      <c r="D551" s="490">
        <v>9.1999999999999993</v>
      </c>
      <c r="E551" s="235"/>
      <c r="F551" s="570">
        <v>8.1</v>
      </c>
      <c r="G551" s="570">
        <v>8.1</v>
      </c>
      <c r="H551" s="570">
        <v>8.1</v>
      </c>
      <c r="I551" s="570">
        <v>8.1</v>
      </c>
      <c r="J551" s="570">
        <v>8.1</v>
      </c>
    </row>
    <row r="552" spans="1:10" s="21" customFormat="1">
      <c r="A552" s="574" t="s">
        <v>137</v>
      </c>
      <c r="B552" s="490">
        <v>6.7</v>
      </c>
      <c r="C552" s="490">
        <v>7.3</v>
      </c>
      <c r="D552" s="490">
        <v>8.1999999999999993</v>
      </c>
      <c r="E552" s="235"/>
      <c r="F552" s="570">
        <v>7.2</v>
      </c>
      <c r="G552" s="570">
        <v>7.2</v>
      </c>
      <c r="H552" s="570">
        <v>7.2</v>
      </c>
      <c r="I552" s="570">
        <v>7.2</v>
      </c>
      <c r="J552" s="570">
        <v>7.2</v>
      </c>
    </row>
    <row r="553" spans="1:10" s="21" customFormat="1">
      <c r="A553" s="574" t="s">
        <v>138</v>
      </c>
      <c r="B553" s="490">
        <v>3.9</v>
      </c>
      <c r="C553" s="490">
        <v>5</v>
      </c>
      <c r="D553" s="490">
        <v>1</v>
      </c>
      <c r="E553" s="235"/>
      <c r="F553" s="570">
        <v>0.9</v>
      </c>
      <c r="G553" s="570">
        <v>0.9</v>
      </c>
      <c r="H553" s="570">
        <v>0.9</v>
      </c>
      <c r="I553" s="570">
        <v>0.9</v>
      </c>
      <c r="J553" s="570">
        <v>0.9</v>
      </c>
    </row>
    <row r="554" spans="1:10" s="21" customFormat="1">
      <c r="A554" s="566" t="s">
        <v>139</v>
      </c>
      <c r="B554" s="490">
        <v>5</v>
      </c>
      <c r="C554" s="490">
        <v>0</v>
      </c>
      <c r="D554" s="490">
        <v>2.5</v>
      </c>
      <c r="E554" s="626"/>
      <c r="F554" s="575">
        <v>2.9</v>
      </c>
      <c r="G554" s="575">
        <v>3.1</v>
      </c>
      <c r="H554" s="575">
        <v>3.4</v>
      </c>
      <c r="I554" s="575">
        <v>3.7</v>
      </c>
      <c r="J554" s="575">
        <v>3.9</v>
      </c>
    </row>
    <row r="555" spans="1:10" s="21" customFormat="1">
      <c r="A555" s="574" t="s">
        <v>140</v>
      </c>
      <c r="B555" s="490">
        <v>5</v>
      </c>
      <c r="C555" s="490">
        <v>0</v>
      </c>
      <c r="D555" s="490">
        <v>2.5</v>
      </c>
      <c r="E555" s="235"/>
      <c r="F555" s="570">
        <v>2.9</v>
      </c>
      <c r="G555" s="570">
        <v>3.1</v>
      </c>
      <c r="H555" s="570">
        <v>3.4</v>
      </c>
      <c r="I555" s="570">
        <v>3.7</v>
      </c>
      <c r="J555" s="570">
        <v>3.9</v>
      </c>
    </row>
    <row r="556" spans="1:10" s="21" customFormat="1">
      <c r="A556" s="566"/>
      <c r="B556" s="490"/>
      <c r="C556" s="490"/>
      <c r="D556" s="490"/>
      <c r="E556" s="235"/>
      <c r="F556" s="570"/>
      <c r="G556" s="570"/>
      <c r="H556" s="570"/>
      <c r="I556" s="570"/>
      <c r="J556" s="570"/>
    </row>
    <row r="557" spans="1:10" s="21" customFormat="1">
      <c r="A557" s="568" t="s">
        <v>446</v>
      </c>
      <c r="B557" s="492">
        <v>402.9</v>
      </c>
      <c r="C557" s="492">
        <v>475.5</v>
      </c>
      <c r="D557" s="492">
        <v>555</v>
      </c>
      <c r="E557" s="255"/>
      <c r="F557" s="569">
        <v>606.79999999999995</v>
      </c>
      <c r="G557" s="569">
        <v>636.6</v>
      </c>
      <c r="H557" s="569">
        <v>666.9</v>
      </c>
      <c r="I557" s="569">
        <v>698.5</v>
      </c>
      <c r="J557" s="569">
        <v>733</v>
      </c>
    </row>
    <row r="558" spans="1:10" s="21" customFormat="1">
      <c r="A558" s="566" t="s">
        <v>142</v>
      </c>
      <c r="B558" s="490">
        <v>223</v>
      </c>
      <c r="C558" s="490">
        <v>263.89999999999998</v>
      </c>
      <c r="D558" s="490">
        <v>280.5</v>
      </c>
      <c r="E558" s="626"/>
      <c r="F558" s="575">
        <v>332.3</v>
      </c>
      <c r="G558" s="575">
        <v>362.1</v>
      </c>
      <c r="H558" s="575">
        <v>392.4</v>
      </c>
      <c r="I558" s="575">
        <v>424</v>
      </c>
      <c r="J558" s="575">
        <v>458.5</v>
      </c>
    </row>
    <row r="559" spans="1:10" s="21" customFormat="1">
      <c r="A559" s="574" t="s">
        <v>143</v>
      </c>
      <c r="B559" s="490">
        <v>223</v>
      </c>
      <c r="C559" s="490">
        <v>257.2</v>
      </c>
      <c r="D559" s="490">
        <v>273.2</v>
      </c>
      <c r="E559" s="235"/>
      <c r="F559" s="570">
        <v>328.3</v>
      </c>
      <c r="G559" s="570">
        <v>357.2</v>
      </c>
      <c r="H559" s="570">
        <v>386.8</v>
      </c>
      <c r="I559" s="570">
        <v>417.6</v>
      </c>
      <c r="J559" s="570">
        <v>451.2</v>
      </c>
    </row>
    <row r="560" spans="1:10" s="21" customFormat="1">
      <c r="A560" s="574" t="s">
        <v>144</v>
      </c>
      <c r="B560" s="490" t="s">
        <v>119</v>
      </c>
      <c r="C560" s="490">
        <v>6.7</v>
      </c>
      <c r="D560" s="490">
        <v>7.3</v>
      </c>
      <c r="E560" s="235"/>
      <c r="F560" s="570">
        <v>4.0999999999999996</v>
      </c>
      <c r="G560" s="570">
        <v>4.8</v>
      </c>
      <c r="H560" s="570">
        <v>5.6</v>
      </c>
      <c r="I560" s="570">
        <v>6.4</v>
      </c>
      <c r="J560" s="570">
        <v>7.3</v>
      </c>
    </row>
    <row r="561" spans="1:10" s="21" customFormat="1">
      <c r="A561" s="566" t="s">
        <v>145</v>
      </c>
      <c r="B561" s="490">
        <v>179.9</v>
      </c>
      <c r="C561" s="490">
        <v>211.7</v>
      </c>
      <c r="D561" s="490">
        <v>274.5</v>
      </c>
      <c r="E561" s="235"/>
      <c r="F561" s="570">
        <v>274.5</v>
      </c>
      <c r="G561" s="570">
        <v>274.5</v>
      </c>
      <c r="H561" s="570">
        <v>274.5</v>
      </c>
      <c r="I561" s="570">
        <v>274.5</v>
      </c>
      <c r="J561" s="570">
        <v>274.5</v>
      </c>
    </row>
    <row r="562" spans="1:10" s="21" customFormat="1">
      <c r="A562" s="574" t="s">
        <v>146</v>
      </c>
      <c r="B562" s="490">
        <v>179.9</v>
      </c>
      <c r="C562" s="490">
        <v>211.7</v>
      </c>
      <c r="D562" s="490">
        <v>274.5</v>
      </c>
      <c r="E562" s="235"/>
      <c r="F562" s="570">
        <v>274.5</v>
      </c>
      <c r="G562" s="570">
        <v>274.5</v>
      </c>
      <c r="H562" s="570">
        <v>274.5</v>
      </c>
      <c r="I562" s="570">
        <v>274.5</v>
      </c>
      <c r="J562" s="570">
        <v>274.5</v>
      </c>
    </row>
    <row r="563" spans="1:10" s="21" customFormat="1">
      <c r="A563" s="566" t="s">
        <v>150</v>
      </c>
      <c r="B563" s="490">
        <v>0</v>
      </c>
      <c r="C563" s="490">
        <v>0</v>
      </c>
      <c r="D563" s="490">
        <v>0</v>
      </c>
      <c r="E563" s="235"/>
      <c r="F563" s="570">
        <v>0</v>
      </c>
      <c r="G563" s="570">
        <v>0</v>
      </c>
      <c r="H563" s="570">
        <v>0</v>
      </c>
      <c r="I563" s="570">
        <v>0</v>
      </c>
      <c r="J563" s="570">
        <v>0</v>
      </c>
    </row>
    <row r="564" spans="1:10" s="21" customFormat="1">
      <c r="A564" s="568" t="s">
        <v>151</v>
      </c>
      <c r="B564" s="492">
        <v>930.8</v>
      </c>
      <c r="C564" s="492">
        <v>877.5</v>
      </c>
      <c r="D564" s="492">
        <v>867.5</v>
      </c>
      <c r="E564" s="255"/>
      <c r="F564" s="569">
        <v>1513.2</v>
      </c>
      <c r="G564" s="569">
        <v>1476.1</v>
      </c>
      <c r="H564" s="569">
        <v>1473.3</v>
      </c>
      <c r="I564" s="569">
        <v>1661.3</v>
      </c>
      <c r="J564" s="569">
        <v>1484.6</v>
      </c>
    </row>
    <row r="565" spans="1:10" s="21" customFormat="1">
      <c r="A565" s="566" t="s">
        <v>152</v>
      </c>
      <c r="B565" s="490">
        <v>823.3</v>
      </c>
      <c r="C565" s="490">
        <v>776.2</v>
      </c>
      <c r="D565" s="490">
        <v>767.3</v>
      </c>
      <c r="E565" s="235"/>
      <c r="F565" s="570">
        <v>998.8</v>
      </c>
      <c r="G565" s="570">
        <v>991.9</v>
      </c>
      <c r="H565" s="570">
        <v>961.1</v>
      </c>
      <c r="I565" s="570">
        <v>928</v>
      </c>
      <c r="J565" s="570">
        <v>922.6</v>
      </c>
    </row>
    <row r="566" spans="1:10" s="21" customFormat="1">
      <c r="A566" s="574" t="s">
        <v>438</v>
      </c>
      <c r="B566" s="490">
        <v>453.2</v>
      </c>
      <c r="C566" s="490">
        <v>427.2</v>
      </c>
      <c r="D566" s="490">
        <v>422.3</v>
      </c>
      <c r="E566" s="235"/>
      <c r="F566" s="570">
        <v>549.79999999999995</v>
      </c>
      <c r="G566" s="570">
        <v>540.6</v>
      </c>
      <c r="H566" s="570">
        <v>530</v>
      </c>
      <c r="I566" s="570">
        <v>504.1</v>
      </c>
      <c r="J566" s="570">
        <v>498.6</v>
      </c>
    </row>
    <row r="567" spans="1:10" s="21" customFormat="1">
      <c r="A567" s="574" t="s">
        <v>439</v>
      </c>
      <c r="B567" s="490">
        <v>10.199999999999999</v>
      </c>
      <c r="C567" s="490">
        <v>9.6</v>
      </c>
      <c r="D567" s="490">
        <v>9.5</v>
      </c>
      <c r="E567" s="235"/>
      <c r="F567" s="570">
        <v>12.4</v>
      </c>
      <c r="G567" s="570">
        <v>12.9</v>
      </c>
      <c r="H567" s="570">
        <v>14.1</v>
      </c>
      <c r="I567" s="570" t="s">
        <v>119</v>
      </c>
      <c r="J567" s="570" t="s">
        <v>119</v>
      </c>
    </row>
    <row r="568" spans="1:10" s="21" customFormat="1">
      <c r="A568" s="574" t="s">
        <v>440</v>
      </c>
      <c r="B568" s="490">
        <v>442.9</v>
      </c>
      <c r="C568" s="490">
        <v>417.6</v>
      </c>
      <c r="D568" s="490">
        <v>412.8</v>
      </c>
      <c r="E568" s="235"/>
      <c r="F568" s="570">
        <v>537.29999999999995</v>
      </c>
      <c r="G568" s="570">
        <v>527.79999999999995</v>
      </c>
      <c r="H568" s="570">
        <v>515.9</v>
      </c>
      <c r="I568" s="570">
        <v>504.1</v>
      </c>
      <c r="J568" s="570">
        <v>498.6</v>
      </c>
    </row>
    <row r="569" spans="1:10" s="21" customFormat="1">
      <c r="A569" s="574" t="s">
        <v>441</v>
      </c>
      <c r="B569" s="490">
        <v>370.2</v>
      </c>
      <c r="C569" s="490">
        <v>349</v>
      </c>
      <c r="D569" s="490">
        <v>345</v>
      </c>
      <c r="E569" s="235"/>
      <c r="F569" s="570">
        <v>449</v>
      </c>
      <c r="G569" s="570">
        <v>451.3</v>
      </c>
      <c r="H569" s="570">
        <v>431.1</v>
      </c>
      <c r="I569" s="570">
        <v>423.9</v>
      </c>
      <c r="J569" s="570">
        <v>423.9</v>
      </c>
    </row>
    <row r="570" spans="1:10" s="21" customFormat="1">
      <c r="A570" s="574" t="s">
        <v>439</v>
      </c>
      <c r="B570" s="490">
        <v>20.7</v>
      </c>
      <c r="C570" s="490">
        <v>19.5</v>
      </c>
      <c r="D570" s="490">
        <v>19.3</v>
      </c>
      <c r="E570" s="235"/>
      <c r="F570" s="570">
        <v>25.1</v>
      </c>
      <c r="G570" s="570">
        <v>27.3</v>
      </c>
      <c r="H570" s="570">
        <v>7.2</v>
      </c>
      <c r="I570" s="570" t="s">
        <v>119</v>
      </c>
      <c r="J570" s="570" t="s">
        <v>119</v>
      </c>
    </row>
    <row r="571" spans="1:10" s="21" customFormat="1">
      <c r="A571" s="574" t="s">
        <v>440</v>
      </c>
      <c r="B571" s="490">
        <v>349.5</v>
      </c>
      <c r="C571" s="490">
        <v>329.5</v>
      </c>
      <c r="D571" s="490">
        <v>325.7</v>
      </c>
      <c r="E571" s="235"/>
      <c r="F571" s="570">
        <v>423.9</v>
      </c>
      <c r="G571" s="570">
        <v>423.9</v>
      </c>
      <c r="H571" s="570">
        <v>423.9</v>
      </c>
      <c r="I571" s="570">
        <v>423.9</v>
      </c>
      <c r="J571" s="570">
        <v>423.9</v>
      </c>
    </row>
    <row r="572" spans="1:10" s="21" customFormat="1">
      <c r="A572" s="566" t="s">
        <v>153</v>
      </c>
      <c r="B572" s="490">
        <v>107.5</v>
      </c>
      <c r="C572" s="490">
        <v>101.3</v>
      </c>
      <c r="D572" s="490">
        <v>100.2</v>
      </c>
      <c r="E572" s="235"/>
      <c r="F572" s="570">
        <v>135.30000000000001</v>
      </c>
      <c r="G572" s="570">
        <v>134</v>
      </c>
      <c r="H572" s="570">
        <v>63.5</v>
      </c>
      <c r="I572" s="570">
        <v>15.1</v>
      </c>
      <c r="J572" s="570">
        <v>9.5</v>
      </c>
    </row>
    <row r="573" spans="1:10" s="21" customFormat="1">
      <c r="A573" s="574" t="s">
        <v>438</v>
      </c>
      <c r="B573" s="490">
        <v>98.6</v>
      </c>
      <c r="C573" s="490">
        <v>92.9</v>
      </c>
      <c r="D573" s="490">
        <v>91.9</v>
      </c>
      <c r="E573" s="235"/>
      <c r="F573" s="570">
        <v>124.5</v>
      </c>
      <c r="G573" s="570">
        <v>127</v>
      </c>
      <c r="H573" s="570">
        <v>62.7</v>
      </c>
      <c r="I573" s="570">
        <v>15.1</v>
      </c>
      <c r="J573" s="570">
        <v>9.5</v>
      </c>
    </row>
    <row r="574" spans="1:10" s="21" customFormat="1">
      <c r="A574" s="574" t="s">
        <v>439</v>
      </c>
      <c r="B574" s="490">
        <v>43.5</v>
      </c>
      <c r="C574" s="490">
        <v>41</v>
      </c>
      <c r="D574" s="490">
        <v>40.6</v>
      </c>
      <c r="E574" s="235"/>
      <c r="F574" s="570">
        <v>53.1</v>
      </c>
      <c r="G574" s="570">
        <v>49.3</v>
      </c>
      <c r="H574" s="570">
        <v>26.9</v>
      </c>
      <c r="I574" s="570">
        <v>8.6</v>
      </c>
      <c r="J574" s="570">
        <v>9.1</v>
      </c>
    </row>
    <row r="575" spans="1:10" s="21" customFormat="1">
      <c r="A575" s="574" t="s">
        <v>440</v>
      </c>
      <c r="B575" s="490">
        <v>55</v>
      </c>
      <c r="C575" s="490">
        <v>51.9</v>
      </c>
      <c r="D575" s="490">
        <v>51.3</v>
      </c>
      <c r="E575" s="235"/>
      <c r="F575" s="570">
        <v>71.5</v>
      </c>
      <c r="G575" s="570">
        <v>77.7</v>
      </c>
      <c r="H575" s="570">
        <v>35.799999999999997</v>
      </c>
      <c r="I575" s="570">
        <v>6.5</v>
      </c>
      <c r="J575" s="570">
        <v>0.4</v>
      </c>
    </row>
    <row r="576" spans="1:10" s="21" customFormat="1">
      <c r="A576" s="574" t="s">
        <v>441</v>
      </c>
      <c r="B576" s="490">
        <v>8.9</v>
      </c>
      <c r="C576" s="490">
        <v>8.4</v>
      </c>
      <c r="D576" s="490">
        <v>8.3000000000000007</v>
      </c>
      <c r="E576" s="235"/>
      <c r="F576" s="570">
        <v>10.8</v>
      </c>
      <c r="G576" s="570">
        <v>7</v>
      </c>
      <c r="H576" s="570">
        <v>0.8</v>
      </c>
      <c r="I576" s="570" t="s">
        <v>119</v>
      </c>
      <c r="J576" s="570" t="s">
        <v>119</v>
      </c>
    </row>
    <row r="577" spans="1:10" s="21" customFormat="1">
      <c r="A577" s="574" t="s">
        <v>439</v>
      </c>
      <c r="B577" s="490" t="s">
        <v>119</v>
      </c>
      <c r="C577" s="490" t="s">
        <v>119</v>
      </c>
      <c r="D577" s="490" t="s">
        <v>119</v>
      </c>
      <c r="E577" s="235"/>
      <c r="F577" s="570" t="s">
        <v>119</v>
      </c>
      <c r="G577" s="570" t="s">
        <v>119</v>
      </c>
      <c r="H577" s="570" t="s">
        <v>119</v>
      </c>
      <c r="I577" s="570" t="s">
        <v>119</v>
      </c>
      <c r="J577" s="570" t="s">
        <v>119</v>
      </c>
    </row>
    <row r="578" spans="1:10" s="21" customFormat="1">
      <c r="A578" s="574" t="s">
        <v>440</v>
      </c>
      <c r="B578" s="490">
        <v>8.9</v>
      </c>
      <c r="C578" s="490">
        <v>8.4</v>
      </c>
      <c r="D578" s="490">
        <v>8.3000000000000007</v>
      </c>
      <c r="E578" s="235"/>
      <c r="F578" s="570">
        <v>10.8</v>
      </c>
      <c r="G578" s="570">
        <v>7</v>
      </c>
      <c r="H578" s="570">
        <v>0.8</v>
      </c>
      <c r="I578" s="570" t="s">
        <v>119</v>
      </c>
      <c r="J578" s="570" t="s">
        <v>119</v>
      </c>
    </row>
    <row r="579" spans="1:10" s="21" customFormat="1">
      <c r="A579" s="566" t="s">
        <v>154</v>
      </c>
      <c r="B579" s="490" t="s">
        <v>119</v>
      </c>
      <c r="C579" s="490" t="s">
        <v>119</v>
      </c>
      <c r="D579" s="490" t="s">
        <v>119</v>
      </c>
      <c r="E579" s="626"/>
      <c r="F579" s="575">
        <v>379.1</v>
      </c>
      <c r="G579" s="575">
        <v>350.2</v>
      </c>
      <c r="H579" s="575">
        <v>448.7</v>
      </c>
      <c r="I579" s="575">
        <v>718.2</v>
      </c>
      <c r="J579" s="575">
        <v>552.6</v>
      </c>
    </row>
    <row r="580" spans="1:10" s="21" customFormat="1">
      <c r="A580" s="574" t="s">
        <v>438</v>
      </c>
      <c r="B580" s="490" t="s">
        <v>119</v>
      </c>
      <c r="C580" s="490" t="s">
        <v>119</v>
      </c>
      <c r="D580" s="490" t="s">
        <v>119</v>
      </c>
      <c r="E580" s="235"/>
      <c r="F580" s="570">
        <v>379.1</v>
      </c>
      <c r="G580" s="570">
        <v>350.2</v>
      </c>
      <c r="H580" s="570">
        <v>448.7</v>
      </c>
      <c r="I580" s="570">
        <v>718.2</v>
      </c>
      <c r="J580" s="570">
        <v>552.6</v>
      </c>
    </row>
    <row r="581" spans="1:10" s="21" customFormat="1">
      <c r="A581" s="574" t="s">
        <v>439</v>
      </c>
      <c r="B581" s="490" t="s">
        <v>119</v>
      </c>
      <c r="C581" s="490" t="s">
        <v>119</v>
      </c>
      <c r="D581" s="490" t="s">
        <v>119</v>
      </c>
      <c r="E581" s="235"/>
      <c r="F581" s="570">
        <v>379.1</v>
      </c>
      <c r="G581" s="570">
        <v>350.2</v>
      </c>
      <c r="H581" s="570">
        <v>448.7</v>
      </c>
      <c r="I581" s="570">
        <v>718.2</v>
      </c>
      <c r="J581" s="570">
        <v>552.6</v>
      </c>
    </row>
    <row r="582" spans="1:10" s="21" customFormat="1">
      <c r="A582" s="574" t="s">
        <v>440</v>
      </c>
      <c r="B582" s="490" t="s">
        <v>119</v>
      </c>
      <c r="C582" s="490" t="s">
        <v>119</v>
      </c>
      <c r="D582" s="490" t="s">
        <v>119</v>
      </c>
      <c r="E582" s="235"/>
      <c r="F582" s="570" t="s">
        <v>119</v>
      </c>
      <c r="G582" s="570" t="s">
        <v>119</v>
      </c>
      <c r="H582" s="570" t="s">
        <v>119</v>
      </c>
      <c r="I582" s="570" t="s">
        <v>119</v>
      </c>
      <c r="J582" s="570" t="s">
        <v>119</v>
      </c>
    </row>
    <row r="583" spans="1:10" s="21" customFormat="1">
      <c r="A583" s="574" t="s">
        <v>441</v>
      </c>
      <c r="B583" s="490" t="s">
        <v>119</v>
      </c>
      <c r="C583" s="490" t="s">
        <v>119</v>
      </c>
      <c r="D583" s="490" t="s">
        <v>119</v>
      </c>
      <c r="E583" s="626"/>
      <c r="F583" s="575" t="s">
        <v>119</v>
      </c>
      <c r="G583" s="575" t="s">
        <v>119</v>
      </c>
      <c r="H583" s="575" t="s">
        <v>119</v>
      </c>
      <c r="I583" s="575" t="s">
        <v>119</v>
      </c>
      <c r="J583" s="575" t="s">
        <v>119</v>
      </c>
    </row>
    <row r="584" spans="1:10" s="21" customFormat="1">
      <c r="A584" s="574" t="s">
        <v>439</v>
      </c>
      <c r="B584" s="490" t="s">
        <v>119</v>
      </c>
      <c r="C584" s="490" t="s">
        <v>119</v>
      </c>
      <c r="D584" s="490" t="s">
        <v>119</v>
      </c>
      <c r="E584" s="235"/>
      <c r="F584" s="570" t="s">
        <v>119</v>
      </c>
      <c r="G584" s="570" t="s">
        <v>119</v>
      </c>
      <c r="H584" s="570" t="s">
        <v>119</v>
      </c>
      <c r="I584" s="570" t="s">
        <v>119</v>
      </c>
      <c r="J584" s="570" t="s">
        <v>119</v>
      </c>
    </row>
    <row r="585" spans="1:10" s="21" customFormat="1">
      <c r="A585" s="574" t="s">
        <v>440</v>
      </c>
      <c r="B585" s="490" t="s">
        <v>119</v>
      </c>
      <c r="C585" s="490" t="s">
        <v>119</v>
      </c>
      <c r="D585" s="490" t="s">
        <v>119</v>
      </c>
      <c r="E585" s="235"/>
      <c r="F585" s="570" t="s">
        <v>119</v>
      </c>
      <c r="G585" s="570" t="s">
        <v>119</v>
      </c>
      <c r="H585" s="570" t="s">
        <v>119</v>
      </c>
      <c r="I585" s="570" t="s">
        <v>119</v>
      </c>
      <c r="J585" s="570" t="s">
        <v>119</v>
      </c>
    </row>
    <row r="586" spans="1:10" s="21" customFormat="1">
      <c r="A586" s="566" t="s">
        <v>150</v>
      </c>
      <c r="B586" s="490">
        <v>0</v>
      </c>
      <c r="C586" s="490">
        <v>0</v>
      </c>
      <c r="D586" s="490">
        <v>0</v>
      </c>
      <c r="E586" s="235"/>
      <c r="F586" s="570">
        <v>0</v>
      </c>
      <c r="G586" s="570">
        <v>0</v>
      </c>
      <c r="H586" s="570">
        <v>0</v>
      </c>
      <c r="I586" s="570">
        <v>0</v>
      </c>
      <c r="J586" s="570">
        <v>0</v>
      </c>
    </row>
    <row r="587" spans="1:10" s="21" customFormat="1">
      <c r="A587" s="568" t="s">
        <v>155</v>
      </c>
      <c r="B587" s="492">
        <v>269.10000000000002</v>
      </c>
      <c r="C587" s="492">
        <v>140.30000000000001</v>
      </c>
      <c r="D587" s="492">
        <v>775.3</v>
      </c>
      <c r="E587" s="255"/>
      <c r="F587" s="569">
        <v>611.29999999999995</v>
      </c>
      <c r="G587" s="569">
        <v>211.3</v>
      </c>
      <c r="H587" s="569">
        <v>211.3</v>
      </c>
      <c r="I587" s="569">
        <v>211.3</v>
      </c>
      <c r="J587" s="569">
        <v>211.3</v>
      </c>
    </row>
    <row r="588" spans="1:10" s="21" customFormat="1">
      <c r="A588" s="566" t="s">
        <v>156</v>
      </c>
      <c r="B588" s="490">
        <v>196</v>
      </c>
      <c r="C588" s="490">
        <v>75.400000000000006</v>
      </c>
      <c r="D588" s="490">
        <v>696</v>
      </c>
      <c r="E588" s="626"/>
      <c r="F588" s="575">
        <v>516.9</v>
      </c>
      <c r="G588" s="575">
        <v>116.9</v>
      </c>
      <c r="H588" s="575">
        <v>116.9</v>
      </c>
      <c r="I588" s="575">
        <v>116.9</v>
      </c>
      <c r="J588" s="575">
        <v>116.9</v>
      </c>
    </row>
    <row r="589" spans="1:10" s="21" customFormat="1">
      <c r="A589" s="566" t="s">
        <v>157</v>
      </c>
      <c r="B589" s="490">
        <v>0.1</v>
      </c>
      <c r="C589" s="490" t="s">
        <v>119</v>
      </c>
      <c r="D589" s="490" t="s">
        <v>119</v>
      </c>
      <c r="E589" s="626"/>
      <c r="F589" s="575">
        <v>4</v>
      </c>
      <c r="G589" s="575">
        <v>4</v>
      </c>
      <c r="H589" s="575">
        <v>4</v>
      </c>
      <c r="I589" s="575">
        <v>4</v>
      </c>
      <c r="J589" s="575">
        <v>4</v>
      </c>
    </row>
    <row r="590" spans="1:10" s="21" customFormat="1">
      <c r="A590" s="566" t="s">
        <v>158</v>
      </c>
      <c r="B590" s="490">
        <v>0.1</v>
      </c>
      <c r="C590" s="490" t="s">
        <v>119</v>
      </c>
      <c r="D590" s="490" t="s">
        <v>119</v>
      </c>
      <c r="E590" s="626"/>
      <c r="F590" s="575">
        <v>4</v>
      </c>
      <c r="G590" s="575">
        <v>4</v>
      </c>
      <c r="H590" s="575">
        <v>4</v>
      </c>
      <c r="I590" s="575">
        <v>4</v>
      </c>
      <c r="J590" s="575">
        <v>4</v>
      </c>
    </row>
    <row r="591" spans="1:10" s="21" customFormat="1">
      <c r="A591" s="574" t="s">
        <v>159</v>
      </c>
      <c r="B591" s="490">
        <v>172.3</v>
      </c>
      <c r="C591" s="490">
        <v>55</v>
      </c>
      <c r="D591" s="490">
        <v>665.8</v>
      </c>
      <c r="E591" s="626"/>
      <c r="F591" s="575">
        <v>480</v>
      </c>
      <c r="G591" s="575">
        <v>80</v>
      </c>
      <c r="H591" s="575">
        <v>80</v>
      </c>
      <c r="I591" s="575">
        <v>80</v>
      </c>
      <c r="J591" s="575">
        <v>80</v>
      </c>
    </row>
    <row r="592" spans="1:10" s="21" customFormat="1">
      <c r="A592" s="574" t="s">
        <v>160</v>
      </c>
      <c r="B592" s="490">
        <v>122.3</v>
      </c>
      <c r="C592" s="490" t="s">
        <v>119</v>
      </c>
      <c r="D592" s="490">
        <v>507.2</v>
      </c>
      <c r="E592" s="235"/>
      <c r="F592" s="570" t="s">
        <v>119</v>
      </c>
      <c r="G592" s="570" t="s">
        <v>119</v>
      </c>
      <c r="H592" s="570" t="s">
        <v>119</v>
      </c>
      <c r="I592" s="570" t="s">
        <v>119</v>
      </c>
      <c r="J592" s="570" t="s">
        <v>119</v>
      </c>
    </row>
    <row r="593" spans="1:12" s="21" customFormat="1">
      <c r="A593" s="574" t="s">
        <v>161</v>
      </c>
      <c r="B593" s="490">
        <v>50</v>
      </c>
      <c r="C593" s="490">
        <v>55</v>
      </c>
      <c r="D593" s="490">
        <v>152</v>
      </c>
      <c r="E593" s="235"/>
      <c r="F593" s="570">
        <v>70</v>
      </c>
      <c r="G593" s="570">
        <v>70</v>
      </c>
      <c r="H593" s="570">
        <v>70</v>
      </c>
      <c r="I593" s="570">
        <v>70</v>
      </c>
      <c r="J593" s="570">
        <v>70</v>
      </c>
    </row>
    <row r="594" spans="1:12" s="21" customFormat="1">
      <c r="A594" s="574" t="s">
        <v>162</v>
      </c>
      <c r="B594" s="490" t="s">
        <v>119</v>
      </c>
      <c r="C594" s="490" t="s">
        <v>119</v>
      </c>
      <c r="D594" s="490" t="s">
        <v>119</v>
      </c>
      <c r="E594" s="235"/>
      <c r="F594" s="570">
        <v>110</v>
      </c>
      <c r="G594" s="570">
        <v>10</v>
      </c>
      <c r="H594" s="570">
        <v>10</v>
      </c>
      <c r="I594" s="570">
        <v>10</v>
      </c>
      <c r="J594" s="570">
        <v>10</v>
      </c>
    </row>
    <row r="595" spans="1:12" s="21" customFormat="1">
      <c r="A595" s="574" t="s">
        <v>163</v>
      </c>
      <c r="B595" s="490" t="s">
        <v>119</v>
      </c>
      <c r="C595" s="490" t="s">
        <v>119</v>
      </c>
      <c r="D595" s="490" t="s">
        <v>119</v>
      </c>
      <c r="E595" s="235"/>
      <c r="F595" s="570">
        <v>300</v>
      </c>
      <c r="G595" s="570" t="s">
        <v>119</v>
      </c>
      <c r="H595" s="570" t="s">
        <v>119</v>
      </c>
      <c r="I595" s="570" t="s">
        <v>119</v>
      </c>
      <c r="J595" s="570" t="s">
        <v>119</v>
      </c>
    </row>
    <row r="596" spans="1:12" s="21" customFormat="1">
      <c r="A596" s="566" t="s">
        <v>164</v>
      </c>
      <c r="B596" s="490">
        <v>23.6</v>
      </c>
      <c r="C596" s="490">
        <v>20.399999999999999</v>
      </c>
      <c r="D596" s="490">
        <v>30.2</v>
      </c>
      <c r="E596" s="235"/>
      <c r="F596" s="570">
        <v>32.9</v>
      </c>
      <c r="G596" s="570">
        <v>32.9</v>
      </c>
      <c r="H596" s="570">
        <v>32.9</v>
      </c>
      <c r="I596" s="570">
        <v>32.9</v>
      </c>
      <c r="J596" s="570">
        <v>32.9</v>
      </c>
    </row>
    <row r="597" spans="1:12" s="21" customFormat="1">
      <c r="A597" s="566" t="s">
        <v>165</v>
      </c>
      <c r="B597" s="490">
        <v>50.8</v>
      </c>
      <c r="C597" s="490">
        <v>41.6</v>
      </c>
      <c r="D597" s="490">
        <v>75</v>
      </c>
      <c r="E597" s="235"/>
      <c r="F597" s="570">
        <v>85.4</v>
      </c>
      <c r="G597" s="570">
        <v>85.4</v>
      </c>
      <c r="H597" s="570">
        <v>85.4</v>
      </c>
      <c r="I597" s="570">
        <v>85.4</v>
      </c>
      <c r="J597" s="570">
        <v>85.4</v>
      </c>
    </row>
    <row r="598" spans="1:12" s="21" customFormat="1">
      <c r="A598" s="574" t="s">
        <v>166</v>
      </c>
      <c r="B598" s="490">
        <v>31.4</v>
      </c>
      <c r="C598" s="490">
        <v>32.799999999999997</v>
      </c>
      <c r="D598" s="490">
        <v>31</v>
      </c>
      <c r="E598" s="235"/>
      <c r="F598" s="570">
        <v>31.1</v>
      </c>
      <c r="G598" s="570">
        <v>31.1</v>
      </c>
      <c r="H598" s="570">
        <v>31.1</v>
      </c>
      <c r="I598" s="570">
        <v>31.1</v>
      </c>
      <c r="J598" s="570">
        <v>31.1</v>
      </c>
    </row>
    <row r="599" spans="1:12" s="21" customFormat="1">
      <c r="A599" s="574" t="s">
        <v>167</v>
      </c>
      <c r="B599" s="490">
        <v>19.5</v>
      </c>
      <c r="C599" s="490">
        <v>8.8000000000000007</v>
      </c>
      <c r="D599" s="490">
        <v>44.1</v>
      </c>
      <c r="E599" s="235"/>
      <c r="F599" s="570">
        <v>54.3</v>
      </c>
      <c r="G599" s="570">
        <v>54.3</v>
      </c>
      <c r="H599" s="570">
        <v>54.3</v>
      </c>
      <c r="I599" s="570">
        <v>54.3</v>
      </c>
      <c r="J599" s="570">
        <v>54.3</v>
      </c>
    </row>
    <row r="600" spans="1:12" s="21" customFormat="1">
      <c r="A600" s="566" t="s">
        <v>168</v>
      </c>
      <c r="B600" s="490">
        <v>0.3</v>
      </c>
      <c r="C600" s="490">
        <v>2.4</v>
      </c>
      <c r="D600" s="490">
        <v>1.9</v>
      </c>
      <c r="E600" s="626"/>
      <c r="F600" s="575">
        <v>0.8</v>
      </c>
      <c r="G600" s="575">
        <v>0.8</v>
      </c>
      <c r="H600" s="575">
        <v>0.8</v>
      </c>
      <c r="I600" s="575">
        <v>0.8</v>
      </c>
      <c r="J600" s="575">
        <v>0.8</v>
      </c>
    </row>
    <row r="601" spans="1:12">
      <c r="A601" s="576" t="s">
        <v>169</v>
      </c>
      <c r="B601" s="495">
        <v>21.9</v>
      </c>
      <c r="C601" s="495">
        <v>20.8</v>
      </c>
      <c r="D601" s="495">
        <v>2.5</v>
      </c>
      <c r="E601" s="627"/>
      <c r="F601" s="577">
        <v>8.1999999999999993</v>
      </c>
      <c r="G601" s="577">
        <v>8.1999999999999993</v>
      </c>
      <c r="H601" s="577">
        <v>8.1999999999999993</v>
      </c>
      <c r="I601" s="577">
        <v>8.1999999999999993</v>
      </c>
      <c r="J601" s="577">
        <v>8.1999999999999993</v>
      </c>
    </row>
    <row r="602" spans="1:12">
      <c r="L602" s="56"/>
    </row>
    <row r="603" spans="1:12">
      <c r="L603" s="56"/>
    </row>
    <row r="604" spans="1:12">
      <c r="L604" s="56"/>
    </row>
    <row r="605" spans="1:12">
      <c r="L605" s="56"/>
    </row>
    <row r="606" spans="1:12">
      <c r="L606" s="56"/>
    </row>
    <row r="607" spans="1:12">
      <c r="L607" s="56"/>
    </row>
    <row r="608" spans="1:12">
      <c r="L608" s="56"/>
    </row>
    <row r="609" spans="12:12">
      <c r="L609" s="56"/>
    </row>
    <row r="610" spans="12:12">
      <c r="L610" s="56"/>
    </row>
    <row r="611" spans="12:12">
      <c r="L611" s="56"/>
    </row>
    <row r="612" spans="12:12">
      <c r="L612" s="56"/>
    </row>
    <row r="613" spans="12:12">
      <c r="L613" s="56"/>
    </row>
    <row r="614" spans="12:12">
      <c r="L614" s="56"/>
    </row>
    <row r="615" spans="12:12">
      <c r="L615" s="56"/>
    </row>
    <row r="616" spans="12:12">
      <c r="L616" s="56"/>
    </row>
    <row r="617" spans="12:12">
      <c r="L617" s="56"/>
    </row>
    <row r="618" spans="12:12">
      <c r="L618" s="56"/>
    </row>
    <row r="619" spans="12:12">
      <c r="L619" s="56"/>
    </row>
    <row r="620" spans="12:12">
      <c r="L620" s="56"/>
    </row>
    <row r="621" spans="12:12">
      <c r="L621" s="56"/>
    </row>
    <row r="622" spans="12:12">
      <c r="L622" s="56"/>
    </row>
    <row r="623" spans="12:12">
      <c r="L623" s="56"/>
    </row>
    <row r="624" spans="12:12">
      <c r="L624" s="56"/>
    </row>
    <row r="625" spans="12:12">
      <c r="L625" s="56"/>
    </row>
    <row r="626" spans="12:12">
      <c r="L626" s="56"/>
    </row>
    <row r="627" spans="12:12">
      <c r="L627" s="56"/>
    </row>
    <row r="628" spans="12:12">
      <c r="L628" s="56"/>
    </row>
    <row r="629" spans="12:12">
      <c r="L629" s="56"/>
    </row>
  </sheetData>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W596"/>
  <sheetViews>
    <sheetView zoomScale="85" zoomScaleNormal="85" workbookViewId="0">
      <pane xSplit="1" ySplit="3" topLeftCell="B4" activePane="bottomRight" state="frozen"/>
      <selection pane="topRight" activeCell="C1" sqref="C1"/>
      <selection pane="bottomLeft" activeCell="A4" sqref="A4"/>
      <selection pane="bottomRight" activeCell="AB24" sqref="AB24"/>
    </sheetView>
  </sheetViews>
  <sheetFormatPr defaultColWidth="8.85546875" defaultRowHeight="12.75"/>
  <cols>
    <col min="1" max="1" width="48" style="42" customWidth="1"/>
    <col min="2" max="2" width="8.42578125" style="85" customWidth="1"/>
    <col min="3" max="10" width="10.28515625" style="85" customWidth="1"/>
    <col min="11" max="24" width="9" style="85" customWidth="1"/>
    <col min="25" max="27" width="11.85546875" style="79" customWidth="1"/>
    <col min="28" max="28" width="14.28515625" style="80" customWidth="1"/>
    <col min="29" max="29" width="12.42578125" style="730" customWidth="1"/>
    <col min="30" max="34" width="12.42578125" style="70" customWidth="1"/>
    <col min="35" max="35" width="12.7109375" style="3" customWidth="1"/>
    <col min="36" max="36" width="12.85546875" style="3" customWidth="1"/>
    <col min="37" max="38" width="12.7109375" style="3" customWidth="1"/>
    <col min="39" max="16384" width="8.85546875" style="3"/>
  </cols>
  <sheetData>
    <row r="1" spans="1:101" ht="15.75">
      <c r="A1" s="224" t="s">
        <v>170</v>
      </c>
      <c r="B1" s="225">
        <f t="shared" ref="B1:J1" si="0">C1-1</f>
        <v>1989</v>
      </c>
      <c r="C1" s="225">
        <f t="shared" si="0"/>
        <v>1990</v>
      </c>
      <c r="D1" s="225">
        <f t="shared" si="0"/>
        <v>1991</v>
      </c>
      <c r="E1" s="225">
        <f t="shared" si="0"/>
        <v>1992</v>
      </c>
      <c r="F1" s="225">
        <f t="shared" si="0"/>
        <v>1993</v>
      </c>
      <c r="G1" s="225">
        <f t="shared" si="0"/>
        <v>1994</v>
      </c>
      <c r="H1" s="225">
        <f t="shared" si="0"/>
        <v>1995</v>
      </c>
      <c r="I1" s="225">
        <f t="shared" si="0"/>
        <v>1996</v>
      </c>
      <c r="J1" s="225">
        <f t="shared" si="0"/>
        <v>1997</v>
      </c>
      <c r="K1" s="225">
        <f>L1-1</f>
        <v>1998</v>
      </c>
      <c r="L1" s="225">
        <v>1999</v>
      </c>
      <c r="M1" s="225">
        <v>2000</v>
      </c>
      <c r="N1" s="225">
        <v>2001</v>
      </c>
      <c r="O1" s="225">
        <v>2002</v>
      </c>
      <c r="P1" s="225">
        <v>2003</v>
      </c>
      <c r="Q1" s="225">
        <v>2004</v>
      </c>
      <c r="R1" s="225">
        <v>2005</v>
      </c>
      <c r="S1" s="225">
        <f>R1+1</f>
        <v>2006</v>
      </c>
      <c r="T1" s="225">
        <f>S1+1</f>
        <v>2007</v>
      </c>
      <c r="U1" s="225">
        <f>T1+1</f>
        <v>2008</v>
      </c>
      <c r="V1" s="225">
        <v>2009</v>
      </c>
      <c r="W1" s="225">
        <v>2010</v>
      </c>
      <c r="X1" s="225">
        <v>2011</v>
      </c>
      <c r="Y1" s="226">
        <v>2012</v>
      </c>
      <c r="Z1" s="226">
        <v>2013</v>
      </c>
      <c r="AA1" s="226">
        <v>2014</v>
      </c>
      <c r="AB1" s="112">
        <v>2015</v>
      </c>
      <c r="AC1" s="112">
        <v>2016</v>
      </c>
      <c r="AD1" s="112">
        <f>'Rev (Tb12)'!G1</f>
        <v>2017</v>
      </c>
      <c r="AE1" s="112">
        <f>'Rev (Tb12)'!H1</f>
        <v>2018</v>
      </c>
      <c r="AF1" s="112">
        <f>'Rev (Tb12)'!I1</f>
        <v>2019</v>
      </c>
      <c r="AG1" s="111">
        <f>'Rev (Tb12)'!J1</f>
        <v>2020</v>
      </c>
      <c r="AH1" s="111">
        <f>'Rev (Tb12)'!K1</f>
        <v>2021</v>
      </c>
      <c r="AI1" s="111">
        <f>'Rev (Tb12)'!L1</f>
        <v>2022</v>
      </c>
      <c r="AJ1" s="111">
        <f>'Rev (Tb12)'!M1</f>
        <v>2023</v>
      </c>
      <c r="AK1" s="111">
        <f>'Rev (Tb12)'!N1</f>
        <v>2024</v>
      </c>
      <c r="AL1" s="111">
        <f>'Rev (Tb12)'!O1</f>
        <v>2025</v>
      </c>
    </row>
    <row r="2" spans="1:101" ht="15.75" customHeight="1">
      <c r="A2" s="224" t="s">
        <v>171</v>
      </c>
      <c r="B2" s="227" t="s">
        <v>172</v>
      </c>
      <c r="C2" s="227" t="s">
        <v>172</v>
      </c>
      <c r="D2" s="227" t="s">
        <v>172</v>
      </c>
      <c r="E2" s="227" t="s">
        <v>172</v>
      </c>
      <c r="F2" s="227" t="s">
        <v>172</v>
      </c>
      <c r="G2" s="227" t="s">
        <v>172</v>
      </c>
      <c r="H2" s="227" t="s">
        <v>172</v>
      </c>
      <c r="I2" s="227" t="s">
        <v>172</v>
      </c>
      <c r="J2" s="227" t="s">
        <v>172</v>
      </c>
      <c r="K2" s="227" t="s">
        <v>172</v>
      </c>
      <c r="L2" s="227" t="s">
        <v>172</v>
      </c>
      <c r="M2" s="227" t="s">
        <v>172</v>
      </c>
      <c r="N2" s="227" t="s">
        <v>172</v>
      </c>
      <c r="O2" s="227" t="s">
        <v>172</v>
      </c>
      <c r="P2" s="227" t="s">
        <v>172</v>
      </c>
      <c r="Q2" s="227" t="s">
        <v>172</v>
      </c>
      <c r="R2" s="227" t="s">
        <v>172</v>
      </c>
      <c r="S2" s="227" t="s">
        <v>172</v>
      </c>
      <c r="T2" s="227" t="s">
        <v>172</v>
      </c>
      <c r="U2" s="227" t="s">
        <v>172</v>
      </c>
      <c r="V2" s="227" t="s">
        <v>172</v>
      </c>
      <c r="W2" s="227" t="s">
        <v>172</v>
      </c>
      <c r="X2" s="227" t="s">
        <v>172</v>
      </c>
      <c r="Y2" s="113" t="s">
        <v>81</v>
      </c>
      <c r="Z2" s="113" t="s">
        <v>81</v>
      </c>
      <c r="AA2" s="113" t="s">
        <v>81</v>
      </c>
      <c r="AB2" s="228" t="s">
        <v>81</v>
      </c>
      <c r="AC2" s="113" t="s">
        <v>81</v>
      </c>
      <c r="AD2" s="113" t="s">
        <v>81</v>
      </c>
      <c r="AE2" s="113" t="str">
        <f>'Rev (Tb12)'!H2</f>
        <v>ACTUAL</v>
      </c>
      <c r="AF2" s="113" t="str">
        <f>'Rev (Tb12)'!I2</f>
        <v>ACTUAL</v>
      </c>
      <c r="AG2" s="312" t="str">
        <f>'Rev (Tb12)'!J2</f>
        <v>PROJECTION</v>
      </c>
      <c r="AH2" s="312" t="str">
        <f>'Rev (Tb12)'!K2</f>
        <v>PROJECTION</v>
      </c>
      <c r="AI2" s="312" t="str">
        <f>'Rev (Tb12)'!L2</f>
        <v>PROJECTION</v>
      </c>
      <c r="AJ2" s="312" t="str">
        <f>'Rev (Tb12)'!M2</f>
        <v>PROJECTION</v>
      </c>
      <c r="AK2" s="312" t="str">
        <f>'Rev (Tb12)'!N2</f>
        <v>PROJECTION</v>
      </c>
      <c r="AL2" s="312" t="str">
        <f>'Rev (Tb12)'!O2</f>
        <v>PROJECTION</v>
      </c>
    </row>
    <row r="3" spans="1:101" ht="38.25">
      <c r="A3" s="229" t="s">
        <v>173</v>
      </c>
      <c r="B3" s="227"/>
      <c r="C3" s="227" t="s">
        <v>406</v>
      </c>
      <c r="D3" s="227" t="s">
        <v>406</v>
      </c>
      <c r="E3" s="227" t="s">
        <v>406</v>
      </c>
      <c r="F3" s="227" t="s">
        <v>406</v>
      </c>
      <c r="G3" s="227" t="s">
        <v>407</v>
      </c>
      <c r="H3" s="227" t="s">
        <v>408</v>
      </c>
      <c r="I3" s="227" t="s">
        <v>408</v>
      </c>
      <c r="J3" s="227" t="s">
        <v>408</v>
      </c>
      <c r="K3" s="227"/>
      <c r="L3" s="227"/>
      <c r="M3" s="227"/>
      <c r="N3" s="227"/>
      <c r="O3" s="227"/>
      <c r="P3" s="227"/>
      <c r="Q3" s="227"/>
      <c r="R3" s="227"/>
      <c r="S3" s="227"/>
      <c r="T3" s="227"/>
      <c r="U3" s="227"/>
      <c r="V3" s="227"/>
      <c r="W3" s="227"/>
      <c r="X3" s="227"/>
      <c r="Y3" s="683" t="s">
        <v>592</v>
      </c>
      <c r="Z3" s="65" t="s">
        <v>591</v>
      </c>
      <c r="AA3" s="683" t="s">
        <v>593</v>
      </c>
      <c r="AB3" s="683" t="s">
        <v>693</v>
      </c>
      <c r="AC3" s="74" t="s">
        <v>672</v>
      </c>
      <c r="AD3" s="74" t="str">
        <f>'Rev (Tb12)'!G3</f>
        <v>2019 Budget</v>
      </c>
      <c r="AE3" s="74" t="str">
        <f>'Rev (Tb12)'!H3</f>
        <v>2020 Budget</v>
      </c>
      <c r="AF3" s="74" t="str">
        <f>'Rev (Tb12)'!I3</f>
        <v>2019 FBO</v>
      </c>
      <c r="AG3" s="76" t="str">
        <f>'Rev (Tb12)'!J3</f>
        <v>2021 Budget</v>
      </c>
      <c r="AH3" s="76" t="str">
        <f>'Rev (Tb12)'!K3</f>
        <v>2021 Budget</v>
      </c>
      <c r="AI3" s="76" t="str">
        <f>'Rev (Tb12)'!L3</f>
        <v>2021 Budget</v>
      </c>
      <c r="AJ3" s="76" t="str">
        <f>'Rev (Tb12)'!M3</f>
        <v>2021 Budget</v>
      </c>
      <c r="AK3" s="76" t="str">
        <f>'Rev (Tb12)'!N3</f>
        <v>2021 Budget</v>
      </c>
      <c r="AL3" s="76" t="str">
        <f>'Rev (Tb12)'!O3</f>
        <v>2021 Budget</v>
      </c>
    </row>
    <row r="4" spans="1:101">
      <c r="A4" s="229"/>
      <c r="B4" s="230"/>
      <c r="C4" s="230"/>
      <c r="D4" s="230"/>
      <c r="E4" s="230"/>
      <c r="F4" s="230"/>
      <c r="G4" s="230"/>
      <c r="H4" s="230"/>
      <c r="I4" s="230"/>
      <c r="J4" s="230"/>
      <c r="K4" s="230"/>
      <c r="L4" s="230"/>
      <c r="M4" s="230"/>
      <c r="N4" s="230"/>
      <c r="O4" s="230"/>
      <c r="P4" s="230"/>
      <c r="Q4" s="230"/>
      <c r="R4" s="230"/>
      <c r="S4" s="230"/>
      <c r="T4" s="230"/>
      <c r="U4" s="230"/>
      <c r="V4" s="230"/>
      <c r="W4" s="230"/>
      <c r="X4" s="230"/>
      <c r="Y4" s="228"/>
      <c r="Z4" s="228"/>
      <c r="AA4" s="228"/>
      <c r="AB4" s="228"/>
      <c r="AC4" s="74"/>
      <c r="AD4" s="74"/>
      <c r="AE4" s="74"/>
      <c r="AF4" s="74"/>
      <c r="AG4" s="76"/>
      <c r="AH4" s="76"/>
      <c r="AI4" s="76"/>
      <c r="AJ4" s="76"/>
      <c r="AK4" s="76"/>
      <c r="AL4" s="76"/>
    </row>
    <row r="5" spans="1:101">
      <c r="A5" s="458" t="s">
        <v>580</v>
      </c>
      <c r="B5" s="231"/>
      <c r="C5" s="231"/>
      <c r="D5" s="231"/>
      <c r="E5" s="231"/>
      <c r="F5" s="231"/>
      <c r="G5" s="231"/>
      <c r="H5" s="231"/>
      <c r="I5" s="231"/>
      <c r="J5" s="231"/>
      <c r="K5" s="231"/>
      <c r="L5" s="231"/>
      <c r="M5" s="231"/>
      <c r="N5" s="231"/>
      <c r="O5" s="231"/>
      <c r="P5" s="231"/>
      <c r="Q5" s="231"/>
      <c r="R5" s="231"/>
      <c r="S5" s="231"/>
      <c r="T5" s="231"/>
      <c r="U5" s="231"/>
      <c r="V5" s="231"/>
      <c r="W5" s="231"/>
      <c r="X5" s="231"/>
      <c r="Y5" s="232">
        <f>'Rev (Tb12)'!B5</f>
        <v>9418.9</v>
      </c>
      <c r="Z5" s="232">
        <f>'Rev (Tb12)'!C5</f>
        <v>9897.5</v>
      </c>
      <c r="AA5" s="232">
        <f>'Rev (Tb12)'!D5</f>
        <v>11874.9</v>
      </c>
      <c r="AB5" s="783">
        <f>'Rev (Tb12)'!E5</f>
        <v>11003.1</v>
      </c>
      <c r="AC5" s="783">
        <f>'Rev (Tb12)'!F5</f>
        <v>10485.5</v>
      </c>
      <c r="AD5" s="783">
        <f>'Rev (Tb12)'!G5</f>
        <v>11525.1</v>
      </c>
      <c r="AE5" s="783">
        <f>'Rev (Tb12)'!H5</f>
        <v>14085.1</v>
      </c>
      <c r="AF5" s="783">
        <f>'Rev (Tb12)'!I5</f>
        <v>13680.5</v>
      </c>
      <c r="AG5" s="791">
        <f>'Rev (Tb12)'!J5</f>
        <v>11359.1</v>
      </c>
      <c r="AH5" s="791">
        <f>'Rev (Tb12)'!K5</f>
        <v>12995</v>
      </c>
      <c r="AI5" s="791">
        <f>'Rev (Tb12)'!L5</f>
        <v>15095.1</v>
      </c>
      <c r="AJ5" s="791">
        <f>'Rev (Tb12)'!M5</f>
        <v>17041.599999999999</v>
      </c>
      <c r="AK5" s="791">
        <f>'Rev (Tb12)'!N5</f>
        <v>18833.900000000001</v>
      </c>
      <c r="AL5" s="791">
        <f>'Rev (Tb12)'!O5</f>
        <v>20626.099999999999</v>
      </c>
    </row>
    <row r="6" spans="1:101" s="49" customFormat="1">
      <c r="A6" s="233" t="s">
        <v>174</v>
      </c>
      <c r="B6" s="234">
        <v>1013.9</v>
      </c>
      <c r="C6" s="234">
        <v>988.9</v>
      </c>
      <c r="D6" s="234">
        <v>1026.2</v>
      </c>
      <c r="E6" s="234">
        <v>1125.5</v>
      </c>
      <c r="F6" s="234">
        <v>1308.7</v>
      </c>
      <c r="G6" s="234">
        <v>1451.7</v>
      </c>
      <c r="H6" s="234">
        <v>1721.6</v>
      </c>
      <c r="I6" s="234">
        <v>1897.7</v>
      </c>
      <c r="J6" s="234">
        <v>2201.8000000000002</v>
      </c>
      <c r="K6" s="234">
        <v>2352.9</v>
      </c>
      <c r="L6" s="234">
        <v>2569</v>
      </c>
      <c r="M6" s="234">
        <v>2975.8</v>
      </c>
      <c r="N6" s="234">
        <v>3184.8</v>
      </c>
      <c r="O6" s="234">
        <v>3286.4</v>
      </c>
      <c r="P6" s="234">
        <v>3650.1</v>
      </c>
      <c r="Q6" s="234">
        <v>4349.6000000000004</v>
      </c>
      <c r="R6" s="234">
        <v>5326.8</v>
      </c>
      <c r="S6" s="234">
        <v>6311.6</v>
      </c>
      <c r="T6" s="234">
        <v>7028.6</v>
      </c>
      <c r="U6" s="234">
        <v>7073.3</v>
      </c>
      <c r="V6" s="234">
        <v>6651.3</v>
      </c>
      <c r="W6" s="234">
        <v>8278.9</v>
      </c>
      <c r="X6" s="234">
        <v>9304.9</v>
      </c>
      <c r="Y6" s="234">
        <v>9566</v>
      </c>
      <c r="Z6" s="234">
        <v>9832.7000000000007</v>
      </c>
      <c r="AA6" s="234">
        <v>11497.6</v>
      </c>
      <c r="AB6" s="234">
        <v>10963.5</v>
      </c>
      <c r="AC6" s="234"/>
      <c r="AD6" s="234"/>
      <c r="AE6" s="234"/>
      <c r="AF6" s="234"/>
      <c r="AG6" s="792"/>
      <c r="AH6" s="792"/>
      <c r="AI6" s="792"/>
      <c r="AJ6" s="792"/>
      <c r="AK6" s="792"/>
      <c r="AL6" s="792"/>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row>
    <row r="7" spans="1:101">
      <c r="A7" s="229"/>
      <c r="B7" s="235"/>
      <c r="C7" s="235"/>
      <c r="D7" s="235"/>
      <c r="E7" s="235"/>
      <c r="F7" s="235"/>
      <c r="G7" s="235"/>
      <c r="H7" s="235"/>
      <c r="I7" s="235"/>
      <c r="J7" s="235"/>
      <c r="K7" s="235"/>
      <c r="L7" s="235"/>
      <c r="M7" s="235"/>
      <c r="N7" s="235"/>
      <c r="O7" s="235"/>
      <c r="P7" s="235"/>
      <c r="Q7" s="235"/>
      <c r="R7" s="235"/>
      <c r="S7" s="235"/>
      <c r="T7" s="235"/>
      <c r="U7" s="235"/>
      <c r="V7" s="235"/>
      <c r="W7" s="235"/>
      <c r="X7" s="235"/>
      <c r="Y7" s="236"/>
      <c r="Z7" s="236"/>
      <c r="AA7" s="236"/>
      <c r="AB7" s="236"/>
      <c r="AC7" s="236"/>
      <c r="AD7" s="236"/>
      <c r="AE7" s="236"/>
      <c r="AF7" s="236"/>
      <c r="AG7" s="793"/>
      <c r="AH7" s="793"/>
      <c r="AI7" s="793"/>
      <c r="AJ7" s="793"/>
      <c r="AK7" s="793"/>
      <c r="AL7" s="793"/>
      <c r="AM7" s="19"/>
      <c r="AN7" s="19"/>
      <c r="AO7" s="19"/>
      <c r="AP7" s="19"/>
      <c r="AQ7" s="19"/>
    </row>
    <row r="8" spans="1:101" s="39" customFormat="1">
      <c r="A8" s="237" t="s">
        <v>108</v>
      </c>
      <c r="B8" s="238"/>
      <c r="C8" s="238"/>
      <c r="D8" s="238"/>
      <c r="E8" s="238"/>
      <c r="F8" s="238"/>
      <c r="G8" s="238"/>
      <c r="H8" s="238"/>
      <c r="I8" s="238"/>
      <c r="J8" s="238"/>
      <c r="K8" s="238"/>
      <c r="L8" s="238"/>
      <c r="M8" s="238"/>
      <c r="N8" s="238"/>
      <c r="O8" s="238"/>
      <c r="P8" s="238"/>
      <c r="Q8" s="238"/>
      <c r="R8" s="238"/>
      <c r="S8" s="238"/>
      <c r="T8" s="238"/>
      <c r="U8" s="238"/>
      <c r="V8" s="238"/>
      <c r="W8" s="238"/>
      <c r="X8" s="238"/>
      <c r="Y8" s="73">
        <f>'Rev (Tb12)'!B7</f>
        <v>8219</v>
      </c>
      <c r="Z8" s="73">
        <f>'Rev (Tb12)'!C7</f>
        <v>8879.6</v>
      </c>
      <c r="AA8" s="73">
        <f>'Rev (Tb12)'!D7</f>
        <v>10232.1</v>
      </c>
      <c r="AB8" s="789">
        <f>'Rev (Tb12)'!E7</f>
        <v>9157.6</v>
      </c>
      <c r="AC8" s="789">
        <f>'Rev (Tb12)'!F7</f>
        <v>8421.6</v>
      </c>
      <c r="AD8" s="73">
        <f>'Rev (Tb12)'!G7</f>
        <v>9141.4</v>
      </c>
      <c r="AE8" s="73">
        <f>'Rev (Tb12)'!H7</f>
        <v>10475.9</v>
      </c>
      <c r="AF8" s="73">
        <f>'Rev (Tb12)'!I7</f>
        <v>10918.1</v>
      </c>
      <c r="AG8" s="72">
        <f>'Rev (Tb12)'!J7</f>
        <v>9647.2000000000007</v>
      </c>
      <c r="AH8" s="72">
        <f>'Rev (Tb12)'!K7</f>
        <v>11109.7</v>
      </c>
      <c r="AI8" s="72">
        <f>'Rev (Tb12)'!L7</f>
        <v>12579.7</v>
      </c>
      <c r="AJ8" s="72">
        <f>'Rev (Tb12)'!M7</f>
        <v>14455.1</v>
      </c>
      <c r="AK8" s="72">
        <f>'Rev (Tb12)'!N7</f>
        <v>16314</v>
      </c>
      <c r="AL8" s="72">
        <f>'Rev (Tb12)'!O7</f>
        <v>18091.400000000001</v>
      </c>
      <c r="AM8" s="3"/>
      <c r="AN8" s="3"/>
      <c r="AO8" s="3"/>
      <c r="AP8" s="3"/>
      <c r="AQ8" s="3"/>
    </row>
    <row r="9" spans="1:101">
      <c r="A9" s="239" t="s">
        <v>108</v>
      </c>
      <c r="B9" s="240">
        <v>689.2</v>
      </c>
      <c r="C9" s="240">
        <v>591.6</v>
      </c>
      <c r="D9" s="240">
        <v>624.20000000000005</v>
      </c>
      <c r="E9" s="240">
        <v>762.4</v>
      </c>
      <c r="F9" s="240">
        <v>977.9</v>
      </c>
      <c r="G9" s="240">
        <v>1124.2</v>
      </c>
      <c r="H9" s="240">
        <v>1207.2</v>
      </c>
      <c r="I9" s="240">
        <v>1526.3</v>
      </c>
      <c r="J9" s="240">
        <v>1674.6</v>
      </c>
      <c r="K9" s="240">
        <v>1603</v>
      </c>
      <c r="L9" s="240">
        <v>1920.7</v>
      </c>
      <c r="M9" s="240">
        <v>2314.9</v>
      </c>
      <c r="N9" s="240">
        <v>2294.3000000000002</v>
      </c>
      <c r="O9" s="240">
        <v>2369.9</v>
      </c>
      <c r="P9" s="240">
        <v>2677.9</v>
      </c>
      <c r="Q9" s="240">
        <v>3220.1</v>
      </c>
      <c r="R9" s="240">
        <v>3744</v>
      </c>
      <c r="S9" s="240">
        <v>4944.8</v>
      </c>
      <c r="T9" s="240">
        <v>5854</v>
      </c>
      <c r="U9" s="240">
        <v>5756.1</v>
      </c>
      <c r="V9" s="240">
        <v>4974.5</v>
      </c>
      <c r="W9" s="240">
        <v>6434.7</v>
      </c>
      <c r="X9" s="240">
        <v>7904.2</v>
      </c>
      <c r="Y9" s="241">
        <v>8148.3</v>
      </c>
      <c r="Z9" s="241">
        <v>8588.5</v>
      </c>
      <c r="AA9" s="241">
        <v>9596</v>
      </c>
      <c r="AB9" s="684">
        <v>8797.6</v>
      </c>
      <c r="AC9" s="684"/>
      <c r="AD9" s="684"/>
      <c r="AE9" s="684"/>
      <c r="AF9" s="684"/>
      <c r="AG9" s="794"/>
      <c r="AH9" s="794"/>
      <c r="AI9" s="794"/>
      <c r="AJ9" s="794"/>
      <c r="AK9" s="794"/>
      <c r="AL9" s="794"/>
    </row>
    <row r="10" spans="1:101">
      <c r="A10" s="242" t="s">
        <v>175</v>
      </c>
      <c r="B10" s="235"/>
      <c r="C10" s="235"/>
      <c r="D10" s="235"/>
      <c r="E10" s="235"/>
      <c r="F10" s="235"/>
      <c r="G10" s="235"/>
      <c r="H10" s="235"/>
      <c r="I10" s="235"/>
      <c r="J10" s="235"/>
      <c r="K10" s="235"/>
      <c r="L10" s="235"/>
      <c r="M10" s="235"/>
      <c r="N10" s="235"/>
      <c r="O10" s="235"/>
      <c r="P10" s="235"/>
      <c r="Q10" s="235"/>
      <c r="R10" s="235"/>
      <c r="S10" s="235"/>
      <c r="T10" s="235"/>
      <c r="U10" s="235"/>
      <c r="V10" s="235"/>
      <c r="W10" s="235"/>
      <c r="X10" s="235"/>
      <c r="Y10" s="84">
        <f>'Rev (Tb12)'!B11</f>
        <v>2645.1</v>
      </c>
      <c r="Z10" s="84">
        <f>'Rev (Tb12)'!C11</f>
        <v>2808.4</v>
      </c>
      <c r="AA10" s="84">
        <f>'Rev (Tb12)'!D11</f>
        <v>3195.1</v>
      </c>
      <c r="AB10" s="84">
        <f>'Rev (Tb12)'!E11</f>
        <v>3037.1</v>
      </c>
      <c r="AC10" s="84">
        <f>'Rev (Tb12)'!F11</f>
        <v>2844.3</v>
      </c>
      <c r="AD10" s="84">
        <f>'Rev (Tb12)'!G11</f>
        <v>3093.8</v>
      </c>
      <c r="AE10" s="84">
        <f>'Rev (Tb12)'!H11</f>
        <v>3101.9</v>
      </c>
      <c r="AF10" s="84">
        <f>'Rev (Tb12)'!I11</f>
        <v>3211.6</v>
      </c>
      <c r="AG10" s="71">
        <f>'Rev (Tb12)'!J11</f>
        <v>3308</v>
      </c>
      <c r="AH10" s="71">
        <f>'Rev (Tb12)'!K11</f>
        <v>3455.7</v>
      </c>
      <c r="AI10" s="71">
        <f>'Rev (Tb12)'!L11</f>
        <v>3711.5</v>
      </c>
      <c r="AJ10" s="71">
        <f>'Rev (Tb12)'!M11</f>
        <v>4376.1000000000004</v>
      </c>
      <c r="AK10" s="71">
        <f>'Rev (Tb12)'!N11</f>
        <v>5062.1000000000004</v>
      </c>
      <c r="AL10" s="71">
        <f>'Rev (Tb12)'!O11</f>
        <v>5367.9</v>
      </c>
    </row>
    <row r="11" spans="1:101">
      <c r="A11" s="243" t="s">
        <v>175</v>
      </c>
      <c r="B11" s="244">
        <v>172.7</v>
      </c>
      <c r="C11" s="244">
        <v>186.2</v>
      </c>
      <c r="D11" s="244">
        <v>206.2</v>
      </c>
      <c r="E11" s="244">
        <v>235.5</v>
      </c>
      <c r="F11" s="244">
        <v>188.9</v>
      </c>
      <c r="G11" s="244">
        <v>193.7</v>
      </c>
      <c r="H11" s="244">
        <v>257.8</v>
      </c>
      <c r="I11" s="244">
        <v>317.3</v>
      </c>
      <c r="J11" s="244">
        <v>367.7</v>
      </c>
      <c r="K11" s="244">
        <v>448.7</v>
      </c>
      <c r="L11" s="244">
        <v>524.4</v>
      </c>
      <c r="M11" s="244">
        <v>544</v>
      </c>
      <c r="N11" s="244">
        <v>598.79999999999995</v>
      </c>
      <c r="O11" s="244">
        <v>694.3</v>
      </c>
      <c r="P11" s="244">
        <v>758.4</v>
      </c>
      <c r="Q11" s="244">
        <v>826.5</v>
      </c>
      <c r="R11" s="244">
        <v>841</v>
      </c>
      <c r="S11" s="244">
        <v>907</v>
      </c>
      <c r="T11" s="244">
        <v>1006.9</v>
      </c>
      <c r="U11" s="244">
        <v>1108.8</v>
      </c>
      <c r="V11" s="244">
        <v>1241.8</v>
      </c>
      <c r="W11" s="244">
        <v>1494</v>
      </c>
      <c r="X11" s="244">
        <v>2158.8000000000002</v>
      </c>
      <c r="Y11" s="245">
        <v>2648.7</v>
      </c>
      <c r="Z11" s="245">
        <v>2808.4</v>
      </c>
      <c r="AA11" s="245">
        <v>3195.1</v>
      </c>
      <c r="AB11" s="246">
        <v>3037.1</v>
      </c>
      <c r="AC11" s="246"/>
      <c r="AD11" s="246"/>
      <c r="AE11" s="246"/>
      <c r="AF11" s="246"/>
      <c r="AG11" s="795"/>
      <c r="AH11" s="795"/>
      <c r="AI11" s="795"/>
      <c r="AJ11" s="795"/>
      <c r="AK11" s="795"/>
      <c r="AL11" s="795"/>
    </row>
    <row r="12" spans="1:101">
      <c r="A12" s="247" t="s">
        <v>588</v>
      </c>
      <c r="B12" s="244"/>
      <c r="C12" s="244"/>
      <c r="D12" s="244"/>
      <c r="E12" s="244"/>
      <c r="F12" s="244"/>
      <c r="G12" s="244"/>
      <c r="H12" s="244"/>
      <c r="I12" s="244"/>
      <c r="J12" s="244"/>
      <c r="K12" s="244"/>
      <c r="L12" s="235"/>
      <c r="M12" s="235"/>
      <c r="N12" s="235"/>
      <c r="O12" s="235"/>
      <c r="P12" s="235"/>
      <c r="Q12" s="235"/>
      <c r="R12" s="235"/>
      <c r="S12" s="235"/>
      <c r="T12" s="235"/>
      <c r="U12" s="235"/>
      <c r="V12" s="235"/>
      <c r="W12" s="235"/>
      <c r="X12" s="235"/>
      <c r="Y12" s="84">
        <f>'Rev (Tb12)'!B13</f>
        <v>1740.5</v>
      </c>
      <c r="Z12" s="84">
        <f>'Rev (Tb12)'!C13</f>
        <v>2060.5</v>
      </c>
      <c r="AA12" s="84">
        <f>'Rev (Tb12)'!D13</f>
        <v>2522.4</v>
      </c>
      <c r="AB12" s="84">
        <f>'Rev (Tb12)'!E13</f>
        <v>2374.8000000000002</v>
      </c>
      <c r="AC12" s="84">
        <f>'Rev (Tb12)'!F13</f>
        <v>2093.8000000000002</v>
      </c>
      <c r="AD12" s="84">
        <f>'Rev (Tb12)'!G13</f>
        <v>1794.1</v>
      </c>
      <c r="AE12" s="84">
        <f>'Rev (Tb12)'!H13</f>
        <v>1933</v>
      </c>
      <c r="AF12" s="84">
        <f>'Rev (Tb12)'!I13</f>
        <v>1696.9</v>
      </c>
      <c r="AG12" s="71">
        <f>'Rev (Tb12)'!J13</f>
        <v>1648.6</v>
      </c>
      <c r="AH12" s="71">
        <f>'Rev (Tb12)'!K13</f>
        <v>1724</v>
      </c>
      <c r="AI12" s="71">
        <f>'Rev (Tb12)'!L13</f>
        <v>1826.5</v>
      </c>
      <c r="AJ12" s="71">
        <f>'Rev (Tb12)'!M13</f>
        <v>1936.9</v>
      </c>
      <c r="AK12" s="71">
        <f>'Rev (Tb12)'!N13</f>
        <v>2115.9</v>
      </c>
      <c r="AL12" s="71">
        <f>'Rev (Tb12)'!O13</f>
        <v>2361.8000000000002</v>
      </c>
    </row>
    <row r="13" spans="1:101" s="26" customFormat="1">
      <c r="A13" s="243" t="s">
        <v>588</v>
      </c>
      <c r="B13" s="244">
        <v>85.3</v>
      </c>
      <c r="C13" s="244">
        <v>94.5</v>
      </c>
      <c r="D13" s="244">
        <v>89.9</v>
      </c>
      <c r="E13" s="244">
        <v>92</v>
      </c>
      <c r="F13" s="244">
        <v>109.6</v>
      </c>
      <c r="G13" s="244">
        <v>109.4</v>
      </c>
      <c r="H13" s="244">
        <v>99</v>
      </c>
      <c r="I13" s="244">
        <v>118</v>
      </c>
      <c r="J13" s="244">
        <v>150.1</v>
      </c>
      <c r="K13" s="244">
        <v>185.8</v>
      </c>
      <c r="L13" s="244">
        <v>246.4</v>
      </c>
      <c r="M13" s="244">
        <v>265.39999999999998</v>
      </c>
      <c r="N13" s="244">
        <v>252</v>
      </c>
      <c r="O13" s="244">
        <v>310.89999999999998</v>
      </c>
      <c r="P13" s="244">
        <v>334.5</v>
      </c>
      <c r="Q13" s="244">
        <v>436.7</v>
      </c>
      <c r="R13" s="244">
        <v>516.5</v>
      </c>
      <c r="S13" s="244">
        <v>550.6</v>
      </c>
      <c r="T13" s="244">
        <v>723.7</v>
      </c>
      <c r="U13" s="244">
        <v>888.1</v>
      </c>
      <c r="V13" s="244">
        <v>1121.4000000000001</v>
      </c>
      <c r="W13" s="244">
        <v>1192.0999999999999</v>
      </c>
      <c r="X13" s="244">
        <v>1543.4</v>
      </c>
      <c r="Y13" s="245">
        <v>1744.5</v>
      </c>
      <c r="Z13" s="245">
        <v>2060.5</v>
      </c>
      <c r="AA13" s="245">
        <v>2522.6</v>
      </c>
      <c r="AB13" s="245">
        <v>2374.8000000000002</v>
      </c>
      <c r="AC13" s="245"/>
      <c r="AD13" s="245"/>
      <c r="AE13" s="245"/>
      <c r="AF13" s="245"/>
      <c r="AG13" s="796"/>
      <c r="AH13" s="796"/>
      <c r="AI13" s="796"/>
      <c r="AJ13" s="796"/>
      <c r="AK13" s="796"/>
      <c r="AL13" s="796"/>
      <c r="AM13" s="36"/>
      <c r="AN13" s="36"/>
      <c r="AO13" s="36"/>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row>
    <row r="14" spans="1:101">
      <c r="A14" s="248" t="s">
        <v>176</v>
      </c>
      <c r="B14" s="244"/>
      <c r="C14" s="244"/>
      <c r="D14" s="244"/>
      <c r="E14" s="244"/>
      <c r="F14" s="244"/>
      <c r="G14" s="244"/>
      <c r="H14" s="244"/>
      <c r="I14" s="244"/>
      <c r="J14" s="244"/>
      <c r="K14" s="244"/>
      <c r="L14" s="235"/>
      <c r="M14" s="235"/>
      <c r="N14" s="235"/>
      <c r="O14" s="235"/>
      <c r="P14" s="235"/>
      <c r="Q14" s="235"/>
      <c r="R14" s="235"/>
      <c r="S14" s="235"/>
      <c r="T14" s="235"/>
      <c r="U14" s="235"/>
      <c r="V14" s="235"/>
      <c r="W14" s="235"/>
      <c r="X14" s="235"/>
      <c r="Y14" s="84">
        <f>'Rev (Tb12)'!B14</f>
        <v>981.1</v>
      </c>
      <c r="Z14" s="84">
        <f>'Rev (Tb12)'!C14</f>
        <v>666.7</v>
      </c>
      <c r="AA14" s="84">
        <f>'Rev (Tb12)'!D14</f>
        <v>794.2</v>
      </c>
      <c r="AB14" s="84">
        <f>'Rev (Tb12)'!E14</f>
        <v>195.4</v>
      </c>
      <c r="AC14" s="84">
        <f>'Rev (Tb12)'!F14</f>
        <v>92</v>
      </c>
      <c r="AD14" s="84">
        <f>'Rev (Tb12)'!G14</f>
        <v>113.6</v>
      </c>
      <c r="AE14" s="84">
        <f>'Rev (Tb12)'!H14</f>
        <v>775</v>
      </c>
      <c r="AF14" s="84">
        <f>'Rev (Tb12)'!I14</f>
        <v>760.7</v>
      </c>
      <c r="AG14" s="71">
        <f>'Rev (Tb12)'!J14</f>
        <v>161.19999999999999</v>
      </c>
      <c r="AH14" s="71">
        <f>'Rev (Tb12)'!K14</f>
        <v>313.60000000000002</v>
      </c>
      <c r="AI14" s="71">
        <f>'Rev (Tb12)'!L14</f>
        <v>448.4</v>
      </c>
      <c r="AJ14" s="71">
        <f>'Rev (Tb12)'!M14</f>
        <v>539.6</v>
      </c>
      <c r="AK14" s="71">
        <f>'Rev (Tb12)'!N14</f>
        <v>532.20000000000005</v>
      </c>
      <c r="AL14" s="71">
        <f>'Rev (Tb12)'!O14</f>
        <v>751.9</v>
      </c>
    </row>
    <row r="15" spans="1:101" s="26" customFormat="1">
      <c r="A15" s="249" t="s">
        <v>176</v>
      </c>
      <c r="B15" s="244">
        <v>102.9</v>
      </c>
      <c r="C15" s="258" t="s">
        <v>119</v>
      </c>
      <c r="D15" s="258" t="s">
        <v>119</v>
      </c>
      <c r="E15" s="244">
        <v>66.900000000000006</v>
      </c>
      <c r="F15" s="244">
        <v>260</v>
      </c>
      <c r="G15" s="244">
        <v>272.39999999999998</v>
      </c>
      <c r="H15" s="244">
        <v>256.7</v>
      </c>
      <c r="I15" s="244">
        <v>405.4</v>
      </c>
      <c r="J15" s="244">
        <v>390</v>
      </c>
      <c r="K15" s="244">
        <v>245.1</v>
      </c>
      <c r="L15" s="244">
        <v>258.7</v>
      </c>
      <c r="M15" s="244">
        <v>426.9</v>
      </c>
      <c r="N15" s="244">
        <v>434.9</v>
      </c>
      <c r="O15" s="244">
        <v>258.89999999999998</v>
      </c>
      <c r="P15" s="244">
        <v>396.5</v>
      </c>
      <c r="Q15" s="244">
        <v>634.29999999999995</v>
      </c>
      <c r="R15" s="244">
        <v>1076.8</v>
      </c>
      <c r="S15" s="244">
        <v>1946.5</v>
      </c>
      <c r="T15" s="244">
        <v>2333.9</v>
      </c>
      <c r="U15" s="244">
        <v>1961.8</v>
      </c>
      <c r="V15" s="244">
        <v>693.1</v>
      </c>
      <c r="W15" s="244">
        <v>1476.3</v>
      </c>
      <c r="X15" s="244">
        <v>1903.2</v>
      </c>
      <c r="Y15" s="245">
        <v>981.1</v>
      </c>
      <c r="Z15" s="245">
        <v>666.7</v>
      </c>
      <c r="AA15" s="245">
        <v>794.2</v>
      </c>
      <c r="AB15" s="250">
        <v>195.4</v>
      </c>
      <c r="AC15" s="250"/>
      <c r="AD15" s="250"/>
      <c r="AE15" s="250"/>
      <c r="AF15" s="250"/>
      <c r="AG15" s="797"/>
      <c r="AH15" s="797"/>
      <c r="AI15" s="797"/>
      <c r="AJ15" s="797"/>
      <c r="AK15" s="797"/>
      <c r="AL15" s="797"/>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row>
    <row r="16" spans="1:101">
      <c r="A16" s="242" t="s">
        <v>177</v>
      </c>
      <c r="B16" s="244"/>
      <c r="C16" s="244"/>
      <c r="D16" s="244"/>
      <c r="E16" s="244"/>
      <c r="F16" s="244"/>
      <c r="G16" s="244"/>
      <c r="H16" s="244"/>
      <c r="I16" s="244"/>
      <c r="J16" s="244"/>
      <c r="K16" s="244"/>
      <c r="L16" s="235"/>
      <c r="M16" s="235"/>
      <c r="N16" s="235"/>
      <c r="O16" s="235"/>
      <c r="P16" s="235"/>
      <c r="Q16" s="235"/>
      <c r="R16" s="235"/>
      <c r="S16" s="235"/>
      <c r="T16" s="235"/>
      <c r="U16" s="235"/>
      <c r="V16" s="235"/>
      <c r="W16" s="235"/>
      <c r="X16" s="235"/>
      <c r="Y16" s="84">
        <f>'Rev (Tb12)'!B15</f>
        <v>11.4</v>
      </c>
      <c r="Z16" s="84">
        <f>'Rev (Tb12)'!C15</f>
        <v>18.600000000000001</v>
      </c>
      <c r="AA16" s="84">
        <f>'Rev (Tb12)'!D15</f>
        <v>22.4</v>
      </c>
      <c r="AB16" s="84">
        <f>'Rev (Tb12)'!E15</f>
        <v>30.8</v>
      </c>
      <c r="AC16" s="84">
        <f>'Rev (Tb12)'!F15</f>
        <v>26.6</v>
      </c>
      <c r="AD16" s="84">
        <f>'Rev (Tb12)'!G15</f>
        <v>25.6</v>
      </c>
      <c r="AE16" s="84">
        <f>'Rev (Tb12)'!H15</f>
        <v>26.3</v>
      </c>
      <c r="AF16" s="84">
        <f>'Rev (Tb12)'!I15</f>
        <v>25.8</v>
      </c>
      <c r="AG16" s="71">
        <f>'Rev (Tb12)'!J15</f>
        <v>33.700000000000003</v>
      </c>
      <c r="AH16" s="71">
        <f>'Rev (Tb12)'!K15</f>
        <v>37.6</v>
      </c>
      <c r="AI16" s="71">
        <f>'Rev (Tb12)'!L15</f>
        <v>40.200000000000003</v>
      </c>
      <c r="AJ16" s="71">
        <f>'Rev (Tb12)'!M15</f>
        <v>42.6</v>
      </c>
      <c r="AK16" s="71">
        <f>'Rev (Tb12)'!N15</f>
        <v>44.3</v>
      </c>
      <c r="AL16" s="71">
        <f>'Rev (Tb12)'!O15</f>
        <v>45.5</v>
      </c>
    </row>
    <row r="17" spans="1:85" s="26" customFormat="1">
      <c r="A17" s="249" t="s">
        <v>178</v>
      </c>
      <c r="B17" s="258" t="s">
        <v>119</v>
      </c>
      <c r="C17" s="258" t="s">
        <v>119</v>
      </c>
      <c r="D17" s="258" t="s">
        <v>119</v>
      </c>
      <c r="E17" s="258" t="s">
        <v>119</v>
      </c>
      <c r="F17" s="258" t="s">
        <v>119</v>
      </c>
      <c r="G17" s="258" t="s">
        <v>119</v>
      </c>
      <c r="H17" s="258" t="s">
        <v>119</v>
      </c>
      <c r="I17" s="258" t="s">
        <v>119</v>
      </c>
      <c r="J17" s="258" t="s">
        <v>119</v>
      </c>
      <c r="K17" s="258" t="s">
        <v>119</v>
      </c>
      <c r="L17" s="244">
        <v>7.1</v>
      </c>
      <c r="M17" s="244">
        <v>108.5</v>
      </c>
      <c r="N17" s="244">
        <v>120.2</v>
      </c>
      <c r="O17" s="244">
        <v>105.9</v>
      </c>
      <c r="P17" s="244">
        <v>101.8</v>
      </c>
      <c r="Q17" s="244">
        <v>101.3</v>
      </c>
      <c r="R17" s="244">
        <v>73.099999999999994</v>
      </c>
      <c r="S17" s="244">
        <v>56.1</v>
      </c>
      <c r="T17" s="244">
        <v>56.6</v>
      </c>
      <c r="U17" s="244">
        <v>11.4</v>
      </c>
      <c r="V17" s="244" t="s">
        <v>119</v>
      </c>
      <c r="W17" s="244" t="s">
        <v>119</v>
      </c>
      <c r="X17" s="244" t="s">
        <v>119</v>
      </c>
      <c r="Y17" s="251" t="s">
        <v>119</v>
      </c>
      <c r="Z17" s="251" t="s">
        <v>119</v>
      </c>
      <c r="AA17" s="251" t="s">
        <v>119</v>
      </c>
      <c r="AB17" s="252" t="s">
        <v>119</v>
      </c>
      <c r="AC17" s="252" t="s">
        <v>119</v>
      </c>
      <c r="AD17" s="252" t="s">
        <v>119</v>
      </c>
      <c r="AE17" s="252" t="s">
        <v>119</v>
      </c>
      <c r="AF17" s="252" t="s">
        <v>119</v>
      </c>
      <c r="AG17" s="798" t="s">
        <v>119</v>
      </c>
      <c r="AH17" s="798" t="s">
        <v>119</v>
      </c>
      <c r="AI17" s="798" t="s">
        <v>119</v>
      </c>
      <c r="AJ17" s="798" t="s">
        <v>119</v>
      </c>
      <c r="AK17" s="798" t="s">
        <v>119</v>
      </c>
      <c r="AL17" s="798" t="s">
        <v>119</v>
      </c>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row>
    <row r="18" spans="1:85">
      <c r="A18" s="242" t="s">
        <v>179</v>
      </c>
      <c r="B18" s="244"/>
      <c r="C18" s="244"/>
      <c r="D18" s="244"/>
      <c r="E18" s="244"/>
      <c r="F18" s="244"/>
      <c r="G18" s="244"/>
      <c r="H18" s="244"/>
      <c r="I18" s="244"/>
      <c r="J18" s="244"/>
      <c r="K18" s="244"/>
      <c r="L18" s="235"/>
      <c r="M18" s="235"/>
      <c r="N18" s="235"/>
      <c r="O18" s="235"/>
      <c r="P18" s="235"/>
      <c r="Q18" s="235"/>
      <c r="R18" s="235"/>
      <c r="S18" s="235"/>
      <c r="T18" s="235"/>
      <c r="U18" s="235"/>
      <c r="V18" s="235"/>
      <c r="W18" s="235"/>
      <c r="X18" s="235"/>
      <c r="Y18" s="84">
        <f>'Rev (Tb12)'!B16</f>
        <v>6.3</v>
      </c>
      <c r="Z18" s="84">
        <f>'Rev (Tb12)'!C16</f>
        <v>9.1999999999999993</v>
      </c>
      <c r="AA18" s="84">
        <f>'Rev (Tb12)'!D16</f>
        <v>14.9</v>
      </c>
      <c r="AB18" s="84">
        <f>'Rev (Tb12)'!E16</f>
        <v>20.5</v>
      </c>
      <c r="AC18" s="84">
        <f>'Rev (Tb12)'!F16</f>
        <v>17.7</v>
      </c>
      <c r="AD18" s="84">
        <f>'Rev (Tb12)'!G16</f>
        <v>17.100000000000001</v>
      </c>
      <c r="AE18" s="84">
        <f>'Rev (Tb12)'!H16</f>
        <v>17.600000000000001</v>
      </c>
      <c r="AF18" s="84">
        <f>'Rev (Tb12)'!I16</f>
        <v>17.2</v>
      </c>
      <c r="AG18" s="71">
        <f>'Rev (Tb12)'!J16</f>
        <v>21.5</v>
      </c>
      <c r="AH18" s="71">
        <f>'Rev (Tb12)'!K16</f>
        <v>25.1</v>
      </c>
      <c r="AI18" s="71">
        <f>'Rev (Tb12)'!L16</f>
        <v>26.7</v>
      </c>
      <c r="AJ18" s="71">
        <f>'Rev (Tb12)'!M16</f>
        <v>28.5</v>
      </c>
      <c r="AK18" s="71">
        <f>'Rev (Tb12)'!N16</f>
        <v>30.1</v>
      </c>
      <c r="AL18" s="71">
        <f>'Rev (Tb12)'!O16</f>
        <v>39.700000000000003</v>
      </c>
    </row>
    <row r="19" spans="1:85">
      <c r="A19" s="242" t="s">
        <v>180</v>
      </c>
      <c r="B19" s="244"/>
      <c r="C19" s="244"/>
      <c r="D19" s="244"/>
      <c r="E19" s="244"/>
      <c r="F19" s="244"/>
      <c r="G19" s="244"/>
      <c r="H19" s="244"/>
      <c r="I19" s="244"/>
      <c r="J19" s="244"/>
      <c r="K19" s="244"/>
      <c r="L19" s="235"/>
      <c r="M19" s="235"/>
      <c r="N19" s="235"/>
      <c r="O19" s="235"/>
      <c r="P19" s="235"/>
      <c r="Q19" s="235"/>
      <c r="R19" s="235"/>
      <c r="S19" s="235"/>
      <c r="T19" s="235"/>
      <c r="U19" s="235"/>
      <c r="V19" s="235"/>
      <c r="W19" s="235"/>
      <c r="X19" s="235"/>
      <c r="Y19" s="84">
        <f>'Rev (Tb12)'!B18</f>
        <v>13.3</v>
      </c>
      <c r="Z19" s="84">
        <f>'Rev (Tb12)'!C18</f>
        <v>0</v>
      </c>
      <c r="AA19" s="84">
        <f>'Rev (Tb12)'!D18</f>
        <v>0</v>
      </c>
      <c r="AB19" s="95" t="str">
        <f>'Rev (Tb12)'!E18</f>
        <v>-</v>
      </c>
      <c r="AC19" s="95">
        <f>'Rev (Tb12)'!F18</f>
        <v>0</v>
      </c>
      <c r="AD19" s="95">
        <f>'Rev (Tb12)'!G18</f>
        <v>0</v>
      </c>
      <c r="AE19" s="95">
        <f>'Rev (Tb12)'!H18</f>
        <v>0</v>
      </c>
      <c r="AF19" s="95">
        <f>'Rev (Tb12)'!I18</f>
        <v>0</v>
      </c>
      <c r="AG19" s="799">
        <f>'Rev (Tb12)'!J18</f>
        <v>0</v>
      </c>
      <c r="AH19" s="799">
        <f>'Rev (Tb12)'!K18</f>
        <v>0</v>
      </c>
      <c r="AI19" s="799">
        <f>'Rev (Tb12)'!L18</f>
        <v>0</v>
      </c>
      <c r="AJ19" s="799">
        <f>'Rev (Tb12)'!M18</f>
        <v>0</v>
      </c>
      <c r="AK19" s="799">
        <f>'Rev (Tb12)'!N18</f>
        <v>0</v>
      </c>
      <c r="AL19" s="799">
        <f>'Rev (Tb12)'!O18</f>
        <v>0</v>
      </c>
    </row>
    <row r="20" spans="1:85">
      <c r="A20" s="242" t="s">
        <v>181</v>
      </c>
      <c r="B20" s="244"/>
      <c r="C20" s="244"/>
      <c r="D20" s="244"/>
      <c r="E20" s="244"/>
      <c r="F20" s="244"/>
      <c r="G20" s="244"/>
      <c r="H20" s="244"/>
      <c r="I20" s="244"/>
      <c r="J20" s="244"/>
      <c r="K20" s="244"/>
      <c r="L20" s="235"/>
      <c r="M20" s="235"/>
      <c r="N20" s="235"/>
      <c r="O20" s="235"/>
      <c r="P20" s="235"/>
      <c r="Q20" s="235"/>
      <c r="R20" s="235"/>
      <c r="S20" s="235"/>
      <c r="T20" s="235"/>
      <c r="U20" s="235"/>
      <c r="V20" s="235"/>
      <c r="W20" s="235"/>
      <c r="X20" s="235"/>
      <c r="Y20" s="84">
        <f>'Rev (Tb12)'!B19</f>
        <v>163.19999999999999</v>
      </c>
      <c r="Z20" s="84">
        <f>'Rev (Tb12)'!C19</f>
        <v>244.5</v>
      </c>
      <c r="AA20" s="84">
        <f>'Rev (Tb12)'!D19</f>
        <v>186.1</v>
      </c>
      <c r="AB20" s="95">
        <f>'Rev (Tb12)'!E19</f>
        <v>168.9</v>
      </c>
      <c r="AC20" s="95">
        <f>'Rev (Tb12)'!F19</f>
        <v>132.6</v>
      </c>
      <c r="AD20" s="95">
        <f>'Rev (Tb12)'!G19</f>
        <v>181.7</v>
      </c>
      <c r="AE20" s="95">
        <f>'Rev (Tb12)'!H19</f>
        <v>154.6</v>
      </c>
      <c r="AF20" s="95">
        <f>'Rev (Tb12)'!I19</f>
        <v>215</v>
      </c>
      <c r="AG20" s="799">
        <f>'Rev (Tb12)'!J19</f>
        <v>171</v>
      </c>
      <c r="AH20" s="799">
        <f>'Rev (Tb12)'!K19</f>
        <v>218.4</v>
      </c>
      <c r="AI20" s="799">
        <f>'Rev (Tb12)'!L19</f>
        <v>232.7</v>
      </c>
      <c r="AJ20" s="799">
        <f>'Rev (Tb12)'!M19</f>
        <v>250</v>
      </c>
      <c r="AK20" s="799">
        <f>'Rev (Tb12)'!N19</f>
        <v>266.7</v>
      </c>
      <c r="AL20" s="799">
        <f>'Rev (Tb12)'!O19</f>
        <v>273.89999999999998</v>
      </c>
    </row>
    <row r="21" spans="1:85" s="26" customFormat="1">
      <c r="A21" s="249" t="s">
        <v>182</v>
      </c>
      <c r="B21" s="244">
        <v>9.3000000000000007</v>
      </c>
      <c r="C21" s="244">
        <v>0</v>
      </c>
      <c r="D21" s="244">
        <v>15.9</v>
      </c>
      <c r="E21" s="244">
        <v>24.3</v>
      </c>
      <c r="F21" s="244">
        <v>24.1</v>
      </c>
      <c r="G21" s="244">
        <v>26.9</v>
      </c>
      <c r="H21" s="244">
        <v>27.9</v>
      </c>
      <c r="I21" s="244">
        <v>33.6</v>
      </c>
      <c r="J21" s="244">
        <v>34.1</v>
      </c>
      <c r="K21" s="244">
        <v>42.5</v>
      </c>
      <c r="L21" s="244">
        <v>47</v>
      </c>
      <c r="M21" s="244">
        <v>53.8</v>
      </c>
      <c r="N21" s="244">
        <v>57.9</v>
      </c>
      <c r="O21" s="244">
        <v>62.1</v>
      </c>
      <c r="P21" s="244">
        <v>117.2</v>
      </c>
      <c r="Q21" s="244">
        <v>123.2</v>
      </c>
      <c r="R21" s="244">
        <v>154.69999999999999</v>
      </c>
      <c r="S21" s="244">
        <v>200.9</v>
      </c>
      <c r="T21" s="244">
        <v>199.3</v>
      </c>
      <c r="U21" s="244">
        <v>189.9</v>
      </c>
      <c r="V21" s="244">
        <v>244.4</v>
      </c>
      <c r="W21" s="244">
        <v>278.8</v>
      </c>
      <c r="X21" s="244">
        <v>290.7</v>
      </c>
      <c r="Y21" s="245">
        <v>190.7</v>
      </c>
      <c r="Z21" s="245">
        <v>244.5</v>
      </c>
      <c r="AA21" s="245">
        <v>186.1</v>
      </c>
      <c r="AB21" s="250">
        <v>168.9</v>
      </c>
      <c r="AC21" s="250"/>
      <c r="AD21" s="250"/>
      <c r="AE21" s="250"/>
      <c r="AF21" s="250"/>
      <c r="AG21" s="799"/>
      <c r="AH21" s="799"/>
      <c r="AI21" s="799"/>
      <c r="AJ21" s="799"/>
      <c r="AK21" s="799"/>
      <c r="AL21" s="79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row>
    <row r="22" spans="1:85">
      <c r="A22" s="242" t="s">
        <v>183</v>
      </c>
      <c r="B22" s="244"/>
      <c r="C22" s="244"/>
      <c r="D22" s="244"/>
      <c r="E22" s="244"/>
      <c r="F22" s="244"/>
      <c r="G22" s="244"/>
      <c r="H22" s="244"/>
      <c r="I22" s="244"/>
      <c r="J22" s="244"/>
      <c r="K22" s="244"/>
      <c r="L22" s="235"/>
      <c r="M22" s="235"/>
      <c r="N22" s="235"/>
      <c r="O22" s="235"/>
      <c r="P22" s="235"/>
      <c r="Q22" s="235"/>
      <c r="R22" s="235"/>
      <c r="S22" s="235"/>
      <c r="T22" s="235"/>
      <c r="U22" s="235"/>
      <c r="V22" s="235"/>
      <c r="W22" s="235"/>
      <c r="X22" s="235"/>
      <c r="Y22" s="84">
        <f>'Rev (Tb12)'!B20</f>
        <v>67.400000000000006</v>
      </c>
      <c r="Z22" s="84">
        <f>'Rev (Tb12)'!C20</f>
        <v>38.5</v>
      </c>
      <c r="AA22" s="84">
        <f>'Rev (Tb12)'!D20</f>
        <v>43.1</v>
      </c>
      <c r="AB22" s="84">
        <f>'Rev (Tb12)'!E20</f>
        <v>66</v>
      </c>
      <c r="AC22" s="84">
        <f>'Rev (Tb12)'!F20</f>
        <v>78.7</v>
      </c>
      <c r="AD22" s="84">
        <f>'Rev (Tb12)'!G20</f>
        <v>91.4</v>
      </c>
      <c r="AE22" s="84">
        <f>'Rev (Tb12)'!H20</f>
        <v>110.8</v>
      </c>
      <c r="AF22" s="84">
        <f>'Rev (Tb12)'!I20</f>
        <v>128</v>
      </c>
      <c r="AG22" s="799">
        <f>'Rev (Tb12)'!J20</f>
        <v>5</v>
      </c>
      <c r="AH22" s="799">
        <f>'Rev (Tb12)'!K20</f>
        <v>131.9</v>
      </c>
      <c r="AI22" s="799">
        <f>'Rev (Tb12)'!L20</f>
        <v>142.30000000000001</v>
      </c>
      <c r="AJ22" s="799">
        <f>'Rev (Tb12)'!M20</f>
        <v>152.80000000000001</v>
      </c>
      <c r="AK22" s="799">
        <f>'Rev (Tb12)'!N20</f>
        <v>162.80000000000001</v>
      </c>
      <c r="AL22" s="799">
        <f>'Rev (Tb12)'!O20</f>
        <v>172.1</v>
      </c>
    </row>
    <row r="23" spans="1:85" s="26" customFormat="1">
      <c r="A23" s="249" t="s">
        <v>183</v>
      </c>
      <c r="B23" s="258" t="s">
        <v>119</v>
      </c>
      <c r="C23" s="258" t="s">
        <v>119</v>
      </c>
      <c r="D23" s="258" t="s">
        <v>119</v>
      </c>
      <c r="E23" s="258" t="s">
        <v>119</v>
      </c>
      <c r="F23" s="258" t="s">
        <v>119</v>
      </c>
      <c r="G23" s="258" t="s">
        <v>119</v>
      </c>
      <c r="H23" s="258" t="s">
        <v>119</v>
      </c>
      <c r="I23" s="258" t="s">
        <v>119</v>
      </c>
      <c r="J23" s="258" t="s">
        <v>119</v>
      </c>
      <c r="K23" s="258" t="s">
        <v>119</v>
      </c>
      <c r="L23" s="244">
        <v>37</v>
      </c>
      <c r="M23" s="244">
        <v>64.2</v>
      </c>
      <c r="N23" s="244">
        <v>51.3</v>
      </c>
      <c r="O23" s="244">
        <v>21.9</v>
      </c>
      <c r="P23" s="244">
        <v>41.4</v>
      </c>
      <c r="Q23" s="244">
        <v>33.299999999999997</v>
      </c>
      <c r="R23" s="244">
        <v>17.899999999999999</v>
      </c>
      <c r="S23" s="244">
        <v>22.1</v>
      </c>
      <c r="T23" s="244">
        <v>19.3</v>
      </c>
      <c r="U23" s="244">
        <v>22</v>
      </c>
      <c r="V23" s="244">
        <v>32</v>
      </c>
      <c r="W23" s="244">
        <v>42.3</v>
      </c>
      <c r="X23" s="244">
        <v>40.4</v>
      </c>
      <c r="Y23" s="245">
        <v>67.400000000000006</v>
      </c>
      <c r="Z23" s="245">
        <v>38.5</v>
      </c>
      <c r="AA23" s="245">
        <v>42.9</v>
      </c>
      <c r="AB23" s="250">
        <v>66</v>
      </c>
      <c r="AC23" s="250"/>
      <c r="AD23" s="250"/>
      <c r="AE23" s="250"/>
      <c r="AF23" s="250"/>
      <c r="AG23" s="799"/>
      <c r="AH23" s="799"/>
      <c r="AI23" s="799"/>
      <c r="AJ23" s="799"/>
      <c r="AK23" s="799"/>
      <c r="AL23" s="79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row>
    <row r="24" spans="1:85" s="26" customFormat="1">
      <c r="A24" s="249" t="s">
        <v>184</v>
      </c>
      <c r="B24" s="258" t="s">
        <v>119</v>
      </c>
      <c r="C24" s="258" t="s">
        <v>119</v>
      </c>
      <c r="D24" s="258" t="s">
        <v>119</v>
      </c>
      <c r="E24" s="258" t="s">
        <v>119</v>
      </c>
      <c r="F24" s="258" t="s">
        <v>119</v>
      </c>
      <c r="G24" s="258" t="s">
        <v>119</v>
      </c>
      <c r="H24" s="258" t="s">
        <v>119</v>
      </c>
      <c r="I24" s="258" t="s">
        <v>119</v>
      </c>
      <c r="J24" s="258" t="s">
        <v>119</v>
      </c>
      <c r="K24" s="244">
        <v>22.7</v>
      </c>
      <c r="L24" s="244">
        <v>49.6</v>
      </c>
      <c r="M24" s="244">
        <v>56.8</v>
      </c>
      <c r="N24" s="244">
        <v>51.7</v>
      </c>
      <c r="O24" s="244">
        <v>69</v>
      </c>
      <c r="P24" s="244">
        <v>55.3</v>
      </c>
      <c r="Q24" s="244">
        <v>78.599999999999994</v>
      </c>
      <c r="R24" s="244">
        <v>72.099999999999994</v>
      </c>
      <c r="S24" s="244">
        <v>92.4</v>
      </c>
      <c r="T24" s="244">
        <v>111.2</v>
      </c>
      <c r="U24" s="244">
        <v>99</v>
      </c>
      <c r="V24" s="244">
        <v>83.1</v>
      </c>
      <c r="W24" s="244">
        <v>91.7</v>
      </c>
      <c r="X24" s="244">
        <v>96.3</v>
      </c>
      <c r="Y24" s="245">
        <v>108.8</v>
      </c>
      <c r="Z24" s="245">
        <v>144.6</v>
      </c>
      <c r="AA24" s="245">
        <v>158.1</v>
      </c>
      <c r="AB24" s="250">
        <v>162.1</v>
      </c>
      <c r="AC24" s="250"/>
      <c r="AD24" s="250"/>
      <c r="AE24" s="250"/>
      <c r="AF24" s="250"/>
      <c r="AG24" s="799"/>
      <c r="AH24" s="799"/>
      <c r="AI24" s="799"/>
      <c r="AJ24" s="799"/>
      <c r="AK24" s="799"/>
      <c r="AL24" s="79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row>
    <row r="25" spans="1:85" s="26" customFormat="1">
      <c r="A25" s="249" t="s">
        <v>185</v>
      </c>
      <c r="B25" s="244">
        <v>20</v>
      </c>
      <c r="C25" s="244">
        <v>27.1</v>
      </c>
      <c r="D25" s="244">
        <v>25</v>
      </c>
      <c r="E25" s="244">
        <v>26.5</v>
      </c>
      <c r="F25" s="244">
        <v>29.7</v>
      </c>
      <c r="G25" s="244">
        <v>33.6</v>
      </c>
      <c r="H25" s="244">
        <v>35.799999999999997</v>
      </c>
      <c r="I25" s="244">
        <v>37.299999999999997</v>
      </c>
      <c r="J25" s="244">
        <v>62.5</v>
      </c>
      <c r="K25" s="244">
        <v>67.8</v>
      </c>
      <c r="L25" s="244">
        <v>34.9</v>
      </c>
      <c r="M25" s="244">
        <v>58.8</v>
      </c>
      <c r="N25" s="244">
        <v>62.4</v>
      </c>
      <c r="O25" s="244">
        <v>73.900000000000006</v>
      </c>
      <c r="P25" s="244">
        <v>83.3</v>
      </c>
      <c r="Q25" s="244">
        <v>90.7</v>
      </c>
      <c r="R25" s="244">
        <v>91.9</v>
      </c>
      <c r="S25" s="244">
        <v>104</v>
      </c>
      <c r="T25" s="244">
        <v>97</v>
      </c>
      <c r="U25" s="244">
        <v>82.3</v>
      </c>
      <c r="V25" s="244">
        <v>103.9</v>
      </c>
      <c r="W25" s="244">
        <v>92.9</v>
      </c>
      <c r="X25" s="244">
        <v>111.3</v>
      </c>
      <c r="Y25" s="245">
        <v>133.9</v>
      </c>
      <c r="Z25" s="245">
        <v>118.1</v>
      </c>
      <c r="AA25" s="245">
        <v>208.5</v>
      </c>
      <c r="AB25" s="250">
        <v>211.7</v>
      </c>
      <c r="AC25" s="250"/>
      <c r="AD25" s="250"/>
      <c r="AE25" s="250"/>
      <c r="AF25" s="250"/>
      <c r="AG25" s="799"/>
      <c r="AH25" s="799"/>
      <c r="AI25" s="799"/>
      <c r="AJ25" s="799"/>
      <c r="AK25" s="799"/>
      <c r="AL25" s="79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row>
    <row r="26" spans="1:85">
      <c r="A26" s="242" t="s">
        <v>186</v>
      </c>
      <c r="B26" s="244"/>
      <c r="C26" s="244"/>
      <c r="D26" s="244"/>
      <c r="E26" s="244"/>
      <c r="F26" s="244"/>
      <c r="G26" s="244"/>
      <c r="H26" s="244"/>
      <c r="I26" s="244"/>
      <c r="J26" s="244"/>
      <c r="K26" s="244"/>
      <c r="L26" s="235"/>
      <c r="M26" s="235"/>
      <c r="N26" s="235"/>
      <c r="O26" s="235"/>
      <c r="P26" s="235"/>
      <c r="Q26" s="235"/>
      <c r="R26" s="235"/>
      <c r="S26" s="235"/>
      <c r="T26" s="235"/>
      <c r="U26" s="235"/>
      <c r="V26" s="235"/>
      <c r="W26" s="235"/>
      <c r="X26" s="235"/>
      <c r="Y26" s="84">
        <f>'Rev (Tb12)'!B23</f>
        <v>0.9</v>
      </c>
      <c r="Z26" s="84">
        <f>'Rev (Tb12)'!C23</f>
        <v>2</v>
      </c>
      <c r="AA26" s="84">
        <f>'Rev (Tb12)'!D23</f>
        <v>0.7</v>
      </c>
      <c r="AB26" s="74">
        <f>'Rev (Tb12)'!E23</f>
        <v>0.6</v>
      </c>
      <c r="AC26" s="74">
        <f>'Rev (Tb12)'!F23</f>
        <v>0.5</v>
      </c>
      <c r="AD26" s="74">
        <f>'Rev (Tb12)'!G23</f>
        <v>0.02</v>
      </c>
      <c r="AE26" s="74">
        <f>'Rev (Tb12)'!H23</f>
        <v>0</v>
      </c>
      <c r="AF26" s="74">
        <f>'Rev (Tb12)'!I23</f>
        <v>0</v>
      </c>
      <c r="AG26" s="799">
        <f>'Rev (Tb12)'!J23</f>
        <v>0.2</v>
      </c>
      <c r="AH26" s="799">
        <f>'Rev (Tb12)'!K23</f>
        <v>0.2</v>
      </c>
      <c r="AI26" s="799">
        <f>'Rev (Tb12)'!L23</f>
        <v>0.2</v>
      </c>
      <c r="AJ26" s="799">
        <f>'Rev (Tb12)'!M23</f>
        <v>0.2</v>
      </c>
      <c r="AK26" s="799">
        <f>'Rev (Tb12)'!N23</f>
        <v>0.2</v>
      </c>
      <c r="AL26" s="799">
        <f>'Rev (Tb12)'!O23</f>
        <v>0.7</v>
      </c>
    </row>
    <row r="27" spans="1:85">
      <c r="A27" s="242" t="s">
        <v>900</v>
      </c>
      <c r="B27" s="244"/>
      <c r="C27" s="244"/>
      <c r="D27" s="244"/>
      <c r="E27" s="244"/>
      <c r="F27" s="244"/>
      <c r="G27" s="244"/>
      <c r="H27" s="244"/>
      <c r="I27" s="244"/>
      <c r="J27" s="244"/>
      <c r="K27" s="244"/>
      <c r="L27" s="235"/>
      <c r="M27" s="235"/>
      <c r="N27" s="235"/>
      <c r="O27" s="235"/>
      <c r="P27" s="235"/>
      <c r="Q27" s="235"/>
      <c r="R27" s="235"/>
      <c r="S27" s="235"/>
      <c r="T27" s="235"/>
      <c r="U27" s="235"/>
      <c r="V27" s="235"/>
      <c r="W27" s="235"/>
      <c r="X27" s="235"/>
      <c r="Y27" s="84"/>
      <c r="Z27" s="84"/>
      <c r="AA27" s="84"/>
      <c r="AB27" s="74"/>
      <c r="AC27" s="74"/>
      <c r="AD27" s="74"/>
      <c r="AE27" s="74"/>
      <c r="AF27" s="74"/>
      <c r="AG27" s="799">
        <f>'Rev (Tb12)'!J22</f>
        <v>121.4</v>
      </c>
      <c r="AH27" s="799">
        <f>'Rev (Tb12)'!K22</f>
        <v>38.799999999999997</v>
      </c>
      <c r="AI27" s="799">
        <f>'Rev (Tb12)'!L22</f>
        <v>43.3</v>
      </c>
      <c r="AJ27" s="799">
        <f>'Rev (Tb12)'!M22</f>
        <v>44.4</v>
      </c>
      <c r="AK27" s="799">
        <f>'Rev (Tb12)'!N22</f>
        <v>45.1</v>
      </c>
      <c r="AL27" s="799">
        <f>'Rev (Tb12)'!O22</f>
        <v>45.1</v>
      </c>
    </row>
    <row r="28" spans="1:85">
      <c r="A28" s="242" t="s">
        <v>123</v>
      </c>
      <c r="B28" s="244"/>
      <c r="C28" s="244"/>
      <c r="D28" s="244"/>
      <c r="E28" s="244"/>
      <c r="F28" s="244"/>
      <c r="G28" s="244"/>
      <c r="H28" s="244"/>
      <c r="I28" s="244"/>
      <c r="J28" s="244"/>
      <c r="K28" s="244"/>
      <c r="L28" s="235"/>
      <c r="M28" s="235"/>
      <c r="N28" s="235"/>
      <c r="O28" s="235"/>
      <c r="P28" s="235"/>
      <c r="Q28" s="235"/>
      <c r="R28" s="235"/>
      <c r="S28" s="235"/>
      <c r="T28" s="235"/>
      <c r="U28" s="235"/>
      <c r="V28" s="235"/>
      <c r="W28" s="235"/>
      <c r="X28" s="235"/>
      <c r="Y28" s="84">
        <f>'Rev (Tb12)'!B25</f>
        <v>3.7</v>
      </c>
      <c r="Z28" s="84">
        <f>'Rev (Tb12)'!C25</f>
        <v>6.4</v>
      </c>
      <c r="AA28" s="84">
        <f>'Rev (Tb12)'!D25</f>
        <v>14.6</v>
      </c>
      <c r="AB28" s="74">
        <f>'Rev (Tb12)'!E25</f>
        <v>18</v>
      </c>
      <c r="AC28" s="74">
        <f>'Rev (Tb12)'!F25</f>
        <v>14.4</v>
      </c>
      <c r="AD28" s="74">
        <f>'Rev (Tb12)'!G25</f>
        <v>11.2</v>
      </c>
      <c r="AE28" s="74">
        <f>'Rev (Tb12)'!H25</f>
        <v>8.6</v>
      </c>
      <c r="AF28" s="74">
        <f>'Rev (Tb12)'!I25</f>
        <v>1.9</v>
      </c>
      <c r="AG28" s="799">
        <f>'Rev (Tb12)'!J25</f>
        <v>1.4</v>
      </c>
      <c r="AH28" s="799">
        <f>'Rev (Tb12)'!K25</f>
        <v>0</v>
      </c>
      <c r="AI28" s="799">
        <f>'Rev (Tb12)'!L25</f>
        <v>0</v>
      </c>
      <c r="AJ28" s="799">
        <f>'Rev (Tb12)'!M25</f>
        <v>0</v>
      </c>
      <c r="AK28" s="799">
        <f>'Rev (Tb12)'!N25</f>
        <v>0</v>
      </c>
      <c r="AL28" s="799">
        <f>'Rev (Tb12)'!O25</f>
        <v>0</v>
      </c>
    </row>
    <row r="29" spans="1:85">
      <c r="A29" s="242" t="s">
        <v>187</v>
      </c>
      <c r="B29" s="244"/>
      <c r="C29" s="244"/>
      <c r="D29" s="244"/>
      <c r="E29" s="244"/>
      <c r="F29" s="244"/>
      <c r="G29" s="244"/>
      <c r="H29" s="244"/>
      <c r="I29" s="244"/>
      <c r="J29" s="244"/>
      <c r="K29" s="244"/>
      <c r="L29" s="235"/>
      <c r="M29" s="235"/>
      <c r="N29" s="235"/>
      <c r="O29" s="235"/>
      <c r="P29" s="235"/>
      <c r="Q29" s="235"/>
      <c r="R29" s="235"/>
      <c r="S29" s="235"/>
      <c r="T29" s="235"/>
      <c r="U29" s="235"/>
      <c r="V29" s="235"/>
      <c r="W29" s="235"/>
      <c r="X29" s="235"/>
      <c r="Y29" s="447"/>
      <c r="Z29" s="447"/>
      <c r="AA29" s="447"/>
      <c r="AB29" s="74"/>
      <c r="AC29" s="74"/>
      <c r="AD29" s="74"/>
      <c r="AE29" s="74"/>
      <c r="AF29" s="74"/>
      <c r="AG29" s="76"/>
      <c r="AH29" s="76"/>
      <c r="AI29" s="76"/>
      <c r="AJ29" s="76"/>
      <c r="AK29" s="76"/>
      <c r="AL29" s="76"/>
    </row>
    <row r="30" spans="1:85">
      <c r="A30" s="242" t="s">
        <v>188</v>
      </c>
      <c r="B30" s="244"/>
      <c r="C30" s="244"/>
      <c r="D30" s="244"/>
      <c r="E30" s="244"/>
      <c r="F30" s="244"/>
      <c r="G30" s="244"/>
      <c r="H30" s="244"/>
      <c r="I30" s="244"/>
      <c r="J30" s="244"/>
      <c r="K30" s="244"/>
      <c r="L30" s="235"/>
      <c r="M30" s="235"/>
      <c r="N30" s="235"/>
      <c r="O30" s="235"/>
      <c r="P30" s="235"/>
      <c r="Q30" s="235"/>
      <c r="R30" s="235"/>
      <c r="S30" s="235"/>
      <c r="T30" s="235"/>
      <c r="U30" s="235"/>
      <c r="V30" s="235"/>
      <c r="W30" s="235"/>
      <c r="X30" s="235"/>
      <c r="Y30" s="84">
        <f>'Rev (Tb12)'!B31</f>
        <v>1092.0999999999999</v>
      </c>
      <c r="Z30" s="84">
        <f>'Rev (Tb12)'!C31</f>
        <v>1496.1</v>
      </c>
      <c r="AA30" s="84">
        <f>'Rev (Tb12)'!D31</f>
        <v>1668.8</v>
      </c>
      <c r="AB30" s="790">
        <f>'Rev (Tb12)'!E31</f>
        <v>1567</v>
      </c>
      <c r="AC30" s="790">
        <f>'Rev (Tb12)'!F31</f>
        <v>1442.6</v>
      </c>
      <c r="AD30" s="74">
        <f>'Rev (Tb12)'!G31</f>
        <v>1868.8</v>
      </c>
      <c r="AE30" s="74">
        <f>'Rev (Tb12)'!H31</f>
        <v>2067.1</v>
      </c>
      <c r="AF30" s="74">
        <f>'Rev (Tb12)'!I31</f>
        <v>2252.5</v>
      </c>
      <c r="AG30" s="76">
        <f>'Rev (Tb12)'!J31</f>
        <v>2002.9</v>
      </c>
      <c r="AH30" s="76">
        <f>'Rev (Tb12)'!K31</f>
        <v>2494.8000000000002</v>
      </c>
      <c r="AI30" s="76">
        <f>'Rev (Tb12)'!L31</f>
        <v>3005.2</v>
      </c>
      <c r="AJ30" s="76">
        <f>'Rev (Tb12)'!M31</f>
        <v>3553.9</v>
      </c>
      <c r="AK30" s="76">
        <f>'Rev (Tb12)'!N31</f>
        <v>4100.5</v>
      </c>
      <c r="AL30" s="76">
        <f>'Rev (Tb12)'!O31</f>
        <v>4644.7</v>
      </c>
    </row>
    <row r="31" spans="1:85" s="26" customFormat="1">
      <c r="A31" s="249" t="s">
        <v>188</v>
      </c>
      <c r="B31" s="258" t="s">
        <v>119</v>
      </c>
      <c r="C31" s="258" t="s">
        <v>119</v>
      </c>
      <c r="D31" s="258" t="s">
        <v>119</v>
      </c>
      <c r="E31" s="258" t="s">
        <v>119</v>
      </c>
      <c r="F31" s="258" t="s">
        <v>119</v>
      </c>
      <c r="G31" s="258" t="s">
        <v>119</v>
      </c>
      <c r="H31" s="258" t="s">
        <v>119</v>
      </c>
      <c r="I31" s="258" t="s">
        <v>119</v>
      </c>
      <c r="J31" s="258" t="s">
        <v>119</v>
      </c>
      <c r="K31" s="258" t="s">
        <v>119</v>
      </c>
      <c r="L31" s="244">
        <v>146</v>
      </c>
      <c r="M31" s="244">
        <v>218.2</v>
      </c>
      <c r="N31" s="244">
        <v>198.3</v>
      </c>
      <c r="O31" s="244">
        <v>289.60000000000002</v>
      </c>
      <c r="P31" s="244">
        <v>311.8</v>
      </c>
      <c r="Q31" s="244">
        <v>315.7</v>
      </c>
      <c r="R31" s="244">
        <v>326.2</v>
      </c>
      <c r="S31" s="244">
        <v>401.1</v>
      </c>
      <c r="T31" s="244">
        <v>557.5</v>
      </c>
      <c r="U31" s="244">
        <v>610.9</v>
      </c>
      <c r="V31" s="244">
        <v>703</v>
      </c>
      <c r="W31" s="244">
        <v>778.1</v>
      </c>
      <c r="X31" s="244">
        <v>525.5</v>
      </c>
      <c r="Y31" s="245">
        <v>1010</v>
      </c>
      <c r="Z31" s="245">
        <v>1217.2</v>
      </c>
      <c r="AA31" s="245">
        <v>1042</v>
      </c>
      <c r="AB31" s="250">
        <v>1214</v>
      </c>
      <c r="AC31" s="250"/>
      <c r="AD31" s="250"/>
      <c r="AE31" s="250"/>
      <c r="AF31" s="250"/>
      <c r="AG31" s="797"/>
      <c r="AH31" s="797"/>
      <c r="AI31" s="797"/>
      <c r="AJ31" s="797"/>
      <c r="AK31" s="797"/>
      <c r="AL31" s="797"/>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row>
    <row r="32" spans="1:85">
      <c r="A32" s="242" t="s">
        <v>189</v>
      </c>
      <c r="B32" s="244"/>
      <c r="C32" s="244"/>
      <c r="D32" s="244"/>
      <c r="E32" s="244"/>
      <c r="F32" s="244"/>
      <c r="G32" s="244"/>
      <c r="H32" s="244"/>
      <c r="I32" s="244"/>
      <c r="J32" s="244"/>
      <c r="K32" s="244"/>
      <c r="L32" s="235"/>
      <c r="M32" s="235"/>
      <c r="N32" s="235"/>
      <c r="O32" s="235"/>
      <c r="P32" s="235"/>
      <c r="Q32" s="235"/>
      <c r="R32" s="235"/>
      <c r="S32" s="235"/>
      <c r="T32" s="235"/>
      <c r="U32" s="235"/>
      <c r="V32" s="235"/>
      <c r="W32" s="235"/>
      <c r="X32" s="235"/>
      <c r="Y32" s="84">
        <f>'Rev (Tb12)'!B37</f>
        <v>70.2</v>
      </c>
      <c r="Z32" s="84">
        <f>'Rev (Tb12)'!C37</f>
        <v>67.3</v>
      </c>
      <c r="AA32" s="84">
        <f>'Rev (Tb12)'!D37</f>
        <v>137.30000000000001</v>
      </c>
      <c r="AB32" s="84">
        <f>'Rev (Tb12)'!E37</f>
        <v>126.1</v>
      </c>
      <c r="AC32" s="84">
        <f>'Rev (Tb12)'!F37</f>
        <v>79.2</v>
      </c>
      <c r="AD32" s="84">
        <f>'Rev (Tb12)'!G37</f>
        <v>42.4</v>
      </c>
      <c r="AE32" s="84">
        <f>'Rev (Tb12)'!H37</f>
        <v>100.3</v>
      </c>
      <c r="AF32" s="84">
        <f>'Rev (Tb12)'!I37</f>
        <v>46.6</v>
      </c>
      <c r="AG32" s="71">
        <f>'Rev (Tb12)'!J37</f>
        <v>35.299999999999997</v>
      </c>
      <c r="AH32" s="71">
        <f>'Rev (Tb12)'!K37</f>
        <v>96.2</v>
      </c>
      <c r="AI32" s="71">
        <f>'Rev (Tb12)'!L37</f>
        <v>105.3</v>
      </c>
      <c r="AJ32" s="71">
        <f>'Rev (Tb12)'!M37</f>
        <v>115.7</v>
      </c>
      <c r="AK32" s="71">
        <f>'Rev (Tb12)'!N37</f>
        <v>123.8</v>
      </c>
      <c r="AL32" s="71">
        <f>'Rev (Tb12)'!O37</f>
        <v>125.2</v>
      </c>
    </row>
    <row r="33" spans="1:85">
      <c r="A33" s="242" t="s">
        <v>190</v>
      </c>
      <c r="B33" s="244"/>
      <c r="C33" s="244"/>
      <c r="D33" s="244"/>
      <c r="E33" s="244"/>
      <c r="F33" s="244"/>
      <c r="G33" s="244"/>
      <c r="H33" s="244"/>
      <c r="I33" s="244"/>
      <c r="J33" s="244"/>
      <c r="K33" s="244"/>
      <c r="L33" s="235"/>
      <c r="M33" s="235"/>
      <c r="N33" s="235"/>
      <c r="O33" s="235"/>
      <c r="P33" s="235"/>
      <c r="Q33" s="235"/>
      <c r="R33" s="235"/>
      <c r="S33" s="235"/>
      <c r="T33" s="235"/>
      <c r="U33" s="235"/>
      <c r="V33" s="235"/>
      <c r="W33" s="235"/>
      <c r="X33" s="235"/>
      <c r="Y33" s="84">
        <f>'Rev (Tb12)'!B39</f>
        <v>560.5</v>
      </c>
      <c r="Z33" s="84">
        <f>'Rev (Tb12)'!C39</f>
        <v>541.9</v>
      </c>
      <c r="AA33" s="84">
        <f>'Rev (Tb12)'!D39</f>
        <v>638.6</v>
      </c>
      <c r="AB33" s="84">
        <f>'Rev (Tb12)'!E39</f>
        <v>503.3</v>
      </c>
      <c r="AC33" s="84">
        <f>'Rev (Tb12)'!F39</f>
        <v>603.70000000000005</v>
      </c>
      <c r="AD33" s="84">
        <f>'Rev (Tb12)'!G39</f>
        <v>757.3</v>
      </c>
      <c r="AE33" s="84">
        <f>'Rev (Tb12)'!H39</f>
        <v>774</v>
      </c>
      <c r="AF33" s="84">
        <f>'Rev (Tb12)'!I39</f>
        <v>1061</v>
      </c>
      <c r="AG33" s="71">
        <f>'Rev (Tb12)'!J40</f>
        <v>273.7</v>
      </c>
      <c r="AH33" s="71">
        <f>'Rev (Tb12)'!K40</f>
        <v>294.5</v>
      </c>
      <c r="AI33" s="71">
        <f>'Rev (Tb12)'!L40</f>
        <v>318.10000000000002</v>
      </c>
      <c r="AJ33" s="71">
        <f>'Rev (Tb12)'!M40</f>
        <v>339.3</v>
      </c>
      <c r="AK33" s="71">
        <f>'Rev (Tb12)'!N40</f>
        <v>361.7</v>
      </c>
      <c r="AL33" s="71">
        <f>'Rev (Tb12)'!O40</f>
        <v>386.7</v>
      </c>
    </row>
    <row r="34" spans="1:85" s="26" customFormat="1">
      <c r="A34" s="249" t="s">
        <v>129</v>
      </c>
      <c r="B34" s="244">
        <v>82.5</v>
      </c>
      <c r="C34" s="244">
        <v>90</v>
      </c>
      <c r="D34" s="244">
        <v>79.2</v>
      </c>
      <c r="E34" s="244">
        <v>93</v>
      </c>
      <c r="F34" s="244">
        <v>92.8</v>
      </c>
      <c r="G34" s="244">
        <v>103.9</v>
      </c>
      <c r="H34" s="244">
        <v>103</v>
      </c>
      <c r="I34" s="244">
        <v>114.9</v>
      </c>
      <c r="J34" s="244">
        <v>148.6</v>
      </c>
      <c r="K34" s="244">
        <v>152.19999999999999</v>
      </c>
      <c r="L34" s="244">
        <v>141.30000000000001</v>
      </c>
      <c r="M34" s="244">
        <v>175.4</v>
      </c>
      <c r="N34" s="244">
        <v>186.5</v>
      </c>
      <c r="O34" s="244">
        <v>178.8</v>
      </c>
      <c r="P34" s="244">
        <v>174.7</v>
      </c>
      <c r="Q34" s="244">
        <v>203.1</v>
      </c>
      <c r="R34" s="244">
        <v>255.9</v>
      </c>
      <c r="S34" s="244">
        <v>324.10000000000002</v>
      </c>
      <c r="T34" s="244">
        <v>342</v>
      </c>
      <c r="U34" s="244">
        <v>365.5</v>
      </c>
      <c r="V34" s="244">
        <v>354.7</v>
      </c>
      <c r="W34" s="244">
        <v>399.2</v>
      </c>
      <c r="X34" s="244">
        <v>509.6</v>
      </c>
      <c r="Y34" s="245">
        <v>560.5</v>
      </c>
      <c r="Z34" s="245">
        <v>541.9</v>
      </c>
      <c r="AA34" s="245">
        <v>636.6</v>
      </c>
      <c r="AB34" s="250">
        <v>503.3</v>
      </c>
      <c r="AC34" s="250"/>
      <c r="AD34" s="250"/>
      <c r="AE34" s="250"/>
      <c r="AF34" s="250"/>
      <c r="AG34" s="797"/>
      <c r="AH34" s="797"/>
      <c r="AI34" s="797"/>
      <c r="AJ34" s="797"/>
      <c r="AK34" s="797"/>
      <c r="AL34" s="797"/>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row>
    <row r="35" spans="1:85">
      <c r="A35" s="242" t="s">
        <v>191</v>
      </c>
      <c r="B35" s="244"/>
      <c r="C35" s="244"/>
      <c r="D35" s="244"/>
      <c r="E35" s="244"/>
      <c r="F35" s="244"/>
      <c r="G35" s="244"/>
      <c r="H35" s="244"/>
      <c r="I35" s="244"/>
      <c r="J35" s="244"/>
      <c r="K35" s="244"/>
      <c r="L35" s="235"/>
      <c r="M35" s="235"/>
      <c r="N35" s="235"/>
      <c r="O35" s="235"/>
      <c r="P35" s="235"/>
      <c r="Q35" s="235"/>
      <c r="R35" s="235"/>
      <c r="S35" s="235"/>
      <c r="T35" s="235"/>
      <c r="U35" s="235"/>
      <c r="V35" s="235"/>
      <c r="W35" s="235"/>
      <c r="X35" s="235"/>
      <c r="Y35" s="84">
        <f>'Rev (Tb12)'!B40</f>
        <v>294.8</v>
      </c>
      <c r="Z35" s="84">
        <f>'Rev (Tb12)'!C40</f>
        <v>272.5</v>
      </c>
      <c r="AA35" s="84">
        <f>'Rev (Tb12)'!D40</f>
        <v>250.6</v>
      </c>
      <c r="AB35" s="84">
        <f>'Rev (Tb12)'!E39</f>
        <v>503.3</v>
      </c>
      <c r="AC35" s="84">
        <f>'Rev (Tb12)'!F40</f>
        <v>272.2</v>
      </c>
      <c r="AD35" s="84">
        <f>'Rev (Tb12)'!G40</f>
        <v>347.8</v>
      </c>
      <c r="AE35" s="84">
        <f>'Rev (Tb12)'!H40</f>
        <v>300.8</v>
      </c>
      <c r="AF35" s="84">
        <f>'Rev (Tb12)'!I40</f>
        <v>299.7</v>
      </c>
      <c r="AG35" s="71">
        <f>'Rev (Tb12)'!J42</f>
        <v>156.9</v>
      </c>
      <c r="AH35" s="71">
        <f>'Rev (Tb12)'!K42</f>
        <v>284.5</v>
      </c>
      <c r="AI35" s="71">
        <f>'Rev (Tb12)'!L42</f>
        <v>297.39999999999998</v>
      </c>
      <c r="AJ35" s="71">
        <f>'Rev (Tb12)'!M42</f>
        <v>315.39999999999998</v>
      </c>
      <c r="AK35" s="71">
        <f>'Rev (Tb12)'!N42</f>
        <v>334.6</v>
      </c>
      <c r="AL35" s="71">
        <f>'Rev (Tb12)'!O42</f>
        <v>355.3</v>
      </c>
    </row>
    <row r="36" spans="1:85" s="26" customFormat="1">
      <c r="A36" s="249" t="s">
        <v>192</v>
      </c>
      <c r="B36" s="258" t="s">
        <v>119</v>
      </c>
      <c r="C36" s="258" t="s">
        <v>119</v>
      </c>
      <c r="D36" s="258" t="s">
        <v>119</v>
      </c>
      <c r="E36" s="258" t="s">
        <v>119</v>
      </c>
      <c r="F36" s="258" t="s">
        <v>119</v>
      </c>
      <c r="G36" s="258" t="s">
        <v>119</v>
      </c>
      <c r="H36" s="258" t="s">
        <v>119</v>
      </c>
      <c r="I36" s="258" t="s">
        <v>119</v>
      </c>
      <c r="J36" s="258" t="s">
        <v>119</v>
      </c>
      <c r="K36" s="258" t="s">
        <v>119</v>
      </c>
      <c r="L36" s="244">
        <v>37.200000000000003</v>
      </c>
      <c r="M36" s="244">
        <v>118.9</v>
      </c>
      <c r="N36" s="244">
        <v>108.4</v>
      </c>
      <c r="O36" s="244">
        <v>117</v>
      </c>
      <c r="P36" s="244">
        <v>109.8</v>
      </c>
      <c r="Q36" s="244">
        <v>123.3</v>
      </c>
      <c r="R36" s="244">
        <v>78.5</v>
      </c>
      <c r="S36" s="244">
        <v>84</v>
      </c>
      <c r="T36" s="244">
        <v>113.1</v>
      </c>
      <c r="U36" s="244">
        <v>126</v>
      </c>
      <c r="V36" s="244">
        <v>139.19999999999999</v>
      </c>
      <c r="W36" s="244">
        <v>211.3</v>
      </c>
      <c r="X36" s="244">
        <v>227.4</v>
      </c>
      <c r="Y36" s="245">
        <v>294.8</v>
      </c>
      <c r="Z36" s="245">
        <v>272.5</v>
      </c>
      <c r="AA36" s="245">
        <v>250.6</v>
      </c>
      <c r="AB36" s="250">
        <v>298.7</v>
      </c>
      <c r="AC36" s="250"/>
      <c r="AD36" s="250"/>
      <c r="AE36" s="250"/>
      <c r="AF36" s="250"/>
      <c r="AG36" s="797"/>
      <c r="AH36" s="797"/>
      <c r="AI36" s="797"/>
      <c r="AJ36" s="797"/>
      <c r="AK36" s="797"/>
      <c r="AL36" s="797"/>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row>
    <row r="37" spans="1:85">
      <c r="A37" s="242" t="s">
        <v>589</v>
      </c>
      <c r="B37" s="244"/>
      <c r="C37" s="244"/>
      <c r="D37" s="244"/>
      <c r="E37" s="244"/>
      <c r="F37" s="244"/>
      <c r="G37" s="244"/>
      <c r="H37" s="244"/>
      <c r="I37" s="244"/>
      <c r="J37" s="244"/>
      <c r="K37" s="244"/>
      <c r="L37" s="235"/>
      <c r="M37" s="235"/>
      <c r="N37" s="235"/>
      <c r="O37" s="235"/>
      <c r="P37" s="235"/>
      <c r="Q37" s="235"/>
      <c r="R37" s="235"/>
      <c r="S37" s="235"/>
      <c r="T37" s="235"/>
      <c r="U37" s="235"/>
      <c r="V37" s="235"/>
      <c r="W37" s="235"/>
      <c r="X37" s="235"/>
      <c r="Y37" s="84">
        <f>'Rev (Tb12)'!B43</f>
        <v>9.5</v>
      </c>
      <c r="Z37" s="84">
        <f>'Rev (Tb12)'!C43</f>
        <v>8.8000000000000007</v>
      </c>
      <c r="AA37" s="84">
        <f>'Rev (Tb12)'!D43</f>
        <v>12.8</v>
      </c>
      <c r="AB37" s="84">
        <f>'Rev (Tb12)'!E42</f>
        <v>177.7</v>
      </c>
      <c r="AC37" s="84">
        <f>'Rev (Tb12)'!F43</f>
        <v>7.8</v>
      </c>
      <c r="AD37" s="84">
        <f>'Rev (Tb12)'!G43</f>
        <v>36</v>
      </c>
      <c r="AE37" s="84">
        <f>'Rev (Tb12)'!H43</f>
        <v>20.399999999999999</v>
      </c>
      <c r="AF37" s="84">
        <f>'Rev (Tb12)'!I43</f>
        <v>17.2</v>
      </c>
      <c r="AG37" s="71">
        <f>'Rev (Tb12)'!J43</f>
        <v>10.199999999999999</v>
      </c>
      <c r="AH37" s="71">
        <f>'Rev (Tb12)'!K43</f>
        <v>21.2</v>
      </c>
      <c r="AI37" s="71">
        <f>'Rev (Tb12)'!L43</f>
        <v>22.9</v>
      </c>
      <c r="AJ37" s="71">
        <f>'Rev (Tb12)'!M43</f>
        <v>24.4</v>
      </c>
      <c r="AK37" s="71">
        <f>'Rev (Tb12)'!N43</f>
        <v>26</v>
      </c>
      <c r="AL37" s="71">
        <f>'Rev (Tb12)'!O43</f>
        <v>28.4</v>
      </c>
    </row>
    <row r="38" spans="1:85">
      <c r="A38" s="242" t="s">
        <v>193</v>
      </c>
      <c r="B38" s="244"/>
      <c r="C38" s="244"/>
      <c r="D38" s="244"/>
      <c r="E38" s="244"/>
      <c r="F38" s="244"/>
      <c r="G38" s="244"/>
      <c r="H38" s="244"/>
      <c r="I38" s="244"/>
      <c r="J38" s="244"/>
      <c r="K38" s="244"/>
      <c r="L38" s="235"/>
      <c r="M38" s="235"/>
      <c r="N38" s="235"/>
      <c r="O38" s="235"/>
      <c r="P38" s="235"/>
      <c r="Q38" s="235"/>
      <c r="R38" s="235"/>
      <c r="S38" s="235"/>
      <c r="T38" s="235"/>
      <c r="U38" s="235"/>
      <c r="V38" s="235"/>
      <c r="W38" s="235"/>
      <c r="X38" s="235"/>
      <c r="Y38" s="84">
        <f>'Rev (Tb12)'!B44</f>
        <v>133.9</v>
      </c>
      <c r="Z38" s="84">
        <f>'Rev (Tb12)'!C44</f>
        <v>144.6</v>
      </c>
      <c r="AA38" s="84">
        <f>'Rev (Tb12)'!D44</f>
        <v>158.1</v>
      </c>
      <c r="AB38" s="84">
        <f>'Rev (Tb12)'!E43</f>
        <v>9.4</v>
      </c>
      <c r="AC38" s="84">
        <f>'Rev (Tb12)'!F44</f>
        <v>163.5</v>
      </c>
      <c r="AD38" s="84">
        <f>'Rev (Tb12)'!G44</f>
        <v>178.7</v>
      </c>
      <c r="AE38" s="84">
        <f>'Rev (Tb12)'!H44</f>
        <v>205.1</v>
      </c>
      <c r="AF38" s="84">
        <f>'Rev (Tb12)'!I44</f>
        <v>227.2</v>
      </c>
      <c r="AG38" s="71">
        <f>'Rev (Tb12)'!J44</f>
        <v>140.19999999999999</v>
      </c>
      <c r="AH38" s="71">
        <f>'Rev (Tb12)'!K44</f>
        <v>255.1</v>
      </c>
      <c r="AI38" s="71">
        <f>'Rev (Tb12)'!L44</f>
        <v>265.60000000000002</v>
      </c>
      <c r="AJ38" s="71">
        <f>'Rev (Tb12)'!M44</f>
        <v>281.5</v>
      </c>
      <c r="AK38" s="71">
        <f>'Rev (Tb12)'!N44</f>
        <v>298.39999999999998</v>
      </c>
      <c r="AL38" s="71">
        <f>'Rev (Tb12)'!O44</f>
        <v>316.3</v>
      </c>
    </row>
    <row r="39" spans="1:85">
      <c r="A39" s="242" t="s">
        <v>194</v>
      </c>
      <c r="B39" s="244"/>
      <c r="C39" s="244"/>
      <c r="D39" s="244"/>
      <c r="E39" s="244"/>
      <c r="F39" s="244"/>
      <c r="G39" s="244"/>
      <c r="H39" s="244"/>
      <c r="I39" s="244"/>
      <c r="J39" s="244"/>
      <c r="K39" s="244"/>
      <c r="L39" s="235"/>
      <c r="M39" s="235"/>
      <c r="N39" s="235"/>
      <c r="O39" s="235"/>
      <c r="P39" s="235"/>
      <c r="Q39" s="235"/>
      <c r="R39" s="235"/>
      <c r="S39" s="235"/>
      <c r="T39" s="235"/>
      <c r="U39" s="235"/>
      <c r="V39" s="235"/>
      <c r="W39" s="235"/>
      <c r="X39" s="235"/>
      <c r="Y39" s="84">
        <f>'Rev (Tb12)'!B45</f>
        <v>6.5</v>
      </c>
      <c r="Z39" s="84">
        <f>'Rev (Tb12)'!C45</f>
        <v>5.9</v>
      </c>
      <c r="AA39" s="84">
        <f>'Rev (Tb12)'!D45</f>
        <v>5.8</v>
      </c>
      <c r="AB39" s="84">
        <f>'Rev (Tb12)'!E44</f>
        <v>162.1</v>
      </c>
      <c r="AC39" s="84">
        <f>'Rev (Tb12)'!F45</f>
        <v>4.4000000000000004</v>
      </c>
      <c r="AD39" s="84">
        <f>'Rev (Tb12)'!G45</f>
        <v>14.2</v>
      </c>
      <c r="AE39" s="84">
        <f>'Rev (Tb12)'!H45</f>
        <v>22.6</v>
      </c>
      <c r="AF39" s="84">
        <f>'Rev (Tb12)'!I45</f>
        <v>28.6</v>
      </c>
      <c r="AG39" s="71">
        <f>'Rev (Tb12)'!J45</f>
        <v>6.6</v>
      </c>
      <c r="AH39" s="71">
        <f>'Rev (Tb12)'!K45</f>
        <v>8.1999999999999993</v>
      </c>
      <c r="AI39" s="71">
        <f>'Rev (Tb12)'!L45</f>
        <v>8.9</v>
      </c>
      <c r="AJ39" s="71">
        <f>'Rev (Tb12)'!M45</f>
        <v>9.5</v>
      </c>
      <c r="AK39" s="71">
        <f>'Rev (Tb12)'!N45</f>
        <v>10.1</v>
      </c>
      <c r="AL39" s="71">
        <f>'Rev (Tb12)'!O45</f>
        <v>10.5</v>
      </c>
    </row>
    <row r="40" spans="1:85">
      <c r="A40" s="242" t="s">
        <v>195</v>
      </c>
      <c r="B40" s="244"/>
      <c r="C40" s="244"/>
      <c r="D40" s="244"/>
      <c r="E40" s="244"/>
      <c r="F40" s="244"/>
      <c r="G40" s="244"/>
      <c r="H40" s="244"/>
      <c r="I40" s="244"/>
      <c r="J40" s="244"/>
      <c r="K40" s="244"/>
      <c r="L40" s="235"/>
      <c r="M40" s="235"/>
      <c r="N40" s="235"/>
      <c r="O40" s="235"/>
      <c r="P40" s="235"/>
      <c r="Q40" s="235"/>
      <c r="R40" s="235"/>
      <c r="S40" s="235"/>
      <c r="T40" s="235"/>
      <c r="U40" s="235"/>
      <c r="V40" s="235"/>
      <c r="W40" s="235"/>
      <c r="X40" s="235"/>
      <c r="Y40" s="84">
        <f>'Rev (Tb12)'!B47</f>
        <v>6.7</v>
      </c>
      <c r="Z40" s="84">
        <f>'Rev (Tb12)'!C47</f>
        <v>7.3</v>
      </c>
      <c r="AA40" s="84">
        <f>'Rev (Tb12)'!D47</f>
        <v>8.1999999999999993</v>
      </c>
      <c r="AB40" s="84">
        <f>'Rev (Tb12)'!E46</f>
        <v>6.9</v>
      </c>
      <c r="AC40" s="84">
        <f>'Rev (Tb12)'!F47</f>
        <v>6.8</v>
      </c>
      <c r="AD40" s="84">
        <f>'Rev (Tb12)'!G47</f>
        <v>6.4</v>
      </c>
      <c r="AE40" s="84">
        <f>'Rev (Tb12)'!H47</f>
        <v>2.2000000000000002</v>
      </c>
      <c r="AF40" s="84">
        <f>'Rev (Tb12)'!I47</f>
        <v>0</v>
      </c>
      <c r="AG40" s="71">
        <f>'Rev (Tb12)'!J47</f>
        <v>2.2999999999999998</v>
      </c>
      <c r="AH40" s="71">
        <f>'Rev (Tb12)'!K47</f>
        <v>0</v>
      </c>
      <c r="AI40" s="71">
        <f>'Rev (Tb12)'!L47</f>
        <v>2.2999999999999998</v>
      </c>
      <c r="AJ40" s="71">
        <f>'Rev (Tb12)'!M47</f>
        <v>2.2999999999999998</v>
      </c>
      <c r="AK40" s="71">
        <f>'Rev (Tb12)'!N47</f>
        <v>2.2999999999999998</v>
      </c>
      <c r="AL40" s="71">
        <f>'Rev (Tb12)'!O47</f>
        <v>3.3</v>
      </c>
    </row>
    <row r="41" spans="1:85">
      <c r="A41" s="242" t="s">
        <v>196</v>
      </c>
      <c r="B41" s="244"/>
      <c r="C41" s="244"/>
      <c r="D41" s="244"/>
      <c r="E41" s="244"/>
      <c r="F41" s="244"/>
      <c r="G41" s="244"/>
      <c r="H41" s="244"/>
      <c r="I41" s="244"/>
      <c r="J41" s="244"/>
      <c r="K41" s="244"/>
      <c r="L41" s="235"/>
      <c r="M41" s="235"/>
      <c r="N41" s="235"/>
      <c r="O41" s="235"/>
      <c r="P41" s="235"/>
      <c r="Q41" s="235"/>
      <c r="R41" s="235"/>
      <c r="S41" s="235"/>
      <c r="T41" s="235"/>
      <c r="U41" s="235"/>
      <c r="V41" s="235"/>
      <c r="W41" s="235"/>
      <c r="X41" s="235"/>
      <c r="Y41" s="84">
        <f>'Rev (Tb12)'!B48</f>
        <v>3.9</v>
      </c>
      <c r="Z41" s="84">
        <f>'Rev (Tb12)'!C48</f>
        <v>5</v>
      </c>
      <c r="AA41" s="84">
        <f>'Rev (Tb12)'!D48</f>
        <v>1</v>
      </c>
      <c r="AB41" s="84">
        <f>'Rev (Tb12)'!E47</f>
        <v>5.7</v>
      </c>
      <c r="AC41" s="84">
        <f>'Rev (Tb12)'!F48</f>
        <v>0.8</v>
      </c>
      <c r="AD41" s="84">
        <f>'Rev (Tb12)'!G48</f>
        <v>5.8</v>
      </c>
      <c r="AE41" s="84">
        <f>'Rev (Tb12)'!H48</f>
        <v>1.8</v>
      </c>
      <c r="AF41" s="84">
        <f>'Rev (Tb12)'!I48</f>
        <v>0</v>
      </c>
      <c r="AG41" s="71">
        <f>'Rev (Tb12)'!J48</f>
        <v>0</v>
      </c>
      <c r="AH41" s="71">
        <f>'Rev (Tb12)'!K48</f>
        <v>0</v>
      </c>
      <c r="AI41" s="71">
        <f>'Rev (Tb12)'!L48</f>
        <v>0</v>
      </c>
      <c r="AJ41" s="71">
        <f>'Rev (Tb12)'!M48</f>
        <v>0</v>
      </c>
      <c r="AK41" s="71">
        <f>'Rev (Tb12)'!N48</f>
        <v>0</v>
      </c>
      <c r="AL41" s="71">
        <f>'Rev (Tb12)'!O48</f>
        <v>0</v>
      </c>
    </row>
    <row r="42" spans="1:85">
      <c r="A42" s="242" t="s">
        <v>139</v>
      </c>
      <c r="B42" s="244"/>
      <c r="C42" s="244"/>
      <c r="D42" s="244"/>
      <c r="E42" s="244"/>
      <c r="F42" s="244"/>
      <c r="G42" s="244"/>
      <c r="H42" s="244"/>
      <c r="I42" s="244"/>
      <c r="J42" s="244"/>
      <c r="K42" s="244"/>
      <c r="L42" s="235"/>
      <c r="M42" s="235"/>
      <c r="N42" s="235"/>
      <c r="O42" s="235"/>
      <c r="P42" s="235"/>
      <c r="Q42" s="235"/>
      <c r="R42" s="235"/>
      <c r="S42" s="235"/>
      <c r="T42" s="235"/>
      <c r="U42" s="235"/>
      <c r="V42" s="235"/>
      <c r="W42" s="235"/>
      <c r="X42" s="235"/>
      <c r="Y42" s="84">
        <f>'Rev (Tb12)'!B59</f>
        <v>5</v>
      </c>
      <c r="Z42" s="84" t="str">
        <f>'Rev (Tb12)'!C59</f>
        <v>-</v>
      </c>
      <c r="AA42" s="84">
        <f>'Rev (Tb12)'!D59</f>
        <v>2.5</v>
      </c>
      <c r="AB42" s="84">
        <f>'Rev (Tb12)'!E48</f>
        <v>1.1000000000000001</v>
      </c>
      <c r="AC42" s="84">
        <f>'Rev (Tb12)'!F58</f>
        <v>3.1</v>
      </c>
      <c r="AD42" s="84">
        <f>'Rev (Tb12)'!G58</f>
        <v>2.7</v>
      </c>
      <c r="AE42" s="84">
        <f>'Rev (Tb12)'!H58</f>
        <v>44.3</v>
      </c>
      <c r="AF42" s="84">
        <f>'Rev (Tb12)'!I58</f>
        <v>1.2</v>
      </c>
      <c r="AG42" s="71">
        <f>'Rev (Tb12)'!J58</f>
        <v>2</v>
      </c>
      <c r="AH42" s="71">
        <f>'Rev (Tb12)'!K58</f>
        <v>2.6</v>
      </c>
      <c r="AI42" s="71">
        <f>'Rev (Tb12)'!L58</f>
        <v>2.8</v>
      </c>
      <c r="AJ42" s="71">
        <f>'Rev (Tb12)'!M58</f>
        <v>2.7</v>
      </c>
      <c r="AK42" s="71">
        <f>'Rev (Tb12)'!N58</f>
        <v>2.8</v>
      </c>
      <c r="AL42" s="71">
        <f>'Rev (Tb12)'!O58</f>
        <v>2.8</v>
      </c>
    </row>
    <row r="43" spans="1:85">
      <c r="A43" s="242" t="s">
        <v>187</v>
      </c>
      <c r="B43" s="244"/>
      <c r="C43" s="244"/>
      <c r="D43" s="244"/>
      <c r="E43" s="244"/>
      <c r="F43" s="244"/>
      <c r="G43" s="244"/>
      <c r="H43" s="244"/>
      <c r="I43" s="244"/>
      <c r="J43" s="244"/>
      <c r="K43" s="244"/>
      <c r="L43" s="235"/>
      <c r="M43" s="235"/>
      <c r="N43" s="235"/>
      <c r="O43" s="235"/>
      <c r="P43" s="235"/>
      <c r="Q43" s="235"/>
      <c r="R43" s="235"/>
      <c r="S43" s="235"/>
      <c r="T43" s="235"/>
      <c r="U43" s="235"/>
      <c r="V43" s="235"/>
      <c r="W43" s="235"/>
      <c r="X43" s="235"/>
      <c r="Y43" s="84"/>
      <c r="Z43" s="84"/>
      <c r="AA43" s="84"/>
      <c r="AB43" s="84"/>
      <c r="AC43" s="84"/>
      <c r="AD43" s="84"/>
      <c r="AE43" s="84"/>
      <c r="AF43" s="84"/>
      <c r="AG43" s="71"/>
      <c r="AH43" s="71"/>
      <c r="AI43" s="71"/>
      <c r="AJ43" s="71"/>
      <c r="AK43" s="71"/>
      <c r="AL43" s="71"/>
    </row>
    <row r="44" spans="1:85">
      <c r="A44" s="242" t="s">
        <v>197</v>
      </c>
      <c r="B44" s="244"/>
      <c r="C44" s="244"/>
      <c r="D44" s="244"/>
      <c r="E44" s="244"/>
      <c r="F44" s="244"/>
      <c r="G44" s="244"/>
      <c r="H44" s="244"/>
      <c r="I44" s="244"/>
      <c r="J44" s="244"/>
      <c r="K44" s="244"/>
      <c r="L44" s="235"/>
      <c r="M44" s="235"/>
      <c r="N44" s="235"/>
      <c r="O44" s="235"/>
      <c r="P44" s="235"/>
      <c r="Q44" s="235"/>
      <c r="R44" s="235"/>
      <c r="S44" s="235"/>
      <c r="T44" s="235"/>
      <c r="U44" s="235"/>
      <c r="V44" s="235"/>
      <c r="W44" s="235"/>
      <c r="X44" s="235"/>
      <c r="Y44" s="84">
        <f>'Rev (Tb12)'!B64</f>
        <v>223</v>
      </c>
      <c r="Z44" s="84">
        <f>'Rev (Tb12)'!C64</f>
        <v>257.2</v>
      </c>
      <c r="AA44" s="84">
        <f>'Rev (Tb12)'!D64</f>
        <v>273.2</v>
      </c>
      <c r="AB44" s="84">
        <f>'Rev (Tb12)'!E64</f>
        <v>243.4</v>
      </c>
      <c r="AC44" s="84">
        <f>'Rev (Tb12)'!F64</f>
        <v>242.9</v>
      </c>
      <c r="AD44" s="84">
        <f>'Rev (Tb12)'!G64</f>
        <v>246.4</v>
      </c>
      <c r="AE44" s="84">
        <f>'Rev (Tb12)'!H64</f>
        <v>325.3</v>
      </c>
      <c r="AF44" s="84">
        <f>'Rev (Tb12)'!I64</f>
        <v>409.4</v>
      </c>
      <c r="AG44" s="71">
        <f>'Rev (Tb12)'!J64</f>
        <v>347.3</v>
      </c>
      <c r="AH44" s="71">
        <f>'Rev (Tb12)'!K64</f>
        <v>417.7</v>
      </c>
      <c r="AI44" s="71">
        <f>'Rev (Tb12)'!L64</f>
        <v>495.4</v>
      </c>
      <c r="AJ44" s="71">
        <f>'Rev (Tb12)'!M64</f>
        <v>583.6</v>
      </c>
      <c r="AK44" s="71">
        <f>'Rev (Tb12)'!N64</f>
        <v>669.1</v>
      </c>
      <c r="AL44" s="71">
        <f>'Rev (Tb12)'!O64</f>
        <v>761.5</v>
      </c>
    </row>
    <row r="45" spans="1:85" s="26" customFormat="1">
      <c r="A45" s="249" t="s">
        <v>197</v>
      </c>
      <c r="B45" s="244">
        <v>204.1</v>
      </c>
      <c r="C45" s="244">
        <v>181</v>
      </c>
      <c r="D45" s="244">
        <v>189.5</v>
      </c>
      <c r="E45" s="244">
        <v>197.9</v>
      </c>
      <c r="F45" s="244">
        <v>197.8</v>
      </c>
      <c r="G45" s="244">
        <v>247.1</v>
      </c>
      <c r="H45" s="244">
        <v>293.8</v>
      </c>
      <c r="I45" s="244">
        <v>341.2</v>
      </c>
      <c r="J45" s="244">
        <v>372</v>
      </c>
      <c r="K45" s="244">
        <v>397.8</v>
      </c>
      <c r="L45" s="244">
        <v>281.5</v>
      </c>
      <c r="M45" s="244">
        <v>88.8</v>
      </c>
      <c r="N45" s="244">
        <v>73.2</v>
      </c>
      <c r="O45" s="244">
        <v>79.5</v>
      </c>
      <c r="P45" s="244">
        <v>73.7</v>
      </c>
      <c r="Q45" s="244">
        <v>151.1</v>
      </c>
      <c r="R45" s="244">
        <v>101.1</v>
      </c>
      <c r="S45" s="244">
        <v>90.4</v>
      </c>
      <c r="T45" s="244">
        <v>135.9</v>
      </c>
      <c r="U45" s="244">
        <v>158</v>
      </c>
      <c r="V45" s="244">
        <v>143.69999999999999</v>
      </c>
      <c r="W45" s="244">
        <v>188.6</v>
      </c>
      <c r="X45" s="244">
        <v>281.3</v>
      </c>
      <c r="Y45" s="245">
        <v>223</v>
      </c>
      <c r="Z45" s="245">
        <v>257.2</v>
      </c>
      <c r="AA45" s="245">
        <v>273.2</v>
      </c>
      <c r="AB45" s="250">
        <v>243.4</v>
      </c>
      <c r="AC45" s="250"/>
      <c r="AD45" s="250"/>
      <c r="AE45" s="250"/>
      <c r="AF45" s="250"/>
      <c r="AG45" s="797"/>
      <c r="AH45" s="797"/>
      <c r="AI45" s="797"/>
      <c r="AJ45" s="797"/>
      <c r="AK45" s="797"/>
      <c r="AL45" s="797"/>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row>
    <row r="46" spans="1:85">
      <c r="A46" s="242" t="s">
        <v>198</v>
      </c>
      <c r="B46" s="244"/>
      <c r="C46" s="244"/>
      <c r="D46" s="244"/>
      <c r="E46" s="244"/>
      <c r="F46" s="244"/>
      <c r="G46" s="244"/>
      <c r="H46" s="244"/>
      <c r="I46" s="244"/>
      <c r="J46" s="244"/>
      <c r="K46" s="244"/>
      <c r="L46" s="235"/>
      <c r="M46" s="235"/>
      <c r="N46" s="235"/>
      <c r="O46" s="235"/>
      <c r="P46" s="235"/>
      <c r="Q46" s="235"/>
      <c r="R46" s="235"/>
      <c r="S46" s="235"/>
      <c r="T46" s="235"/>
      <c r="U46" s="235"/>
      <c r="V46" s="235"/>
      <c r="W46" s="235"/>
      <c r="X46" s="235"/>
      <c r="Y46" s="84" t="str">
        <f>'Rev (Tb12)'!B65</f>
        <v>-</v>
      </c>
      <c r="Z46" s="84">
        <f>'Rev (Tb12)'!C65</f>
        <v>6.7</v>
      </c>
      <c r="AA46" s="84">
        <f>'Rev (Tb12)'!D65</f>
        <v>7.3</v>
      </c>
      <c r="AB46" s="84">
        <f>'Rev (Tb12)'!E65</f>
        <v>5.7</v>
      </c>
      <c r="AC46" s="84">
        <f>'Rev (Tb12)'!F65</f>
        <v>0</v>
      </c>
      <c r="AD46" s="84">
        <f>'Rev (Tb12)'!G65</f>
        <v>14</v>
      </c>
      <c r="AE46" s="84">
        <f>'Rev (Tb12)'!H65</f>
        <v>93</v>
      </c>
      <c r="AF46" s="84">
        <f>'Rev (Tb12)'!I65</f>
        <v>101.8</v>
      </c>
      <c r="AG46" s="71">
        <f>'Rev (Tb12)'!J65</f>
        <v>0</v>
      </c>
      <c r="AH46" s="71">
        <f>'Rev (Tb12)'!K65</f>
        <v>0</v>
      </c>
      <c r="AI46" s="71">
        <f>'Rev (Tb12)'!L65</f>
        <v>0</v>
      </c>
      <c r="AJ46" s="71">
        <f>'Rev (Tb12)'!M65</f>
        <v>0</v>
      </c>
      <c r="AK46" s="71">
        <f>'Rev (Tb12)'!N65</f>
        <v>0</v>
      </c>
      <c r="AL46" s="71">
        <f>'Rev (Tb12)'!O65</f>
        <v>0</v>
      </c>
    </row>
    <row r="47" spans="1:85" s="26" customFormat="1">
      <c r="A47" s="249" t="s">
        <v>199</v>
      </c>
      <c r="B47" s="244">
        <v>0.5</v>
      </c>
      <c r="C47" s="244">
        <v>0.1</v>
      </c>
      <c r="D47" s="244">
        <v>0.1</v>
      </c>
      <c r="E47" s="244">
        <v>0.3</v>
      </c>
      <c r="F47" s="244">
        <v>1.1000000000000001</v>
      </c>
      <c r="G47" s="244">
        <v>0.4</v>
      </c>
      <c r="H47" s="244">
        <v>0.3</v>
      </c>
      <c r="I47" s="244">
        <v>1.4</v>
      </c>
      <c r="J47" s="244">
        <v>0.3</v>
      </c>
      <c r="K47" s="244">
        <v>0.3</v>
      </c>
      <c r="L47" s="244">
        <v>0.7</v>
      </c>
      <c r="M47" s="244">
        <v>1.7</v>
      </c>
      <c r="N47" s="244">
        <v>0.6</v>
      </c>
      <c r="O47" s="244">
        <v>1.4</v>
      </c>
      <c r="P47" s="244">
        <v>7.8</v>
      </c>
      <c r="Q47" s="244">
        <v>0.7</v>
      </c>
      <c r="R47" s="244">
        <v>2.1</v>
      </c>
      <c r="S47" s="244">
        <v>30</v>
      </c>
      <c r="T47" s="244">
        <v>24</v>
      </c>
      <c r="U47" s="244">
        <v>4.9000000000000004</v>
      </c>
      <c r="V47" s="244">
        <v>5.5</v>
      </c>
      <c r="W47" s="244">
        <v>15.8</v>
      </c>
      <c r="X47" s="244">
        <v>5.7</v>
      </c>
      <c r="Y47" s="245">
        <v>5</v>
      </c>
      <c r="Z47" s="245">
        <v>6.7</v>
      </c>
      <c r="AA47" s="245">
        <v>9.8000000000000007</v>
      </c>
      <c r="AB47" s="250">
        <v>6.1</v>
      </c>
      <c r="AC47" s="250"/>
      <c r="AD47" s="250"/>
      <c r="AE47" s="250"/>
      <c r="AF47" s="250"/>
      <c r="AG47" s="797"/>
      <c r="AH47" s="797"/>
      <c r="AI47" s="797"/>
      <c r="AJ47" s="797"/>
      <c r="AK47" s="797"/>
      <c r="AL47" s="797"/>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row>
    <row r="48" spans="1:85">
      <c r="A48" s="242" t="s">
        <v>200</v>
      </c>
      <c r="B48" s="244"/>
      <c r="C48" s="244"/>
      <c r="D48" s="244"/>
      <c r="E48" s="244"/>
      <c r="F48" s="244"/>
      <c r="G48" s="244"/>
      <c r="H48" s="244"/>
      <c r="I48" s="244"/>
      <c r="J48" s="244"/>
      <c r="K48" s="244"/>
      <c r="L48" s="235"/>
      <c r="M48" s="235"/>
      <c r="N48" s="235"/>
      <c r="O48" s="235"/>
      <c r="P48" s="235"/>
      <c r="Q48" s="235"/>
      <c r="R48" s="235"/>
      <c r="S48" s="235"/>
      <c r="T48" s="235"/>
      <c r="U48" s="235"/>
      <c r="V48" s="235"/>
      <c r="W48" s="235"/>
      <c r="X48" s="235"/>
      <c r="Y48" s="84">
        <f>'Rev (Tb12)'!B68</f>
        <v>179.9</v>
      </c>
      <c r="Z48" s="84">
        <f>'Rev (Tb12)'!C68</f>
        <v>211.7</v>
      </c>
      <c r="AA48" s="84">
        <f>'Rev (Tb12)'!D68</f>
        <v>274.5</v>
      </c>
      <c r="AB48" s="84">
        <f>'Rev (Tb12)'!E67</f>
        <v>316.2</v>
      </c>
      <c r="AC48" s="84">
        <f>'Rev (Tb12)'!F68</f>
        <v>294</v>
      </c>
      <c r="AD48" s="84">
        <f>'Rev (Tb12)'!G68</f>
        <v>297.3</v>
      </c>
      <c r="AE48" s="84">
        <f>'Rev (Tb12)'!H68</f>
        <v>392.4</v>
      </c>
      <c r="AF48" s="84">
        <f>'Rev (Tb12)'!I68</f>
        <v>398.1</v>
      </c>
      <c r="AG48" s="71">
        <f>'Rev (Tb12)'!J68</f>
        <v>390</v>
      </c>
      <c r="AH48" s="71">
        <f>'Rev (Tb12)'!K68</f>
        <v>395.6</v>
      </c>
      <c r="AI48" s="71">
        <f>'Rev (Tb12)'!L68</f>
        <v>464.8</v>
      </c>
      <c r="AJ48" s="71">
        <f>'Rev (Tb12)'!M68</f>
        <v>495.9</v>
      </c>
      <c r="AK48" s="71">
        <f>'Rev (Tb12)'!N68</f>
        <v>527.20000000000005</v>
      </c>
      <c r="AL48" s="71">
        <f>'Rev (Tb12)'!O68</f>
        <v>564.79999999999995</v>
      </c>
    </row>
    <row r="49" spans="1:85" s="26" customFormat="1">
      <c r="A49" s="249" t="s">
        <v>201</v>
      </c>
      <c r="B49" s="244">
        <v>11.9</v>
      </c>
      <c r="C49" s="244">
        <v>12.7</v>
      </c>
      <c r="D49" s="244">
        <v>18.399999999999999</v>
      </c>
      <c r="E49" s="244">
        <v>26.1</v>
      </c>
      <c r="F49" s="244">
        <v>73.900000000000006</v>
      </c>
      <c r="G49" s="244">
        <v>136.80000000000001</v>
      </c>
      <c r="H49" s="244">
        <v>132.9</v>
      </c>
      <c r="I49" s="244">
        <v>157.19999999999999</v>
      </c>
      <c r="J49" s="244">
        <v>149.4</v>
      </c>
      <c r="K49" s="244">
        <v>40.1</v>
      </c>
      <c r="L49" s="244">
        <v>78.900000000000006</v>
      </c>
      <c r="M49" s="244">
        <v>133.80000000000001</v>
      </c>
      <c r="N49" s="244">
        <v>98.1</v>
      </c>
      <c r="O49" s="244">
        <v>106.7</v>
      </c>
      <c r="P49" s="244">
        <v>111.8</v>
      </c>
      <c r="Q49" s="244">
        <v>101.5</v>
      </c>
      <c r="R49" s="244">
        <v>136.30000000000001</v>
      </c>
      <c r="S49" s="244">
        <v>162.6</v>
      </c>
      <c r="T49" s="244">
        <v>155.19999999999999</v>
      </c>
      <c r="U49" s="244">
        <v>126.8</v>
      </c>
      <c r="V49" s="244">
        <v>108.7</v>
      </c>
      <c r="W49" s="244">
        <v>173.6</v>
      </c>
      <c r="X49" s="244">
        <v>210.6</v>
      </c>
      <c r="Y49" s="245">
        <v>179.9</v>
      </c>
      <c r="Z49" s="245">
        <v>211.7</v>
      </c>
      <c r="AA49" s="245">
        <v>274.5</v>
      </c>
      <c r="AB49" s="250">
        <v>316.2</v>
      </c>
      <c r="AC49" s="250"/>
      <c r="AD49" s="84"/>
      <c r="AE49" s="84"/>
      <c r="AF49" s="84"/>
      <c r="AG49" s="71"/>
      <c r="AH49" s="71"/>
      <c r="AI49" s="71"/>
      <c r="AJ49" s="71"/>
      <c r="AK49" s="71"/>
      <c r="AL49" s="71"/>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row>
    <row r="50" spans="1:85">
      <c r="A50" s="242" t="s">
        <v>202</v>
      </c>
      <c r="B50" s="235"/>
      <c r="C50" s="235"/>
      <c r="D50" s="235"/>
      <c r="E50" s="235"/>
      <c r="F50" s="235"/>
      <c r="G50" s="235"/>
      <c r="H50" s="235"/>
      <c r="I50" s="235"/>
      <c r="J50" s="235"/>
      <c r="K50" s="235"/>
      <c r="L50" s="235"/>
      <c r="M50" s="235"/>
      <c r="N50" s="235"/>
      <c r="O50" s="235"/>
      <c r="P50" s="235"/>
      <c r="Q50" s="235"/>
      <c r="R50" s="235"/>
      <c r="S50" s="235"/>
      <c r="T50" s="235"/>
      <c r="U50" s="235"/>
      <c r="V50" s="235"/>
      <c r="W50" s="235"/>
      <c r="X50" s="235"/>
      <c r="Y50" s="84"/>
      <c r="Z50" s="84"/>
      <c r="AA50" s="84"/>
      <c r="AB50" s="84"/>
      <c r="AC50" s="84"/>
      <c r="AD50" s="116"/>
      <c r="AE50" s="116"/>
      <c r="AF50" s="116"/>
      <c r="AG50" s="82"/>
      <c r="AH50" s="82"/>
      <c r="AI50" s="82"/>
      <c r="AJ50" s="82"/>
      <c r="AK50" s="82"/>
      <c r="AL50" s="82"/>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row>
    <row r="51" spans="1:85">
      <c r="A51" s="242" t="s">
        <v>150</v>
      </c>
      <c r="B51" s="235"/>
      <c r="C51" s="235"/>
      <c r="D51" s="235"/>
      <c r="E51" s="235"/>
      <c r="F51" s="235"/>
      <c r="G51" s="235"/>
      <c r="H51" s="235"/>
      <c r="I51" s="235"/>
      <c r="J51" s="235"/>
      <c r="K51" s="235"/>
      <c r="L51" s="235"/>
      <c r="M51" s="235"/>
      <c r="N51" s="235"/>
      <c r="O51" s="235"/>
      <c r="P51" s="235"/>
      <c r="Q51" s="235"/>
      <c r="R51" s="235"/>
      <c r="S51" s="235"/>
      <c r="T51" s="235"/>
      <c r="U51" s="235"/>
      <c r="V51" s="235"/>
      <c r="W51" s="235"/>
      <c r="X51" s="235"/>
      <c r="Y51" s="84"/>
      <c r="Z51" s="84"/>
      <c r="AA51" s="84"/>
      <c r="AB51" s="84"/>
      <c r="AC51" s="84"/>
      <c r="AD51" s="116"/>
      <c r="AE51" s="116"/>
      <c r="AF51" s="116"/>
      <c r="AG51" s="82"/>
      <c r="AH51" s="82"/>
      <c r="AI51" s="82"/>
      <c r="AJ51" s="82"/>
      <c r="AK51" s="82"/>
      <c r="AL51" s="82"/>
    </row>
    <row r="52" spans="1:85" s="4" customFormat="1">
      <c r="A52" s="237" t="s">
        <v>155</v>
      </c>
      <c r="B52" s="255"/>
      <c r="C52" s="255"/>
      <c r="D52" s="255"/>
      <c r="E52" s="255"/>
      <c r="F52" s="255"/>
      <c r="G52" s="255"/>
      <c r="H52" s="255"/>
      <c r="I52" s="255"/>
      <c r="J52" s="255"/>
      <c r="K52" s="255"/>
      <c r="L52" s="255"/>
      <c r="M52" s="255"/>
      <c r="N52" s="255"/>
      <c r="O52" s="255"/>
      <c r="P52" s="255"/>
      <c r="Q52" s="255"/>
      <c r="R52" s="255"/>
      <c r="S52" s="255"/>
      <c r="T52" s="255"/>
      <c r="U52" s="255"/>
      <c r="V52" s="255"/>
      <c r="W52" s="255"/>
      <c r="X52" s="255"/>
      <c r="Y52" s="73">
        <f>'Rev (Tb12)'!B86</f>
        <v>269.10000000000002</v>
      </c>
      <c r="Z52" s="73">
        <f>'Rev (Tb12)'!C86</f>
        <v>140.30000000000001</v>
      </c>
      <c r="AA52" s="73">
        <f>'Rev (Tb12)'!D86</f>
        <v>775.3</v>
      </c>
      <c r="AB52" s="73">
        <f>'Rev (Tb12)'!E86</f>
        <v>1026</v>
      </c>
      <c r="AC52" s="73">
        <f>'Rev (Tb12)'!F86</f>
        <v>633.9</v>
      </c>
      <c r="AD52" s="73">
        <f>'Rev (Tb12)'!G86</f>
        <v>943.8</v>
      </c>
      <c r="AE52" s="73">
        <f>'Rev (Tb12)'!H86</f>
        <v>1773.6</v>
      </c>
      <c r="AF52" s="73">
        <f>'Rev (Tb12)'!I86</f>
        <v>986.8</v>
      </c>
      <c r="AG52" s="72">
        <f>'Rev (Tb12)'!J86</f>
        <v>779.8</v>
      </c>
      <c r="AH52" s="72">
        <f>'Rev (Tb12)'!K86</f>
        <v>877</v>
      </c>
      <c r="AI52" s="72">
        <f>'Rev (Tb12)'!L86</f>
        <v>1422.7</v>
      </c>
      <c r="AJ52" s="72">
        <f>'Rev (Tb12)'!M86</f>
        <v>1509.9</v>
      </c>
      <c r="AK52" s="72">
        <f>'Rev (Tb12)'!N86</f>
        <v>1374.1</v>
      </c>
      <c r="AL52" s="72">
        <f>'Rev (Tb12)'!O86</f>
        <v>1319.7</v>
      </c>
      <c r="AM52" s="3"/>
      <c r="AN52" s="3"/>
      <c r="AO52" s="3"/>
      <c r="AP52" s="3"/>
      <c r="AQ52" s="3"/>
      <c r="AR52" s="3"/>
      <c r="AS52" s="3"/>
      <c r="AT52" s="3"/>
      <c r="AU52" s="3"/>
      <c r="AV52" s="3"/>
      <c r="AW52" s="3"/>
      <c r="AX52" s="3"/>
      <c r="AY52" s="3"/>
      <c r="AZ52" s="3"/>
      <c r="BA52" s="3"/>
      <c r="BB52" s="3"/>
      <c r="BC52" s="3"/>
      <c r="BD52" s="3"/>
      <c r="BE52" s="3"/>
      <c r="BF52" s="3"/>
      <c r="BG52" s="3"/>
      <c r="BH52" s="3"/>
      <c r="BI52" s="3"/>
      <c r="BJ52" s="3"/>
    </row>
    <row r="53" spans="1:85" s="9" customFormat="1">
      <c r="A53" s="233" t="s">
        <v>584</v>
      </c>
      <c r="B53" s="240">
        <v>135</v>
      </c>
      <c r="C53" s="240">
        <v>158</v>
      </c>
      <c r="D53" s="240">
        <v>187.2</v>
      </c>
      <c r="E53" s="240">
        <v>166.8</v>
      </c>
      <c r="F53" s="240">
        <v>149.1</v>
      </c>
      <c r="G53" s="240">
        <v>162.69999999999999</v>
      </c>
      <c r="H53" s="240">
        <v>277.60000000000002</v>
      </c>
      <c r="I53" s="240">
        <v>201.3</v>
      </c>
      <c r="J53" s="240">
        <v>215.1</v>
      </c>
      <c r="K53" s="240">
        <v>279.60000000000002</v>
      </c>
      <c r="L53" s="240">
        <v>171.2</v>
      </c>
      <c r="M53" s="240">
        <v>144.5</v>
      </c>
      <c r="N53" s="240">
        <v>171.5</v>
      </c>
      <c r="O53" s="240">
        <v>169.9</v>
      </c>
      <c r="P53" s="240">
        <v>239.2</v>
      </c>
      <c r="Q53" s="240">
        <v>245.1</v>
      </c>
      <c r="R53" s="240">
        <v>279.39999999999998</v>
      </c>
      <c r="S53" s="240">
        <v>428.8</v>
      </c>
      <c r="T53" s="240">
        <v>433</v>
      </c>
      <c r="U53" s="240">
        <v>282.60000000000002</v>
      </c>
      <c r="V53" s="240">
        <v>765.8</v>
      </c>
      <c r="W53" s="240">
        <v>435.1</v>
      </c>
      <c r="X53" s="240">
        <v>350.3</v>
      </c>
      <c r="Y53" s="240">
        <v>423.2</v>
      </c>
      <c r="Z53" s="240">
        <v>273.89999999999998</v>
      </c>
      <c r="AA53" s="240">
        <v>900.9</v>
      </c>
      <c r="AB53" s="240">
        <v>1126.9000000000001</v>
      </c>
      <c r="AC53" s="73"/>
      <c r="AD53" s="73"/>
      <c r="AE53" s="73"/>
      <c r="AF53" s="73"/>
      <c r="AG53" s="72"/>
      <c r="AH53" s="72"/>
      <c r="AI53" s="72"/>
      <c r="AJ53" s="72"/>
      <c r="AK53" s="72"/>
      <c r="AL53" s="72"/>
      <c r="AM53" s="3"/>
      <c r="AN53" s="3"/>
      <c r="AO53" s="3"/>
      <c r="AP53" s="3"/>
      <c r="AQ53" s="3"/>
      <c r="AR53" s="3"/>
      <c r="AS53" s="3"/>
      <c r="AT53" s="3"/>
      <c r="AU53" s="3"/>
      <c r="AV53" s="3"/>
      <c r="AW53" s="3"/>
      <c r="AX53" s="3"/>
      <c r="AY53" s="3"/>
      <c r="AZ53" s="3"/>
      <c r="BA53" s="3"/>
      <c r="BB53" s="3"/>
      <c r="BC53" s="3"/>
      <c r="BD53" s="3"/>
      <c r="BE53" s="3"/>
      <c r="BF53" s="3"/>
      <c r="BG53" s="3"/>
      <c r="BH53" s="3"/>
      <c r="BI53" s="3"/>
      <c r="BJ53" s="3"/>
    </row>
    <row r="54" spans="1:85">
      <c r="A54" s="242" t="s">
        <v>156</v>
      </c>
      <c r="B54" s="235"/>
      <c r="C54" s="235"/>
      <c r="D54" s="235"/>
      <c r="E54" s="235"/>
      <c r="F54" s="235"/>
      <c r="G54" s="235"/>
      <c r="H54" s="235"/>
      <c r="I54" s="235"/>
      <c r="J54" s="235"/>
      <c r="K54" s="235"/>
      <c r="L54" s="235"/>
      <c r="M54" s="235"/>
      <c r="N54" s="235"/>
      <c r="O54" s="235"/>
      <c r="P54" s="235"/>
      <c r="Q54" s="235"/>
      <c r="R54" s="235"/>
      <c r="S54" s="235"/>
      <c r="T54" s="235"/>
      <c r="U54" s="235"/>
      <c r="V54" s="235"/>
      <c r="W54" s="235"/>
      <c r="X54" s="235"/>
      <c r="Y54" s="84">
        <f>'Rev (Tb12)'!B87</f>
        <v>196</v>
      </c>
      <c r="Z54" s="84">
        <f>'Rev (Tb12)'!C87</f>
        <v>75.400000000000006</v>
      </c>
      <c r="AA54" s="84">
        <f>'Rev (Tb12)'!D87</f>
        <v>696</v>
      </c>
      <c r="AB54" s="84">
        <f>'Rev (Tb12)'!E87</f>
        <v>943.1</v>
      </c>
      <c r="AC54" s="84">
        <f>'Rev (Tb12)'!F87</f>
        <v>551.29999999999995</v>
      </c>
      <c r="AD54" s="84">
        <f>'Rev (Tb12)'!G87</f>
        <v>860.9</v>
      </c>
      <c r="AE54" s="84">
        <f>'Rev (Tb12)'!H87</f>
        <v>1063.5999999999999</v>
      </c>
      <c r="AF54" s="84">
        <f>'Rev (Tb12)'!I87</f>
        <v>529.5</v>
      </c>
      <c r="AG54" s="71">
        <f>'Rev (Tb12)'!J87</f>
        <v>525.4</v>
      </c>
      <c r="AH54" s="71">
        <f>'Rev (Tb12)'!K87</f>
        <v>703.7</v>
      </c>
      <c r="AI54" s="71">
        <f>'Rev (Tb12)'!L87</f>
        <v>797.2</v>
      </c>
      <c r="AJ54" s="71">
        <f>'Rev (Tb12)'!M87</f>
        <v>863.3</v>
      </c>
      <c r="AK54" s="71">
        <f>'Rev (Tb12)'!N87</f>
        <v>705.5</v>
      </c>
      <c r="AL54" s="71">
        <f>'Rev (Tb12)'!O87</f>
        <v>658.8</v>
      </c>
    </row>
    <row r="55" spans="1:85">
      <c r="A55" s="242" t="s">
        <v>581</v>
      </c>
      <c r="B55" s="235"/>
      <c r="C55" s="235"/>
      <c r="D55" s="235"/>
      <c r="E55" s="235"/>
      <c r="F55" s="235"/>
      <c r="G55" s="235"/>
      <c r="H55" s="235"/>
      <c r="I55" s="235"/>
      <c r="J55" s="235"/>
      <c r="K55" s="235"/>
      <c r="L55" s="235"/>
      <c r="M55" s="235"/>
      <c r="N55" s="235"/>
      <c r="O55" s="235"/>
      <c r="P55" s="235"/>
      <c r="Q55" s="235"/>
      <c r="R55" s="235"/>
      <c r="S55" s="235"/>
      <c r="T55" s="235"/>
      <c r="U55" s="235"/>
      <c r="V55" s="235"/>
      <c r="W55" s="235"/>
      <c r="X55" s="235"/>
      <c r="Y55" s="84">
        <f>'Rev (Tb12)'!B89</f>
        <v>172.3</v>
      </c>
      <c r="Z55" s="84">
        <f>'Rev (Tb12)'!C89</f>
        <v>55</v>
      </c>
      <c r="AA55" s="84">
        <f>'Rev (Tb12)'!D89</f>
        <v>665.8</v>
      </c>
      <c r="AB55" s="84">
        <f>'Rev (Tb12)'!E89</f>
        <v>911.4</v>
      </c>
      <c r="AC55" s="84">
        <f>'Rev (Tb12)'!F89</f>
        <v>528.9</v>
      </c>
      <c r="AD55" s="84">
        <f>'Rev (Tb12)'!G89</f>
        <v>562.29999999999995</v>
      </c>
      <c r="AE55" s="84">
        <f>'Rev (Tb12)'!H89</f>
        <v>653.5</v>
      </c>
      <c r="AF55" s="84">
        <f>'Rev (Tb12)'!I89</f>
        <v>501.2</v>
      </c>
      <c r="AG55" s="71">
        <f>'Rev (Tb12)'!J89</f>
        <v>500</v>
      </c>
      <c r="AH55" s="71">
        <f>'Rev (Tb12)'!K89</f>
        <v>650</v>
      </c>
      <c r="AI55" s="71">
        <f>'Rev (Tb12)'!L89</f>
        <v>720</v>
      </c>
      <c r="AJ55" s="71">
        <f>'Rev (Tb12)'!M89</f>
        <v>750</v>
      </c>
      <c r="AK55" s="71">
        <f>'Rev (Tb12)'!N89</f>
        <v>550</v>
      </c>
      <c r="AL55" s="71">
        <f>'Rev (Tb12)'!O89</f>
        <v>550</v>
      </c>
    </row>
    <row r="56" spans="1:85">
      <c r="A56" s="392" t="s">
        <v>582</v>
      </c>
      <c r="B56" s="235"/>
      <c r="C56" s="235"/>
      <c r="D56" s="235"/>
      <c r="E56" s="235"/>
      <c r="F56" s="235"/>
      <c r="G56" s="235"/>
      <c r="H56" s="235"/>
      <c r="I56" s="235"/>
      <c r="J56" s="235"/>
      <c r="K56" s="235"/>
      <c r="L56" s="235"/>
      <c r="M56" s="235"/>
      <c r="N56" s="235"/>
      <c r="O56" s="235"/>
      <c r="P56" s="235"/>
      <c r="Q56" s="235"/>
      <c r="R56" s="235"/>
      <c r="S56" s="235"/>
      <c r="T56" s="235"/>
      <c r="U56" s="235"/>
      <c r="V56" s="235"/>
      <c r="W56" s="235"/>
      <c r="X56" s="235"/>
      <c r="Y56" s="84">
        <f>'Rev (Tb12)'!B90</f>
        <v>122.3</v>
      </c>
      <c r="Z56" s="84">
        <f>'Rev (Tb12)'!C90</f>
        <v>0</v>
      </c>
      <c r="AA56" s="84">
        <f>'Rev (Tb12)'!D90</f>
        <v>507.2</v>
      </c>
      <c r="AB56" s="84">
        <f>'Rev (Tb12)'!E90</f>
        <v>456.4</v>
      </c>
      <c r="AC56" s="84">
        <f>'Rev (Tb12)'!F90</f>
        <v>300.5</v>
      </c>
      <c r="AD56" s="84">
        <f>'Rev (Tb12)'!G90</f>
        <v>279.3</v>
      </c>
      <c r="AE56" s="84">
        <f>'Rev (Tb12)'!H90</f>
        <v>380</v>
      </c>
      <c r="AF56" s="84">
        <f>'Rev (Tb12)'!I90</f>
        <v>381.2</v>
      </c>
      <c r="AG56" s="71">
        <f>'Rev (Tb12)'!J90</f>
        <v>350</v>
      </c>
      <c r="AH56" s="71">
        <f>'Rev (Tb12)'!K90</f>
        <v>500</v>
      </c>
      <c r="AI56" s="71">
        <f>'Rev (Tb12)'!L90</f>
        <v>500</v>
      </c>
      <c r="AJ56" s="71">
        <f>'Rev (Tb12)'!M90</f>
        <v>500</v>
      </c>
      <c r="AK56" s="71">
        <f>'Rev (Tb12)'!N90</f>
        <v>300</v>
      </c>
      <c r="AL56" s="71">
        <f>'Rev (Tb12)'!O90</f>
        <v>300</v>
      </c>
    </row>
    <row r="57" spans="1:85">
      <c r="A57" s="392" t="s">
        <v>778</v>
      </c>
      <c r="B57" s="235"/>
      <c r="C57" s="235"/>
      <c r="D57" s="235"/>
      <c r="E57" s="235"/>
      <c r="F57" s="235"/>
      <c r="G57" s="235"/>
      <c r="H57" s="235"/>
      <c r="I57" s="235"/>
      <c r="J57" s="235"/>
      <c r="K57" s="235"/>
      <c r="L57" s="235"/>
      <c r="M57" s="235"/>
      <c r="N57" s="235"/>
      <c r="O57" s="235"/>
      <c r="P57" s="235"/>
      <c r="Q57" s="235"/>
      <c r="R57" s="235"/>
      <c r="S57" s="235"/>
      <c r="T57" s="235"/>
      <c r="U57" s="235"/>
      <c r="V57" s="235"/>
      <c r="W57" s="235"/>
      <c r="X57" s="235"/>
      <c r="Y57" s="84">
        <f>'Rev (Tb12)'!B91</f>
        <v>50</v>
      </c>
      <c r="Z57" s="84">
        <f>'Rev (Tb12)'!C91</f>
        <v>55</v>
      </c>
      <c r="AA57" s="84">
        <f>'Rev (Tb12)'!D91</f>
        <v>152</v>
      </c>
      <c r="AB57" s="84">
        <f>'Rev (Tb12)'!E91</f>
        <v>85</v>
      </c>
      <c r="AC57" s="84">
        <f>'Rev (Tb12)'!F91</f>
        <v>228.4</v>
      </c>
      <c r="AD57" s="84">
        <f>'Rev (Tb12)'!G91</f>
        <v>0</v>
      </c>
      <c r="AE57" s="84">
        <f>'Rev (Tb12)'!H91</f>
        <v>0</v>
      </c>
      <c r="AF57" s="84">
        <f>'Rev (Tb12)'!I91</f>
        <v>120</v>
      </c>
      <c r="AG57" s="71">
        <f>'Rev (Tb12)'!J91</f>
        <v>150</v>
      </c>
      <c r="AH57" s="71">
        <f>'Rev (Tb12)'!K91</f>
        <v>150</v>
      </c>
      <c r="AI57" s="71">
        <f>'Rev (Tb12)'!L91</f>
        <v>100</v>
      </c>
      <c r="AJ57" s="71">
        <f>'Rev (Tb12)'!M91</f>
        <v>100</v>
      </c>
      <c r="AK57" s="71">
        <f>'Rev (Tb12)'!N91</f>
        <v>100</v>
      </c>
      <c r="AL57" s="71">
        <f>'Rev (Tb12)'!O91</f>
        <v>100</v>
      </c>
    </row>
    <row r="58" spans="1:85">
      <c r="A58" s="392" t="s">
        <v>779</v>
      </c>
      <c r="B58" s="235"/>
      <c r="C58" s="235"/>
      <c r="D58" s="235"/>
      <c r="E58" s="235"/>
      <c r="F58" s="235"/>
      <c r="G58" s="235"/>
      <c r="H58" s="235"/>
      <c r="I58" s="235"/>
      <c r="J58" s="235"/>
      <c r="K58" s="235"/>
      <c r="L58" s="235"/>
      <c r="M58" s="235"/>
      <c r="N58" s="235"/>
      <c r="O58" s="235"/>
      <c r="P58" s="235"/>
      <c r="Q58" s="235"/>
      <c r="R58" s="235"/>
      <c r="S58" s="235"/>
      <c r="T58" s="235"/>
      <c r="U58" s="235"/>
      <c r="V58" s="235"/>
      <c r="W58" s="235"/>
      <c r="X58" s="235"/>
      <c r="Y58" s="84">
        <f>'Rev (Tb12)'!B92</f>
        <v>0</v>
      </c>
      <c r="Z58" s="84">
        <f>'Rev (Tb12)'!C92</f>
        <v>0</v>
      </c>
      <c r="AA58" s="84">
        <f>'Rev (Tb12)'!D92</f>
        <v>6.6</v>
      </c>
      <c r="AB58" s="84">
        <f>'Rev (Tb12)'!E92</f>
        <v>0</v>
      </c>
      <c r="AC58" s="84">
        <f>'Rev (Tb12)'!F92</f>
        <v>0</v>
      </c>
      <c r="AD58" s="84">
        <f>'Rev (Tb12)'!G92</f>
        <v>0</v>
      </c>
      <c r="AE58" s="84">
        <f>'Rev (Tb12)'!H92</f>
        <v>0</v>
      </c>
      <c r="AF58" s="84">
        <f>'Rev (Tb12)'!I92</f>
        <v>0</v>
      </c>
      <c r="AG58" s="71">
        <f>'Rev (Tb12)'!J92</f>
        <v>0</v>
      </c>
      <c r="AH58" s="71">
        <f>'Rev (Tb12)'!K92</f>
        <v>0</v>
      </c>
      <c r="AI58" s="71">
        <f>'Rev (Tb12)'!L92</f>
        <v>0</v>
      </c>
      <c r="AJ58" s="71">
        <f>'Rev (Tb12)'!M92</f>
        <v>0</v>
      </c>
      <c r="AK58" s="71">
        <f>'Rev (Tb12)'!N92</f>
        <v>0</v>
      </c>
      <c r="AL58" s="71">
        <f>'Rev (Tb12)'!O92</f>
        <v>0</v>
      </c>
    </row>
    <row r="59" spans="1:85">
      <c r="A59" s="392" t="s">
        <v>780</v>
      </c>
      <c r="B59" s="235"/>
      <c r="C59" s="235"/>
      <c r="D59" s="235"/>
      <c r="E59" s="235"/>
      <c r="F59" s="235"/>
      <c r="G59" s="235"/>
      <c r="H59" s="235"/>
      <c r="I59" s="235"/>
      <c r="J59" s="235"/>
      <c r="K59" s="235"/>
      <c r="L59" s="235"/>
      <c r="M59" s="235"/>
      <c r="N59" s="235"/>
      <c r="O59" s="235"/>
      <c r="P59" s="235"/>
      <c r="Q59" s="235"/>
      <c r="R59" s="235"/>
      <c r="S59" s="235"/>
      <c r="T59" s="235"/>
      <c r="U59" s="235"/>
      <c r="V59" s="235"/>
      <c r="W59" s="235"/>
      <c r="X59" s="235"/>
      <c r="Y59" s="84">
        <f>'Rev (Tb12)'!B93</f>
        <v>0</v>
      </c>
      <c r="Z59" s="84">
        <f>'Rev (Tb12)'!C93</f>
        <v>0</v>
      </c>
      <c r="AA59" s="84">
        <f>'Rev (Tb12)'!D93</f>
        <v>0</v>
      </c>
      <c r="AB59" s="84">
        <f>'Rev (Tb12)'!E93</f>
        <v>370</v>
      </c>
      <c r="AC59" s="84">
        <f>'Rev (Tb12)'!F93</f>
        <v>0</v>
      </c>
      <c r="AD59" s="84">
        <f>'Rev (Tb12)'!G93</f>
        <v>19.3</v>
      </c>
      <c r="AE59" s="84">
        <f>'Rev (Tb12)'!H93</f>
        <v>30.1</v>
      </c>
      <c r="AF59" s="84">
        <f>'Rev (Tb12)'!I93</f>
        <v>0</v>
      </c>
      <c r="AG59" s="71">
        <f>'Rev (Tb12)'!J93</f>
        <v>0</v>
      </c>
      <c r="AH59" s="71">
        <f>'Rev (Tb12)'!K93</f>
        <v>0</v>
      </c>
      <c r="AI59" s="71">
        <f>'Rev (Tb12)'!L93</f>
        <v>120</v>
      </c>
      <c r="AJ59" s="71">
        <f>'Rev (Tb12)'!M93</f>
        <v>150</v>
      </c>
      <c r="AK59" s="71">
        <f>'Rev (Tb12)'!N93</f>
        <v>150</v>
      </c>
      <c r="AL59" s="71">
        <f>'Rev (Tb12)'!O93</f>
        <v>150</v>
      </c>
    </row>
    <row r="60" spans="1:85" s="26" customFormat="1">
      <c r="A60" s="249" t="s">
        <v>205</v>
      </c>
      <c r="B60" s="244">
        <v>68.5</v>
      </c>
      <c r="C60" s="244">
        <v>83.2</v>
      </c>
      <c r="D60" s="244">
        <v>99</v>
      </c>
      <c r="E60" s="244">
        <v>82.8</v>
      </c>
      <c r="F60" s="244">
        <v>74.8</v>
      </c>
      <c r="G60" s="244">
        <v>88.7</v>
      </c>
      <c r="H60" s="244">
        <v>165</v>
      </c>
      <c r="I60" s="244">
        <v>116.3</v>
      </c>
      <c r="J60" s="244">
        <v>102.7</v>
      </c>
      <c r="K60" s="244">
        <v>149.30000000000001</v>
      </c>
      <c r="L60" s="244">
        <v>84.1</v>
      </c>
      <c r="M60" s="244">
        <v>26.8</v>
      </c>
      <c r="N60" s="244">
        <v>97.9</v>
      </c>
      <c r="O60" s="244">
        <v>74.400000000000006</v>
      </c>
      <c r="P60" s="244">
        <v>159.69999999999999</v>
      </c>
      <c r="Q60" s="244">
        <v>164.7</v>
      </c>
      <c r="R60" s="244">
        <v>188.2</v>
      </c>
      <c r="S60" s="244">
        <v>339.3</v>
      </c>
      <c r="T60" s="244">
        <v>312.7</v>
      </c>
      <c r="U60" s="244">
        <v>188</v>
      </c>
      <c r="V60" s="244">
        <v>138</v>
      </c>
      <c r="W60" s="244">
        <v>339.2</v>
      </c>
      <c r="X60" s="244">
        <v>239.7</v>
      </c>
      <c r="Y60" s="245">
        <v>172.3</v>
      </c>
      <c r="Z60" s="245">
        <v>55</v>
      </c>
      <c r="AA60" s="245">
        <v>665.8</v>
      </c>
      <c r="AB60" s="250">
        <v>911.4</v>
      </c>
      <c r="AC60" s="74"/>
      <c r="AD60" s="831"/>
      <c r="AE60" s="831"/>
      <c r="AF60" s="831"/>
      <c r="AG60" s="800"/>
      <c r="AH60" s="800"/>
      <c r="AI60" s="800"/>
      <c r="AJ60" s="800"/>
      <c r="AK60" s="800"/>
      <c r="AL60" s="800"/>
      <c r="AM60" s="3"/>
      <c r="AN60" s="3"/>
      <c r="AO60" s="3"/>
      <c r="AP60" s="3"/>
      <c r="AQ60" s="3"/>
      <c r="AR60" s="3"/>
      <c r="AS60" s="3"/>
      <c r="AT60" s="3"/>
      <c r="AU60" s="3"/>
      <c r="AV60" s="3"/>
      <c r="AW60" s="3"/>
      <c r="AX60" s="3"/>
      <c r="AY60" s="3"/>
      <c r="AZ60" s="3"/>
      <c r="BA60" s="3"/>
      <c r="BB60" s="3"/>
      <c r="BC60" s="3"/>
      <c r="BD60" s="3"/>
      <c r="BE60" s="3"/>
      <c r="BF60" s="3"/>
      <c r="BG60" s="3"/>
      <c r="BH60" s="3"/>
      <c r="BI60" s="3"/>
      <c r="BJ60" s="3"/>
      <c r="BK60" s="19"/>
      <c r="BL60" s="19"/>
      <c r="BM60" s="19"/>
      <c r="BN60" s="19"/>
      <c r="BO60" s="19"/>
      <c r="BP60" s="19"/>
      <c r="BQ60" s="19"/>
      <c r="BR60" s="19"/>
      <c r="BS60" s="19"/>
      <c r="BT60" s="19"/>
      <c r="BU60" s="19"/>
      <c r="BV60" s="19"/>
      <c r="BW60" s="19"/>
      <c r="BX60" s="19"/>
      <c r="BY60" s="19"/>
    </row>
    <row r="61" spans="1:85" s="50" customFormat="1">
      <c r="A61" s="249" t="s">
        <v>581</v>
      </c>
      <c r="B61" s="244">
        <v>35.799999999999997</v>
      </c>
      <c r="C61" s="244">
        <v>62.4</v>
      </c>
      <c r="D61" s="244">
        <v>67.8</v>
      </c>
      <c r="E61" s="244">
        <v>64.400000000000006</v>
      </c>
      <c r="F61" s="244">
        <v>50.1</v>
      </c>
      <c r="G61" s="244">
        <v>30.6</v>
      </c>
      <c r="H61" s="244">
        <v>47.9</v>
      </c>
      <c r="I61" s="244">
        <v>37.200000000000003</v>
      </c>
      <c r="J61" s="244">
        <v>41.9</v>
      </c>
      <c r="K61" s="244">
        <v>33.4</v>
      </c>
      <c r="L61" s="244">
        <v>46.38</v>
      </c>
      <c r="M61" s="244">
        <v>26.8</v>
      </c>
      <c r="N61" s="244">
        <v>55.6</v>
      </c>
      <c r="O61" s="244">
        <v>64</v>
      </c>
      <c r="P61" s="244">
        <v>85.7</v>
      </c>
      <c r="Q61" s="244">
        <v>105</v>
      </c>
      <c r="R61" s="244">
        <v>50</v>
      </c>
      <c r="S61" s="244">
        <v>68.099999999999994</v>
      </c>
      <c r="T61" s="244">
        <v>87</v>
      </c>
      <c r="U61" s="244">
        <v>25.5</v>
      </c>
      <c r="V61" s="244">
        <v>0</v>
      </c>
      <c r="W61" s="244">
        <v>40.299999999999997</v>
      </c>
      <c r="X61" s="244">
        <v>49</v>
      </c>
      <c r="Y61" s="245">
        <v>50</v>
      </c>
      <c r="Z61" s="245">
        <v>55</v>
      </c>
      <c r="AA61" s="245">
        <v>152</v>
      </c>
      <c r="AB61" s="250">
        <v>455</v>
      </c>
      <c r="AC61" s="74"/>
      <c r="AD61" s="831"/>
      <c r="AE61" s="831"/>
      <c r="AF61" s="831"/>
      <c r="AG61" s="800"/>
      <c r="AH61" s="800"/>
      <c r="AI61" s="800"/>
      <c r="AJ61" s="800"/>
      <c r="AK61" s="800"/>
      <c r="AL61" s="800"/>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1"/>
      <c r="BS61" s="51"/>
      <c r="BT61" s="51"/>
      <c r="BU61" s="51"/>
      <c r="BV61" s="51"/>
      <c r="BW61" s="51"/>
      <c r="BX61" s="51"/>
      <c r="BY61" s="51"/>
    </row>
    <row r="62" spans="1:85">
      <c r="A62" s="249" t="s">
        <v>586</v>
      </c>
      <c r="B62" s="244">
        <v>12.4</v>
      </c>
      <c r="C62" s="244">
        <v>15.2</v>
      </c>
      <c r="D62" s="244">
        <v>18</v>
      </c>
      <c r="E62" s="244">
        <v>2.6</v>
      </c>
      <c r="F62" s="244">
        <v>11</v>
      </c>
      <c r="G62" s="244">
        <v>48.6</v>
      </c>
      <c r="H62" s="244">
        <v>92</v>
      </c>
      <c r="I62" s="244">
        <v>60.3</v>
      </c>
      <c r="J62" s="258"/>
      <c r="K62" s="244">
        <v>50</v>
      </c>
      <c r="L62" s="258"/>
      <c r="M62" s="258"/>
      <c r="N62" s="258"/>
      <c r="O62" s="258"/>
      <c r="P62" s="258"/>
      <c r="Q62" s="258"/>
      <c r="R62" s="258"/>
      <c r="S62" s="258"/>
      <c r="T62" s="258"/>
      <c r="U62" s="258"/>
      <c r="V62" s="258"/>
      <c r="W62" s="258" t="s">
        <v>119</v>
      </c>
      <c r="X62" s="258" t="s">
        <v>119</v>
      </c>
      <c r="Y62" s="258" t="s">
        <v>119</v>
      </c>
      <c r="Z62" s="258" t="s">
        <v>119</v>
      </c>
      <c r="AA62" s="258" t="s">
        <v>119</v>
      </c>
      <c r="AB62" s="258" t="s">
        <v>119</v>
      </c>
      <c r="AC62" s="84"/>
      <c r="AD62" s="84"/>
      <c r="AE62" s="84"/>
      <c r="AF62" s="84"/>
      <c r="AG62" s="71"/>
      <c r="AH62" s="71"/>
      <c r="AI62" s="71"/>
      <c r="AJ62" s="71"/>
      <c r="AK62" s="71"/>
      <c r="AL62" s="71"/>
    </row>
    <row r="63" spans="1:85" s="50" customFormat="1">
      <c r="A63" s="249" t="s">
        <v>583</v>
      </c>
      <c r="B63" s="244">
        <v>11.5</v>
      </c>
      <c r="C63" s="258"/>
      <c r="D63" s="244">
        <v>5.8</v>
      </c>
      <c r="E63" s="244">
        <v>7.1</v>
      </c>
      <c r="F63" s="244">
        <v>7.7</v>
      </c>
      <c r="G63" s="244">
        <v>4.4000000000000004</v>
      </c>
      <c r="H63" s="244">
        <v>0</v>
      </c>
      <c r="I63" s="244">
        <v>0</v>
      </c>
      <c r="J63" s="244">
        <v>17.3</v>
      </c>
      <c r="K63" s="244"/>
      <c r="L63" s="244">
        <v>22.1</v>
      </c>
      <c r="M63" s="258"/>
      <c r="N63" s="244">
        <v>42.3</v>
      </c>
      <c r="O63" s="244">
        <v>10.4</v>
      </c>
      <c r="P63" s="244">
        <v>74</v>
      </c>
      <c r="Q63" s="244">
        <v>59.7</v>
      </c>
      <c r="R63" s="244">
        <v>138.19999999999999</v>
      </c>
      <c r="S63" s="244">
        <v>271.2</v>
      </c>
      <c r="T63" s="244">
        <v>225.7</v>
      </c>
      <c r="U63" s="244">
        <v>162.5</v>
      </c>
      <c r="V63" s="244">
        <v>138</v>
      </c>
      <c r="W63" s="244">
        <v>298.89999999999998</v>
      </c>
      <c r="X63" s="244">
        <v>190.7</v>
      </c>
      <c r="Y63" s="245">
        <v>122.3</v>
      </c>
      <c r="Z63" s="259" t="s">
        <v>119</v>
      </c>
      <c r="AA63" s="245">
        <v>513.79999999999995</v>
      </c>
      <c r="AB63" s="250">
        <v>456.4</v>
      </c>
      <c r="AC63" s="74"/>
      <c r="AD63" s="831"/>
      <c r="AE63" s="831"/>
      <c r="AF63" s="831"/>
      <c r="AG63" s="800"/>
      <c r="AH63" s="800"/>
      <c r="AI63" s="800"/>
      <c r="AJ63" s="800"/>
      <c r="AK63" s="800"/>
      <c r="AL63" s="800"/>
      <c r="AM63" s="3"/>
      <c r="AN63" s="3"/>
      <c r="AO63" s="3"/>
      <c r="AP63" s="3"/>
      <c r="AQ63" s="3"/>
      <c r="AR63" s="3"/>
      <c r="AS63" s="3"/>
      <c r="AT63" s="3"/>
      <c r="AU63" s="3"/>
      <c r="AV63" s="3"/>
      <c r="AW63" s="3"/>
      <c r="AX63" s="3"/>
      <c r="AY63" s="3"/>
      <c r="AZ63" s="3"/>
      <c r="BA63" s="3"/>
      <c r="BB63" s="3"/>
      <c r="BC63" s="3"/>
      <c r="BD63" s="3"/>
      <c r="BE63" s="3"/>
      <c r="BF63" s="3"/>
      <c r="BG63" s="3"/>
      <c r="BH63" s="3"/>
      <c r="BI63" s="3"/>
      <c r="BJ63" s="3"/>
      <c r="BK63" s="51"/>
      <c r="BL63" s="51"/>
      <c r="BM63" s="51"/>
      <c r="BN63" s="51"/>
      <c r="BO63" s="51"/>
      <c r="BP63" s="51"/>
      <c r="BQ63" s="51"/>
      <c r="BR63" s="51"/>
      <c r="BS63" s="51"/>
      <c r="BT63" s="51"/>
      <c r="BU63" s="51"/>
      <c r="BV63" s="51"/>
      <c r="BW63" s="51"/>
      <c r="BX63" s="51"/>
      <c r="BY63" s="51"/>
    </row>
    <row r="64" spans="1:85">
      <c r="A64" s="249" t="s">
        <v>587</v>
      </c>
      <c r="B64" s="244">
        <v>8.8000000000000007</v>
      </c>
      <c r="C64" s="244">
        <v>5.6</v>
      </c>
      <c r="D64" s="244">
        <v>7.5</v>
      </c>
      <c r="E64" s="244">
        <v>8.6999999999999993</v>
      </c>
      <c r="F64" s="244">
        <v>5.9</v>
      </c>
      <c r="G64" s="244">
        <v>5.0999999999999996</v>
      </c>
      <c r="H64" s="244">
        <v>25.1</v>
      </c>
      <c r="I64" s="244">
        <v>18.8</v>
      </c>
      <c r="J64" s="244">
        <v>43.5</v>
      </c>
      <c r="K64" s="244">
        <v>13.7</v>
      </c>
      <c r="L64" s="235"/>
      <c r="M64" s="235"/>
      <c r="N64" s="235"/>
      <c r="O64" s="235"/>
      <c r="P64" s="235"/>
      <c r="Q64" s="235"/>
      <c r="R64" s="235"/>
      <c r="S64" s="235"/>
      <c r="T64" s="235"/>
      <c r="U64" s="235"/>
      <c r="V64" s="235"/>
      <c r="W64" s="235"/>
      <c r="X64" s="235"/>
      <c r="Y64" s="84"/>
      <c r="Z64" s="84"/>
      <c r="AA64" s="84"/>
      <c r="AB64" s="84"/>
      <c r="AC64" s="84"/>
      <c r="AD64" s="84"/>
      <c r="AE64" s="84"/>
      <c r="AF64" s="84"/>
      <c r="AG64" s="71"/>
      <c r="AH64" s="71"/>
      <c r="AI64" s="71"/>
      <c r="AJ64" s="71"/>
      <c r="AK64" s="71"/>
      <c r="AL64" s="71"/>
    </row>
    <row r="65" spans="1:85" s="26" customFormat="1">
      <c r="A65" s="249" t="s">
        <v>206</v>
      </c>
      <c r="B65" s="244">
        <v>6.5</v>
      </c>
      <c r="C65" s="244">
        <v>21.1</v>
      </c>
      <c r="D65" s="244">
        <v>20.100000000000001</v>
      </c>
      <c r="E65" s="244">
        <v>20.3</v>
      </c>
      <c r="F65" s="244">
        <v>9.9</v>
      </c>
      <c r="G65" s="244">
        <v>4.8</v>
      </c>
      <c r="H65" s="244">
        <v>3.5</v>
      </c>
      <c r="I65" s="244">
        <v>3</v>
      </c>
      <c r="J65" s="244">
        <v>1.6</v>
      </c>
      <c r="K65" s="244">
        <v>3</v>
      </c>
      <c r="L65" s="244">
        <v>2.6</v>
      </c>
      <c r="M65" s="244">
        <v>3</v>
      </c>
      <c r="N65" s="244">
        <v>1.1000000000000001</v>
      </c>
      <c r="O65" s="244">
        <v>1.3</v>
      </c>
      <c r="P65" s="244">
        <v>4.3</v>
      </c>
      <c r="Q65" s="244">
        <v>2.8</v>
      </c>
      <c r="R65" s="244">
        <v>0.5</v>
      </c>
      <c r="S65" s="244">
        <v>0.6</v>
      </c>
      <c r="T65" s="244">
        <v>0.5</v>
      </c>
      <c r="U65" s="244">
        <v>1.2</v>
      </c>
      <c r="V65" s="244">
        <v>6.9</v>
      </c>
      <c r="W65" s="244">
        <v>1.3</v>
      </c>
      <c r="X65" s="244">
        <v>12.8</v>
      </c>
      <c r="Y65" s="245">
        <v>0.1</v>
      </c>
      <c r="Z65" s="259" t="s">
        <v>119</v>
      </c>
      <c r="AA65" s="259" t="s">
        <v>119</v>
      </c>
      <c r="AB65" s="250">
        <v>0.1</v>
      </c>
      <c r="AC65" s="74"/>
      <c r="AD65" s="831"/>
      <c r="AE65" s="831"/>
      <c r="AF65" s="831"/>
      <c r="AG65" s="800"/>
      <c r="AH65" s="800"/>
      <c r="AI65" s="800"/>
      <c r="AJ65" s="800"/>
      <c r="AK65" s="800"/>
      <c r="AL65" s="800"/>
      <c r="AM65" s="3"/>
      <c r="AN65" s="3"/>
      <c r="AO65" s="3"/>
      <c r="AP65" s="3"/>
      <c r="AQ65" s="3"/>
      <c r="AR65" s="3"/>
      <c r="AS65" s="3"/>
      <c r="AT65" s="3"/>
      <c r="AU65" s="3"/>
      <c r="AV65" s="3"/>
      <c r="AW65" s="3"/>
      <c r="AX65" s="3"/>
      <c r="AY65" s="3"/>
      <c r="AZ65" s="3"/>
      <c r="BA65" s="3"/>
      <c r="BB65" s="3"/>
      <c r="BC65" s="3"/>
      <c r="BD65" s="3"/>
      <c r="BE65" s="3"/>
      <c r="BF65" s="3"/>
      <c r="BG65" s="3"/>
      <c r="BH65" s="3"/>
      <c r="BI65" s="3"/>
      <c r="BJ65" s="3"/>
      <c r="BK65" s="19"/>
      <c r="BL65" s="19"/>
      <c r="BM65" s="19"/>
      <c r="BN65" s="19"/>
      <c r="BO65" s="19"/>
      <c r="BP65" s="19"/>
      <c r="BQ65" s="19"/>
      <c r="BR65" s="19"/>
      <c r="BS65" s="19"/>
      <c r="BT65" s="19"/>
      <c r="BU65" s="19"/>
      <c r="BV65" s="19"/>
      <c r="BW65" s="19"/>
      <c r="BX65" s="19"/>
      <c r="BY65" s="19"/>
    </row>
    <row r="66" spans="1:85">
      <c r="A66" s="242" t="s">
        <v>164</v>
      </c>
      <c r="B66" s="235"/>
      <c r="C66" s="235"/>
      <c r="D66" s="235"/>
      <c r="E66" s="235"/>
      <c r="F66" s="235"/>
      <c r="G66" s="235"/>
      <c r="H66" s="235"/>
      <c r="I66" s="235"/>
      <c r="J66" s="235"/>
      <c r="K66" s="235"/>
      <c r="L66" s="235"/>
      <c r="M66" s="235"/>
      <c r="N66" s="235"/>
      <c r="O66" s="235"/>
      <c r="P66" s="235"/>
      <c r="Q66" s="235"/>
      <c r="R66" s="235"/>
      <c r="S66" s="235"/>
      <c r="T66" s="235"/>
      <c r="U66" s="235"/>
      <c r="V66" s="235"/>
      <c r="W66" s="235"/>
      <c r="X66" s="235"/>
      <c r="Y66" s="84">
        <f>'Rev (Tb12)'!B94</f>
        <v>23.6</v>
      </c>
      <c r="Z66" s="84">
        <f>'Rev (Tb12)'!C94</f>
        <v>20.399999999999999</v>
      </c>
      <c r="AA66" s="84">
        <f>'Rev (Tb12)'!D94</f>
        <v>30.2</v>
      </c>
      <c r="AB66" s="84">
        <f>'Rev (Tb12)'!E94</f>
        <v>31.7</v>
      </c>
      <c r="AC66" s="84">
        <f>'Rev (Tb12)'!F94</f>
        <v>22.4</v>
      </c>
      <c r="AD66" s="84">
        <f>'Rev (Tb12)'!G94</f>
        <v>16.3</v>
      </c>
      <c r="AE66" s="84">
        <f>'Rev (Tb12)'!H94</f>
        <v>23.4</v>
      </c>
      <c r="AF66" s="84">
        <f>'Rev (Tb12)'!I94</f>
        <v>28.2</v>
      </c>
      <c r="AG66" s="71">
        <f>'Rev (Tb12)'!J94</f>
        <v>24.7</v>
      </c>
      <c r="AH66" s="71">
        <f>'Rev (Tb12)'!K94</f>
        <v>53</v>
      </c>
      <c r="AI66" s="71">
        <f>'Rev (Tb12)'!L94</f>
        <v>76.5</v>
      </c>
      <c r="AJ66" s="71">
        <f>'Rev (Tb12)'!M94</f>
        <v>112.6</v>
      </c>
      <c r="AK66" s="71">
        <f>'Rev (Tb12)'!N94</f>
        <v>154.80000000000001</v>
      </c>
      <c r="AL66" s="71">
        <f>'Rev (Tb12)'!O94</f>
        <v>108.1</v>
      </c>
    </row>
    <row r="67" spans="1:85">
      <c r="A67" s="242" t="s">
        <v>165</v>
      </c>
      <c r="B67" s="235"/>
      <c r="C67" s="235"/>
      <c r="D67" s="235"/>
      <c r="E67" s="235"/>
      <c r="F67" s="235"/>
      <c r="G67" s="235"/>
      <c r="H67" s="235"/>
      <c r="I67" s="235"/>
      <c r="J67" s="235"/>
      <c r="K67" s="235"/>
      <c r="L67" s="235"/>
      <c r="M67" s="235"/>
      <c r="N67" s="235"/>
      <c r="O67" s="235"/>
      <c r="P67" s="235"/>
      <c r="Q67" s="235"/>
      <c r="R67" s="235"/>
      <c r="S67" s="235"/>
      <c r="T67" s="235"/>
      <c r="U67" s="235"/>
      <c r="V67" s="235"/>
      <c r="W67" s="235"/>
      <c r="X67" s="235"/>
      <c r="Y67" s="84">
        <f>'Rev (Tb12)'!B98</f>
        <v>50.8</v>
      </c>
      <c r="Z67" s="84">
        <f>'Rev (Tb12)'!C98</f>
        <v>41.6</v>
      </c>
      <c r="AA67" s="84">
        <f>'Rev (Tb12)'!D98</f>
        <v>75</v>
      </c>
      <c r="AB67" s="84">
        <f>'Rev (Tb12)'!E98</f>
        <v>65.599999999999994</v>
      </c>
      <c r="AC67" s="84">
        <f>'Rev (Tb12)'!F98</f>
        <v>63.5</v>
      </c>
      <c r="AD67" s="84">
        <f>'Rev (Tb12)'!G98</f>
        <v>62.8</v>
      </c>
      <c r="AE67" s="84">
        <f>'Rev (Tb12)'!H98</f>
        <v>32.200000000000003</v>
      </c>
      <c r="AF67" s="84">
        <f>'Rev (Tb12)'!I98</f>
        <v>37.299999999999997</v>
      </c>
      <c r="AG67" s="71">
        <f>'Rev (Tb12)'!J98</f>
        <v>34.200000000000003</v>
      </c>
      <c r="AH67" s="71">
        <f>'Rev (Tb12)'!K98</f>
        <v>35</v>
      </c>
      <c r="AI67" s="71">
        <f>'Rev (Tb12)'!L98</f>
        <v>152.1</v>
      </c>
      <c r="AJ67" s="71">
        <f>'Rev (Tb12)'!M98</f>
        <v>152.1</v>
      </c>
      <c r="AK67" s="71">
        <f>'Rev (Tb12)'!N98</f>
        <v>160.1</v>
      </c>
      <c r="AL67" s="71">
        <f>'Rev (Tb12)'!O98</f>
        <v>152.4</v>
      </c>
    </row>
    <row r="68" spans="1:85">
      <c r="A68" s="392" t="s">
        <v>166</v>
      </c>
      <c r="B68" s="235"/>
      <c r="C68" s="235"/>
      <c r="D68" s="235"/>
      <c r="E68" s="235"/>
      <c r="F68" s="235"/>
      <c r="G68" s="235"/>
      <c r="H68" s="235"/>
      <c r="I68" s="235"/>
      <c r="J68" s="235"/>
      <c r="K68" s="235"/>
      <c r="L68" s="235"/>
      <c r="M68" s="235"/>
      <c r="N68" s="235"/>
      <c r="O68" s="235"/>
      <c r="P68" s="235"/>
      <c r="Q68" s="235"/>
      <c r="R68" s="235"/>
      <c r="S68" s="235"/>
      <c r="T68" s="235"/>
      <c r="U68" s="235"/>
      <c r="V68" s="235"/>
      <c r="W68" s="235"/>
      <c r="X68" s="235"/>
      <c r="Y68" s="84">
        <f>'Rev (Tb12)'!B99</f>
        <v>31.4</v>
      </c>
      <c r="Z68" s="84">
        <f>'Rev (Tb12)'!C99</f>
        <v>32.799999999999997</v>
      </c>
      <c r="AA68" s="84">
        <f>'Rev (Tb12)'!D99</f>
        <v>31</v>
      </c>
      <c r="AB68" s="84">
        <f>'Rev (Tb12)'!E99</f>
        <v>25.3</v>
      </c>
      <c r="AC68" s="84">
        <f>'Rev (Tb12)'!F99</f>
        <v>28.7</v>
      </c>
      <c r="AD68" s="84">
        <f>'Rev (Tb12)'!G99</f>
        <v>22.9</v>
      </c>
      <c r="AE68" s="84">
        <f>'Rev (Tb12)'!H99</f>
        <v>8.1999999999999993</v>
      </c>
      <c r="AF68" s="84">
        <f>'Rev (Tb12)'!I99</f>
        <v>14.2</v>
      </c>
      <c r="AG68" s="71">
        <f>'Rev (Tb12)'!J99</f>
        <v>4.5999999999999996</v>
      </c>
      <c r="AH68" s="71">
        <f>'Rev (Tb12)'!K99</f>
        <v>4.5999999999999996</v>
      </c>
      <c r="AI68" s="71">
        <f>'Rev (Tb12)'!L99</f>
        <v>4.7</v>
      </c>
      <c r="AJ68" s="71">
        <f>'Rev (Tb12)'!M99</f>
        <v>4.7</v>
      </c>
      <c r="AK68" s="71">
        <f>'Rev (Tb12)'!N99</f>
        <v>4.9000000000000004</v>
      </c>
      <c r="AL68" s="71">
        <f>'Rev (Tb12)'!O99</f>
        <v>5</v>
      </c>
    </row>
    <row r="69" spans="1:85">
      <c r="A69" s="392" t="s">
        <v>167</v>
      </c>
      <c r="B69" s="235"/>
      <c r="C69" s="235"/>
      <c r="D69" s="235"/>
      <c r="E69" s="235"/>
      <c r="F69" s="235"/>
      <c r="G69" s="235"/>
      <c r="H69" s="235"/>
      <c r="I69" s="235"/>
      <c r="J69" s="235"/>
      <c r="K69" s="235"/>
      <c r="L69" s="235"/>
      <c r="M69" s="235"/>
      <c r="N69" s="235"/>
      <c r="O69" s="235"/>
      <c r="P69" s="235"/>
      <c r="Q69" s="235"/>
      <c r="R69" s="235"/>
      <c r="S69" s="235"/>
      <c r="T69" s="235"/>
      <c r="U69" s="235"/>
      <c r="V69" s="235"/>
      <c r="W69" s="235"/>
      <c r="X69" s="235"/>
      <c r="Y69" s="84">
        <f>'Rev (Tb12)'!B100</f>
        <v>19.5</v>
      </c>
      <c r="Z69" s="84">
        <f>'Rev (Tb12)'!C100</f>
        <v>8.8000000000000007</v>
      </c>
      <c r="AA69" s="84">
        <f>'Rev (Tb12)'!D100</f>
        <v>44.1</v>
      </c>
      <c r="AB69" s="84">
        <f>'Rev (Tb12)'!E100</f>
        <v>40.299999999999997</v>
      </c>
      <c r="AC69" s="84">
        <f>'Rev (Tb12)'!F100</f>
        <v>34.9</v>
      </c>
      <c r="AD69" s="84">
        <f>'Rev (Tb12)'!G100</f>
        <v>39.9</v>
      </c>
      <c r="AE69" s="84">
        <f>'Rev (Tb12)'!H100</f>
        <v>24</v>
      </c>
      <c r="AF69" s="84">
        <f>'Rev (Tb12)'!I100</f>
        <v>23</v>
      </c>
      <c r="AG69" s="71">
        <f>'Rev (Tb12)'!J100</f>
        <v>29.6</v>
      </c>
      <c r="AH69" s="71">
        <f>'Rev (Tb12)'!K100</f>
        <v>30.4</v>
      </c>
      <c r="AI69" s="71">
        <f>'Rev (Tb12)'!L100</f>
        <v>31.4</v>
      </c>
      <c r="AJ69" s="71">
        <f>'Rev (Tb12)'!M100</f>
        <v>31.4</v>
      </c>
      <c r="AK69" s="71">
        <f>'Rev (Tb12)'!N100</f>
        <v>31.4</v>
      </c>
      <c r="AL69" s="71">
        <f>'Rev (Tb12)'!O100</f>
        <v>0</v>
      </c>
    </row>
    <row r="70" spans="1:85">
      <c r="A70" s="242" t="s">
        <v>168</v>
      </c>
      <c r="B70" s="235"/>
      <c r="C70" s="235"/>
      <c r="D70" s="235"/>
      <c r="E70" s="235"/>
      <c r="F70" s="235"/>
      <c r="G70" s="235"/>
      <c r="H70" s="235"/>
      <c r="I70" s="235"/>
      <c r="J70" s="235"/>
      <c r="K70" s="235"/>
      <c r="L70" s="235"/>
      <c r="M70" s="235"/>
      <c r="N70" s="235"/>
      <c r="O70" s="235"/>
      <c r="P70" s="235"/>
      <c r="Q70" s="235"/>
      <c r="R70" s="235"/>
      <c r="S70" s="235"/>
      <c r="T70" s="235"/>
      <c r="U70" s="235"/>
      <c r="V70" s="235"/>
      <c r="W70" s="235"/>
      <c r="X70" s="235"/>
      <c r="Y70" s="84">
        <f>'Rev (Tb12)'!B102</f>
        <v>0.3</v>
      </c>
      <c r="Z70" s="84">
        <f>'Rev (Tb12)'!C102</f>
        <v>2.4</v>
      </c>
      <c r="AA70" s="84">
        <f>'Rev (Tb12)'!D102</f>
        <v>1.9</v>
      </c>
      <c r="AB70" s="84">
        <f>'Rev (Tb12)'!E102</f>
        <v>2.8</v>
      </c>
      <c r="AC70" s="84">
        <f>'Rev (Tb12)'!F102</f>
        <v>1.8</v>
      </c>
      <c r="AD70" s="84">
        <f>'Rev (Tb12)'!G102</f>
        <v>1.6</v>
      </c>
      <c r="AE70" s="84">
        <f>'Rev (Tb12)'!H102</f>
        <v>1.9</v>
      </c>
      <c r="AF70" s="84">
        <f>'Rev (Tb12)'!I102</f>
        <v>1.8</v>
      </c>
      <c r="AG70" s="71">
        <f>'Rev (Tb12)'!J102</f>
        <v>1.8</v>
      </c>
      <c r="AH70" s="71">
        <f>'Rev (Tb12)'!K102</f>
        <v>1.8</v>
      </c>
      <c r="AI70" s="71">
        <f>'Rev (Tb12)'!L102</f>
        <v>1.8</v>
      </c>
      <c r="AJ70" s="71">
        <f>'Rev (Tb12)'!M102</f>
        <v>1.8</v>
      </c>
      <c r="AK70" s="71">
        <f>'Rev (Tb12)'!N102</f>
        <v>1.8</v>
      </c>
      <c r="AL70" s="71">
        <f>'Rev (Tb12)'!O102</f>
        <v>1.8</v>
      </c>
    </row>
    <row r="71" spans="1:85">
      <c r="A71" s="242" t="s">
        <v>169</v>
      </c>
      <c r="B71" s="235"/>
      <c r="C71" s="235"/>
      <c r="D71" s="235"/>
      <c r="E71" s="235"/>
      <c r="F71" s="235"/>
      <c r="G71" s="235"/>
      <c r="H71" s="235"/>
      <c r="I71" s="235"/>
      <c r="J71" s="235"/>
      <c r="K71" s="235"/>
      <c r="L71" s="235"/>
      <c r="M71" s="235"/>
      <c r="N71" s="235"/>
      <c r="O71" s="235"/>
      <c r="P71" s="235"/>
      <c r="Q71" s="235"/>
      <c r="R71" s="235"/>
      <c r="S71" s="235"/>
      <c r="T71" s="235"/>
      <c r="U71" s="235"/>
      <c r="V71" s="235"/>
      <c r="W71" s="235"/>
      <c r="X71" s="235"/>
      <c r="Y71" s="84">
        <f>'Rev (Tb12)'!B103</f>
        <v>21.9</v>
      </c>
      <c r="Z71" s="84">
        <f>'Rev (Tb12)'!C103</f>
        <v>20.8</v>
      </c>
      <c r="AA71" s="84">
        <f>'Rev (Tb12)'!D103</f>
        <v>2.5</v>
      </c>
      <c r="AB71" s="84">
        <f>'Rev (Tb12)'!E103</f>
        <v>14.4</v>
      </c>
      <c r="AC71" s="84">
        <f>'Rev (Tb12)'!F103</f>
        <v>17.2</v>
      </c>
      <c r="AD71" s="84">
        <f>'Rev (Tb12)'!G103</f>
        <v>18.5</v>
      </c>
      <c r="AE71" s="84">
        <f>'Rev (Tb12)'!H103</f>
        <v>675.9</v>
      </c>
      <c r="AF71" s="84">
        <f>'Rev (Tb12)'!I103</f>
        <v>418.2</v>
      </c>
      <c r="AG71" s="71">
        <f>'Rev (Tb12)'!J103</f>
        <v>218.4</v>
      </c>
      <c r="AH71" s="71">
        <f>'Rev (Tb12)'!K103</f>
        <v>136.5</v>
      </c>
      <c r="AI71" s="71">
        <f>'Rev (Tb12)'!L103</f>
        <v>471.7</v>
      </c>
      <c r="AJ71" s="71">
        <f>'Rev (Tb12)'!M103</f>
        <v>492.8</v>
      </c>
      <c r="AK71" s="71">
        <f>'Rev (Tb12)'!N103</f>
        <v>506.7</v>
      </c>
      <c r="AL71" s="71">
        <f>'Rev (Tb12)'!O103</f>
        <v>506.7</v>
      </c>
    </row>
    <row r="72" spans="1:85">
      <c r="A72" s="328" t="s">
        <v>669</v>
      </c>
      <c r="B72" s="235"/>
      <c r="C72" s="235"/>
      <c r="D72" s="235"/>
      <c r="E72" s="235"/>
      <c r="F72" s="235"/>
      <c r="G72" s="235"/>
      <c r="H72" s="235"/>
      <c r="I72" s="235"/>
      <c r="J72" s="235"/>
      <c r="K72" s="235"/>
      <c r="L72" s="235"/>
      <c r="M72" s="235"/>
      <c r="N72" s="235"/>
      <c r="O72" s="235"/>
      <c r="P72" s="235"/>
      <c r="Q72" s="235"/>
      <c r="R72" s="235"/>
      <c r="S72" s="235"/>
      <c r="T72" s="235"/>
      <c r="U72" s="235"/>
      <c r="V72" s="235"/>
      <c r="W72" s="235"/>
      <c r="X72" s="235"/>
      <c r="Y72" s="84"/>
      <c r="Z72" s="84"/>
      <c r="AA72" s="84"/>
      <c r="AB72" s="84"/>
      <c r="AC72" s="84">
        <f>'Rev (Tb12)'!F106</f>
        <v>15.1</v>
      </c>
      <c r="AD72" s="84">
        <f>'Rev (Tb12)'!G106</f>
        <v>17.399999999999999</v>
      </c>
      <c r="AE72" s="84">
        <f>'Rev (Tb12)'!H106</f>
        <v>21.3</v>
      </c>
      <c r="AF72" s="84">
        <f>'Rev (Tb12)'!I106</f>
        <v>13.2</v>
      </c>
      <c r="AG72" s="71">
        <f>'Rev (Tb12)'!J106</f>
        <v>0</v>
      </c>
      <c r="AH72" s="71">
        <f>'Rev (Tb12)'!K106</f>
        <v>0</v>
      </c>
      <c r="AI72" s="71">
        <f>'Rev (Tb12)'!L106</f>
        <v>0</v>
      </c>
      <c r="AJ72" s="71">
        <f>'Rev (Tb12)'!M106</f>
        <v>0</v>
      </c>
      <c r="AK72" s="71">
        <f>'Rev (Tb12)'!N106</f>
        <v>0</v>
      </c>
      <c r="AL72" s="71">
        <f>'Rev (Tb12)'!O106</f>
        <v>0</v>
      </c>
    </row>
    <row r="73" spans="1:85">
      <c r="A73" s="328" t="s">
        <v>670</v>
      </c>
      <c r="B73" s="235"/>
      <c r="C73" s="235"/>
      <c r="D73" s="235"/>
      <c r="E73" s="235"/>
      <c r="F73" s="235"/>
      <c r="G73" s="235"/>
      <c r="H73" s="235"/>
      <c r="I73" s="235"/>
      <c r="J73" s="235"/>
      <c r="K73" s="235"/>
      <c r="L73" s="235"/>
      <c r="M73" s="235"/>
      <c r="N73" s="235"/>
      <c r="O73" s="235"/>
      <c r="P73" s="235"/>
      <c r="Q73" s="235"/>
      <c r="R73" s="235"/>
      <c r="S73" s="235"/>
      <c r="T73" s="235"/>
      <c r="U73" s="235"/>
      <c r="V73" s="235"/>
      <c r="W73" s="235"/>
      <c r="X73" s="235"/>
      <c r="Y73" s="84"/>
      <c r="Z73" s="84"/>
      <c r="AA73" s="84"/>
      <c r="AB73" s="84"/>
      <c r="AC73" s="84"/>
      <c r="AD73" s="84"/>
      <c r="AE73" s="84"/>
      <c r="AF73" s="84"/>
      <c r="AG73" s="71"/>
      <c r="AH73" s="71"/>
      <c r="AI73" s="71"/>
      <c r="AJ73" s="71"/>
      <c r="AK73" s="71"/>
      <c r="AL73" s="71"/>
    </row>
    <row r="74" spans="1:85">
      <c r="A74" s="328" t="s">
        <v>671</v>
      </c>
      <c r="B74" s="235"/>
      <c r="C74" s="235"/>
      <c r="D74" s="235"/>
      <c r="E74" s="235"/>
      <c r="F74" s="235"/>
      <c r="G74" s="235"/>
      <c r="H74" s="235"/>
      <c r="I74" s="235"/>
      <c r="J74" s="235"/>
      <c r="K74" s="235"/>
      <c r="L74" s="235"/>
      <c r="M74" s="235"/>
      <c r="N74" s="235"/>
      <c r="O74" s="235"/>
      <c r="P74" s="235"/>
      <c r="Q74" s="235"/>
      <c r="R74" s="235"/>
      <c r="S74" s="235"/>
      <c r="T74" s="235"/>
      <c r="U74" s="235"/>
      <c r="V74" s="235"/>
      <c r="W74" s="235"/>
      <c r="X74" s="235"/>
      <c r="Y74" s="84"/>
      <c r="Z74" s="84"/>
      <c r="AA74" s="84"/>
      <c r="AB74" s="84"/>
      <c r="AC74" s="84"/>
      <c r="AD74" s="84"/>
      <c r="AE74" s="84"/>
      <c r="AF74" s="84"/>
      <c r="AG74" s="71"/>
      <c r="AH74" s="71"/>
      <c r="AI74" s="71"/>
      <c r="AJ74" s="71"/>
      <c r="AK74" s="71"/>
      <c r="AL74" s="71"/>
    </row>
    <row r="75" spans="1:85" s="26" customFormat="1">
      <c r="A75" s="249" t="s">
        <v>207</v>
      </c>
      <c r="B75" s="244">
        <v>34</v>
      </c>
      <c r="C75" s="244">
        <v>62.7</v>
      </c>
      <c r="D75" s="244">
        <v>68.099999999999994</v>
      </c>
      <c r="E75" s="244">
        <v>63.7</v>
      </c>
      <c r="F75" s="244">
        <v>64.400000000000006</v>
      </c>
      <c r="G75" s="244">
        <v>69.2</v>
      </c>
      <c r="H75" s="244">
        <v>109.1</v>
      </c>
      <c r="I75" s="244">
        <v>82</v>
      </c>
      <c r="J75" s="258">
        <v>110.8</v>
      </c>
      <c r="K75" s="258">
        <v>127.3</v>
      </c>
      <c r="L75" s="244">
        <v>70.3</v>
      </c>
      <c r="M75" s="244">
        <v>114.7</v>
      </c>
      <c r="N75" s="244">
        <v>72.5</v>
      </c>
      <c r="O75" s="244">
        <v>72.2</v>
      </c>
      <c r="P75" s="244">
        <v>75.2</v>
      </c>
      <c r="Q75" s="244">
        <v>77.599999999999994</v>
      </c>
      <c r="R75" s="244">
        <v>90.7</v>
      </c>
      <c r="S75" s="244">
        <v>88.9</v>
      </c>
      <c r="T75" s="244">
        <v>119.8</v>
      </c>
      <c r="U75" s="244">
        <v>93.4</v>
      </c>
      <c r="V75" s="244">
        <v>99.9</v>
      </c>
      <c r="W75" s="244">
        <v>94.6</v>
      </c>
      <c r="X75" s="244">
        <v>97.8</v>
      </c>
      <c r="Y75" s="245">
        <v>106.4</v>
      </c>
      <c r="Z75" s="245">
        <v>218.9</v>
      </c>
      <c r="AA75" s="245">
        <v>235.1</v>
      </c>
      <c r="AB75" s="250">
        <v>215.4</v>
      </c>
      <c r="AC75" s="74"/>
      <c r="AD75" s="831"/>
      <c r="AE75" s="831"/>
      <c r="AF75" s="831"/>
      <c r="AG75" s="800"/>
      <c r="AH75" s="800"/>
      <c r="AI75" s="800"/>
      <c r="AJ75" s="800"/>
      <c r="AK75" s="800"/>
      <c r="AL75" s="800"/>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row>
    <row r="76" spans="1:85" s="26" customFormat="1">
      <c r="A76" s="249" t="s">
        <v>585</v>
      </c>
      <c r="B76" s="244">
        <v>26</v>
      </c>
      <c r="C76" s="244"/>
      <c r="D76" s="244"/>
      <c r="E76" s="244"/>
      <c r="F76" s="244"/>
      <c r="G76" s="244"/>
      <c r="H76" s="244"/>
      <c r="I76" s="244"/>
      <c r="J76" s="258"/>
      <c r="K76" s="258"/>
      <c r="L76" s="244"/>
      <c r="M76" s="244"/>
      <c r="N76" s="244"/>
      <c r="O76" s="244"/>
      <c r="P76" s="244"/>
      <c r="Q76" s="244"/>
      <c r="R76" s="244"/>
      <c r="S76" s="244"/>
      <c r="T76" s="244"/>
      <c r="U76" s="244"/>
      <c r="V76" s="244"/>
      <c r="W76" s="244"/>
      <c r="X76" s="244"/>
      <c r="Y76" s="245"/>
      <c r="Z76" s="245"/>
      <c r="AA76" s="245"/>
      <c r="AB76" s="250"/>
      <c r="AC76" s="74"/>
      <c r="AD76" s="831"/>
      <c r="AE76" s="831"/>
      <c r="AF76" s="831"/>
      <c r="AG76" s="800"/>
      <c r="AH76" s="800"/>
      <c r="AI76" s="800"/>
      <c r="AJ76" s="800"/>
      <c r="AK76" s="800"/>
      <c r="AL76" s="800"/>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row>
    <row r="77" spans="1:85" s="26" customFormat="1">
      <c r="A77" s="249" t="s">
        <v>208</v>
      </c>
      <c r="B77" s="258"/>
      <c r="C77" s="258"/>
      <c r="D77" s="258"/>
      <c r="E77" s="258"/>
      <c r="F77" s="258"/>
      <c r="G77" s="258"/>
      <c r="H77" s="258"/>
      <c r="I77" s="258"/>
      <c r="J77" s="258"/>
      <c r="K77" s="258"/>
      <c r="L77" s="244">
        <v>14.2</v>
      </c>
      <c r="M77" s="244"/>
      <c r="N77" s="244"/>
      <c r="O77" s="244">
        <v>22</v>
      </c>
      <c r="P77" s="244"/>
      <c r="Q77" s="244"/>
      <c r="R77" s="244"/>
      <c r="S77" s="244"/>
      <c r="T77" s="244"/>
      <c r="U77" s="244"/>
      <c r="V77" s="244"/>
      <c r="W77" s="244"/>
      <c r="X77" s="244"/>
      <c r="Y77" s="259"/>
      <c r="Z77" s="259" t="s">
        <v>119</v>
      </c>
      <c r="AA77" s="259" t="s">
        <v>119</v>
      </c>
      <c r="AB77" s="252" t="s">
        <v>119</v>
      </c>
      <c r="AC77" s="74"/>
      <c r="AD77" s="831"/>
      <c r="AE77" s="831"/>
      <c r="AF77" s="831"/>
      <c r="AG77" s="800"/>
      <c r="AH77" s="800"/>
      <c r="AI77" s="800"/>
      <c r="AJ77" s="800"/>
      <c r="AK77" s="800"/>
      <c r="AL77" s="800"/>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row>
    <row r="78" spans="1:85" s="26" customFormat="1">
      <c r="A78" s="249" t="s">
        <v>209</v>
      </c>
      <c r="B78" s="258"/>
      <c r="C78" s="258"/>
      <c r="D78" s="258"/>
      <c r="E78" s="258"/>
      <c r="F78" s="258"/>
      <c r="G78" s="258"/>
      <c r="H78" s="258"/>
      <c r="I78" s="258"/>
      <c r="J78" s="258"/>
      <c r="K78" s="258"/>
      <c r="L78" s="258"/>
      <c r="M78" s="258"/>
      <c r="N78" s="258"/>
      <c r="O78" s="258"/>
      <c r="P78" s="258"/>
      <c r="Q78" s="258"/>
      <c r="R78" s="258"/>
      <c r="S78" s="258"/>
      <c r="T78" s="258"/>
      <c r="U78" s="258"/>
      <c r="V78" s="258">
        <v>521</v>
      </c>
      <c r="W78" s="258"/>
      <c r="X78" s="258"/>
      <c r="Y78" s="259">
        <v>144.4</v>
      </c>
      <c r="Z78" s="259" t="s">
        <v>119</v>
      </c>
      <c r="AA78" s="259" t="s">
        <v>119</v>
      </c>
      <c r="AB78" s="252" t="s">
        <v>119</v>
      </c>
      <c r="AC78" s="74"/>
      <c r="AD78" s="831"/>
      <c r="AE78" s="831"/>
      <c r="AF78" s="831"/>
      <c r="AG78" s="800"/>
      <c r="AH78" s="800"/>
      <c r="AI78" s="800"/>
      <c r="AJ78" s="800"/>
      <c r="AK78" s="800"/>
      <c r="AL78" s="800"/>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row>
    <row r="79" spans="1:85">
      <c r="A79" s="242"/>
      <c r="B79" s="235"/>
      <c r="C79" s="235"/>
      <c r="D79" s="235"/>
      <c r="E79" s="235"/>
      <c r="F79" s="235"/>
      <c r="G79" s="235"/>
      <c r="H79" s="235"/>
      <c r="I79" s="235"/>
      <c r="J79" s="235"/>
      <c r="K79" s="235"/>
      <c r="L79" s="235"/>
      <c r="M79" s="235"/>
      <c r="N79" s="235"/>
      <c r="O79" s="235"/>
      <c r="P79" s="235"/>
      <c r="Q79" s="235"/>
      <c r="R79" s="235"/>
      <c r="S79" s="235"/>
      <c r="T79" s="235"/>
      <c r="U79" s="235"/>
      <c r="V79" s="235"/>
      <c r="W79" s="235"/>
      <c r="X79" s="235"/>
      <c r="Y79" s="116"/>
      <c r="Z79" s="116"/>
      <c r="AA79" s="116"/>
      <c r="AB79" s="260"/>
      <c r="AC79" s="84"/>
      <c r="AD79" s="116"/>
      <c r="AE79" s="116"/>
      <c r="AF79" s="116"/>
      <c r="AG79" s="82"/>
      <c r="AH79" s="82"/>
      <c r="AI79" s="82"/>
      <c r="AJ79" s="82"/>
      <c r="AK79" s="82"/>
      <c r="AL79" s="82"/>
    </row>
    <row r="80" spans="1:85" s="52" customFormat="1">
      <c r="A80" s="233" t="s">
        <v>210</v>
      </c>
      <c r="B80" s="234">
        <v>824.2</v>
      </c>
      <c r="C80" s="234">
        <v>749.6</v>
      </c>
      <c r="D80" s="234">
        <v>811.40000000000009</v>
      </c>
      <c r="E80" s="234">
        <v>929.2</v>
      </c>
      <c r="F80" s="234">
        <v>1127</v>
      </c>
      <c r="G80" s="234">
        <v>1286.9000000000001</v>
      </c>
      <c r="H80" s="234">
        <v>1484.8000000000002</v>
      </c>
      <c r="I80" s="234">
        <v>1727.6</v>
      </c>
      <c r="J80" s="234">
        <f t="shared" ref="J80:AB80" si="1">J53+J9</f>
        <v>1889.6999999999998</v>
      </c>
      <c r="K80" s="234">
        <f t="shared" si="1"/>
        <v>1882.6</v>
      </c>
      <c r="L80" s="234">
        <f t="shared" si="1"/>
        <v>2091.9</v>
      </c>
      <c r="M80" s="234">
        <f t="shared" si="1"/>
        <v>2459.4</v>
      </c>
      <c r="N80" s="234">
        <f t="shared" si="1"/>
        <v>2465.8000000000002</v>
      </c>
      <c r="O80" s="234">
        <f t="shared" si="1"/>
        <v>2539.8000000000002</v>
      </c>
      <c r="P80" s="234">
        <f t="shared" si="1"/>
        <v>2917.1</v>
      </c>
      <c r="Q80" s="234">
        <f t="shared" si="1"/>
        <v>3465.2</v>
      </c>
      <c r="R80" s="234">
        <f t="shared" si="1"/>
        <v>4023.4</v>
      </c>
      <c r="S80" s="234">
        <f t="shared" si="1"/>
        <v>5373.6</v>
      </c>
      <c r="T80" s="234">
        <f t="shared" si="1"/>
        <v>6287</v>
      </c>
      <c r="U80" s="234">
        <f t="shared" si="1"/>
        <v>6038.7000000000007</v>
      </c>
      <c r="V80" s="234">
        <f t="shared" si="1"/>
        <v>5740.3</v>
      </c>
      <c r="W80" s="234">
        <f t="shared" si="1"/>
        <v>6869.8</v>
      </c>
      <c r="X80" s="234">
        <f t="shared" si="1"/>
        <v>8254.5</v>
      </c>
      <c r="Y80" s="234">
        <f t="shared" si="1"/>
        <v>8571.5</v>
      </c>
      <c r="Z80" s="234">
        <f t="shared" si="1"/>
        <v>8862.4</v>
      </c>
      <c r="AA80" s="234">
        <f t="shared" si="1"/>
        <v>10496.9</v>
      </c>
      <c r="AB80" s="234">
        <f t="shared" si="1"/>
        <v>9924.5</v>
      </c>
      <c r="AC80" s="73"/>
      <c r="AD80" s="832"/>
      <c r="AE80" s="832"/>
      <c r="AF80" s="832"/>
      <c r="AG80" s="801"/>
      <c r="AH80" s="801"/>
      <c r="AI80" s="801"/>
      <c r="AJ80" s="801"/>
      <c r="AK80" s="801"/>
      <c r="AL80" s="801"/>
      <c r="AM80" s="47"/>
      <c r="AN80" s="47"/>
      <c r="AO80" s="47"/>
      <c r="AP80" s="47"/>
      <c r="AQ80" s="47"/>
      <c r="AR80" s="47"/>
      <c r="AS80" s="47"/>
      <c r="AT80" s="47"/>
      <c r="AU80" s="47"/>
      <c r="AV80" s="47"/>
      <c r="AW80" s="47"/>
      <c r="AX80" s="47"/>
      <c r="AY80" s="47"/>
      <c r="AZ80" s="47"/>
      <c r="BA80" s="47"/>
      <c r="BB80" s="47"/>
      <c r="BC80" s="47"/>
      <c r="BD80" s="47"/>
      <c r="BE80" s="47"/>
      <c r="BF80" s="47"/>
      <c r="BG80" s="47"/>
      <c r="BH80" s="47"/>
      <c r="BI80" s="47"/>
      <c r="BJ80" s="47"/>
      <c r="BK80" s="47"/>
      <c r="BL80" s="47"/>
      <c r="BM80" s="47"/>
      <c r="BN80" s="47"/>
      <c r="BO80" s="47"/>
      <c r="BP80" s="47"/>
      <c r="BQ80" s="47"/>
      <c r="BR80" s="47"/>
      <c r="BS80" s="47"/>
      <c r="BT80" s="47"/>
      <c r="BU80" s="47"/>
      <c r="BV80" s="47"/>
      <c r="BW80" s="47"/>
      <c r="BX80" s="47"/>
      <c r="BY80" s="47"/>
      <c r="BZ80" s="47"/>
      <c r="CA80" s="47"/>
      <c r="CB80" s="47"/>
      <c r="CC80" s="47"/>
      <c r="CD80" s="47"/>
      <c r="CE80" s="47"/>
      <c r="CF80" s="47"/>
      <c r="CG80" s="47"/>
    </row>
    <row r="81" spans="1:85" s="52" customFormat="1">
      <c r="A81" s="233"/>
      <c r="B81" s="234"/>
      <c r="C81" s="234"/>
      <c r="D81" s="234"/>
      <c r="E81" s="234"/>
      <c r="F81" s="234"/>
      <c r="G81" s="234"/>
      <c r="H81" s="234"/>
      <c r="I81" s="234"/>
      <c r="J81" s="687"/>
      <c r="K81" s="234"/>
      <c r="L81" s="234"/>
      <c r="M81" s="234"/>
      <c r="N81" s="234"/>
      <c r="O81" s="234"/>
      <c r="P81" s="234"/>
      <c r="Q81" s="234"/>
      <c r="R81" s="234"/>
      <c r="S81" s="234"/>
      <c r="T81" s="234"/>
      <c r="U81" s="234"/>
      <c r="V81" s="234"/>
      <c r="W81" s="234"/>
      <c r="X81" s="234"/>
      <c r="Y81" s="234"/>
      <c r="Z81" s="234"/>
      <c r="AA81" s="234"/>
      <c r="AB81" s="234"/>
      <c r="AC81" s="73"/>
      <c r="AD81" s="832"/>
      <c r="AE81" s="832"/>
      <c r="AF81" s="832"/>
      <c r="AG81" s="801"/>
      <c r="AH81" s="801"/>
      <c r="AI81" s="801"/>
      <c r="AJ81" s="801"/>
      <c r="AK81" s="801"/>
      <c r="AL81" s="801"/>
      <c r="AM81" s="47"/>
      <c r="AN81" s="47"/>
      <c r="AO81" s="47"/>
      <c r="AP81" s="47"/>
      <c r="AQ81" s="47"/>
      <c r="AR81" s="47"/>
      <c r="AS81" s="47"/>
      <c r="AT81" s="47"/>
      <c r="AU81" s="47"/>
      <c r="AV81" s="47"/>
      <c r="AW81" s="47"/>
      <c r="AX81" s="47"/>
      <c r="AY81" s="47"/>
      <c r="AZ81" s="47"/>
      <c r="BA81" s="47"/>
      <c r="BB81" s="47"/>
      <c r="BC81" s="47"/>
      <c r="BD81" s="47"/>
      <c r="BE81" s="47"/>
      <c r="BF81" s="47"/>
      <c r="BG81" s="47"/>
      <c r="BH81" s="47"/>
      <c r="BI81" s="47"/>
      <c r="BJ81" s="47"/>
      <c r="BK81" s="47"/>
      <c r="BL81" s="47"/>
      <c r="BM81" s="47"/>
      <c r="BN81" s="47"/>
      <c r="BO81" s="47"/>
      <c r="BP81" s="47"/>
      <c r="BQ81" s="47"/>
      <c r="BR81" s="47"/>
      <c r="BS81" s="47"/>
      <c r="BT81" s="47"/>
      <c r="BU81" s="47"/>
      <c r="BV81" s="47"/>
      <c r="BW81" s="47"/>
      <c r="BX81" s="47"/>
      <c r="BY81" s="47"/>
      <c r="BZ81" s="47"/>
      <c r="CA81" s="47"/>
      <c r="CB81" s="47"/>
      <c r="CC81" s="47"/>
      <c r="CD81" s="47"/>
      <c r="CE81" s="47"/>
      <c r="CF81" s="47"/>
      <c r="CG81" s="47"/>
    </row>
    <row r="82" spans="1:85" s="4" customFormat="1">
      <c r="A82" s="237" t="s">
        <v>151</v>
      </c>
      <c r="B82" s="255"/>
      <c r="C82" s="255"/>
      <c r="D82" s="255"/>
      <c r="E82" s="255"/>
      <c r="F82" s="255"/>
      <c r="G82" s="255"/>
      <c r="H82" s="255"/>
      <c r="I82" s="255"/>
      <c r="J82" s="255"/>
      <c r="K82" s="255"/>
      <c r="L82" s="255"/>
      <c r="M82" s="255"/>
      <c r="N82" s="255"/>
      <c r="O82" s="255"/>
      <c r="P82" s="255"/>
      <c r="Q82" s="255"/>
      <c r="R82" s="255"/>
      <c r="S82" s="255"/>
      <c r="T82" s="255"/>
      <c r="U82" s="255"/>
      <c r="V82" s="255"/>
      <c r="W82" s="255"/>
      <c r="X82" s="255"/>
      <c r="Y82" s="73">
        <f>'Rev (Tb12)'!B70</f>
        <v>930.8</v>
      </c>
      <c r="Z82" s="73">
        <f>'Rev (Tb12)'!C70</f>
        <v>877.5</v>
      </c>
      <c r="AA82" s="73">
        <f>'Rev (Tb12)'!D70</f>
        <v>867.5</v>
      </c>
      <c r="AB82" s="73">
        <f>'Rev (Tb12)'!E70</f>
        <v>819.5</v>
      </c>
      <c r="AC82" s="73">
        <f>'Rev (Tb12)'!F70</f>
        <v>1430.1</v>
      </c>
      <c r="AD82" s="73">
        <f>'Rev (Tb12)'!G70</f>
        <v>1439.9</v>
      </c>
      <c r="AE82" s="73">
        <f>'Rev (Tb12)'!H70</f>
        <v>1835.7</v>
      </c>
      <c r="AF82" s="73">
        <f>'Rev (Tb12)'!I70</f>
        <v>1775.6</v>
      </c>
      <c r="AG82" s="72">
        <f>'Rev (Tb12)'!J70</f>
        <v>932.1</v>
      </c>
      <c r="AH82" s="72">
        <f>'Rev (Tb12)'!K70</f>
        <v>1008.3</v>
      </c>
      <c r="AI82" s="72">
        <f>'Rev (Tb12)'!L70</f>
        <v>1092.7</v>
      </c>
      <c r="AJ82" s="72">
        <f>'Rev (Tb12)'!M70</f>
        <v>1076.5</v>
      </c>
      <c r="AK82" s="72">
        <f>'Rev (Tb12)'!N70</f>
        <v>1145.8</v>
      </c>
      <c r="AL82" s="72">
        <f>'Rev (Tb12)'!O70</f>
        <v>1215</v>
      </c>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row>
    <row r="83" spans="1:85" s="48" customFormat="1">
      <c r="A83" s="256" t="s">
        <v>151</v>
      </c>
      <c r="B83" s="240">
        <v>189.7</v>
      </c>
      <c r="C83" s="240">
        <v>239.2</v>
      </c>
      <c r="D83" s="240">
        <v>214.8</v>
      </c>
      <c r="E83" s="240">
        <v>196.3</v>
      </c>
      <c r="F83" s="240">
        <v>181.6</v>
      </c>
      <c r="G83" s="240">
        <v>164.8</v>
      </c>
      <c r="H83" s="240">
        <v>236.7</v>
      </c>
      <c r="I83" s="240">
        <v>170.1</v>
      </c>
      <c r="J83" s="240">
        <v>312</v>
      </c>
      <c r="K83" s="240">
        <v>470.3</v>
      </c>
      <c r="L83" s="240">
        <v>477.1</v>
      </c>
      <c r="M83" s="240">
        <v>516.4</v>
      </c>
      <c r="N83" s="240">
        <v>719</v>
      </c>
      <c r="O83" s="240">
        <f>O84+O85</f>
        <v>691.4</v>
      </c>
      <c r="P83" s="240">
        <v>693</v>
      </c>
      <c r="Q83" s="240">
        <v>849.7</v>
      </c>
      <c r="R83" s="240">
        <v>1283.0999999999999</v>
      </c>
      <c r="S83" s="240">
        <v>914.6</v>
      </c>
      <c r="T83" s="240">
        <v>721</v>
      </c>
      <c r="U83" s="240">
        <v>1002</v>
      </c>
      <c r="V83" s="240">
        <v>877.5</v>
      </c>
      <c r="W83" s="240">
        <v>1391.1</v>
      </c>
      <c r="X83" s="240">
        <v>1025</v>
      </c>
      <c r="Y83" s="241">
        <v>930.8</v>
      </c>
      <c r="Z83" s="241">
        <v>877.5</v>
      </c>
      <c r="AA83" s="241">
        <v>867.5</v>
      </c>
      <c r="AB83" s="257">
        <v>819.5</v>
      </c>
      <c r="AC83" s="473" t="s">
        <v>150</v>
      </c>
      <c r="AD83" s="473" t="s">
        <v>150</v>
      </c>
      <c r="AE83" s="473" t="s">
        <v>150</v>
      </c>
      <c r="AF83" s="473" t="s">
        <v>150</v>
      </c>
      <c r="AG83" s="218" t="s">
        <v>150</v>
      </c>
      <c r="AH83" s="218" t="s">
        <v>150</v>
      </c>
      <c r="AI83" s="218" t="s">
        <v>150</v>
      </c>
      <c r="AJ83" s="218" t="s">
        <v>150</v>
      </c>
      <c r="AK83" s="218" t="s">
        <v>150</v>
      </c>
      <c r="AL83" s="218" t="s">
        <v>150</v>
      </c>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47"/>
      <c r="BV83" s="47"/>
      <c r="BW83" s="47"/>
      <c r="BX83" s="47"/>
      <c r="BY83" s="47"/>
      <c r="BZ83" s="47"/>
      <c r="CA83" s="47"/>
      <c r="CB83" s="47"/>
      <c r="CC83" s="47"/>
      <c r="CD83" s="47"/>
      <c r="CE83" s="47"/>
      <c r="CF83" s="47"/>
      <c r="CG83" s="47"/>
    </row>
    <row r="84" spans="1:85" s="26" customFormat="1">
      <c r="A84" s="249" t="s">
        <v>203</v>
      </c>
      <c r="B84" s="244">
        <v>186.4</v>
      </c>
      <c r="C84" s="244">
        <v>215</v>
      </c>
      <c r="D84" s="244">
        <v>203.8</v>
      </c>
      <c r="E84" s="244">
        <v>185.4</v>
      </c>
      <c r="F84" s="244">
        <v>169.1</v>
      </c>
      <c r="G84" s="244">
        <v>161.30000000000001</v>
      </c>
      <c r="H84" s="244">
        <v>183.7</v>
      </c>
      <c r="I84" s="244">
        <v>164.5</v>
      </c>
      <c r="J84" s="244">
        <v>133</v>
      </c>
      <c r="K84" s="244">
        <v>113.5</v>
      </c>
      <c r="L84" s="244">
        <v>125.8</v>
      </c>
      <c r="M84" s="244">
        <v>25.4</v>
      </c>
      <c r="N84" s="244">
        <v>16</v>
      </c>
      <c r="O84" s="244">
        <v>20.9</v>
      </c>
      <c r="P84" s="258" t="s">
        <v>119</v>
      </c>
      <c r="Q84" s="258" t="s">
        <v>119</v>
      </c>
      <c r="R84" s="258" t="s">
        <v>119</v>
      </c>
      <c r="S84" s="258" t="s">
        <v>119</v>
      </c>
      <c r="T84" s="258" t="s">
        <v>119</v>
      </c>
      <c r="U84" s="258" t="s">
        <v>119</v>
      </c>
      <c r="V84" s="258" t="s">
        <v>119</v>
      </c>
      <c r="W84" s="258" t="s">
        <v>119</v>
      </c>
      <c r="X84" s="258" t="s">
        <v>119</v>
      </c>
      <c r="Y84" s="259" t="s">
        <v>119</v>
      </c>
      <c r="Z84" s="259" t="s">
        <v>119</v>
      </c>
      <c r="AA84" s="259" t="s">
        <v>119</v>
      </c>
      <c r="AB84" s="252" t="s">
        <v>119</v>
      </c>
      <c r="AC84" s="74"/>
      <c r="AD84" s="74"/>
      <c r="AE84" s="74"/>
      <c r="AF84" s="74"/>
      <c r="AG84" s="76"/>
      <c r="AH84" s="76"/>
      <c r="AI84" s="76"/>
      <c r="AJ84" s="76"/>
      <c r="AK84" s="76"/>
      <c r="AL84" s="76"/>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row>
    <row r="85" spans="1:85" s="26" customFormat="1">
      <c r="A85" s="249" t="s">
        <v>204</v>
      </c>
      <c r="B85" s="244">
        <v>3.3</v>
      </c>
      <c r="C85" s="244">
        <v>24.2</v>
      </c>
      <c r="D85" s="244">
        <v>11</v>
      </c>
      <c r="E85" s="244">
        <v>10.9</v>
      </c>
      <c r="F85" s="244">
        <v>12.5</v>
      </c>
      <c r="G85" s="244">
        <v>3.5</v>
      </c>
      <c r="H85" s="244">
        <v>53</v>
      </c>
      <c r="I85" s="244">
        <v>5.6</v>
      </c>
      <c r="J85" s="244">
        <v>179</v>
      </c>
      <c r="K85" s="244">
        <v>356.8</v>
      </c>
      <c r="L85" s="244">
        <v>351.3</v>
      </c>
      <c r="M85" s="244">
        <v>491</v>
      </c>
      <c r="N85" s="244">
        <v>703</v>
      </c>
      <c r="O85" s="244">
        <v>670.5</v>
      </c>
      <c r="P85" s="244">
        <v>693</v>
      </c>
      <c r="Q85" s="244">
        <v>849.7</v>
      </c>
      <c r="R85" s="244">
        <v>1283.0999999999999</v>
      </c>
      <c r="S85" s="244">
        <v>914.6</v>
      </c>
      <c r="T85" s="244">
        <v>721</v>
      </c>
      <c r="U85" s="244">
        <v>1002</v>
      </c>
      <c r="V85" s="244">
        <v>877.5</v>
      </c>
      <c r="W85" s="244">
        <v>1391.1</v>
      </c>
      <c r="X85" s="244">
        <v>1025</v>
      </c>
      <c r="Y85" s="245">
        <v>930.8</v>
      </c>
      <c r="Z85" s="245">
        <v>877.5</v>
      </c>
      <c r="AA85" s="245">
        <v>867.5</v>
      </c>
      <c r="AB85" s="250">
        <v>819.5</v>
      </c>
      <c r="AC85" s="74"/>
      <c r="AD85" s="74"/>
      <c r="AE85" s="74"/>
      <c r="AF85" s="74"/>
      <c r="AG85" s="76"/>
      <c r="AH85" s="76"/>
      <c r="AI85" s="76"/>
      <c r="AJ85" s="76"/>
      <c r="AK85" s="76"/>
      <c r="AL85" s="76"/>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19"/>
      <c r="BV85" s="19"/>
      <c r="BW85" s="19"/>
      <c r="BX85" s="19"/>
      <c r="BY85" s="19"/>
    </row>
    <row r="86" spans="1:85">
      <c r="A86" s="99" t="s">
        <v>152</v>
      </c>
      <c r="B86" s="235"/>
      <c r="C86" s="235"/>
      <c r="D86" s="235"/>
      <c r="E86" s="235"/>
      <c r="F86" s="235"/>
      <c r="G86" s="235"/>
      <c r="H86" s="235"/>
      <c r="I86" s="235"/>
      <c r="J86" s="235"/>
      <c r="K86" s="235"/>
      <c r="L86" s="235"/>
      <c r="M86" s="235"/>
      <c r="N86" s="235"/>
      <c r="O86" s="235"/>
      <c r="P86" s="235"/>
      <c r="Q86" s="235"/>
      <c r="R86" s="235"/>
      <c r="S86" s="235"/>
      <c r="T86" s="235"/>
      <c r="U86" s="235"/>
      <c r="V86" s="235"/>
      <c r="W86" s="235"/>
      <c r="X86" s="235"/>
      <c r="Y86" s="84">
        <f>'Rev (Tb12)'!B71</f>
        <v>823.3</v>
      </c>
      <c r="Z86" s="84">
        <f>'Rev (Tb12)'!C71</f>
        <v>776.2</v>
      </c>
      <c r="AA86" s="84">
        <f>'Rev (Tb12)'!D71</f>
        <v>767.3</v>
      </c>
      <c r="AB86" s="84">
        <f>'Rev (Tb12)'!E71</f>
        <v>778.8</v>
      </c>
      <c r="AC86" s="84">
        <f>'Rev (Tb12)'!F71</f>
        <v>1261.4000000000001</v>
      </c>
      <c r="AD86" s="84">
        <f>'Rev (Tb12)'!G71</f>
        <v>1281.9000000000001</v>
      </c>
      <c r="AE86" s="84">
        <f>'Rev (Tb12)'!H71</f>
        <v>1562.4</v>
      </c>
      <c r="AF86" s="84">
        <f>'Rev (Tb12)'!I71</f>
        <v>1408.5</v>
      </c>
      <c r="AG86" s="71">
        <f>'Rev (Tb12)'!J71</f>
        <v>766.2</v>
      </c>
      <c r="AH86" s="71">
        <f>'Rev (Tb12)'!K71</f>
        <v>766.2</v>
      </c>
      <c r="AI86" s="71">
        <f>'Rev (Tb12)'!L71</f>
        <v>766.2</v>
      </c>
      <c r="AJ86" s="71">
        <f>'Rev (Tb12)'!M71</f>
        <v>766.2</v>
      </c>
      <c r="AK86" s="71">
        <f>'Rev (Tb12)'!N71</f>
        <v>766.2</v>
      </c>
      <c r="AL86" s="71">
        <f>'Rev (Tb12)'!O71</f>
        <v>800.3</v>
      </c>
    </row>
    <row r="87" spans="1:85">
      <c r="A87" s="328" t="s">
        <v>840</v>
      </c>
      <c r="B87" s="235"/>
      <c r="C87" s="235"/>
      <c r="D87" s="235"/>
      <c r="E87" s="235"/>
      <c r="F87" s="235"/>
      <c r="G87" s="235"/>
      <c r="H87" s="235"/>
      <c r="I87" s="235"/>
      <c r="J87" s="235"/>
      <c r="K87" s="235"/>
      <c r="L87" s="235"/>
      <c r="M87" s="235"/>
      <c r="N87" s="235"/>
      <c r="O87" s="235"/>
      <c r="P87" s="235"/>
      <c r="Q87" s="235"/>
      <c r="R87" s="235"/>
      <c r="S87" s="235"/>
      <c r="T87" s="235"/>
      <c r="U87" s="235"/>
      <c r="V87" s="235"/>
      <c r="W87" s="235"/>
      <c r="X87" s="235"/>
      <c r="Y87" s="84">
        <f>'Rev (Tb12)'!B72</f>
        <v>453.2</v>
      </c>
      <c r="Z87" s="84">
        <f>'Rev (Tb12)'!C72</f>
        <v>427.2</v>
      </c>
      <c r="AA87" s="84">
        <f>'Rev (Tb12)'!D72</f>
        <v>422.3</v>
      </c>
      <c r="AB87" s="84">
        <f>'Rev (Tb12)'!E72</f>
        <v>505</v>
      </c>
      <c r="AC87" s="84">
        <f>'Rev (Tb12)'!F72</f>
        <v>1207.0999999999999</v>
      </c>
      <c r="AD87" s="84">
        <f>'Rev (Tb12)'!G71</f>
        <v>1281.9000000000001</v>
      </c>
      <c r="AE87" s="84">
        <f>'Rev (Tb12)'!H71</f>
        <v>1562.4</v>
      </c>
      <c r="AF87" s="84">
        <f>'Rev (Tb12)'!I71</f>
        <v>1408.5</v>
      </c>
      <c r="AG87" s="71">
        <f>'Rev (Tb12)'!J71</f>
        <v>766.2</v>
      </c>
      <c r="AH87" s="71">
        <f>'Rev (Tb12)'!K71</f>
        <v>766.2</v>
      </c>
      <c r="AI87" s="71">
        <f>'Rev (Tb12)'!L71</f>
        <v>766.2</v>
      </c>
      <c r="AJ87" s="71">
        <f>'Rev (Tb12)'!M71</f>
        <v>766.2</v>
      </c>
      <c r="AK87" s="71">
        <f>'Rev (Tb12)'!N71</f>
        <v>766.2</v>
      </c>
      <c r="AL87" s="71">
        <f>'Rev (Tb12)'!O71</f>
        <v>800.3</v>
      </c>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row>
    <row r="88" spans="1:85">
      <c r="A88" s="328" t="s">
        <v>805</v>
      </c>
      <c r="B88" s="235"/>
      <c r="C88" s="235"/>
      <c r="D88" s="235"/>
      <c r="E88" s="235"/>
      <c r="F88" s="235"/>
      <c r="G88" s="235"/>
      <c r="H88" s="235"/>
      <c r="I88" s="235"/>
      <c r="J88" s="235"/>
      <c r="K88" s="235"/>
      <c r="L88" s="235"/>
      <c r="M88" s="235"/>
      <c r="N88" s="235"/>
      <c r="O88" s="235"/>
      <c r="P88" s="235"/>
      <c r="Q88" s="235"/>
      <c r="R88" s="235"/>
      <c r="S88" s="235"/>
      <c r="T88" s="235"/>
      <c r="U88" s="235"/>
      <c r="V88" s="235"/>
      <c r="W88" s="235"/>
      <c r="X88" s="235"/>
      <c r="Y88" s="84">
        <f>'Rev (Tb12)'!B73</f>
        <v>10.199999999999999</v>
      </c>
      <c r="Z88" s="84">
        <f>'Rev (Tb12)'!C73</f>
        <v>9.6</v>
      </c>
      <c r="AA88" s="84">
        <f>'Rev (Tb12)'!D73</f>
        <v>9.5</v>
      </c>
      <c r="AB88" s="84">
        <f>'Rev (Tb12)'!E73</f>
        <v>0</v>
      </c>
      <c r="AC88" s="84">
        <f>'Rev (Tb12)'!F73</f>
        <v>0</v>
      </c>
      <c r="AD88" s="84">
        <f>'Rev (Tb12)'!G72</f>
        <v>1025.5</v>
      </c>
      <c r="AE88" s="84">
        <f>'Rev (Tb12)'!H72</f>
        <v>1249.9000000000001</v>
      </c>
      <c r="AF88" s="84">
        <f>'Rev (Tb12)'!I72</f>
        <v>1126.8</v>
      </c>
      <c r="AG88" s="71">
        <f>'Rev (Tb12)'!J72</f>
        <v>612.9</v>
      </c>
      <c r="AH88" s="71">
        <f>'Rev (Tb12)'!K72</f>
        <v>612.9</v>
      </c>
      <c r="AI88" s="71">
        <f>'Rev (Tb12)'!L72</f>
        <v>612.9</v>
      </c>
      <c r="AJ88" s="71">
        <f>'Rev (Tb12)'!M72</f>
        <v>612.9</v>
      </c>
      <c r="AK88" s="71">
        <f>'Rev (Tb12)'!N72</f>
        <v>612.9</v>
      </c>
      <c r="AL88" s="71">
        <f>'Rev (Tb12)'!O72</f>
        <v>630</v>
      </c>
    </row>
    <row r="89" spans="1:85">
      <c r="A89" s="328" t="s">
        <v>806</v>
      </c>
      <c r="B89" s="235"/>
      <c r="C89" s="235"/>
      <c r="D89" s="235"/>
      <c r="E89" s="235"/>
      <c r="F89" s="235"/>
      <c r="G89" s="235"/>
      <c r="H89" s="235"/>
      <c r="I89" s="235"/>
      <c r="J89" s="235"/>
      <c r="K89" s="235"/>
      <c r="L89" s="235"/>
      <c r="M89" s="235"/>
      <c r="N89" s="235"/>
      <c r="O89" s="235"/>
      <c r="P89" s="235"/>
      <c r="Q89" s="235"/>
      <c r="R89" s="235"/>
      <c r="S89" s="235"/>
      <c r="T89" s="235"/>
      <c r="U89" s="235"/>
      <c r="V89" s="235"/>
      <c r="W89" s="235"/>
      <c r="X89" s="235"/>
      <c r="Y89" s="84">
        <f>'Rev (Tb12)'!B74</f>
        <v>442.9</v>
      </c>
      <c r="Z89" s="84">
        <f>'Rev (Tb12)'!C74</f>
        <v>417.6</v>
      </c>
      <c r="AA89" s="84">
        <f>'Rev (Tb12)'!D74</f>
        <v>412.8</v>
      </c>
      <c r="AB89" s="84">
        <f>'Rev (Tb12)'!E74</f>
        <v>505</v>
      </c>
      <c r="AC89" s="84">
        <f>'Rev (Tb12)'!F74</f>
        <v>1207.0999999999999</v>
      </c>
      <c r="AD89" s="84">
        <f>'Rev (Tb12)'!G73</f>
        <v>0</v>
      </c>
      <c r="AE89" s="84">
        <f>'Rev (Tb12)'!H73</f>
        <v>0</v>
      </c>
      <c r="AF89" s="84">
        <f>'Rev (Tb12)'!I73</f>
        <v>0</v>
      </c>
      <c r="AG89" s="71">
        <f>'Rev (Tb12)'!J73</f>
        <v>0</v>
      </c>
      <c r="AH89" s="71">
        <f>'Rev (Tb12)'!K73</f>
        <v>0</v>
      </c>
      <c r="AI89" s="71">
        <f>'Rev (Tb12)'!L73</f>
        <v>0</v>
      </c>
      <c r="AJ89" s="71">
        <f>'Rev (Tb12)'!M73</f>
        <v>0</v>
      </c>
      <c r="AK89" s="71">
        <f>'Rev (Tb12)'!N73</f>
        <v>0</v>
      </c>
      <c r="AL89" s="71">
        <f>'Rev (Tb12)'!O73</f>
        <v>0</v>
      </c>
      <c r="AM89" s="84"/>
    </row>
    <row r="90" spans="1:85">
      <c r="A90" s="99" t="s">
        <v>815</v>
      </c>
      <c r="B90" s="235"/>
      <c r="C90" s="235"/>
      <c r="D90" s="235"/>
      <c r="E90" s="235"/>
      <c r="F90" s="235"/>
      <c r="G90" s="235"/>
      <c r="H90" s="235"/>
      <c r="I90" s="235"/>
      <c r="J90" s="235"/>
      <c r="K90" s="235"/>
      <c r="L90" s="235"/>
      <c r="M90" s="235"/>
      <c r="N90" s="235"/>
      <c r="O90" s="235"/>
      <c r="P90" s="235"/>
      <c r="Q90" s="235"/>
      <c r="R90" s="235"/>
      <c r="S90" s="235"/>
      <c r="T90" s="235"/>
      <c r="U90" s="235"/>
      <c r="V90" s="235"/>
      <c r="W90" s="235"/>
      <c r="X90" s="235"/>
      <c r="Y90" s="84">
        <f>'Rev (Tb12)'!B75</f>
        <v>370.2</v>
      </c>
      <c r="Z90" s="84">
        <f>'Rev (Tb12)'!C75</f>
        <v>349</v>
      </c>
      <c r="AA90" s="84">
        <f>'Rev (Tb12)'!D75</f>
        <v>345</v>
      </c>
      <c r="AB90" s="84">
        <f>'Rev (Tb12)'!E75</f>
        <v>273.8</v>
      </c>
      <c r="AC90" s="84">
        <f>'Rev (Tb12)'!F75</f>
        <v>54.3</v>
      </c>
      <c r="AD90" s="84">
        <f>'Rev (Tb12)'!G74</f>
        <v>1025.5</v>
      </c>
      <c r="AE90" s="84">
        <f>'Rev (Tb12)'!H74</f>
        <v>1249.9000000000001</v>
      </c>
      <c r="AF90" s="84">
        <f>'Rev (Tb12)'!I74</f>
        <v>1126.8</v>
      </c>
      <c r="AG90" s="71">
        <f>'Rev (Tb12)'!J74</f>
        <v>612.9</v>
      </c>
      <c r="AH90" s="71">
        <f>'Rev (Tb12)'!K74</f>
        <v>612.9</v>
      </c>
      <c r="AI90" s="71">
        <f>'Rev (Tb12)'!L74</f>
        <v>612.9</v>
      </c>
      <c r="AJ90" s="71">
        <f>'Rev (Tb12)'!M74</f>
        <v>612.9</v>
      </c>
      <c r="AK90" s="71">
        <f>'Rev (Tb12)'!N74</f>
        <v>612.9</v>
      </c>
      <c r="AL90" s="71">
        <f>'Rev (Tb12)'!O74</f>
        <v>630</v>
      </c>
    </row>
    <row r="91" spans="1:85">
      <c r="A91" s="328" t="s">
        <v>805</v>
      </c>
      <c r="B91" s="235"/>
      <c r="C91" s="235"/>
      <c r="D91" s="235"/>
      <c r="E91" s="235"/>
      <c r="F91" s="235"/>
      <c r="G91" s="235"/>
      <c r="H91" s="235"/>
      <c r="I91" s="235"/>
      <c r="J91" s="235"/>
      <c r="K91" s="235"/>
      <c r="L91" s="235"/>
      <c r="M91" s="235"/>
      <c r="N91" s="235"/>
      <c r="O91" s="235"/>
      <c r="P91" s="235"/>
      <c r="Q91" s="235"/>
      <c r="R91" s="235"/>
      <c r="S91" s="235"/>
      <c r="T91" s="235"/>
      <c r="U91" s="235"/>
      <c r="V91" s="235"/>
      <c r="W91" s="235"/>
      <c r="X91" s="235"/>
      <c r="Y91" s="84">
        <f>'Rev (Tb12)'!B76</f>
        <v>20.7</v>
      </c>
      <c r="Z91" s="84">
        <f>'Rev (Tb12)'!C76</f>
        <v>19.5</v>
      </c>
      <c r="AA91" s="84">
        <f>'Rev (Tb12)'!D76</f>
        <v>19.3</v>
      </c>
      <c r="AB91" s="84">
        <f>'Rev (Tb12)'!E76</f>
        <v>0</v>
      </c>
      <c r="AC91" s="84">
        <f>'Rev (Tb12)'!F76</f>
        <v>0</v>
      </c>
      <c r="AD91" s="84">
        <f>'Rev (Tb12)'!G75</f>
        <v>256.39999999999998</v>
      </c>
      <c r="AE91" s="84">
        <f>'Rev (Tb12)'!H75</f>
        <v>312.5</v>
      </c>
      <c r="AF91" s="84">
        <f>'Rev (Tb12)'!I75</f>
        <v>281.7</v>
      </c>
      <c r="AG91" s="71">
        <f>'Rev (Tb12)'!J75</f>
        <v>153.19999999999999</v>
      </c>
      <c r="AH91" s="71">
        <f>'Rev (Tb12)'!K75</f>
        <v>153.19999999999999</v>
      </c>
      <c r="AI91" s="71">
        <f>'Rev (Tb12)'!L75</f>
        <v>153.19999999999999</v>
      </c>
      <c r="AJ91" s="71">
        <f>'Rev (Tb12)'!M75</f>
        <v>153.19999999999999</v>
      </c>
      <c r="AK91" s="71">
        <f>'Rev (Tb12)'!N75</f>
        <v>153.19999999999999</v>
      </c>
      <c r="AL91" s="71">
        <f>'Rev (Tb12)'!O75</f>
        <v>170.3</v>
      </c>
    </row>
    <row r="92" spans="1:85">
      <c r="A92" s="328" t="s">
        <v>806</v>
      </c>
      <c r="B92" s="235"/>
      <c r="C92" s="235"/>
      <c r="D92" s="235"/>
      <c r="E92" s="235"/>
      <c r="F92" s="235"/>
      <c r="G92" s="235"/>
      <c r="H92" s="235"/>
      <c r="I92" s="235"/>
      <c r="J92" s="235"/>
      <c r="K92" s="235"/>
      <c r="L92" s="235"/>
      <c r="M92" s="235"/>
      <c r="N92" s="235"/>
      <c r="O92" s="235"/>
      <c r="P92" s="235"/>
      <c r="Q92" s="235"/>
      <c r="R92" s="235"/>
      <c r="S92" s="235"/>
      <c r="T92" s="235"/>
      <c r="U92" s="235"/>
      <c r="V92" s="235"/>
      <c r="W92" s="235"/>
      <c r="X92" s="235"/>
      <c r="Y92" s="84">
        <f>'Rev (Tb12)'!B77</f>
        <v>349.5</v>
      </c>
      <c r="Z92" s="84">
        <f>'Rev (Tb12)'!C77</f>
        <v>329.5</v>
      </c>
      <c r="AA92" s="84">
        <f>'Rev (Tb12)'!D77</f>
        <v>325.7</v>
      </c>
      <c r="AB92" s="84">
        <f>'Rev (Tb12)'!E77</f>
        <v>273.8</v>
      </c>
      <c r="AC92" s="84">
        <f>'Rev (Tb12)'!F77</f>
        <v>54.3</v>
      </c>
      <c r="AD92" s="84">
        <f>'Rev (Tb12)'!G76</f>
        <v>0</v>
      </c>
      <c r="AE92" s="84">
        <f>'Rev (Tb12)'!H76</f>
        <v>0</v>
      </c>
      <c r="AF92" s="84">
        <f>'Rev (Tb12)'!I76</f>
        <v>0</v>
      </c>
      <c r="AG92" s="71">
        <f>'Rev (Tb12)'!J76</f>
        <v>0</v>
      </c>
      <c r="AH92" s="71">
        <f>'Rev (Tb12)'!K76</f>
        <v>0</v>
      </c>
      <c r="AI92" s="71">
        <f>'Rev (Tb12)'!L76</f>
        <v>0</v>
      </c>
      <c r="AJ92" s="71">
        <f>'Rev (Tb12)'!M76</f>
        <v>0</v>
      </c>
      <c r="AK92" s="71">
        <f>'Rev (Tb12)'!N76</f>
        <v>0</v>
      </c>
      <c r="AL92" s="71">
        <f>'Rev (Tb12)'!O76</f>
        <v>0</v>
      </c>
    </row>
    <row r="93" spans="1:85">
      <c r="A93" s="99" t="s">
        <v>153</v>
      </c>
      <c r="B93" s="235"/>
      <c r="C93" s="235"/>
      <c r="D93" s="235"/>
      <c r="E93" s="235"/>
      <c r="F93" s="235"/>
      <c r="G93" s="235"/>
      <c r="H93" s="235"/>
      <c r="I93" s="235"/>
      <c r="J93" s="235"/>
      <c r="K93" s="235"/>
      <c r="L93" s="235"/>
      <c r="M93" s="235"/>
      <c r="N93" s="235"/>
      <c r="O93" s="235"/>
      <c r="P93" s="235"/>
      <c r="Q93" s="235"/>
      <c r="R93" s="235"/>
      <c r="S93" s="235"/>
      <c r="T93" s="235"/>
      <c r="U93" s="235"/>
      <c r="V93" s="235"/>
      <c r="W93" s="235"/>
      <c r="X93" s="235"/>
      <c r="Y93" s="84">
        <f>'Rev (Tb12)'!B78</f>
        <v>107.5</v>
      </c>
      <c r="Z93" s="84">
        <f>'Rev (Tb12)'!C78</f>
        <v>101.3</v>
      </c>
      <c r="AA93" s="84">
        <f>'Rev (Tb12)'!D78</f>
        <v>100.2</v>
      </c>
      <c r="AB93" s="84">
        <f>'Rev (Tb12)'!E78</f>
        <v>40.700000000000003</v>
      </c>
      <c r="AC93" s="84">
        <f>'Rev (Tb12)'!F78</f>
        <v>168.7</v>
      </c>
      <c r="AD93" s="84">
        <f>'Rev (Tb12)'!G77</f>
        <v>256.39999999999998</v>
      </c>
      <c r="AE93" s="84">
        <f>'Rev (Tb12)'!H77</f>
        <v>312.5</v>
      </c>
      <c r="AF93" s="84">
        <f>'Rev (Tb12)'!I77</f>
        <v>281.7</v>
      </c>
      <c r="AG93" s="71">
        <f>'Rev (Tb12)'!J77</f>
        <v>153.19999999999999</v>
      </c>
      <c r="AH93" s="71">
        <f>'Rev (Tb12)'!K77</f>
        <v>153.19999999999999</v>
      </c>
      <c r="AI93" s="71">
        <f>'Rev (Tb12)'!L77</f>
        <v>153.19999999999999</v>
      </c>
      <c r="AJ93" s="71">
        <f>'Rev (Tb12)'!M77</f>
        <v>153.19999999999999</v>
      </c>
      <c r="AK93" s="71">
        <f>'Rev (Tb12)'!N77</f>
        <v>153.19999999999999</v>
      </c>
      <c r="AL93" s="71">
        <f>'Rev (Tb12)'!O77</f>
        <v>170.3</v>
      </c>
    </row>
    <row r="94" spans="1:85">
      <c r="A94" s="328" t="s">
        <v>840</v>
      </c>
      <c r="B94" s="235"/>
      <c r="C94" s="235"/>
      <c r="D94" s="235"/>
      <c r="E94" s="235"/>
      <c r="F94" s="235"/>
      <c r="G94" s="235"/>
      <c r="H94" s="235"/>
      <c r="I94" s="235"/>
      <c r="J94" s="235"/>
      <c r="K94" s="235"/>
      <c r="L94" s="235"/>
      <c r="M94" s="235"/>
      <c r="N94" s="235"/>
      <c r="O94" s="235"/>
      <c r="P94" s="235"/>
      <c r="Q94" s="235"/>
      <c r="R94" s="235"/>
      <c r="S94" s="235"/>
      <c r="T94" s="235"/>
      <c r="U94" s="235"/>
      <c r="V94" s="235"/>
      <c r="W94" s="235"/>
      <c r="X94" s="235"/>
      <c r="Y94" s="84">
        <f>'Rev (Tb12)'!B79</f>
        <v>98.6</v>
      </c>
      <c r="Z94" s="84">
        <f>'Rev (Tb12)'!C79</f>
        <v>92.9</v>
      </c>
      <c r="AA94" s="84">
        <f>'Rev (Tb12)'!D79</f>
        <v>91.9</v>
      </c>
      <c r="AB94" s="84">
        <f>'Rev (Tb12)'!E79</f>
        <v>22.4</v>
      </c>
      <c r="AC94" s="84">
        <f>'Rev (Tb12)'!F79</f>
        <v>147</v>
      </c>
      <c r="AD94" s="84">
        <f>'Rev (Tb12)'!G78</f>
        <v>158</v>
      </c>
      <c r="AE94" s="84">
        <f>'Rev (Tb12)'!H78</f>
        <v>273.3</v>
      </c>
      <c r="AF94" s="84">
        <f>'Rev (Tb12)'!I78</f>
        <v>367.1</v>
      </c>
      <c r="AG94" s="71">
        <f>'Rev (Tb12)'!J78</f>
        <v>165.9</v>
      </c>
      <c r="AH94" s="71">
        <f>'Rev (Tb12)'!K78</f>
        <v>242.1</v>
      </c>
      <c r="AI94" s="71">
        <f>'Rev (Tb12)'!L78</f>
        <v>326.5</v>
      </c>
      <c r="AJ94" s="71">
        <f>'Rev (Tb12)'!M78</f>
        <v>310.39999999999998</v>
      </c>
      <c r="AK94" s="71">
        <f>'Rev (Tb12)'!N78</f>
        <v>379.6</v>
      </c>
      <c r="AL94" s="71">
        <f>'Rev (Tb12)'!O78</f>
        <v>414.7</v>
      </c>
    </row>
    <row r="95" spans="1:85">
      <c r="A95" s="328" t="s">
        <v>805</v>
      </c>
      <c r="B95" s="235"/>
      <c r="C95" s="235"/>
      <c r="D95" s="235"/>
      <c r="E95" s="235"/>
      <c r="F95" s="235"/>
      <c r="G95" s="235"/>
      <c r="H95" s="235"/>
      <c r="I95" s="235"/>
      <c r="J95" s="235"/>
      <c r="K95" s="235"/>
      <c r="L95" s="235"/>
      <c r="M95" s="235"/>
      <c r="N95" s="235"/>
      <c r="O95" s="235"/>
      <c r="P95" s="235"/>
      <c r="Q95" s="235"/>
      <c r="R95" s="235"/>
      <c r="S95" s="235"/>
      <c r="T95" s="235"/>
      <c r="U95" s="235"/>
      <c r="V95" s="235"/>
      <c r="W95" s="235"/>
      <c r="X95" s="235"/>
      <c r="Y95" s="84">
        <f>'Rev (Tb12)'!B80</f>
        <v>43.5</v>
      </c>
      <c r="Z95" s="84">
        <f>'Rev (Tb12)'!C80</f>
        <v>41</v>
      </c>
      <c r="AA95" s="84">
        <f>'Rev (Tb12)'!D80</f>
        <v>40.6</v>
      </c>
      <c r="AB95" s="84">
        <f>'Rev (Tb12)'!E80</f>
        <v>0.9</v>
      </c>
      <c r="AC95" s="84">
        <f>'Rev (Tb12)'!F80</f>
        <v>0</v>
      </c>
      <c r="AD95" s="84">
        <f>'Rev (Tb12)'!G79</f>
        <v>126.4</v>
      </c>
      <c r="AE95" s="84">
        <f>'Rev (Tb12)'!H79</f>
        <v>218.6</v>
      </c>
      <c r="AF95" s="84">
        <f>'Rev (Tb12)'!I79</f>
        <v>293.7</v>
      </c>
      <c r="AG95" s="71">
        <f>'Rev (Tb12)'!J79</f>
        <v>132.69999999999999</v>
      </c>
      <c r="AH95" s="71">
        <f>'Rev (Tb12)'!K79</f>
        <v>208.9</v>
      </c>
      <c r="AI95" s="71">
        <f>'Rev (Tb12)'!L79</f>
        <v>293.3</v>
      </c>
      <c r="AJ95" s="71">
        <f>'Rev (Tb12)'!M79</f>
        <v>277.2</v>
      </c>
      <c r="AK95" s="71">
        <f>'Rev (Tb12)'!N79</f>
        <v>346.4</v>
      </c>
      <c r="AL95" s="71">
        <f>'Rev (Tb12)'!O79</f>
        <v>364.5</v>
      </c>
    </row>
    <row r="96" spans="1:85">
      <c r="A96" s="328" t="s">
        <v>806</v>
      </c>
      <c r="B96" s="235"/>
      <c r="C96" s="235"/>
      <c r="D96" s="235"/>
      <c r="E96" s="235"/>
      <c r="F96" s="235"/>
      <c r="G96" s="235"/>
      <c r="H96" s="235"/>
      <c r="I96" s="235"/>
      <c r="J96" s="235"/>
      <c r="K96" s="235"/>
      <c r="L96" s="235"/>
      <c r="M96" s="235"/>
      <c r="N96" s="235"/>
      <c r="O96" s="235"/>
      <c r="P96" s="235"/>
      <c r="Q96" s="235"/>
      <c r="R96" s="235"/>
      <c r="S96" s="235"/>
      <c r="T96" s="235"/>
      <c r="U96" s="235"/>
      <c r="V96" s="235"/>
      <c r="W96" s="235"/>
      <c r="X96" s="235"/>
      <c r="Y96" s="84">
        <f>'Rev (Tb12)'!B81</f>
        <v>55</v>
      </c>
      <c r="Z96" s="84">
        <f>'Rev (Tb12)'!C81</f>
        <v>51.9</v>
      </c>
      <c r="AA96" s="84">
        <f>'Rev (Tb12)'!D81</f>
        <v>51.3</v>
      </c>
      <c r="AB96" s="84">
        <f>'Rev (Tb12)'!E81</f>
        <v>21.5</v>
      </c>
      <c r="AC96" s="84">
        <f>'Rev (Tb12)'!F81</f>
        <v>147</v>
      </c>
      <c r="AD96" s="84">
        <f>'Rev (Tb12)'!G80</f>
        <v>0</v>
      </c>
      <c r="AE96" s="84">
        <f>'Rev (Tb12)'!H80</f>
        <v>0</v>
      </c>
      <c r="AF96" s="84">
        <f>'Rev (Tb12)'!I80</f>
        <v>0</v>
      </c>
      <c r="AG96" s="71">
        <f>'Rev (Tb12)'!J80</f>
        <v>0</v>
      </c>
      <c r="AH96" s="71">
        <f>'Rev (Tb12)'!K80</f>
        <v>0</v>
      </c>
      <c r="AI96" s="71">
        <f>'Rev (Tb12)'!L80</f>
        <v>0</v>
      </c>
      <c r="AJ96" s="71">
        <f>'Rev (Tb12)'!M80</f>
        <v>0</v>
      </c>
      <c r="AK96" s="71">
        <f>'Rev (Tb12)'!N80</f>
        <v>0</v>
      </c>
      <c r="AL96" s="71">
        <f>'Rev (Tb12)'!O80</f>
        <v>0</v>
      </c>
    </row>
    <row r="97" spans="1:85">
      <c r="A97" s="99" t="s">
        <v>815</v>
      </c>
      <c r="B97" s="235"/>
      <c r="C97" s="235"/>
      <c r="D97" s="235"/>
      <c r="E97" s="235"/>
      <c r="F97" s="235"/>
      <c r="G97" s="235"/>
      <c r="H97" s="235"/>
      <c r="I97" s="235"/>
      <c r="J97" s="235"/>
      <c r="K97" s="235"/>
      <c r="L97" s="235"/>
      <c r="M97" s="235"/>
      <c r="N97" s="235"/>
      <c r="O97" s="235"/>
      <c r="P97" s="235"/>
      <c r="Q97" s="235"/>
      <c r="R97" s="235"/>
      <c r="S97" s="235"/>
      <c r="T97" s="235"/>
      <c r="U97" s="235"/>
      <c r="V97" s="235"/>
      <c r="W97" s="235"/>
      <c r="X97" s="235"/>
      <c r="Y97" s="84">
        <f>'Rev (Tb12)'!B82</f>
        <v>8.9</v>
      </c>
      <c r="Z97" s="84">
        <f>'Rev (Tb12)'!C82</f>
        <v>8.4</v>
      </c>
      <c r="AA97" s="84">
        <f>'Rev (Tb12)'!D82</f>
        <v>8.3000000000000007</v>
      </c>
      <c r="AB97" s="84">
        <f>'Rev (Tb12)'!E82</f>
        <v>18.3</v>
      </c>
      <c r="AC97" s="84">
        <f>'Rev (Tb12)'!F82</f>
        <v>21.7</v>
      </c>
      <c r="AD97" s="84">
        <f>'Rev (Tb12)'!G81</f>
        <v>126.4</v>
      </c>
      <c r="AE97" s="84">
        <f>'Rev (Tb12)'!H81</f>
        <v>218.6</v>
      </c>
      <c r="AF97" s="84">
        <f>'Rev (Tb12)'!I81</f>
        <v>293.7</v>
      </c>
      <c r="AG97" s="71">
        <f>'Rev (Tb12)'!J81</f>
        <v>132.69999999999999</v>
      </c>
      <c r="AH97" s="71">
        <f>'Rev (Tb12)'!K81</f>
        <v>208.9</v>
      </c>
      <c r="AI97" s="71">
        <f>'Rev (Tb12)'!L81</f>
        <v>0</v>
      </c>
      <c r="AJ97" s="71">
        <f>'Rev (Tb12)'!M81</f>
        <v>0</v>
      </c>
      <c r="AK97" s="71">
        <f>'Rev (Tb12)'!N81</f>
        <v>0</v>
      </c>
      <c r="AL97" s="71">
        <f>'Rev (Tb12)'!O81</f>
        <v>0</v>
      </c>
    </row>
    <row r="98" spans="1:85">
      <c r="A98" s="328" t="s">
        <v>805</v>
      </c>
      <c r="B98" s="235"/>
      <c r="C98" s="235"/>
      <c r="D98" s="235"/>
      <c r="E98" s="235"/>
      <c r="F98" s="235"/>
      <c r="G98" s="235"/>
      <c r="H98" s="235"/>
      <c r="I98" s="235"/>
      <c r="J98" s="235"/>
      <c r="K98" s="235"/>
      <c r="L98" s="235"/>
      <c r="M98" s="235"/>
      <c r="N98" s="235"/>
      <c r="O98" s="235"/>
      <c r="P98" s="235"/>
      <c r="Q98" s="235"/>
      <c r="R98" s="235"/>
      <c r="S98" s="235"/>
      <c r="T98" s="235"/>
      <c r="U98" s="235"/>
      <c r="V98" s="235"/>
      <c r="W98" s="235"/>
      <c r="X98" s="235"/>
      <c r="Y98" s="84" t="str">
        <f>'Rev (Tb12)'!B83</f>
        <v>-</v>
      </c>
      <c r="Z98" s="84" t="str">
        <f>'Rev (Tb12)'!C83</f>
        <v>-</v>
      </c>
      <c r="AA98" s="84" t="str">
        <f>'Rev (Tb12)'!D83</f>
        <v>-</v>
      </c>
      <c r="AB98" s="84">
        <f>'Rev (Tb12)'!E83</f>
        <v>18.3</v>
      </c>
      <c r="AC98" s="84">
        <f>'Rev (Tb12)'!F83</f>
        <v>0</v>
      </c>
      <c r="AD98" s="84">
        <f>'Rev (Tb12)'!G82</f>
        <v>31.6</v>
      </c>
      <c r="AE98" s="84">
        <f>'Rev (Tb12)'!H82</f>
        <v>54.7</v>
      </c>
      <c r="AF98" s="84">
        <f>'Rev (Tb12)'!I82</f>
        <v>0</v>
      </c>
      <c r="AG98" s="71">
        <f>'Rev (Tb12)'!J82</f>
        <v>33.200000000000003</v>
      </c>
      <c r="AH98" s="71">
        <f>'Rev (Tb12)'!K82</f>
        <v>33.200000000000003</v>
      </c>
      <c r="AI98" s="71">
        <f>'Rev (Tb12)'!L82</f>
        <v>33.200000000000003</v>
      </c>
      <c r="AJ98" s="71">
        <f>'Rev (Tb12)'!M82</f>
        <v>33.200000000000003</v>
      </c>
      <c r="AK98" s="71">
        <f>'Rev (Tb12)'!N82</f>
        <v>33.200000000000003</v>
      </c>
      <c r="AL98" s="71">
        <f>'Rev (Tb12)'!O82</f>
        <v>50.2</v>
      </c>
    </row>
    <row r="99" spans="1:85">
      <c r="A99" s="328" t="s">
        <v>806</v>
      </c>
      <c r="B99" s="235"/>
      <c r="C99" s="235"/>
      <c r="D99" s="235"/>
      <c r="E99" s="235"/>
      <c r="F99" s="235"/>
      <c r="G99" s="235"/>
      <c r="H99" s="235"/>
      <c r="I99" s="235"/>
      <c r="J99" s="235"/>
      <c r="K99" s="235"/>
      <c r="L99" s="235"/>
      <c r="M99" s="235"/>
      <c r="N99" s="235"/>
      <c r="O99" s="235"/>
      <c r="P99" s="235"/>
      <c r="Q99" s="235"/>
      <c r="R99" s="235"/>
      <c r="S99" s="235"/>
      <c r="T99" s="235"/>
      <c r="U99" s="235"/>
      <c r="V99" s="235"/>
      <c r="W99" s="235"/>
      <c r="X99" s="235"/>
      <c r="Y99" s="84">
        <f>'Rev (Tb12)'!B84</f>
        <v>8.9</v>
      </c>
      <c r="Z99" s="84">
        <f>'Rev (Tb12)'!C84</f>
        <v>8.4</v>
      </c>
      <c r="AA99" s="84">
        <f>'Rev (Tb12)'!D84</f>
        <v>8.3000000000000007</v>
      </c>
      <c r="AB99" s="84">
        <f>'Rev (Tb12)'!E84</f>
        <v>0</v>
      </c>
      <c r="AC99" s="84">
        <f>'Rev (Tb12)'!F84</f>
        <v>21.7</v>
      </c>
      <c r="AD99" s="84">
        <f>'Rev (Tb12)'!G84</f>
        <v>31.6</v>
      </c>
      <c r="AE99" s="84">
        <f>'Rev (Tb12)'!H84</f>
        <v>54.7</v>
      </c>
      <c r="AF99" s="84">
        <f>'Rev (Tb12)'!I83</f>
        <v>0</v>
      </c>
      <c r="AG99" s="71">
        <f>'Rev (Tb12)'!J83</f>
        <v>0</v>
      </c>
      <c r="AH99" s="71">
        <f>'Rev (Tb12)'!K83</f>
        <v>0</v>
      </c>
      <c r="AI99" s="71">
        <f>'Rev (Tb12)'!L83</f>
        <v>0</v>
      </c>
      <c r="AJ99" s="71">
        <f>'Rev (Tb12)'!M83</f>
        <v>0</v>
      </c>
      <c r="AK99" s="71">
        <f>'Rev (Tb12)'!N83</f>
        <v>0</v>
      </c>
      <c r="AL99" s="71">
        <f>'Rev (Tb12)'!O83</f>
        <v>0</v>
      </c>
    </row>
    <row r="100" spans="1:85">
      <c r="A100" s="387"/>
      <c r="B100" s="235"/>
      <c r="C100" s="235"/>
      <c r="D100" s="235"/>
      <c r="E100" s="235"/>
      <c r="F100" s="235"/>
      <c r="G100" s="235"/>
      <c r="H100" s="235"/>
      <c r="I100" s="235"/>
      <c r="J100" s="235"/>
      <c r="K100" s="235"/>
      <c r="L100" s="235"/>
      <c r="M100" s="235"/>
      <c r="N100" s="235"/>
      <c r="O100" s="235"/>
      <c r="P100" s="235"/>
      <c r="Q100" s="235"/>
      <c r="R100" s="235"/>
      <c r="S100" s="235"/>
      <c r="T100" s="235"/>
      <c r="U100" s="235"/>
      <c r="V100" s="235"/>
      <c r="W100" s="235"/>
      <c r="X100" s="235"/>
      <c r="Y100" s="84"/>
      <c r="Z100" s="84"/>
      <c r="AA100" s="84"/>
      <c r="AB100" s="84"/>
      <c r="AC100" s="84"/>
      <c r="AD100" s="84"/>
      <c r="AE100" s="84"/>
      <c r="AF100" s="84"/>
      <c r="AG100" s="71"/>
      <c r="AH100" s="71"/>
      <c r="AI100" s="71"/>
      <c r="AJ100" s="71"/>
      <c r="AK100" s="71"/>
      <c r="AL100" s="71"/>
    </row>
    <row r="101" spans="1:85" s="49" customFormat="1">
      <c r="A101" s="688" t="s">
        <v>590</v>
      </c>
      <c r="B101" s="657"/>
      <c r="C101" s="657"/>
      <c r="D101" s="657"/>
      <c r="E101" s="657"/>
      <c r="F101" s="657"/>
      <c r="G101" s="657"/>
      <c r="H101" s="657"/>
      <c r="I101" s="657"/>
      <c r="J101" s="657"/>
      <c r="K101" s="657"/>
      <c r="L101" s="657"/>
      <c r="M101" s="657"/>
      <c r="N101" s="657"/>
      <c r="O101" s="257">
        <v>55.2</v>
      </c>
      <c r="P101" s="257">
        <v>40</v>
      </c>
      <c r="Q101" s="257">
        <v>34.700000000000003</v>
      </c>
      <c r="R101" s="257">
        <v>20.3</v>
      </c>
      <c r="S101" s="257">
        <v>23.3</v>
      </c>
      <c r="T101" s="257">
        <v>20.6</v>
      </c>
      <c r="U101" s="257">
        <v>32.6</v>
      </c>
      <c r="V101" s="257">
        <v>33.5</v>
      </c>
      <c r="W101" s="257">
        <v>18</v>
      </c>
      <c r="X101" s="257">
        <v>25.4</v>
      </c>
      <c r="Y101" s="257">
        <v>63.8</v>
      </c>
      <c r="Z101" s="257">
        <v>92.8</v>
      </c>
      <c r="AA101" s="257">
        <v>133.19999999999999</v>
      </c>
      <c r="AB101" s="257">
        <v>219.5</v>
      </c>
      <c r="AC101" s="73"/>
      <c r="AD101" s="832"/>
      <c r="AE101" s="832"/>
      <c r="AF101" s="832"/>
      <c r="AG101" s="801"/>
      <c r="AH101" s="801"/>
      <c r="AI101" s="801"/>
      <c r="AJ101" s="801"/>
      <c r="AK101" s="801"/>
      <c r="AL101" s="801"/>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47"/>
      <c r="BL101" s="47"/>
      <c r="BM101" s="47"/>
      <c r="BN101" s="47"/>
      <c r="BO101" s="47"/>
      <c r="BP101" s="47"/>
      <c r="BQ101" s="47"/>
      <c r="BR101" s="47"/>
      <c r="BS101" s="47"/>
      <c r="BT101" s="47"/>
      <c r="BU101" s="47"/>
      <c r="BV101" s="47"/>
      <c r="BW101" s="47"/>
      <c r="BX101" s="47"/>
      <c r="BY101" s="47"/>
    </row>
    <row r="102" spans="1:85" s="26" customFormat="1">
      <c r="A102" s="42"/>
      <c r="B102" s="85"/>
      <c r="C102" s="85"/>
      <c r="D102" s="85"/>
      <c r="E102" s="85"/>
      <c r="F102" s="85"/>
      <c r="G102" s="85"/>
      <c r="H102" s="85"/>
      <c r="I102" s="85"/>
      <c r="J102" s="85"/>
      <c r="K102" s="85"/>
      <c r="L102" s="85"/>
      <c r="M102" s="85"/>
      <c r="N102" s="85"/>
      <c r="O102" s="85"/>
      <c r="P102" s="85"/>
      <c r="Q102" s="85"/>
      <c r="R102" s="85"/>
      <c r="S102" s="85"/>
      <c r="T102" s="85"/>
      <c r="U102" s="85"/>
      <c r="V102" s="85"/>
      <c r="W102" s="85"/>
      <c r="X102" s="85"/>
      <c r="Y102" s="79"/>
      <c r="Z102" s="79"/>
      <c r="AA102" s="79"/>
      <c r="AB102" s="80"/>
      <c r="AC102" s="731"/>
      <c r="AD102" s="93"/>
      <c r="AE102" s="93"/>
      <c r="AF102" s="93"/>
      <c r="AG102" s="93"/>
      <c r="AH102" s="93"/>
      <c r="AI102" s="81"/>
      <c r="AJ102" s="81"/>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c r="CA102" s="19"/>
      <c r="CB102" s="19"/>
      <c r="CC102" s="19"/>
      <c r="CD102" s="19"/>
      <c r="CE102" s="19"/>
      <c r="CF102" s="19"/>
      <c r="CG102" s="19"/>
    </row>
    <row r="103" spans="1:85">
      <c r="AC103" s="83"/>
      <c r="AD103" s="83"/>
      <c r="AE103" s="83"/>
      <c r="AF103" s="83"/>
      <c r="AG103" s="83"/>
      <c r="AH103" s="83"/>
      <c r="AI103" s="10"/>
    </row>
    <row r="104" spans="1:85">
      <c r="AC104" s="731"/>
      <c r="AD104" s="93"/>
      <c r="AE104" s="93"/>
      <c r="AF104" s="93"/>
      <c r="AG104" s="93"/>
      <c r="AH104" s="93"/>
      <c r="AI104" s="10"/>
    </row>
    <row r="105" spans="1:85">
      <c r="AC105" s="732"/>
      <c r="AD105" s="78"/>
      <c r="AE105" s="78"/>
      <c r="AF105" s="78"/>
      <c r="AG105" s="78"/>
      <c r="AH105" s="78"/>
    </row>
    <row r="106" spans="1:85">
      <c r="AC106" s="732"/>
      <c r="AD106" s="78"/>
      <c r="AE106" s="78"/>
      <c r="AF106" s="78"/>
      <c r="AG106" s="78"/>
      <c r="AH106" s="78"/>
    </row>
    <row r="107" spans="1:85">
      <c r="AC107" s="732"/>
      <c r="AD107" s="78"/>
      <c r="AE107" s="78"/>
      <c r="AF107" s="78"/>
      <c r="AG107" s="78"/>
      <c r="AH107" s="78"/>
    </row>
    <row r="108" spans="1:85">
      <c r="AC108" s="732"/>
      <c r="AD108" s="78"/>
      <c r="AE108" s="78"/>
      <c r="AF108" s="78"/>
      <c r="AG108" s="78"/>
      <c r="AH108" s="78"/>
    </row>
    <row r="109" spans="1:85">
      <c r="AC109" s="732"/>
      <c r="AD109" s="78"/>
      <c r="AE109" s="78"/>
      <c r="AF109" s="78"/>
      <c r="AG109" s="78"/>
      <c r="AH109" s="78"/>
    </row>
    <row r="110" spans="1:85">
      <c r="AC110" s="732"/>
      <c r="AD110" s="78"/>
      <c r="AE110" s="78"/>
      <c r="AF110" s="78"/>
      <c r="AG110" s="78"/>
      <c r="AH110" s="78"/>
    </row>
    <row r="111" spans="1:85">
      <c r="AC111" s="732"/>
      <c r="AD111" s="78"/>
      <c r="AE111" s="78"/>
      <c r="AF111" s="78"/>
      <c r="AG111" s="78"/>
      <c r="AH111" s="78"/>
    </row>
    <row r="112" spans="1:85">
      <c r="AC112" s="732"/>
      <c r="AD112" s="78"/>
      <c r="AE112" s="78"/>
      <c r="AF112" s="78"/>
      <c r="AG112" s="78"/>
      <c r="AH112" s="78"/>
    </row>
    <row r="113" spans="28:34">
      <c r="AC113" s="732"/>
      <c r="AD113" s="78"/>
      <c r="AE113" s="78"/>
      <c r="AF113" s="78"/>
      <c r="AG113" s="78"/>
      <c r="AH113" s="78"/>
    </row>
    <row r="114" spans="28:34">
      <c r="AC114" s="732"/>
      <c r="AD114" s="78"/>
      <c r="AE114" s="78"/>
      <c r="AF114" s="78"/>
      <c r="AG114" s="78"/>
      <c r="AH114" s="78"/>
    </row>
    <row r="115" spans="28:34">
      <c r="AC115" s="732"/>
      <c r="AD115" s="78"/>
      <c r="AE115" s="78"/>
      <c r="AF115" s="78"/>
      <c r="AG115" s="78"/>
      <c r="AH115" s="78"/>
    </row>
    <row r="116" spans="28:34">
      <c r="AC116" s="732"/>
      <c r="AD116" s="78"/>
      <c r="AE116" s="78"/>
      <c r="AF116" s="78"/>
      <c r="AG116" s="78"/>
      <c r="AH116" s="78"/>
    </row>
    <row r="117" spans="28:34">
      <c r="AC117" s="732"/>
      <c r="AD117" s="78"/>
      <c r="AE117" s="78"/>
      <c r="AF117" s="78"/>
      <c r="AG117" s="78"/>
      <c r="AH117" s="78"/>
    </row>
    <row r="118" spans="28:34">
      <c r="AC118" s="732"/>
      <c r="AD118" s="78"/>
      <c r="AE118" s="78"/>
      <c r="AF118" s="78"/>
      <c r="AG118" s="78"/>
      <c r="AH118" s="78"/>
    </row>
    <row r="119" spans="28:34">
      <c r="AB119" s="78"/>
      <c r="AC119" s="732"/>
      <c r="AD119" s="78"/>
      <c r="AE119" s="78"/>
      <c r="AF119" s="78"/>
      <c r="AG119" s="78"/>
      <c r="AH119" s="78"/>
    </row>
    <row r="120" spans="28:34">
      <c r="AB120" s="78"/>
      <c r="AC120" s="732"/>
      <c r="AD120" s="78"/>
      <c r="AE120" s="78"/>
      <c r="AF120" s="78"/>
      <c r="AG120" s="78"/>
      <c r="AH120" s="78"/>
    </row>
    <row r="121" spans="28:34">
      <c r="AB121" s="78"/>
      <c r="AC121" s="732"/>
      <c r="AD121" s="78"/>
      <c r="AE121" s="78"/>
      <c r="AF121" s="78"/>
      <c r="AG121" s="78"/>
      <c r="AH121" s="78"/>
    </row>
    <row r="122" spans="28:34">
      <c r="AB122" s="78"/>
      <c r="AC122" s="732"/>
      <c r="AD122" s="78"/>
      <c r="AE122" s="78"/>
      <c r="AF122" s="78"/>
      <c r="AG122" s="78"/>
      <c r="AH122" s="78"/>
    </row>
    <row r="123" spans="28:34">
      <c r="AB123" s="78"/>
      <c r="AC123" s="732"/>
      <c r="AD123" s="78"/>
      <c r="AE123" s="78"/>
      <c r="AF123" s="78"/>
      <c r="AG123" s="78"/>
      <c r="AH123" s="78"/>
    </row>
    <row r="124" spans="28:34">
      <c r="AB124" s="78"/>
      <c r="AC124" s="732"/>
      <c r="AD124" s="78"/>
      <c r="AE124" s="78"/>
      <c r="AF124" s="78"/>
      <c r="AG124" s="78"/>
      <c r="AH124" s="78"/>
    </row>
    <row r="125" spans="28:34">
      <c r="AB125" s="78"/>
      <c r="AC125" s="732"/>
      <c r="AD125" s="78"/>
      <c r="AE125" s="78"/>
      <c r="AF125" s="78"/>
      <c r="AG125" s="78"/>
      <c r="AH125" s="78"/>
    </row>
    <row r="126" spans="28:34">
      <c r="AB126" s="78"/>
      <c r="AC126" s="732"/>
      <c r="AD126" s="78"/>
      <c r="AE126" s="78"/>
      <c r="AF126" s="78"/>
      <c r="AG126" s="78"/>
      <c r="AH126" s="78"/>
    </row>
    <row r="127" spans="28:34">
      <c r="AB127" s="78"/>
      <c r="AC127" s="732"/>
      <c r="AD127" s="78"/>
      <c r="AE127" s="78"/>
      <c r="AF127" s="78"/>
      <c r="AG127" s="78"/>
      <c r="AH127" s="78"/>
    </row>
    <row r="128" spans="28:34">
      <c r="AB128" s="78"/>
      <c r="AC128" s="732"/>
      <c r="AD128" s="78"/>
      <c r="AE128" s="78"/>
      <c r="AF128" s="78"/>
      <c r="AG128" s="78"/>
      <c r="AH128" s="78"/>
    </row>
    <row r="129" spans="28:34">
      <c r="AB129" s="78"/>
      <c r="AC129" s="732"/>
      <c r="AD129" s="78"/>
      <c r="AE129" s="78"/>
      <c r="AF129" s="78"/>
      <c r="AG129" s="78"/>
      <c r="AH129" s="78"/>
    </row>
    <row r="130" spans="28:34">
      <c r="AB130" s="78"/>
      <c r="AC130" s="732"/>
      <c r="AD130" s="78"/>
      <c r="AE130" s="78"/>
      <c r="AF130" s="78"/>
      <c r="AG130" s="78"/>
      <c r="AH130" s="78"/>
    </row>
    <row r="131" spans="28:34">
      <c r="AB131" s="78"/>
      <c r="AC131" s="732"/>
      <c r="AD131" s="78"/>
      <c r="AE131" s="78"/>
      <c r="AF131" s="78"/>
      <c r="AG131" s="78"/>
      <c r="AH131" s="78"/>
    </row>
    <row r="132" spans="28:34">
      <c r="AB132" s="78"/>
      <c r="AC132" s="732"/>
      <c r="AD132" s="78"/>
      <c r="AE132" s="78"/>
      <c r="AF132" s="78"/>
      <c r="AG132" s="78"/>
      <c r="AH132" s="78"/>
    </row>
    <row r="133" spans="28:34">
      <c r="AB133" s="78"/>
      <c r="AC133" s="732"/>
      <c r="AD133" s="78"/>
      <c r="AE133" s="78"/>
      <c r="AF133" s="78"/>
      <c r="AG133" s="78"/>
      <c r="AH133" s="78"/>
    </row>
    <row r="134" spans="28:34">
      <c r="AB134" s="78"/>
      <c r="AC134" s="732"/>
      <c r="AD134" s="78"/>
      <c r="AE134" s="78"/>
      <c r="AF134" s="78"/>
      <c r="AG134" s="78"/>
      <c r="AH134" s="78"/>
    </row>
    <row r="135" spans="28:34">
      <c r="AB135" s="78"/>
      <c r="AC135" s="732"/>
      <c r="AD135" s="78"/>
      <c r="AE135" s="78"/>
      <c r="AF135" s="78"/>
      <c r="AG135" s="78"/>
      <c r="AH135" s="78"/>
    </row>
    <row r="136" spans="28:34">
      <c r="AB136" s="78"/>
      <c r="AC136" s="732"/>
      <c r="AD136" s="78"/>
      <c r="AE136" s="78"/>
      <c r="AF136" s="78"/>
      <c r="AG136" s="78"/>
      <c r="AH136" s="78"/>
    </row>
    <row r="137" spans="28:34">
      <c r="AB137" s="78"/>
      <c r="AC137" s="732"/>
      <c r="AD137" s="78"/>
      <c r="AE137" s="78"/>
      <c r="AF137" s="78"/>
      <c r="AG137" s="78"/>
      <c r="AH137" s="78"/>
    </row>
    <row r="138" spans="28:34">
      <c r="AB138" s="78"/>
      <c r="AC138" s="732"/>
      <c r="AD138" s="78"/>
      <c r="AE138" s="78"/>
      <c r="AF138" s="78"/>
      <c r="AG138" s="78"/>
      <c r="AH138" s="78"/>
    </row>
    <row r="139" spans="28:34">
      <c r="AB139" s="78"/>
      <c r="AC139" s="732"/>
      <c r="AD139" s="78"/>
      <c r="AE139" s="78"/>
      <c r="AF139" s="78"/>
      <c r="AG139" s="78"/>
      <c r="AH139" s="78"/>
    </row>
    <row r="140" spans="28:34">
      <c r="AB140" s="78"/>
      <c r="AC140" s="732"/>
      <c r="AD140" s="78"/>
      <c r="AE140" s="78"/>
      <c r="AF140" s="78"/>
      <c r="AG140" s="78"/>
      <c r="AH140" s="78"/>
    </row>
    <row r="141" spans="28:34">
      <c r="AB141" s="78"/>
      <c r="AC141" s="732"/>
      <c r="AD141" s="78"/>
      <c r="AE141" s="78"/>
      <c r="AF141" s="78"/>
      <c r="AG141" s="78"/>
      <c r="AH141" s="78"/>
    </row>
    <row r="142" spans="28:34">
      <c r="AB142" s="78"/>
      <c r="AC142" s="732"/>
      <c r="AD142" s="78"/>
      <c r="AE142" s="78"/>
      <c r="AF142" s="78"/>
      <c r="AG142" s="78"/>
      <c r="AH142" s="78"/>
    </row>
    <row r="143" spans="28:34">
      <c r="AB143" s="78"/>
      <c r="AC143" s="732"/>
      <c r="AD143" s="78"/>
      <c r="AE143" s="78"/>
      <c r="AF143" s="78"/>
      <c r="AG143" s="78"/>
      <c r="AH143" s="78"/>
    </row>
    <row r="144" spans="28:34">
      <c r="AB144" s="78"/>
      <c r="AC144" s="732"/>
      <c r="AD144" s="78"/>
      <c r="AE144" s="78"/>
      <c r="AF144" s="78"/>
      <c r="AG144" s="78"/>
      <c r="AH144" s="78"/>
    </row>
    <row r="145" spans="28:34">
      <c r="AB145" s="78"/>
      <c r="AC145" s="732"/>
      <c r="AD145" s="78"/>
      <c r="AE145" s="78"/>
      <c r="AF145" s="78"/>
      <c r="AG145" s="78"/>
      <c r="AH145" s="78"/>
    </row>
    <row r="146" spans="28:34">
      <c r="AB146" s="78"/>
      <c r="AC146" s="732"/>
      <c r="AD146" s="78"/>
      <c r="AE146" s="78"/>
      <c r="AF146" s="78"/>
      <c r="AG146" s="78"/>
      <c r="AH146" s="78"/>
    </row>
    <row r="147" spans="28:34">
      <c r="AB147" s="78"/>
      <c r="AC147" s="732"/>
      <c r="AD147" s="78"/>
      <c r="AE147" s="78"/>
      <c r="AF147" s="78"/>
      <c r="AG147" s="78"/>
      <c r="AH147" s="78"/>
    </row>
    <row r="148" spans="28:34">
      <c r="AB148" s="78"/>
      <c r="AC148" s="732"/>
      <c r="AD148" s="78"/>
      <c r="AE148" s="78"/>
      <c r="AF148" s="78"/>
      <c r="AG148" s="78"/>
      <c r="AH148" s="78"/>
    </row>
    <row r="149" spans="28:34">
      <c r="AB149" s="78"/>
      <c r="AC149" s="732"/>
      <c r="AD149" s="78"/>
      <c r="AE149" s="78"/>
      <c r="AF149" s="78"/>
      <c r="AG149" s="78"/>
      <c r="AH149" s="78"/>
    </row>
    <row r="150" spans="28:34">
      <c r="AB150" s="78"/>
      <c r="AC150" s="732"/>
      <c r="AD150" s="78"/>
      <c r="AE150" s="78"/>
      <c r="AF150" s="78"/>
      <c r="AG150" s="78"/>
      <c r="AH150" s="78"/>
    </row>
    <row r="151" spans="28:34">
      <c r="AB151" s="78"/>
      <c r="AC151" s="732"/>
      <c r="AD151" s="78"/>
      <c r="AE151" s="78"/>
      <c r="AF151" s="78"/>
      <c r="AG151" s="78"/>
      <c r="AH151" s="78"/>
    </row>
    <row r="152" spans="28:34">
      <c r="AB152" s="78"/>
      <c r="AC152" s="732"/>
      <c r="AD152" s="78"/>
      <c r="AE152" s="78"/>
      <c r="AF152" s="78"/>
      <c r="AG152" s="78"/>
      <c r="AH152" s="78"/>
    </row>
    <row r="153" spans="28:34">
      <c r="AB153" s="78"/>
      <c r="AC153" s="732"/>
      <c r="AD153" s="78"/>
      <c r="AE153" s="78"/>
      <c r="AF153" s="78"/>
      <c r="AG153" s="78"/>
      <c r="AH153" s="78"/>
    </row>
    <row r="154" spans="28:34">
      <c r="AB154" s="78"/>
      <c r="AC154" s="732"/>
      <c r="AD154" s="78"/>
      <c r="AE154" s="78"/>
      <c r="AF154" s="78"/>
      <c r="AG154" s="78"/>
      <c r="AH154" s="78"/>
    </row>
    <row r="155" spans="28:34">
      <c r="AB155" s="78"/>
      <c r="AC155" s="732"/>
      <c r="AD155" s="78"/>
      <c r="AE155" s="78"/>
      <c r="AF155" s="78"/>
      <c r="AG155" s="78"/>
      <c r="AH155" s="78"/>
    </row>
    <row r="156" spans="28:34">
      <c r="AB156" s="78"/>
      <c r="AC156" s="732"/>
      <c r="AD156" s="78"/>
      <c r="AE156" s="78"/>
      <c r="AF156" s="78"/>
      <c r="AG156" s="78"/>
      <c r="AH156" s="78"/>
    </row>
    <row r="157" spans="28:34">
      <c r="AB157" s="78"/>
      <c r="AC157" s="732"/>
      <c r="AD157" s="78"/>
      <c r="AE157" s="78"/>
      <c r="AF157" s="78"/>
      <c r="AG157" s="78"/>
      <c r="AH157" s="78"/>
    </row>
    <row r="158" spans="28:34">
      <c r="AB158" s="78"/>
      <c r="AC158" s="732"/>
      <c r="AD158" s="78"/>
      <c r="AE158" s="78"/>
      <c r="AF158" s="78"/>
      <c r="AG158" s="78"/>
      <c r="AH158" s="78"/>
    </row>
    <row r="159" spans="28:34">
      <c r="AB159" s="78"/>
      <c r="AC159" s="732"/>
      <c r="AD159" s="78"/>
      <c r="AE159" s="78"/>
      <c r="AF159" s="78"/>
      <c r="AG159" s="78"/>
      <c r="AH159" s="78"/>
    </row>
    <row r="160" spans="28:34">
      <c r="AB160" s="78"/>
      <c r="AC160" s="732"/>
      <c r="AD160" s="78"/>
      <c r="AE160" s="78"/>
      <c r="AF160" s="78"/>
      <c r="AG160" s="78"/>
      <c r="AH160" s="78"/>
    </row>
    <row r="161" spans="28:34">
      <c r="AB161" s="78"/>
      <c r="AC161" s="732"/>
      <c r="AD161" s="78"/>
      <c r="AE161" s="78"/>
      <c r="AF161" s="78"/>
      <c r="AG161" s="78"/>
      <c r="AH161" s="78"/>
    </row>
    <row r="162" spans="28:34">
      <c r="AB162" s="78"/>
      <c r="AC162" s="732"/>
      <c r="AD162" s="78"/>
      <c r="AE162" s="78"/>
      <c r="AF162" s="78"/>
      <c r="AG162" s="78"/>
      <c r="AH162" s="78"/>
    </row>
    <row r="163" spans="28:34">
      <c r="AB163" s="78"/>
      <c r="AC163" s="732"/>
      <c r="AD163" s="78"/>
      <c r="AE163" s="78"/>
      <c r="AF163" s="78"/>
      <c r="AG163" s="78"/>
      <c r="AH163" s="78"/>
    </row>
    <row r="164" spans="28:34">
      <c r="AB164" s="78"/>
      <c r="AC164" s="732"/>
      <c r="AD164" s="78"/>
      <c r="AE164" s="78"/>
      <c r="AF164" s="78"/>
      <c r="AG164" s="78"/>
      <c r="AH164" s="78"/>
    </row>
    <row r="165" spans="28:34">
      <c r="AB165" s="78"/>
      <c r="AC165" s="732"/>
      <c r="AD165" s="78"/>
      <c r="AE165" s="78"/>
      <c r="AF165" s="78"/>
      <c r="AG165" s="78"/>
      <c r="AH165" s="78"/>
    </row>
    <row r="166" spans="28:34">
      <c r="AB166" s="78"/>
      <c r="AC166" s="732"/>
      <c r="AD166" s="78"/>
      <c r="AE166" s="78"/>
      <c r="AF166" s="78"/>
      <c r="AG166" s="78"/>
      <c r="AH166" s="78"/>
    </row>
    <row r="167" spans="28:34">
      <c r="AB167" s="78"/>
      <c r="AC167" s="732"/>
      <c r="AD167" s="78"/>
      <c r="AE167" s="78"/>
      <c r="AF167" s="78"/>
      <c r="AG167" s="78"/>
      <c r="AH167" s="78"/>
    </row>
    <row r="168" spans="28:34">
      <c r="AB168" s="78"/>
      <c r="AC168" s="732"/>
      <c r="AD168" s="78"/>
      <c r="AE168" s="78"/>
      <c r="AF168" s="78"/>
      <c r="AG168" s="78"/>
      <c r="AH168" s="78"/>
    </row>
    <row r="169" spans="28:34">
      <c r="AB169" s="78"/>
      <c r="AC169" s="732"/>
      <c r="AD169" s="78"/>
      <c r="AE169" s="78"/>
      <c r="AF169" s="78"/>
      <c r="AG169" s="78"/>
      <c r="AH169" s="78"/>
    </row>
    <row r="170" spans="28:34">
      <c r="AB170" s="78"/>
      <c r="AC170" s="732"/>
      <c r="AD170" s="78"/>
      <c r="AE170" s="78"/>
      <c r="AF170" s="78"/>
      <c r="AG170" s="78"/>
      <c r="AH170" s="78"/>
    </row>
    <row r="171" spans="28:34">
      <c r="AB171" s="78"/>
      <c r="AC171" s="732"/>
      <c r="AD171" s="78"/>
      <c r="AE171" s="78"/>
      <c r="AF171" s="78"/>
      <c r="AG171" s="78"/>
      <c r="AH171" s="78"/>
    </row>
    <row r="172" spans="28:34">
      <c r="AB172" s="78"/>
      <c r="AC172" s="732"/>
      <c r="AD172" s="78"/>
      <c r="AE172" s="78"/>
      <c r="AF172" s="78"/>
      <c r="AG172" s="78"/>
      <c r="AH172" s="78"/>
    </row>
    <row r="173" spans="28:34">
      <c r="AB173" s="78"/>
      <c r="AC173" s="732"/>
      <c r="AD173" s="78"/>
      <c r="AE173" s="78"/>
      <c r="AF173" s="78"/>
      <c r="AG173" s="78"/>
      <c r="AH173" s="78"/>
    </row>
    <row r="174" spans="28:34">
      <c r="AB174" s="78"/>
      <c r="AC174" s="732"/>
      <c r="AD174" s="78"/>
      <c r="AE174" s="78"/>
      <c r="AF174" s="78"/>
      <c r="AG174" s="78"/>
      <c r="AH174" s="78"/>
    </row>
    <row r="175" spans="28:34">
      <c r="AB175" s="78"/>
      <c r="AC175" s="732"/>
      <c r="AD175" s="78"/>
      <c r="AE175" s="78"/>
      <c r="AF175" s="78"/>
      <c r="AG175" s="78"/>
      <c r="AH175" s="78"/>
    </row>
    <row r="176" spans="28:34">
      <c r="AB176" s="78"/>
      <c r="AC176" s="732"/>
      <c r="AD176" s="78"/>
      <c r="AE176" s="78"/>
      <c r="AF176" s="78"/>
      <c r="AG176" s="78"/>
      <c r="AH176" s="78"/>
    </row>
    <row r="177" spans="28:34">
      <c r="AB177" s="78"/>
      <c r="AC177" s="732"/>
      <c r="AD177" s="78"/>
      <c r="AE177" s="78"/>
      <c r="AF177" s="78"/>
      <c r="AG177" s="78"/>
      <c r="AH177" s="78"/>
    </row>
    <row r="178" spans="28:34">
      <c r="AB178" s="78"/>
      <c r="AC178" s="732"/>
      <c r="AD178" s="78"/>
      <c r="AE178" s="78"/>
      <c r="AF178" s="78"/>
      <c r="AG178" s="78"/>
      <c r="AH178" s="78"/>
    </row>
    <row r="179" spans="28:34">
      <c r="AB179" s="78"/>
      <c r="AC179" s="732"/>
      <c r="AD179" s="78"/>
      <c r="AE179" s="78"/>
      <c r="AF179" s="78"/>
      <c r="AG179" s="78"/>
      <c r="AH179" s="78"/>
    </row>
    <row r="180" spans="28:34">
      <c r="AB180" s="78"/>
      <c r="AC180" s="732"/>
      <c r="AD180" s="78"/>
      <c r="AE180" s="78"/>
      <c r="AF180" s="78"/>
      <c r="AG180" s="78"/>
      <c r="AH180" s="78"/>
    </row>
    <row r="181" spans="28:34">
      <c r="AB181" s="78"/>
      <c r="AC181" s="732"/>
      <c r="AD181" s="78"/>
      <c r="AE181" s="78"/>
      <c r="AF181" s="78"/>
      <c r="AG181" s="78"/>
      <c r="AH181" s="78"/>
    </row>
    <row r="182" spans="28:34">
      <c r="AB182" s="78"/>
      <c r="AC182" s="732"/>
      <c r="AD182" s="78"/>
      <c r="AE182" s="78"/>
      <c r="AF182" s="78"/>
      <c r="AG182" s="78"/>
      <c r="AH182" s="78"/>
    </row>
    <row r="183" spans="28:34">
      <c r="AB183" s="78"/>
      <c r="AC183" s="732"/>
      <c r="AD183" s="78"/>
      <c r="AE183" s="78"/>
      <c r="AF183" s="78"/>
      <c r="AG183" s="78"/>
      <c r="AH183" s="78"/>
    </row>
    <row r="184" spans="28:34">
      <c r="AB184" s="78"/>
      <c r="AC184" s="732"/>
      <c r="AD184" s="78"/>
      <c r="AE184" s="78"/>
      <c r="AF184" s="78"/>
      <c r="AG184" s="78"/>
      <c r="AH184" s="78"/>
    </row>
    <row r="185" spans="28:34">
      <c r="AB185" s="78"/>
      <c r="AC185" s="732"/>
      <c r="AD185" s="78"/>
      <c r="AE185" s="78"/>
      <c r="AF185" s="78"/>
      <c r="AG185" s="78"/>
      <c r="AH185" s="78"/>
    </row>
    <row r="186" spans="28:34">
      <c r="AB186" s="78"/>
      <c r="AC186" s="732"/>
      <c r="AD186" s="78"/>
      <c r="AE186" s="78"/>
      <c r="AF186" s="78"/>
      <c r="AG186" s="78"/>
      <c r="AH186" s="78"/>
    </row>
    <row r="187" spans="28:34">
      <c r="AB187" s="78"/>
      <c r="AC187" s="732"/>
      <c r="AD187" s="78"/>
      <c r="AE187" s="78"/>
      <c r="AF187" s="78"/>
      <c r="AG187" s="78"/>
      <c r="AH187" s="78"/>
    </row>
    <row r="188" spans="28:34">
      <c r="AB188" s="78"/>
      <c r="AC188" s="732"/>
      <c r="AD188" s="78"/>
      <c r="AE188" s="78"/>
      <c r="AF188" s="78"/>
      <c r="AG188" s="78"/>
      <c r="AH188" s="78"/>
    </row>
    <row r="189" spans="28:34">
      <c r="AB189" s="78"/>
      <c r="AC189" s="732"/>
      <c r="AD189" s="78"/>
      <c r="AE189" s="78"/>
      <c r="AF189" s="78"/>
      <c r="AG189" s="78"/>
      <c r="AH189" s="78"/>
    </row>
    <row r="190" spans="28:34">
      <c r="AB190" s="78"/>
      <c r="AC190" s="732"/>
      <c r="AD190" s="78"/>
      <c r="AE190" s="78"/>
      <c r="AF190" s="78"/>
      <c r="AG190" s="78"/>
      <c r="AH190" s="78"/>
    </row>
    <row r="191" spans="28:34">
      <c r="AB191" s="78"/>
      <c r="AC191" s="732"/>
      <c r="AD191" s="78"/>
      <c r="AE191" s="78"/>
      <c r="AF191" s="78"/>
      <c r="AG191" s="78"/>
      <c r="AH191" s="78"/>
    </row>
    <row r="192" spans="28:34">
      <c r="AB192" s="78"/>
      <c r="AC192" s="732"/>
      <c r="AD192" s="78"/>
      <c r="AE192" s="78"/>
      <c r="AF192" s="78"/>
      <c r="AG192" s="78"/>
      <c r="AH192" s="78"/>
    </row>
    <row r="193" spans="28:34">
      <c r="AB193" s="78"/>
      <c r="AC193" s="732"/>
      <c r="AD193" s="78"/>
      <c r="AE193" s="78"/>
      <c r="AF193" s="78"/>
      <c r="AG193" s="78"/>
      <c r="AH193" s="78"/>
    </row>
    <row r="194" spans="28:34">
      <c r="AB194" s="78"/>
      <c r="AC194" s="732"/>
      <c r="AD194" s="78"/>
      <c r="AE194" s="78"/>
      <c r="AF194" s="78"/>
      <c r="AG194" s="78"/>
      <c r="AH194" s="78"/>
    </row>
    <row r="195" spans="28:34">
      <c r="AB195" s="78"/>
      <c r="AC195" s="732"/>
      <c r="AD195" s="78"/>
      <c r="AE195" s="78"/>
      <c r="AF195" s="78"/>
      <c r="AG195" s="78"/>
      <c r="AH195" s="78"/>
    </row>
    <row r="196" spans="28:34">
      <c r="AB196" s="78"/>
      <c r="AC196" s="732"/>
      <c r="AD196" s="78"/>
      <c r="AE196" s="78"/>
      <c r="AF196" s="78"/>
      <c r="AG196" s="78"/>
      <c r="AH196" s="78"/>
    </row>
    <row r="197" spans="28:34">
      <c r="AB197" s="78"/>
      <c r="AC197" s="732"/>
      <c r="AD197" s="78"/>
      <c r="AE197" s="78"/>
      <c r="AF197" s="78"/>
      <c r="AG197" s="78"/>
      <c r="AH197" s="78"/>
    </row>
    <row r="198" spans="28:34">
      <c r="AB198" s="78"/>
      <c r="AC198" s="732"/>
      <c r="AD198" s="78"/>
      <c r="AE198" s="78"/>
      <c r="AF198" s="78"/>
      <c r="AG198" s="78"/>
      <c r="AH198" s="78"/>
    </row>
    <row r="199" spans="28:34">
      <c r="AB199" s="78"/>
      <c r="AC199" s="732"/>
      <c r="AD199" s="78"/>
      <c r="AE199" s="78"/>
      <c r="AF199" s="78"/>
      <c r="AG199" s="78"/>
      <c r="AH199" s="78"/>
    </row>
    <row r="200" spans="28:34">
      <c r="AB200" s="78"/>
      <c r="AC200" s="732"/>
      <c r="AD200" s="78"/>
      <c r="AE200" s="78"/>
      <c r="AF200" s="78"/>
      <c r="AG200" s="78"/>
      <c r="AH200" s="78"/>
    </row>
    <row r="201" spans="28:34">
      <c r="AB201" s="78"/>
      <c r="AC201" s="732"/>
      <c r="AD201" s="78"/>
      <c r="AE201" s="78"/>
      <c r="AF201" s="78"/>
      <c r="AG201" s="78"/>
      <c r="AH201" s="78"/>
    </row>
    <row r="202" spans="28:34">
      <c r="AB202" s="78"/>
      <c r="AC202" s="732"/>
      <c r="AD202" s="78"/>
      <c r="AE202" s="78"/>
      <c r="AF202" s="78"/>
      <c r="AG202" s="78"/>
      <c r="AH202" s="78"/>
    </row>
    <row r="203" spans="28:34">
      <c r="AB203" s="78"/>
      <c r="AC203" s="732"/>
      <c r="AD203" s="78"/>
      <c r="AE203" s="78"/>
      <c r="AF203" s="78"/>
      <c r="AG203" s="78"/>
      <c r="AH203" s="78"/>
    </row>
    <row r="204" spans="28:34">
      <c r="AB204" s="78"/>
      <c r="AC204" s="732"/>
      <c r="AD204" s="78"/>
      <c r="AE204" s="78"/>
      <c r="AF204" s="78"/>
      <c r="AG204" s="78"/>
      <c r="AH204" s="78"/>
    </row>
    <row r="205" spans="28:34">
      <c r="AB205" s="78"/>
      <c r="AC205" s="732"/>
      <c r="AD205" s="78"/>
      <c r="AE205" s="78"/>
      <c r="AF205" s="78"/>
      <c r="AG205" s="78"/>
      <c r="AH205" s="78"/>
    </row>
    <row r="206" spans="28:34">
      <c r="AB206" s="78"/>
      <c r="AC206" s="732"/>
      <c r="AD206" s="78"/>
      <c r="AE206" s="78"/>
      <c r="AF206" s="78"/>
      <c r="AG206" s="78"/>
      <c r="AH206" s="78"/>
    </row>
    <row r="207" spans="28:34">
      <c r="AB207" s="78"/>
      <c r="AC207" s="732"/>
      <c r="AD207" s="78"/>
      <c r="AE207" s="78"/>
      <c r="AF207" s="78"/>
      <c r="AG207" s="78"/>
      <c r="AH207" s="78"/>
    </row>
    <row r="208" spans="28:34">
      <c r="AB208" s="78"/>
      <c r="AC208" s="732"/>
      <c r="AD208" s="78"/>
      <c r="AE208" s="78"/>
      <c r="AF208" s="78"/>
      <c r="AG208" s="78"/>
      <c r="AH208" s="78"/>
    </row>
    <row r="209" spans="28:34">
      <c r="AB209" s="78"/>
      <c r="AC209" s="732"/>
      <c r="AD209" s="78"/>
      <c r="AE209" s="78"/>
      <c r="AF209" s="78"/>
      <c r="AG209" s="78"/>
      <c r="AH209" s="78"/>
    </row>
    <row r="210" spans="28:34">
      <c r="AB210" s="78"/>
      <c r="AC210" s="732"/>
      <c r="AD210" s="78"/>
      <c r="AE210" s="78"/>
      <c r="AF210" s="78"/>
      <c r="AG210" s="78"/>
      <c r="AH210" s="78"/>
    </row>
    <row r="211" spans="28:34">
      <c r="AB211" s="78"/>
      <c r="AC211" s="732"/>
      <c r="AD211" s="78"/>
      <c r="AE211" s="78"/>
      <c r="AF211" s="78"/>
      <c r="AG211" s="78"/>
      <c r="AH211" s="78"/>
    </row>
    <row r="212" spans="28:34">
      <c r="AB212" s="78"/>
      <c r="AC212" s="732"/>
      <c r="AD212" s="78"/>
      <c r="AE212" s="78"/>
      <c r="AF212" s="78"/>
      <c r="AG212" s="78"/>
      <c r="AH212" s="78"/>
    </row>
    <row r="213" spans="28:34">
      <c r="AB213" s="78"/>
      <c r="AC213" s="732"/>
      <c r="AD213" s="78"/>
      <c r="AE213" s="78"/>
      <c r="AF213" s="78"/>
      <c r="AG213" s="78"/>
      <c r="AH213" s="78"/>
    </row>
    <row r="214" spans="28:34">
      <c r="AB214" s="78"/>
      <c r="AC214" s="732"/>
      <c r="AD214" s="78"/>
      <c r="AE214" s="78"/>
      <c r="AF214" s="78"/>
      <c r="AG214" s="78"/>
      <c r="AH214" s="78"/>
    </row>
    <row r="215" spans="28:34">
      <c r="AB215" s="78"/>
      <c r="AC215" s="732"/>
      <c r="AD215" s="78"/>
      <c r="AE215" s="78"/>
      <c r="AF215" s="78"/>
      <c r="AG215" s="78"/>
      <c r="AH215" s="78"/>
    </row>
    <row r="216" spans="28:34">
      <c r="AB216" s="78"/>
      <c r="AC216" s="732"/>
      <c r="AD216" s="78"/>
      <c r="AE216" s="78"/>
      <c r="AF216" s="78"/>
      <c r="AG216" s="78"/>
      <c r="AH216" s="78"/>
    </row>
    <row r="217" spans="28:34">
      <c r="AB217" s="78"/>
      <c r="AC217" s="732"/>
      <c r="AD217" s="78"/>
      <c r="AE217" s="78"/>
      <c r="AF217" s="78"/>
      <c r="AG217" s="78"/>
      <c r="AH217" s="78"/>
    </row>
    <row r="218" spans="28:34">
      <c r="AB218" s="78"/>
      <c r="AC218" s="732"/>
      <c r="AD218" s="78"/>
      <c r="AE218" s="78"/>
      <c r="AF218" s="78"/>
      <c r="AG218" s="78"/>
      <c r="AH218" s="78"/>
    </row>
    <row r="219" spans="28:34">
      <c r="AB219" s="78"/>
      <c r="AC219" s="732"/>
      <c r="AD219" s="78"/>
      <c r="AE219" s="78"/>
      <c r="AF219" s="78"/>
      <c r="AG219" s="78"/>
      <c r="AH219" s="78"/>
    </row>
    <row r="220" spans="28:34">
      <c r="AB220" s="78"/>
      <c r="AC220" s="732"/>
      <c r="AD220" s="78"/>
      <c r="AE220" s="78"/>
      <c r="AF220" s="78"/>
      <c r="AG220" s="78"/>
      <c r="AH220" s="78"/>
    </row>
    <row r="221" spans="28:34">
      <c r="AB221" s="78"/>
      <c r="AC221" s="732"/>
      <c r="AD221" s="78"/>
      <c r="AE221" s="78"/>
      <c r="AF221" s="78"/>
      <c r="AG221" s="78"/>
      <c r="AH221" s="78"/>
    </row>
    <row r="222" spans="28:34">
      <c r="AB222" s="78"/>
      <c r="AC222" s="732"/>
      <c r="AD222" s="78"/>
      <c r="AE222" s="78"/>
      <c r="AF222" s="78"/>
      <c r="AG222" s="78"/>
      <c r="AH222" s="78"/>
    </row>
    <row r="223" spans="28:34">
      <c r="AB223" s="78"/>
      <c r="AC223" s="732"/>
      <c r="AD223" s="78"/>
      <c r="AE223" s="78"/>
      <c r="AF223" s="78"/>
      <c r="AG223" s="78"/>
      <c r="AH223" s="78"/>
    </row>
    <row r="224" spans="28:34">
      <c r="AB224" s="78"/>
      <c r="AC224" s="732"/>
      <c r="AD224" s="78"/>
      <c r="AE224" s="78"/>
      <c r="AF224" s="78"/>
      <c r="AG224" s="78"/>
      <c r="AH224" s="78"/>
    </row>
    <row r="225" spans="28:34">
      <c r="AB225" s="78"/>
      <c r="AC225" s="732"/>
      <c r="AD225" s="78"/>
      <c r="AE225" s="78"/>
      <c r="AF225" s="78"/>
      <c r="AG225" s="78"/>
      <c r="AH225" s="78"/>
    </row>
    <row r="226" spans="28:34">
      <c r="AB226" s="78"/>
      <c r="AC226" s="732"/>
      <c r="AD226" s="78"/>
      <c r="AE226" s="78"/>
      <c r="AF226" s="78"/>
      <c r="AG226" s="78"/>
      <c r="AH226" s="78"/>
    </row>
    <row r="227" spans="28:34">
      <c r="AB227" s="78"/>
      <c r="AC227" s="732"/>
      <c r="AD227" s="78"/>
      <c r="AE227" s="78"/>
      <c r="AF227" s="78"/>
      <c r="AG227" s="78"/>
      <c r="AH227" s="78"/>
    </row>
    <row r="228" spans="28:34">
      <c r="AB228" s="78"/>
      <c r="AC228" s="732"/>
      <c r="AD228" s="78"/>
      <c r="AE228" s="78"/>
      <c r="AF228" s="78"/>
      <c r="AG228" s="78"/>
      <c r="AH228" s="78"/>
    </row>
    <row r="229" spans="28:34">
      <c r="AB229" s="78"/>
      <c r="AC229" s="732"/>
      <c r="AD229" s="78"/>
      <c r="AE229" s="78"/>
      <c r="AF229" s="78"/>
      <c r="AG229" s="78"/>
      <c r="AH229" s="78"/>
    </row>
    <row r="230" spans="28:34">
      <c r="AB230" s="78"/>
      <c r="AC230" s="732"/>
      <c r="AD230" s="78"/>
      <c r="AE230" s="78"/>
      <c r="AF230" s="78"/>
      <c r="AG230" s="78"/>
      <c r="AH230" s="78"/>
    </row>
    <row r="231" spans="28:34">
      <c r="AB231" s="78"/>
      <c r="AC231" s="732"/>
      <c r="AD231" s="78"/>
      <c r="AE231" s="78"/>
      <c r="AF231" s="78"/>
      <c r="AG231" s="78"/>
      <c r="AH231" s="78"/>
    </row>
    <row r="232" spans="28:34">
      <c r="AB232" s="78"/>
      <c r="AC232" s="732"/>
      <c r="AD232" s="78"/>
      <c r="AE232" s="78"/>
      <c r="AF232" s="78"/>
      <c r="AG232" s="78"/>
      <c r="AH232" s="78"/>
    </row>
    <row r="233" spans="28:34">
      <c r="AB233" s="78"/>
      <c r="AC233" s="732"/>
      <c r="AD233" s="78"/>
      <c r="AE233" s="78"/>
      <c r="AF233" s="78"/>
      <c r="AG233" s="78"/>
      <c r="AH233" s="78"/>
    </row>
    <row r="234" spans="28:34">
      <c r="AB234" s="78"/>
      <c r="AC234" s="732"/>
      <c r="AD234" s="78"/>
      <c r="AE234" s="78"/>
      <c r="AF234" s="78"/>
      <c r="AG234" s="78"/>
      <c r="AH234" s="78"/>
    </row>
    <row r="235" spans="28:34">
      <c r="AB235" s="78"/>
      <c r="AC235" s="732"/>
      <c r="AD235" s="78"/>
      <c r="AE235" s="78"/>
      <c r="AF235" s="78"/>
      <c r="AG235" s="78"/>
      <c r="AH235" s="78"/>
    </row>
    <row r="236" spans="28:34">
      <c r="AB236" s="78"/>
      <c r="AC236" s="732"/>
      <c r="AD236" s="78"/>
      <c r="AE236" s="78"/>
      <c r="AF236" s="78"/>
      <c r="AG236" s="78"/>
      <c r="AH236" s="78"/>
    </row>
    <row r="237" spans="28:34">
      <c r="AB237" s="78"/>
      <c r="AC237" s="732"/>
      <c r="AD237" s="78"/>
      <c r="AE237" s="78"/>
      <c r="AF237" s="78"/>
      <c r="AG237" s="78"/>
      <c r="AH237" s="78"/>
    </row>
    <row r="238" spans="28:34">
      <c r="AB238" s="78"/>
      <c r="AC238" s="732"/>
      <c r="AD238" s="78"/>
      <c r="AE238" s="78"/>
      <c r="AF238" s="78"/>
      <c r="AG238" s="78"/>
      <c r="AH238" s="78"/>
    </row>
    <row r="239" spans="28:34">
      <c r="AB239" s="78"/>
      <c r="AC239" s="732"/>
      <c r="AD239" s="78"/>
      <c r="AE239" s="78"/>
      <c r="AF239" s="78"/>
      <c r="AG239" s="78"/>
      <c r="AH239" s="78"/>
    </row>
    <row r="240" spans="28:34">
      <c r="AB240" s="78"/>
      <c r="AC240" s="732"/>
      <c r="AD240" s="78"/>
      <c r="AE240" s="78"/>
      <c r="AF240" s="78"/>
      <c r="AG240" s="78"/>
      <c r="AH240" s="78"/>
    </row>
    <row r="241" spans="28:34">
      <c r="AB241" s="78"/>
      <c r="AC241" s="732"/>
      <c r="AD241" s="78"/>
      <c r="AE241" s="78"/>
      <c r="AF241" s="78"/>
      <c r="AG241" s="78"/>
      <c r="AH241" s="78"/>
    </row>
    <row r="242" spans="28:34">
      <c r="AB242" s="78"/>
      <c r="AC242" s="732"/>
      <c r="AD242" s="78"/>
      <c r="AE242" s="78"/>
      <c r="AF242" s="78"/>
      <c r="AG242" s="78"/>
      <c r="AH242" s="78"/>
    </row>
    <row r="243" spans="28:34">
      <c r="AB243" s="78"/>
      <c r="AC243" s="732"/>
      <c r="AD243" s="78"/>
      <c r="AE243" s="78"/>
      <c r="AF243" s="78"/>
      <c r="AG243" s="78"/>
      <c r="AH243" s="78"/>
    </row>
    <row r="244" spans="28:34">
      <c r="AB244" s="78"/>
      <c r="AC244" s="732"/>
      <c r="AD244" s="78"/>
      <c r="AE244" s="78"/>
      <c r="AF244" s="78"/>
      <c r="AG244" s="78"/>
      <c r="AH244" s="78"/>
    </row>
    <row r="245" spans="28:34">
      <c r="AB245" s="78"/>
      <c r="AC245" s="732"/>
      <c r="AD245" s="78"/>
      <c r="AE245" s="78"/>
      <c r="AF245" s="78"/>
      <c r="AG245" s="78"/>
      <c r="AH245" s="78"/>
    </row>
    <row r="246" spans="28:34">
      <c r="AB246" s="78"/>
      <c r="AC246" s="732"/>
      <c r="AD246" s="78"/>
      <c r="AE246" s="78"/>
      <c r="AF246" s="78"/>
      <c r="AG246" s="78"/>
      <c r="AH246" s="78"/>
    </row>
    <row r="247" spans="28:34">
      <c r="AB247" s="78"/>
      <c r="AC247" s="732"/>
      <c r="AD247" s="78"/>
      <c r="AE247" s="78"/>
      <c r="AF247" s="78"/>
      <c r="AG247" s="78"/>
      <c r="AH247" s="78"/>
    </row>
    <row r="248" spans="28:34">
      <c r="AB248" s="78"/>
      <c r="AC248" s="732"/>
      <c r="AD248" s="78"/>
      <c r="AE248" s="78"/>
      <c r="AF248" s="78"/>
      <c r="AG248" s="78"/>
      <c r="AH248" s="78"/>
    </row>
    <row r="249" spans="28:34">
      <c r="AB249" s="78"/>
      <c r="AC249" s="732"/>
      <c r="AD249" s="78"/>
      <c r="AE249" s="78"/>
      <c r="AF249" s="78"/>
      <c r="AG249" s="78"/>
      <c r="AH249" s="78"/>
    </row>
    <row r="250" spans="28:34">
      <c r="AB250" s="78"/>
      <c r="AC250" s="732"/>
      <c r="AD250" s="78"/>
      <c r="AE250" s="78"/>
      <c r="AF250" s="78"/>
      <c r="AG250" s="78"/>
      <c r="AH250" s="78"/>
    </row>
    <row r="251" spans="28:34">
      <c r="AB251" s="78"/>
      <c r="AC251" s="732"/>
      <c r="AD251" s="78"/>
      <c r="AE251" s="78"/>
      <c r="AF251" s="78"/>
      <c r="AG251" s="78"/>
      <c r="AH251" s="78"/>
    </row>
    <row r="252" spans="28:34">
      <c r="AB252" s="78"/>
      <c r="AC252" s="732"/>
      <c r="AD252" s="78"/>
      <c r="AE252" s="78"/>
      <c r="AF252" s="78"/>
      <c r="AG252" s="78"/>
      <c r="AH252" s="78"/>
    </row>
    <row r="253" spans="28:34">
      <c r="AB253" s="78"/>
      <c r="AC253" s="732"/>
      <c r="AD253" s="78"/>
      <c r="AE253" s="78"/>
      <c r="AF253" s="78"/>
      <c r="AG253" s="78"/>
      <c r="AH253" s="78"/>
    </row>
    <row r="254" spans="28:34">
      <c r="AB254" s="78"/>
      <c r="AC254" s="732"/>
      <c r="AD254" s="78"/>
      <c r="AE254" s="78"/>
      <c r="AF254" s="78"/>
      <c r="AG254" s="78"/>
      <c r="AH254" s="78"/>
    </row>
    <row r="255" spans="28:34">
      <c r="AB255" s="78"/>
      <c r="AC255" s="732"/>
      <c r="AD255" s="78"/>
      <c r="AE255" s="78"/>
      <c r="AF255" s="78"/>
      <c r="AG255" s="78"/>
      <c r="AH255" s="78"/>
    </row>
    <row r="256" spans="28:34">
      <c r="AB256" s="78"/>
      <c r="AC256" s="732"/>
      <c r="AD256" s="78"/>
      <c r="AE256" s="78"/>
      <c r="AF256" s="78"/>
      <c r="AG256" s="78"/>
      <c r="AH256" s="78"/>
    </row>
    <row r="257" spans="28:34">
      <c r="AB257" s="78"/>
      <c r="AC257" s="732"/>
      <c r="AD257" s="78"/>
      <c r="AE257" s="78"/>
      <c r="AF257" s="78"/>
      <c r="AG257" s="78"/>
      <c r="AH257" s="78"/>
    </row>
    <row r="258" spans="28:34">
      <c r="AB258" s="78"/>
      <c r="AC258" s="732"/>
      <c r="AD258" s="78"/>
      <c r="AE258" s="78"/>
      <c r="AF258" s="78"/>
      <c r="AG258" s="78"/>
      <c r="AH258" s="78"/>
    </row>
    <row r="259" spans="28:34">
      <c r="AB259" s="78"/>
      <c r="AC259" s="732"/>
      <c r="AD259" s="78"/>
      <c r="AE259" s="78"/>
      <c r="AF259" s="78"/>
      <c r="AG259" s="78"/>
      <c r="AH259" s="78"/>
    </row>
    <row r="260" spans="28:34">
      <c r="AB260" s="78"/>
      <c r="AC260" s="732"/>
      <c r="AD260" s="78"/>
      <c r="AE260" s="78"/>
      <c r="AF260" s="78"/>
      <c r="AG260" s="78"/>
      <c r="AH260" s="78"/>
    </row>
    <row r="261" spans="28:34">
      <c r="AB261" s="78"/>
      <c r="AC261" s="732"/>
      <c r="AD261" s="78"/>
      <c r="AE261" s="78"/>
      <c r="AF261" s="78"/>
      <c r="AG261" s="78"/>
      <c r="AH261" s="78"/>
    </row>
    <row r="262" spans="28:34">
      <c r="AB262" s="78"/>
      <c r="AC262" s="732"/>
      <c r="AD262" s="78"/>
      <c r="AE262" s="78"/>
      <c r="AF262" s="78"/>
      <c r="AG262" s="78"/>
      <c r="AH262" s="78"/>
    </row>
    <row r="263" spans="28:34">
      <c r="AB263" s="78"/>
      <c r="AC263" s="732"/>
      <c r="AD263" s="78"/>
      <c r="AE263" s="78"/>
      <c r="AF263" s="78"/>
      <c r="AG263" s="78"/>
      <c r="AH263" s="78"/>
    </row>
    <row r="264" spans="28:34">
      <c r="AB264" s="78"/>
      <c r="AC264" s="732"/>
      <c r="AD264" s="78"/>
      <c r="AE264" s="78"/>
      <c r="AF264" s="78"/>
      <c r="AG264" s="78"/>
      <c r="AH264" s="78"/>
    </row>
    <row r="265" spans="28:34">
      <c r="AB265" s="78"/>
      <c r="AC265" s="732"/>
      <c r="AD265" s="78"/>
      <c r="AE265" s="78"/>
      <c r="AF265" s="78"/>
      <c r="AG265" s="78"/>
      <c r="AH265" s="78"/>
    </row>
    <row r="266" spans="28:34">
      <c r="AB266" s="78"/>
      <c r="AC266" s="732"/>
      <c r="AD266" s="78"/>
      <c r="AE266" s="78"/>
      <c r="AF266" s="78"/>
      <c r="AG266" s="78"/>
      <c r="AH266" s="78"/>
    </row>
    <row r="267" spans="28:34">
      <c r="AB267" s="78"/>
      <c r="AC267" s="732"/>
      <c r="AD267" s="78"/>
      <c r="AE267" s="78"/>
      <c r="AF267" s="78"/>
      <c r="AG267" s="78"/>
      <c r="AH267" s="78"/>
    </row>
    <row r="268" spans="28:34">
      <c r="AB268" s="78"/>
      <c r="AC268" s="732"/>
      <c r="AD268" s="78"/>
      <c r="AE268" s="78"/>
      <c r="AF268" s="78"/>
      <c r="AG268" s="78"/>
      <c r="AH268" s="78"/>
    </row>
    <row r="269" spans="28:34">
      <c r="AB269" s="78"/>
      <c r="AC269" s="732"/>
      <c r="AD269" s="78"/>
      <c r="AE269" s="78"/>
      <c r="AF269" s="78"/>
      <c r="AG269" s="78"/>
      <c r="AH269" s="78"/>
    </row>
    <row r="270" spans="28:34">
      <c r="AB270" s="78"/>
      <c r="AC270" s="732"/>
      <c r="AD270" s="78"/>
      <c r="AE270" s="78"/>
      <c r="AF270" s="78"/>
      <c r="AG270" s="78"/>
      <c r="AH270" s="78"/>
    </row>
    <row r="271" spans="28:34">
      <c r="AB271" s="78"/>
      <c r="AC271" s="732"/>
      <c r="AD271" s="78"/>
      <c r="AE271" s="78"/>
      <c r="AF271" s="78"/>
      <c r="AG271" s="78"/>
      <c r="AH271" s="78"/>
    </row>
    <row r="272" spans="28:34">
      <c r="AB272" s="78"/>
      <c r="AC272" s="732"/>
      <c r="AD272" s="78"/>
      <c r="AE272" s="78"/>
      <c r="AF272" s="78"/>
      <c r="AG272" s="78"/>
      <c r="AH272" s="78"/>
    </row>
    <row r="273" spans="28:34">
      <c r="AB273" s="78"/>
      <c r="AC273" s="732"/>
      <c r="AD273" s="78"/>
      <c r="AE273" s="78"/>
      <c r="AF273" s="78"/>
      <c r="AG273" s="78"/>
      <c r="AH273" s="78"/>
    </row>
    <row r="274" spans="28:34">
      <c r="AB274" s="78"/>
      <c r="AC274" s="732"/>
      <c r="AD274" s="78"/>
      <c r="AE274" s="78"/>
      <c r="AF274" s="78"/>
      <c r="AG274" s="78"/>
      <c r="AH274" s="78"/>
    </row>
    <row r="275" spans="28:34">
      <c r="AB275" s="78"/>
      <c r="AC275" s="732"/>
      <c r="AD275" s="78"/>
      <c r="AE275" s="78"/>
      <c r="AF275" s="78"/>
      <c r="AG275" s="78"/>
      <c r="AH275" s="78"/>
    </row>
    <row r="276" spans="28:34">
      <c r="AB276" s="78"/>
      <c r="AC276" s="732"/>
      <c r="AD276" s="78"/>
      <c r="AE276" s="78"/>
      <c r="AF276" s="78"/>
      <c r="AG276" s="78"/>
      <c r="AH276" s="78"/>
    </row>
    <row r="277" spans="28:34">
      <c r="AB277" s="78"/>
      <c r="AC277" s="732"/>
      <c r="AD277" s="78"/>
      <c r="AE277" s="78"/>
      <c r="AF277" s="78"/>
      <c r="AG277" s="78"/>
      <c r="AH277" s="78"/>
    </row>
    <row r="278" spans="28:34">
      <c r="AB278" s="78"/>
      <c r="AC278" s="732"/>
      <c r="AD278" s="78"/>
      <c r="AE278" s="78"/>
      <c r="AF278" s="78"/>
      <c r="AG278" s="78"/>
      <c r="AH278" s="78"/>
    </row>
    <row r="279" spans="28:34">
      <c r="AB279" s="78"/>
      <c r="AC279" s="732"/>
      <c r="AD279" s="78"/>
      <c r="AE279" s="78"/>
      <c r="AF279" s="78"/>
      <c r="AG279" s="78"/>
      <c r="AH279" s="78"/>
    </row>
    <row r="280" spans="28:34">
      <c r="AB280" s="78"/>
      <c r="AC280" s="732"/>
      <c r="AD280" s="78"/>
      <c r="AE280" s="78"/>
      <c r="AF280" s="78"/>
      <c r="AG280" s="78"/>
      <c r="AH280" s="78"/>
    </row>
    <row r="281" spans="28:34">
      <c r="AB281" s="78"/>
      <c r="AC281" s="732"/>
      <c r="AD281" s="78"/>
      <c r="AE281" s="78"/>
      <c r="AF281" s="78"/>
      <c r="AG281" s="78"/>
      <c r="AH281" s="78"/>
    </row>
    <row r="282" spans="28:34">
      <c r="AB282" s="78"/>
      <c r="AC282" s="732"/>
      <c r="AD282" s="78"/>
      <c r="AE282" s="78"/>
      <c r="AF282" s="78"/>
      <c r="AG282" s="78"/>
      <c r="AH282" s="78"/>
    </row>
    <row r="283" spans="28:34">
      <c r="AB283" s="78"/>
      <c r="AC283" s="732"/>
      <c r="AD283" s="78"/>
      <c r="AE283" s="78"/>
      <c r="AF283" s="78"/>
      <c r="AG283" s="78"/>
      <c r="AH283" s="78"/>
    </row>
    <row r="284" spans="28:34">
      <c r="AB284" s="78"/>
      <c r="AC284" s="732"/>
      <c r="AD284" s="78"/>
      <c r="AE284" s="78"/>
      <c r="AF284" s="78"/>
      <c r="AG284" s="78"/>
      <c r="AH284" s="78"/>
    </row>
    <row r="285" spans="28:34">
      <c r="AB285" s="78"/>
      <c r="AC285" s="732"/>
      <c r="AD285" s="78"/>
      <c r="AE285" s="78"/>
      <c r="AF285" s="78"/>
      <c r="AG285" s="78"/>
      <c r="AH285" s="78"/>
    </row>
    <row r="286" spans="28:34">
      <c r="AB286" s="78"/>
      <c r="AC286" s="732"/>
      <c r="AD286" s="78"/>
      <c r="AE286" s="78"/>
      <c r="AF286" s="78"/>
      <c r="AG286" s="78"/>
      <c r="AH286" s="78"/>
    </row>
    <row r="287" spans="28:34">
      <c r="AB287" s="78"/>
      <c r="AC287" s="732"/>
      <c r="AD287" s="78"/>
      <c r="AE287" s="78"/>
      <c r="AF287" s="78"/>
      <c r="AG287" s="78"/>
      <c r="AH287" s="78"/>
    </row>
    <row r="288" spans="28:34">
      <c r="AB288" s="78"/>
      <c r="AC288" s="732"/>
      <c r="AD288" s="78"/>
      <c r="AE288" s="78"/>
      <c r="AF288" s="78"/>
      <c r="AG288" s="78"/>
      <c r="AH288" s="78"/>
    </row>
    <row r="289" spans="28:34">
      <c r="AB289" s="78"/>
      <c r="AC289" s="732"/>
      <c r="AD289" s="78"/>
      <c r="AE289" s="78"/>
      <c r="AF289" s="78"/>
      <c r="AG289" s="78"/>
      <c r="AH289" s="78"/>
    </row>
    <row r="290" spans="28:34">
      <c r="AB290" s="78"/>
      <c r="AC290" s="732"/>
      <c r="AD290" s="78"/>
      <c r="AE290" s="78"/>
      <c r="AF290" s="78"/>
      <c r="AG290" s="78"/>
      <c r="AH290" s="78"/>
    </row>
    <row r="291" spans="28:34">
      <c r="AB291" s="78"/>
      <c r="AC291" s="732"/>
      <c r="AD291" s="78"/>
      <c r="AE291" s="78"/>
      <c r="AF291" s="78"/>
      <c r="AG291" s="78"/>
      <c r="AH291" s="78"/>
    </row>
    <row r="292" spans="28:34">
      <c r="AB292" s="78"/>
      <c r="AC292" s="732"/>
      <c r="AD292" s="78"/>
      <c r="AE292" s="78"/>
      <c r="AF292" s="78"/>
      <c r="AG292" s="78"/>
      <c r="AH292" s="78"/>
    </row>
    <row r="293" spans="28:34">
      <c r="AB293" s="78"/>
      <c r="AC293" s="732"/>
      <c r="AD293" s="78"/>
      <c r="AE293" s="78"/>
      <c r="AF293" s="78"/>
      <c r="AG293" s="78"/>
      <c r="AH293" s="78"/>
    </row>
    <row r="294" spans="28:34">
      <c r="AB294" s="78"/>
      <c r="AC294" s="732"/>
      <c r="AD294" s="78"/>
      <c r="AE294" s="78"/>
      <c r="AF294" s="78"/>
      <c r="AG294" s="78"/>
      <c r="AH294" s="78"/>
    </row>
    <row r="295" spans="28:34">
      <c r="AB295" s="78"/>
      <c r="AC295" s="732"/>
      <c r="AD295" s="78"/>
      <c r="AE295" s="78"/>
      <c r="AF295" s="78"/>
      <c r="AG295" s="78"/>
      <c r="AH295" s="78"/>
    </row>
    <row r="296" spans="28:34">
      <c r="AB296" s="78"/>
      <c r="AC296" s="732"/>
      <c r="AD296" s="78"/>
      <c r="AE296" s="78"/>
      <c r="AF296" s="78"/>
      <c r="AG296" s="78"/>
      <c r="AH296" s="78"/>
    </row>
    <row r="297" spans="28:34">
      <c r="AB297" s="78"/>
      <c r="AC297" s="732"/>
      <c r="AD297" s="78"/>
      <c r="AE297" s="78"/>
      <c r="AF297" s="78"/>
      <c r="AG297" s="78"/>
      <c r="AH297" s="78"/>
    </row>
    <row r="298" spans="28:34">
      <c r="AB298" s="78"/>
      <c r="AC298" s="732"/>
      <c r="AD298" s="78"/>
      <c r="AE298" s="78"/>
      <c r="AF298" s="78"/>
      <c r="AG298" s="78"/>
      <c r="AH298" s="78"/>
    </row>
    <row r="299" spans="28:34">
      <c r="AB299" s="78"/>
      <c r="AC299" s="732"/>
      <c r="AD299" s="78"/>
      <c r="AE299" s="78"/>
      <c r="AF299" s="78"/>
      <c r="AG299" s="78"/>
      <c r="AH299" s="78"/>
    </row>
    <row r="300" spans="28:34">
      <c r="AB300" s="78"/>
      <c r="AC300" s="732"/>
      <c r="AD300" s="78"/>
      <c r="AE300" s="78"/>
      <c r="AF300" s="78"/>
      <c r="AG300" s="78"/>
      <c r="AH300" s="78"/>
    </row>
    <row r="301" spans="28:34">
      <c r="AB301" s="78"/>
      <c r="AC301" s="732"/>
      <c r="AD301" s="78"/>
      <c r="AE301" s="78"/>
      <c r="AF301" s="78"/>
      <c r="AG301" s="78"/>
      <c r="AH301" s="78"/>
    </row>
    <row r="302" spans="28:34">
      <c r="AB302" s="78"/>
      <c r="AC302" s="732"/>
      <c r="AD302" s="78"/>
      <c r="AE302" s="78"/>
      <c r="AF302" s="78"/>
      <c r="AG302" s="78"/>
      <c r="AH302" s="78"/>
    </row>
    <row r="303" spans="28:34">
      <c r="AB303" s="78"/>
      <c r="AC303" s="732"/>
      <c r="AD303" s="78"/>
      <c r="AE303" s="78"/>
      <c r="AF303" s="78"/>
      <c r="AG303" s="78"/>
      <c r="AH303" s="78"/>
    </row>
    <row r="304" spans="28:34">
      <c r="AB304" s="78"/>
      <c r="AC304" s="732"/>
      <c r="AD304" s="78"/>
      <c r="AE304" s="78"/>
      <c r="AF304" s="78"/>
      <c r="AG304" s="78"/>
      <c r="AH304" s="78"/>
    </row>
    <row r="305" spans="28:34">
      <c r="AB305" s="78"/>
      <c r="AC305" s="732"/>
      <c r="AD305" s="78"/>
      <c r="AE305" s="78"/>
      <c r="AF305" s="78"/>
      <c r="AG305" s="78"/>
      <c r="AH305" s="78"/>
    </row>
    <row r="306" spans="28:34">
      <c r="AB306" s="78"/>
      <c r="AC306" s="732"/>
      <c r="AD306" s="78"/>
      <c r="AE306" s="78"/>
      <c r="AF306" s="78"/>
      <c r="AG306" s="78"/>
      <c r="AH306" s="78"/>
    </row>
    <row r="307" spans="28:34">
      <c r="AB307" s="78"/>
      <c r="AC307" s="732"/>
      <c r="AD307" s="78"/>
      <c r="AE307" s="78"/>
      <c r="AF307" s="78"/>
      <c r="AG307" s="78"/>
      <c r="AH307" s="78"/>
    </row>
    <row r="308" spans="28:34">
      <c r="AB308" s="78"/>
      <c r="AC308" s="732"/>
      <c r="AD308" s="78"/>
      <c r="AE308" s="78"/>
      <c r="AF308" s="78"/>
      <c r="AG308" s="78"/>
      <c r="AH308" s="78"/>
    </row>
    <row r="309" spans="28:34">
      <c r="AB309" s="78"/>
      <c r="AC309" s="732"/>
      <c r="AD309" s="78"/>
      <c r="AE309" s="78"/>
      <c r="AF309" s="78"/>
      <c r="AG309" s="78"/>
      <c r="AH309" s="78"/>
    </row>
    <row r="310" spans="28:34">
      <c r="AB310" s="78"/>
      <c r="AC310" s="732"/>
      <c r="AD310" s="78"/>
      <c r="AE310" s="78"/>
      <c r="AF310" s="78"/>
      <c r="AG310" s="78"/>
      <c r="AH310" s="78"/>
    </row>
    <row r="311" spans="28:34">
      <c r="AB311" s="78"/>
      <c r="AC311" s="732"/>
      <c r="AD311" s="78"/>
      <c r="AE311" s="78"/>
      <c r="AF311" s="78"/>
      <c r="AG311" s="78"/>
      <c r="AH311" s="78"/>
    </row>
    <row r="312" spans="28:34">
      <c r="AB312" s="78"/>
      <c r="AC312" s="732"/>
      <c r="AD312" s="78"/>
      <c r="AE312" s="78"/>
      <c r="AF312" s="78"/>
      <c r="AG312" s="78"/>
      <c r="AH312" s="78"/>
    </row>
    <row r="313" spans="28:34">
      <c r="AB313" s="78"/>
      <c r="AC313" s="732"/>
      <c r="AD313" s="78"/>
      <c r="AE313" s="78"/>
      <c r="AF313" s="78"/>
      <c r="AG313" s="78"/>
      <c r="AH313" s="78"/>
    </row>
    <row r="314" spans="28:34">
      <c r="AB314" s="78"/>
      <c r="AC314" s="732"/>
      <c r="AD314" s="78"/>
      <c r="AE314" s="78"/>
      <c r="AF314" s="78"/>
      <c r="AG314" s="78"/>
      <c r="AH314" s="78"/>
    </row>
    <row r="315" spans="28:34">
      <c r="AB315" s="78"/>
      <c r="AC315" s="732"/>
      <c r="AD315" s="78"/>
      <c r="AE315" s="78"/>
      <c r="AF315" s="78"/>
      <c r="AG315" s="78"/>
      <c r="AH315" s="78"/>
    </row>
    <row r="316" spans="28:34">
      <c r="AB316" s="78"/>
      <c r="AC316" s="732"/>
      <c r="AD316" s="78"/>
      <c r="AE316" s="78"/>
      <c r="AF316" s="78"/>
      <c r="AG316" s="78"/>
      <c r="AH316" s="78"/>
    </row>
    <row r="317" spans="28:34">
      <c r="AB317" s="78"/>
      <c r="AC317" s="732"/>
      <c r="AD317" s="78"/>
      <c r="AE317" s="78"/>
      <c r="AF317" s="78"/>
      <c r="AG317" s="78"/>
      <c r="AH317" s="78"/>
    </row>
    <row r="318" spans="28:34">
      <c r="AB318" s="78"/>
      <c r="AC318" s="732"/>
      <c r="AD318" s="78"/>
      <c r="AE318" s="78"/>
      <c r="AF318" s="78"/>
      <c r="AG318" s="78"/>
      <c r="AH318" s="78"/>
    </row>
    <row r="319" spans="28:34">
      <c r="AB319" s="78"/>
      <c r="AC319" s="732"/>
      <c r="AD319" s="78"/>
      <c r="AE319" s="78"/>
      <c r="AF319" s="78"/>
      <c r="AG319" s="78"/>
      <c r="AH319" s="78"/>
    </row>
    <row r="320" spans="28:34">
      <c r="AB320" s="78"/>
      <c r="AC320" s="732"/>
      <c r="AD320" s="78"/>
      <c r="AE320" s="78"/>
      <c r="AF320" s="78"/>
      <c r="AG320" s="78"/>
      <c r="AH320" s="78"/>
    </row>
    <row r="321" spans="28:34">
      <c r="AB321" s="78"/>
      <c r="AC321" s="732"/>
      <c r="AD321" s="78"/>
      <c r="AE321" s="78"/>
      <c r="AF321" s="78"/>
      <c r="AG321" s="78"/>
      <c r="AH321" s="78"/>
    </row>
    <row r="322" spans="28:34">
      <c r="AB322" s="78"/>
      <c r="AC322" s="732"/>
      <c r="AD322" s="78"/>
      <c r="AE322" s="78"/>
      <c r="AF322" s="78"/>
      <c r="AG322" s="78"/>
      <c r="AH322" s="78"/>
    </row>
    <row r="323" spans="28:34">
      <c r="AB323" s="78"/>
      <c r="AC323" s="732"/>
      <c r="AD323" s="78"/>
      <c r="AE323" s="78"/>
      <c r="AF323" s="78"/>
      <c r="AG323" s="78"/>
      <c r="AH323" s="78"/>
    </row>
    <row r="324" spans="28:34">
      <c r="AB324" s="78"/>
      <c r="AC324" s="732"/>
      <c r="AD324" s="78"/>
      <c r="AE324" s="78"/>
      <c r="AF324" s="78"/>
      <c r="AG324" s="78"/>
      <c r="AH324" s="78"/>
    </row>
    <row r="325" spans="28:34">
      <c r="AB325" s="78"/>
      <c r="AC325" s="732"/>
      <c r="AD325" s="78"/>
      <c r="AE325" s="78"/>
      <c r="AF325" s="78"/>
      <c r="AG325" s="78"/>
      <c r="AH325" s="78"/>
    </row>
    <row r="326" spans="28:34">
      <c r="AB326" s="78"/>
      <c r="AC326" s="732"/>
      <c r="AD326" s="78"/>
      <c r="AE326" s="78"/>
      <c r="AF326" s="78"/>
      <c r="AG326" s="78"/>
      <c r="AH326" s="78"/>
    </row>
    <row r="327" spans="28:34">
      <c r="AB327" s="78"/>
      <c r="AC327" s="732"/>
      <c r="AD327" s="78"/>
      <c r="AE327" s="78"/>
      <c r="AF327" s="78"/>
      <c r="AG327" s="78"/>
      <c r="AH327" s="78"/>
    </row>
    <row r="328" spans="28:34">
      <c r="AB328" s="78"/>
      <c r="AC328" s="732"/>
      <c r="AD328" s="78"/>
      <c r="AE328" s="78"/>
      <c r="AF328" s="78"/>
      <c r="AG328" s="78"/>
      <c r="AH328" s="78"/>
    </row>
    <row r="329" spans="28:34">
      <c r="AB329" s="78"/>
      <c r="AC329" s="732"/>
      <c r="AD329" s="78"/>
      <c r="AE329" s="78"/>
      <c r="AF329" s="78"/>
      <c r="AG329" s="78"/>
      <c r="AH329" s="78"/>
    </row>
    <row r="330" spans="28:34">
      <c r="AB330" s="78"/>
      <c r="AC330" s="732"/>
      <c r="AD330" s="78"/>
      <c r="AE330" s="78"/>
      <c r="AF330" s="78"/>
      <c r="AG330" s="78"/>
      <c r="AH330" s="78"/>
    </row>
    <row r="331" spans="28:34">
      <c r="AB331" s="78"/>
      <c r="AC331" s="732"/>
      <c r="AD331" s="78"/>
      <c r="AE331" s="78"/>
      <c r="AF331" s="78"/>
      <c r="AG331" s="78"/>
      <c r="AH331" s="78"/>
    </row>
    <row r="332" spans="28:34">
      <c r="AB332" s="78"/>
      <c r="AC332" s="732"/>
      <c r="AD332" s="78"/>
      <c r="AE332" s="78"/>
      <c r="AF332" s="78"/>
      <c r="AG332" s="78"/>
      <c r="AH332" s="78"/>
    </row>
    <row r="333" spans="28:34">
      <c r="AB333" s="78"/>
      <c r="AC333" s="732"/>
      <c r="AD333" s="78"/>
      <c r="AE333" s="78"/>
      <c r="AF333" s="78"/>
      <c r="AG333" s="78"/>
      <c r="AH333" s="78"/>
    </row>
    <row r="334" spans="28:34">
      <c r="AB334" s="78"/>
      <c r="AC334" s="732"/>
      <c r="AD334" s="78"/>
      <c r="AE334" s="78"/>
      <c r="AF334" s="78"/>
      <c r="AG334" s="78"/>
      <c r="AH334" s="78"/>
    </row>
    <row r="335" spans="28:34">
      <c r="AB335" s="78"/>
      <c r="AC335" s="732"/>
      <c r="AD335" s="78"/>
      <c r="AE335" s="78"/>
      <c r="AF335" s="78"/>
      <c r="AG335" s="78"/>
      <c r="AH335" s="78"/>
    </row>
    <row r="336" spans="28:34">
      <c r="AB336" s="78"/>
      <c r="AC336" s="732"/>
      <c r="AD336" s="78"/>
      <c r="AE336" s="78"/>
      <c r="AF336" s="78"/>
      <c r="AG336" s="78"/>
      <c r="AH336" s="78"/>
    </row>
    <row r="337" spans="28:34">
      <c r="AB337" s="78"/>
      <c r="AC337" s="732"/>
      <c r="AD337" s="78"/>
      <c r="AE337" s="78"/>
      <c r="AF337" s="78"/>
      <c r="AG337" s="78"/>
      <c r="AH337" s="78"/>
    </row>
    <row r="338" spans="28:34">
      <c r="AB338" s="78"/>
      <c r="AC338" s="732"/>
      <c r="AD338" s="78"/>
      <c r="AE338" s="78"/>
      <c r="AF338" s="78"/>
      <c r="AG338" s="78"/>
      <c r="AH338" s="78"/>
    </row>
    <row r="339" spans="28:34">
      <c r="AB339" s="78"/>
      <c r="AC339" s="732"/>
      <c r="AD339" s="78"/>
      <c r="AE339" s="78"/>
      <c r="AF339" s="78"/>
      <c r="AG339" s="78"/>
      <c r="AH339" s="78"/>
    </row>
    <row r="340" spans="28:34">
      <c r="AB340" s="78"/>
      <c r="AC340" s="732"/>
      <c r="AD340" s="78"/>
      <c r="AE340" s="78"/>
      <c r="AF340" s="78"/>
      <c r="AG340" s="78"/>
      <c r="AH340" s="78"/>
    </row>
    <row r="341" spans="28:34">
      <c r="AB341" s="78"/>
      <c r="AC341" s="732"/>
      <c r="AD341" s="78"/>
      <c r="AE341" s="78"/>
      <c r="AF341" s="78"/>
      <c r="AG341" s="78"/>
      <c r="AH341" s="78"/>
    </row>
    <row r="342" spans="28:34">
      <c r="AB342" s="78"/>
      <c r="AC342" s="732"/>
      <c r="AD342" s="78"/>
      <c r="AE342" s="78"/>
      <c r="AF342" s="78"/>
      <c r="AG342" s="78"/>
      <c r="AH342" s="78"/>
    </row>
    <row r="343" spans="28:34">
      <c r="AB343" s="78"/>
      <c r="AC343" s="732"/>
      <c r="AD343" s="78"/>
      <c r="AE343" s="78"/>
      <c r="AF343" s="78"/>
      <c r="AG343" s="78"/>
      <c r="AH343" s="78"/>
    </row>
    <row r="344" spans="28:34">
      <c r="AB344" s="78"/>
      <c r="AC344" s="732"/>
      <c r="AD344" s="78"/>
      <c r="AE344" s="78"/>
      <c r="AF344" s="78"/>
      <c r="AG344" s="78"/>
      <c r="AH344" s="78"/>
    </row>
    <row r="345" spans="28:34">
      <c r="AB345" s="78"/>
      <c r="AC345" s="732"/>
      <c r="AD345" s="78"/>
      <c r="AE345" s="78"/>
      <c r="AF345" s="78"/>
      <c r="AG345" s="78"/>
      <c r="AH345" s="78"/>
    </row>
    <row r="346" spans="28:34">
      <c r="AB346" s="78"/>
      <c r="AC346" s="732"/>
      <c r="AD346" s="78"/>
      <c r="AE346" s="78"/>
      <c r="AF346" s="78"/>
      <c r="AG346" s="78"/>
      <c r="AH346" s="78"/>
    </row>
    <row r="347" spans="28:34">
      <c r="AB347" s="78"/>
      <c r="AC347" s="732"/>
      <c r="AD347" s="78"/>
      <c r="AE347" s="78"/>
      <c r="AF347" s="78"/>
      <c r="AG347" s="78"/>
      <c r="AH347" s="78"/>
    </row>
    <row r="348" spans="28:34">
      <c r="AB348" s="78"/>
      <c r="AC348" s="732"/>
      <c r="AD348" s="78"/>
      <c r="AE348" s="78"/>
      <c r="AF348" s="78"/>
      <c r="AG348" s="78"/>
      <c r="AH348" s="78"/>
    </row>
    <row r="349" spans="28:34">
      <c r="AB349" s="78"/>
      <c r="AC349" s="732"/>
      <c r="AD349" s="78"/>
      <c r="AE349" s="78"/>
      <c r="AF349" s="78"/>
      <c r="AG349" s="78"/>
      <c r="AH349" s="78"/>
    </row>
    <row r="350" spans="28:34">
      <c r="AB350" s="78"/>
      <c r="AC350" s="732"/>
      <c r="AD350" s="78"/>
      <c r="AE350" s="78"/>
      <c r="AF350" s="78"/>
      <c r="AG350" s="78"/>
      <c r="AH350" s="78"/>
    </row>
    <row r="351" spans="28:34">
      <c r="AB351" s="78"/>
      <c r="AC351" s="732"/>
      <c r="AD351" s="78"/>
      <c r="AE351" s="78"/>
      <c r="AF351" s="78"/>
      <c r="AG351" s="78"/>
      <c r="AH351" s="78"/>
    </row>
    <row r="352" spans="28:34">
      <c r="AB352" s="78"/>
      <c r="AC352" s="732"/>
      <c r="AD352" s="78"/>
      <c r="AE352" s="78"/>
      <c r="AF352" s="78"/>
      <c r="AG352" s="78"/>
      <c r="AH352" s="78"/>
    </row>
    <row r="353" spans="28:34">
      <c r="AB353" s="78"/>
      <c r="AC353" s="732"/>
      <c r="AD353" s="78"/>
      <c r="AE353" s="78"/>
      <c r="AF353" s="78"/>
      <c r="AG353" s="78"/>
      <c r="AH353" s="78"/>
    </row>
    <row r="354" spans="28:34">
      <c r="AB354" s="78"/>
      <c r="AC354" s="732"/>
      <c r="AD354" s="78"/>
      <c r="AE354" s="78"/>
      <c r="AF354" s="78"/>
      <c r="AG354" s="78"/>
      <c r="AH354" s="78"/>
    </row>
    <row r="355" spans="28:34">
      <c r="AB355" s="78"/>
      <c r="AC355" s="732"/>
      <c r="AD355" s="78"/>
      <c r="AE355" s="78"/>
      <c r="AF355" s="78"/>
      <c r="AG355" s="78"/>
      <c r="AH355" s="78"/>
    </row>
    <row r="356" spans="28:34">
      <c r="AB356" s="78"/>
      <c r="AC356" s="732"/>
      <c r="AD356" s="78"/>
      <c r="AE356" s="78"/>
      <c r="AF356" s="78"/>
      <c r="AG356" s="78"/>
      <c r="AH356" s="78"/>
    </row>
    <row r="357" spans="28:34">
      <c r="AB357" s="78"/>
      <c r="AC357" s="732"/>
      <c r="AD357" s="78"/>
      <c r="AE357" s="78"/>
      <c r="AF357" s="78"/>
      <c r="AG357" s="78"/>
      <c r="AH357" s="78"/>
    </row>
    <row r="358" spans="28:34">
      <c r="AB358" s="78"/>
      <c r="AC358" s="732"/>
      <c r="AD358" s="78"/>
      <c r="AE358" s="78"/>
      <c r="AF358" s="78"/>
      <c r="AG358" s="78"/>
      <c r="AH358" s="78"/>
    </row>
    <row r="359" spans="28:34">
      <c r="AB359" s="78"/>
      <c r="AC359" s="732"/>
      <c r="AD359" s="78"/>
      <c r="AE359" s="78"/>
      <c r="AF359" s="78"/>
      <c r="AG359" s="78"/>
      <c r="AH359" s="78"/>
    </row>
    <row r="360" spans="28:34">
      <c r="AB360" s="78"/>
      <c r="AC360" s="732"/>
      <c r="AD360" s="78"/>
      <c r="AE360" s="78"/>
      <c r="AF360" s="78"/>
      <c r="AG360" s="78"/>
      <c r="AH360" s="78"/>
    </row>
    <row r="361" spans="28:34">
      <c r="AB361" s="78"/>
      <c r="AC361" s="732"/>
      <c r="AD361" s="78"/>
      <c r="AE361" s="78"/>
      <c r="AF361" s="78"/>
      <c r="AG361" s="78"/>
      <c r="AH361" s="78"/>
    </row>
    <row r="362" spans="28:34">
      <c r="AB362" s="78"/>
      <c r="AC362" s="732"/>
      <c r="AD362" s="78"/>
      <c r="AE362" s="78"/>
      <c r="AF362" s="78"/>
      <c r="AG362" s="78"/>
      <c r="AH362" s="78"/>
    </row>
    <row r="363" spans="28:34">
      <c r="AB363" s="78"/>
      <c r="AC363" s="732"/>
      <c r="AD363" s="78"/>
      <c r="AE363" s="78"/>
      <c r="AF363" s="78"/>
      <c r="AG363" s="78"/>
      <c r="AH363" s="78"/>
    </row>
    <row r="364" spans="28:34">
      <c r="AB364" s="78"/>
      <c r="AC364" s="732"/>
      <c r="AD364" s="78"/>
      <c r="AE364" s="78"/>
      <c r="AF364" s="78"/>
      <c r="AG364" s="78"/>
      <c r="AH364" s="78"/>
    </row>
    <row r="365" spans="28:34">
      <c r="AB365" s="78"/>
      <c r="AC365" s="732"/>
      <c r="AD365" s="78"/>
      <c r="AE365" s="78"/>
      <c r="AF365" s="78"/>
      <c r="AG365" s="78"/>
      <c r="AH365" s="78"/>
    </row>
    <row r="366" spans="28:34">
      <c r="AB366" s="78"/>
      <c r="AC366" s="732"/>
      <c r="AD366" s="78"/>
      <c r="AE366" s="78"/>
      <c r="AF366" s="78"/>
      <c r="AG366" s="78"/>
      <c r="AH366" s="78"/>
    </row>
    <row r="367" spans="28:34">
      <c r="AB367" s="78"/>
      <c r="AC367" s="732"/>
      <c r="AD367" s="78"/>
      <c r="AE367" s="78"/>
      <c r="AF367" s="78"/>
      <c r="AG367" s="78"/>
      <c r="AH367" s="78"/>
    </row>
    <row r="368" spans="28:34">
      <c r="AB368" s="78"/>
      <c r="AC368" s="732"/>
      <c r="AD368" s="78"/>
      <c r="AE368" s="78"/>
      <c r="AF368" s="78"/>
      <c r="AG368" s="78"/>
      <c r="AH368" s="78"/>
    </row>
    <row r="369" spans="28:34">
      <c r="AB369" s="78"/>
      <c r="AC369" s="732"/>
      <c r="AD369" s="78"/>
      <c r="AE369" s="78"/>
      <c r="AF369" s="78"/>
      <c r="AG369" s="78"/>
      <c r="AH369" s="78"/>
    </row>
    <row r="370" spans="28:34">
      <c r="AB370" s="78"/>
      <c r="AC370" s="732"/>
      <c r="AD370" s="78"/>
      <c r="AE370" s="78"/>
      <c r="AF370" s="78"/>
      <c r="AG370" s="78"/>
      <c r="AH370" s="78"/>
    </row>
    <row r="371" spans="28:34">
      <c r="AB371" s="78"/>
      <c r="AC371" s="732"/>
      <c r="AD371" s="78"/>
      <c r="AE371" s="78"/>
      <c r="AF371" s="78"/>
      <c r="AG371" s="78"/>
      <c r="AH371" s="78"/>
    </row>
    <row r="372" spans="28:34">
      <c r="AB372" s="78"/>
      <c r="AC372" s="732"/>
      <c r="AD372" s="78"/>
      <c r="AE372" s="78"/>
      <c r="AF372" s="78"/>
      <c r="AG372" s="78"/>
      <c r="AH372" s="78"/>
    </row>
    <row r="373" spans="28:34">
      <c r="AB373" s="78"/>
      <c r="AC373" s="732"/>
      <c r="AD373" s="78"/>
      <c r="AE373" s="78"/>
      <c r="AF373" s="78"/>
      <c r="AG373" s="78"/>
      <c r="AH373" s="78"/>
    </row>
    <row r="374" spans="28:34">
      <c r="AB374" s="78"/>
      <c r="AC374" s="732"/>
      <c r="AD374" s="78"/>
      <c r="AE374" s="78"/>
      <c r="AF374" s="78"/>
      <c r="AG374" s="78"/>
      <c r="AH374" s="78"/>
    </row>
    <row r="375" spans="28:34">
      <c r="AB375" s="78"/>
      <c r="AC375" s="732"/>
      <c r="AD375" s="78"/>
      <c r="AE375" s="78"/>
      <c r="AF375" s="78"/>
      <c r="AG375" s="78"/>
      <c r="AH375" s="78"/>
    </row>
    <row r="376" spans="28:34">
      <c r="AB376" s="78"/>
      <c r="AC376" s="732"/>
      <c r="AD376" s="78"/>
      <c r="AE376" s="78"/>
      <c r="AF376" s="78"/>
      <c r="AG376" s="78"/>
      <c r="AH376" s="78"/>
    </row>
    <row r="377" spans="28:34">
      <c r="AB377" s="78"/>
      <c r="AC377" s="732"/>
      <c r="AD377" s="78"/>
      <c r="AE377" s="78"/>
      <c r="AF377" s="78"/>
      <c r="AG377" s="78"/>
      <c r="AH377" s="78"/>
    </row>
    <row r="378" spans="28:34">
      <c r="AB378" s="78"/>
      <c r="AC378" s="732"/>
      <c r="AD378" s="78"/>
      <c r="AE378" s="78"/>
      <c r="AF378" s="78"/>
      <c r="AG378" s="78"/>
      <c r="AH378" s="78"/>
    </row>
    <row r="379" spans="28:34">
      <c r="AB379" s="78"/>
      <c r="AC379" s="732"/>
      <c r="AD379" s="78"/>
      <c r="AE379" s="78"/>
      <c r="AF379" s="78"/>
      <c r="AG379" s="78"/>
      <c r="AH379" s="78"/>
    </row>
    <row r="380" spans="28:34">
      <c r="AB380" s="78"/>
      <c r="AC380" s="732"/>
      <c r="AD380" s="78"/>
      <c r="AE380" s="78"/>
      <c r="AF380" s="78"/>
      <c r="AG380" s="78"/>
      <c r="AH380" s="78"/>
    </row>
    <row r="381" spans="28:34">
      <c r="AB381" s="78"/>
      <c r="AC381" s="732"/>
      <c r="AD381" s="78"/>
      <c r="AE381" s="78"/>
      <c r="AF381" s="78"/>
      <c r="AG381" s="78"/>
      <c r="AH381" s="78"/>
    </row>
    <row r="382" spans="28:34">
      <c r="AB382" s="78"/>
      <c r="AC382" s="732"/>
      <c r="AD382" s="78"/>
      <c r="AE382" s="78"/>
      <c r="AF382" s="78"/>
      <c r="AG382" s="78"/>
      <c r="AH382" s="78"/>
    </row>
    <row r="383" spans="28:34">
      <c r="AB383" s="78"/>
      <c r="AC383" s="732"/>
      <c r="AD383" s="78"/>
      <c r="AE383" s="78"/>
      <c r="AF383" s="78"/>
      <c r="AG383" s="78"/>
      <c r="AH383" s="78"/>
    </row>
    <row r="384" spans="28:34">
      <c r="AB384" s="78"/>
      <c r="AC384" s="732"/>
      <c r="AD384" s="78"/>
      <c r="AE384" s="78"/>
      <c r="AF384" s="78"/>
      <c r="AG384" s="78"/>
      <c r="AH384" s="78"/>
    </row>
    <row r="385" spans="28:34">
      <c r="AB385" s="78"/>
      <c r="AC385" s="732"/>
      <c r="AD385" s="78"/>
      <c r="AE385" s="78"/>
      <c r="AF385" s="78"/>
      <c r="AG385" s="78"/>
      <c r="AH385" s="78"/>
    </row>
    <row r="386" spans="28:34">
      <c r="AB386" s="78"/>
      <c r="AC386" s="732"/>
      <c r="AD386" s="78"/>
      <c r="AE386" s="78"/>
      <c r="AF386" s="78"/>
      <c r="AG386" s="78"/>
      <c r="AH386" s="78"/>
    </row>
    <row r="387" spans="28:34">
      <c r="AB387" s="78"/>
      <c r="AC387" s="732"/>
      <c r="AD387" s="78"/>
      <c r="AE387" s="78"/>
      <c r="AF387" s="78"/>
      <c r="AG387" s="78"/>
      <c r="AH387" s="78"/>
    </row>
    <row r="388" spans="28:34">
      <c r="AB388" s="78"/>
      <c r="AC388" s="732"/>
      <c r="AD388" s="78"/>
      <c r="AE388" s="78"/>
      <c r="AF388" s="78"/>
      <c r="AG388" s="78"/>
      <c r="AH388" s="78"/>
    </row>
    <row r="389" spans="28:34">
      <c r="AB389" s="78"/>
      <c r="AC389" s="732"/>
      <c r="AD389" s="78"/>
      <c r="AE389" s="78"/>
      <c r="AF389" s="78"/>
      <c r="AG389" s="78"/>
      <c r="AH389" s="78"/>
    </row>
    <row r="390" spans="28:34">
      <c r="AB390" s="78"/>
      <c r="AC390" s="732"/>
      <c r="AD390" s="78"/>
      <c r="AE390" s="78"/>
      <c r="AF390" s="78"/>
      <c r="AG390" s="78"/>
      <c r="AH390" s="78"/>
    </row>
    <row r="391" spans="28:34">
      <c r="AB391" s="78"/>
      <c r="AC391" s="732"/>
      <c r="AD391" s="78"/>
      <c r="AE391" s="78"/>
      <c r="AF391" s="78"/>
      <c r="AG391" s="78"/>
      <c r="AH391" s="78"/>
    </row>
    <row r="392" spans="28:34">
      <c r="AB392" s="78"/>
      <c r="AC392" s="732"/>
      <c r="AD392" s="78"/>
      <c r="AE392" s="78"/>
      <c r="AF392" s="78"/>
      <c r="AG392" s="78"/>
      <c r="AH392" s="78"/>
    </row>
    <row r="393" spans="28:34">
      <c r="AB393" s="78"/>
      <c r="AC393" s="732"/>
      <c r="AD393" s="78"/>
      <c r="AE393" s="78"/>
      <c r="AF393" s="78"/>
      <c r="AG393" s="78"/>
      <c r="AH393" s="78"/>
    </row>
    <row r="394" spans="28:34">
      <c r="AB394" s="78"/>
      <c r="AC394" s="732"/>
      <c r="AD394" s="78"/>
      <c r="AE394" s="78"/>
      <c r="AF394" s="78"/>
      <c r="AG394" s="78"/>
      <c r="AH394" s="78"/>
    </row>
    <row r="395" spans="28:34">
      <c r="AB395" s="78"/>
      <c r="AC395" s="732"/>
      <c r="AD395" s="78"/>
      <c r="AE395" s="78"/>
      <c r="AF395" s="78"/>
      <c r="AG395" s="78"/>
      <c r="AH395" s="78"/>
    </row>
    <row r="396" spans="28:34">
      <c r="AB396" s="78"/>
      <c r="AC396" s="732"/>
      <c r="AD396" s="78"/>
      <c r="AE396" s="78"/>
      <c r="AF396" s="78"/>
      <c r="AG396" s="78"/>
      <c r="AH396" s="78"/>
    </row>
    <row r="397" spans="28:34">
      <c r="AB397" s="78"/>
      <c r="AC397" s="732"/>
      <c r="AD397" s="78"/>
      <c r="AE397" s="78"/>
      <c r="AF397" s="78"/>
      <c r="AG397" s="78"/>
      <c r="AH397" s="78"/>
    </row>
    <row r="398" spans="28:34">
      <c r="AB398" s="78"/>
      <c r="AC398" s="732"/>
      <c r="AD398" s="78"/>
      <c r="AE398" s="78"/>
      <c r="AF398" s="78"/>
      <c r="AG398" s="78"/>
      <c r="AH398" s="78"/>
    </row>
    <row r="399" spans="28:34">
      <c r="AB399" s="78"/>
      <c r="AC399" s="732"/>
      <c r="AD399" s="78"/>
      <c r="AE399" s="78"/>
      <c r="AF399" s="78"/>
      <c r="AG399" s="78"/>
      <c r="AH399" s="78"/>
    </row>
    <row r="400" spans="28:34">
      <c r="AB400" s="78"/>
      <c r="AC400" s="732"/>
      <c r="AD400" s="78"/>
      <c r="AE400" s="78"/>
      <c r="AF400" s="78"/>
      <c r="AG400" s="78"/>
      <c r="AH400" s="78"/>
    </row>
    <row r="401" spans="28:34">
      <c r="AB401" s="78"/>
      <c r="AC401" s="732"/>
      <c r="AD401" s="78"/>
      <c r="AE401" s="78"/>
      <c r="AF401" s="78"/>
      <c r="AG401" s="78"/>
      <c r="AH401" s="78"/>
    </row>
    <row r="402" spans="28:34">
      <c r="AB402" s="78"/>
      <c r="AC402" s="732"/>
      <c r="AD402" s="78"/>
      <c r="AE402" s="78"/>
      <c r="AF402" s="78"/>
      <c r="AG402" s="78"/>
      <c r="AH402" s="78"/>
    </row>
    <row r="403" spans="28:34">
      <c r="AB403" s="78"/>
      <c r="AC403" s="732"/>
      <c r="AD403" s="78"/>
      <c r="AE403" s="78"/>
      <c r="AF403" s="78"/>
      <c r="AG403" s="78"/>
      <c r="AH403" s="78"/>
    </row>
    <row r="404" spans="28:34">
      <c r="AB404" s="78"/>
      <c r="AC404" s="732"/>
      <c r="AD404" s="78"/>
      <c r="AE404" s="78"/>
      <c r="AF404" s="78"/>
      <c r="AG404" s="78"/>
      <c r="AH404" s="78"/>
    </row>
    <row r="405" spans="28:34">
      <c r="AB405" s="78"/>
      <c r="AC405" s="732"/>
      <c r="AD405" s="78"/>
      <c r="AE405" s="78"/>
      <c r="AF405" s="78"/>
      <c r="AG405" s="78"/>
      <c r="AH405" s="78"/>
    </row>
    <row r="406" spans="28:34">
      <c r="AB406" s="78"/>
      <c r="AC406" s="732"/>
      <c r="AD406" s="78"/>
      <c r="AE406" s="78"/>
      <c r="AF406" s="78"/>
      <c r="AG406" s="78"/>
      <c r="AH406" s="78"/>
    </row>
    <row r="407" spans="28:34">
      <c r="AB407" s="78"/>
      <c r="AC407" s="732"/>
      <c r="AD407" s="78"/>
      <c r="AE407" s="78"/>
      <c r="AF407" s="78"/>
      <c r="AG407" s="78"/>
      <c r="AH407" s="78"/>
    </row>
    <row r="408" spans="28:34">
      <c r="AB408" s="78"/>
      <c r="AC408" s="732"/>
      <c r="AD408" s="78"/>
      <c r="AE408" s="78"/>
      <c r="AF408" s="78"/>
      <c r="AG408" s="78"/>
      <c r="AH408" s="78"/>
    </row>
    <row r="409" spans="28:34">
      <c r="AB409" s="78"/>
      <c r="AC409" s="732"/>
      <c r="AD409" s="78"/>
      <c r="AE409" s="78"/>
      <c r="AF409" s="78"/>
      <c r="AG409" s="78"/>
      <c r="AH409" s="78"/>
    </row>
    <row r="410" spans="28:34">
      <c r="AB410" s="78"/>
      <c r="AC410" s="732"/>
      <c r="AD410" s="78"/>
      <c r="AE410" s="78"/>
      <c r="AF410" s="78"/>
      <c r="AG410" s="78"/>
      <c r="AH410" s="78"/>
    </row>
    <row r="411" spans="28:34">
      <c r="AB411" s="78"/>
      <c r="AC411" s="732"/>
      <c r="AD411" s="78"/>
      <c r="AE411" s="78"/>
      <c r="AF411" s="78"/>
      <c r="AG411" s="78"/>
      <c r="AH411" s="78"/>
    </row>
    <row r="412" spans="28:34">
      <c r="AB412" s="78"/>
      <c r="AC412" s="732"/>
      <c r="AD412" s="78"/>
      <c r="AE412" s="78"/>
      <c r="AF412" s="78"/>
      <c r="AG412" s="78"/>
      <c r="AH412" s="78"/>
    </row>
    <row r="413" spans="28:34">
      <c r="AB413" s="78"/>
      <c r="AC413" s="732"/>
      <c r="AD413" s="78"/>
      <c r="AE413" s="78"/>
      <c r="AF413" s="78"/>
      <c r="AG413" s="78"/>
      <c r="AH413" s="78"/>
    </row>
    <row r="414" spans="28:34">
      <c r="AB414" s="78"/>
      <c r="AC414" s="732"/>
      <c r="AD414" s="78"/>
      <c r="AE414" s="78"/>
      <c r="AF414" s="78"/>
      <c r="AG414" s="78"/>
      <c r="AH414" s="78"/>
    </row>
    <row r="415" spans="28:34">
      <c r="AB415" s="78"/>
      <c r="AC415" s="732"/>
      <c r="AD415" s="78"/>
      <c r="AE415" s="78"/>
      <c r="AF415" s="78"/>
      <c r="AG415" s="78"/>
      <c r="AH415" s="78"/>
    </row>
    <row r="416" spans="28:34">
      <c r="AB416" s="78"/>
      <c r="AC416" s="732"/>
      <c r="AD416" s="78"/>
      <c r="AE416" s="78"/>
      <c r="AF416" s="78"/>
      <c r="AG416" s="78"/>
      <c r="AH416" s="78"/>
    </row>
    <row r="417" spans="28:34">
      <c r="AB417" s="78"/>
      <c r="AC417" s="732"/>
      <c r="AD417" s="78"/>
      <c r="AE417" s="78"/>
      <c r="AF417" s="78"/>
      <c r="AG417" s="78"/>
      <c r="AH417" s="78"/>
    </row>
    <row r="418" spans="28:34">
      <c r="AB418" s="78"/>
      <c r="AC418" s="732"/>
      <c r="AD418" s="78"/>
      <c r="AE418" s="78"/>
      <c r="AF418" s="78"/>
      <c r="AG418" s="78"/>
      <c r="AH418" s="78"/>
    </row>
    <row r="419" spans="28:34">
      <c r="AB419" s="78"/>
      <c r="AC419" s="732"/>
      <c r="AD419" s="78"/>
      <c r="AE419" s="78"/>
      <c r="AF419" s="78"/>
      <c r="AG419" s="78"/>
      <c r="AH419" s="78"/>
    </row>
    <row r="420" spans="28:34">
      <c r="AB420" s="78"/>
      <c r="AC420" s="732"/>
      <c r="AD420" s="78"/>
      <c r="AE420" s="78"/>
      <c r="AF420" s="78"/>
      <c r="AG420" s="78"/>
      <c r="AH420" s="78"/>
    </row>
    <row r="421" spans="28:34">
      <c r="AB421" s="78"/>
      <c r="AC421" s="732"/>
      <c r="AD421" s="78"/>
      <c r="AE421" s="78"/>
      <c r="AF421" s="78"/>
      <c r="AG421" s="78"/>
      <c r="AH421" s="78"/>
    </row>
    <row r="422" spans="28:34">
      <c r="AB422" s="78"/>
      <c r="AC422" s="732"/>
      <c r="AD422" s="78"/>
      <c r="AE422" s="78"/>
      <c r="AF422" s="78"/>
      <c r="AG422" s="78"/>
      <c r="AH422" s="78"/>
    </row>
    <row r="423" spans="28:34">
      <c r="AB423" s="78"/>
      <c r="AC423" s="732"/>
      <c r="AD423" s="78"/>
      <c r="AE423" s="78"/>
      <c r="AF423" s="78"/>
      <c r="AG423" s="78"/>
      <c r="AH423" s="78"/>
    </row>
    <row r="424" spans="28:34">
      <c r="AB424" s="78"/>
      <c r="AC424" s="732"/>
      <c r="AD424" s="78"/>
      <c r="AE424" s="78"/>
      <c r="AF424" s="78"/>
      <c r="AG424" s="78"/>
      <c r="AH424" s="78"/>
    </row>
    <row r="425" spans="28:34">
      <c r="AB425" s="78"/>
      <c r="AC425" s="732"/>
      <c r="AD425" s="78"/>
      <c r="AE425" s="78"/>
      <c r="AF425" s="78"/>
      <c r="AG425" s="78"/>
      <c r="AH425" s="78"/>
    </row>
    <row r="426" spans="28:34">
      <c r="AB426" s="78"/>
      <c r="AC426" s="732"/>
      <c r="AD426" s="78"/>
      <c r="AE426" s="78"/>
      <c r="AF426" s="78"/>
      <c r="AG426" s="78"/>
      <c r="AH426" s="78"/>
    </row>
    <row r="427" spans="28:34">
      <c r="AB427" s="78"/>
      <c r="AC427" s="732"/>
      <c r="AD427" s="78"/>
      <c r="AE427" s="78"/>
      <c r="AF427" s="78"/>
      <c r="AG427" s="78"/>
      <c r="AH427" s="78"/>
    </row>
    <row r="428" spans="28:34">
      <c r="AB428" s="78"/>
      <c r="AC428" s="732"/>
      <c r="AD428" s="78"/>
      <c r="AE428" s="78"/>
      <c r="AF428" s="78"/>
      <c r="AG428" s="78"/>
      <c r="AH428" s="78"/>
    </row>
    <row r="429" spans="28:34">
      <c r="AB429" s="78"/>
      <c r="AC429" s="732"/>
      <c r="AD429" s="78"/>
      <c r="AE429" s="78"/>
      <c r="AF429" s="78"/>
      <c r="AG429" s="78"/>
      <c r="AH429" s="78"/>
    </row>
    <row r="430" spans="28:34">
      <c r="AB430" s="78"/>
      <c r="AC430" s="732"/>
      <c r="AD430" s="78"/>
      <c r="AE430" s="78"/>
      <c r="AF430" s="78"/>
      <c r="AG430" s="78"/>
      <c r="AH430" s="78"/>
    </row>
    <row r="431" spans="28:34">
      <c r="AB431" s="78"/>
      <c r="AC431" s="732"/>
      <c r="AD431" s="78"/>
      <c r="AE431" s="78"/>
      <c r="AF431" s="78"/>
      <c r="AG431" s="78"/>
      <c r="AH431" s="78"/>
    </row>
    <row r="432" spans="28:34">
      <c r="AB432" s="78"/>
      <c r="AC432" s="732"/>
      <c r="AD432" s="78"/>
      <c r="AE432" s="78"/>
      <c r="AF432" s="78"/>
      <c r="AG432" s="78"/>
      <c r="AH432" s="78"/>
    </row>
    <row r="433" spans="28:34">
      <c r="AB433" s="78"/>
      <c r="AC433" s="732"/>
      <c r="AD433" s="78"/>
      <c r="AE433" s="78"/>
      <c r="AF433" s="78"/>
      <c r="AG433" s="78"/>
      <c r="AH433" s="78"/>
    </row>
    <row r="434" spans="28:34">
      <c r="AB434" s="78"/>
      <c r="AC434" s="732"/>
      <c r="AD434" s="78"/>
      <c r="AE434" s="78"/>
      <c r="AF434" s="78"/>
      <c r="AG434" s="78"/>
      <c r="AH434" s="78"/>
    </row>
    <row r="435" spans="28:34">
      <c r="AB435" s="78"/>
      <c r="AC435" s="732"/>
      <c r="AD435" s="78"/>
      <c r="AE435" s="78"/>
      <c r="AF435" s="78"/>
      <c r="AG435" s="78"/>
      <c r="AH435" s="78"/>
    </row>
    <row r="436" spans="28:34">
      <c r="AB436" s="78"/>
      <c r="AC436" s="732"/>
      <c r="AD436" s="78"/>
      <c r="AE436" s="78"/>
      <c r="AF436" s="78"/>
      <c r="AG436" s="78"/>
      <c r="AH436" s="78"/>
    </row>
    <row r="437" spans="28:34">
      <c r="AB437" s="78"/>
      <c r="AC437" s="732"/>
      <c r="AD437" s="78"/>
      <c r="AE437" s="78"/>
      <c r="AF437" s="78"/>
      <c r="AG437" s="78"/>
      <c r="AH437" s="78"/>
    </row>
    <row r="438" spans="28:34">
      <c r="AB438" s="78"/>
      <c r="AC438" s="732"/>
      <c r="AD438" s="78"/>
      <c r="AE438" s="78"/>
      <c r="AF438" s="78"/>
      <c r="AG438" s="78"/>
      <c r="AH438" s="78"/>
    </row>
    <row r="439" spans="28:34">
      <c r="AB439" s="78"/>
      <c r="AC439" s="732"/>
      <c r="AD439" s="78"/>
      <c r="AE439" s="78"/>
      <c r="AF439" s="78"/>
      <c r="AG439" s="78"/>
      <c r="AH439" s="78"/>
    </row>
    <row r="440" spans="28:34">
      <c r="AB440" s="78"/>
      <c r="AC440" s="732"/>
      <c r="AD440" s="78"/>
      <c r="AE440" s="78"/>
      <c r="AF440" s="78"/>
      <c r="AG440" s="78"/>
      <c r="AH440" s="78"/>
    </row>
    <row r="441" spans="28:34">
      <c r="AB441" s="78"/>
      <c r="AC441" s="732"/>
      <c r="AD441" s="78"/>
      <c r="AE441" s="78"/>
      <c r="AF441" s="78"/>
      <c r="AG441" s="78"/>
      <c r="AH441" s="78"/>
    </row>
    <row r="442" spans="28:34">
      <c r="AB442" s="78"/>
      <c r="AC442" s="732"/>
      <c r="AD442" s="78"/>
      <c r="AE442" s="78"/>
      <c r="AF442" s="78"/>
      <c r="AG442" s="78"/>
      <c r="AH442" s="78"/>
    </row>
    <row r="443" spans="28:34">
      <c r="AB443" s="78"/>
      <c r="AC443" s="732"/>
      <c r="AD443" s="78"/>
      <c r="AE443" s="78"/>
      <c r="AF443" s="78"/>
      <c r="AG443" s="78"/>
      <c r="AH443" s="78"/>
    </row>
    <row r="444" spans="28:34">
      <c r="AB444" s="78"/>
      <c r="AC444" s="732"/>
      <c r="AD444" s="78"/>
      <c r="AE444" s="78"/>
      <c r="AF444" s="78"/>
      <c r="AG444" s="78"/>
      <c r="AH444" s="78"/>
    </row>
    <row r="445" spans="28:34">
      <c r="AB445" s="78"/>
      <c r="AC445" s="732"/>
      <c r="AD445" s="78"/>
      <c r="AE445" s="78"/>
      <c r="AF445" s="78"/>
      <c r="AG445" s="78"/>
      <c r="AH445" s="78"/>
    </row>
    <row r="446" spans="28:34">
      <c r="AB446" s="78"/>
      <c r="AC446" s="732"/>
      <c r="AD446" s="78"/>
      <c r="AE446" s="78"/>
      <c r="AF446" s="78"/>
      <c r="AG446" s="78"/>
      <c r="AH446" s="78"/>
    </row>
    <row r="447" spans="28:34">
      <c r="AB447" s="78"/>
      <c r="AC447" s="732"/>
      <c r="AD447" s="78"/>
      <c r="AE447" s="78"/>
      <c r="AF447" s="78"/>
      <c r="AG447" s="78"/>
      <c r="AH447" s="78"/>
    </row>
    <row r="448" spans="28:34">
      <c r="AB448" s="78"/>
      <c r="AC448" s="732"/>
      <c r="AD448" s="78"/>
      <c r="AE448" s="78"/>
      <c r="AF448" s="78"/>
      <c r="AG448" s="78"/>
      <c r="AH448" s="78"/>
    </row>
    <row r="449" spans="28:34">
      <c r="AB449" s="78"/>
      <c r="AC449" s="732"/>
      <c r="AD449" s="78"/>
      <c r="AE449" s="78"/>
      <c r="AF449" s="78"/>
      <c r="AG449" s="78"/>
      <c r="AH449" s="78"/>
    </row>
    <row r="450" spans="28:34">
      <c r="AB450" s="78"/>
      <c r="AC450" s="732"/>
      <c r="AD450" s="78"/>
      <c r="AE450" s="78"/>
      <c r="AF450" s="78"/>
      <c r="AG450" s="78"/>
      <c r="AH450" s="78"/>
    </row>
    <row r="451" spans="28:34">
      <c r="AB451" s="78"/>
      <c r="AC451" s="732"/>
      <c r="AD451" s="78"/>
      <c r="AE451" s="78"/>
      <c r="AF451" s="78"/>
      <c r="AG451" s="78"/>
      <c r="AH451" s="78"/>
    </row>
    <row r="452" spans="28:34">
      <c r="AB452" s="78"/>
      <c r="AC452" s="732"/>
      <c r="AD452" s="78"/>
      <c r="AE452" s="78"/>
      <c r="AF452" s="78"/>
      <c r="AG452" s="78"/>
      <c r="AH452" s="78"/>
    </row>
    <row r="453" spans="28:34">
      <c r="AB453" s="78"/>
      <c r="AC453" s="732"/>
      <c r="AD453" s="78"/>
      <c r="AE453" s="78"/>
      <c r="AF453" s="78"/>
      <c r="AG453" s="78"/>
      <c r="AH453" s="78"/>
    </row>
    <row r="454" spans="28:34">
      <c r="AB454" s="78"/>
      <c r="AC454" s="732"/>
      <c r="AD454" s="78"/>
      <c r="AE454" s="78"/>
      <c r="AF454" s="78"/>
      <c r="AG454" s="78"/>
      <c r="AH454" s="78"/>
    </row>
    <row r="455" spans="28:34">
      <c r="AB455" s="78"/>
      <c r="AC455" s="732"/>
      <c r="AD455" s="78"/>
      <c r="AE455" s="78"/>
      <c r="AF455" s="78"/>
      <c r="AG455" s="78"/>
      <c r="AH455" s="78"/>
    </row>
    <row r="456" spans="28:34">
      <c r="AB456" s="78"/>
      <c r="AC456" s="732"/>
      <c r="AD456" s="78"/>
      <c r="AE456" s="78"/>
      <c r="AF456" s="78"/>
      <c r="AG456" s="78"/>
      <c r="AH456" s="78"/>
    </row>
    <row r="457" spans="28:34">
      <c r="AB457" s="78"/>
      <c r="AC457" s="732"/>
      <c r="AD457" s="78"/>
      <c r="AE457" s="78"/>
      <c r="AF457" s="78"/>
      <c r="AG457" s="78"/>
      <c r="AH457" s="78"/>
    </row>
    <row r="458" spans="28:34">
      <c r="AB458" s="78"/>
      <c r="AC458" s="732"/>
      <c r="AD458" s="78"/>
      <c r="AE458" s="78"/>
      <c r="AF458" s="78"/>
      <c r="AG458" s="78"/>
      <c r="AH458" s="78"/>
    </row>
    <row r="459" spans="28:34">
      <c r="AB459" s="78"/>
      <c r="AC459" s="732"/>
      <c r="AD459" s="78"/>
      <c r="AE459" s="78"/>
      <c r="AF459" s="78"/>
      <c r="AG459" s="78"/>
      <c r="AH459" s="78"/>
    </row>
    <row r="460" spans="28:34">
      <c r="AB460" s="78"/>
      <c r="AC460" s="732"/>
      <c r="AD460" s="78"/>
      <c r="AE460" s="78"/>
      <c r="AF460" s="78"/>
      <c r="AG460" s="78"/>
      <c r="AH460" s="78"/>
    </row>
    <row r="461" spans="28:34">
      <c r="AB461" s="78"/>
      <c r="AC461" s="732"/>
      <c r="AD461" s="78"/>
      <c r="AE461" s="78"/>
      <c r="AF461" s="78"/>
      <c r="AG461" s="78"/>
      <c r="AH461" s="78"/>
    </row>
    <row r="462" spans="28:34">
      <c r="AB462" s="78"/>
      <c r="AC462" s="732"/>
      <c r="AD462" s="78"/>
      <c r="AE462" s="78"/>
      <c r="AF462" s="78"/>
      <c r="AG462" s="78"/>
      <c r="AH462" s="78"/>
    </row>
    <row r="463" spans="28:34">
      <c r="AB463" s="78"/>
      <c r="AC463" s="732"/>
      <c r="AD463" s="78"/>
      <c r="AE463" s="78"/>
      <c r="AF463" s="78"/>
      <c r="AG463" s="78"/>
      <c r="AH463" s="78"/>
    </row>
    <row r="464" spans="28:34">
      <c r="AB464" s="78"/>
      <c r="AC464" s="732"/>
      <c r="AD464" s="78"/>
      <c r="AE464" s="78"/>
      <c r="AF464" s="78"/>
      <c r="AG464" s="78"/>
      <c r="AH464" s="78"/>
    </row>
    <row r="465" spans="28:34">
      <c r="AB465" s="78"/>
      <c r="AC465" s="732"/>
      <c r="AD465" s="78"/>
      <c r="AE465" s="78"/>
      <c r="AF465" s="78"/>
      <c r="AG465" s="78"/>
      <c r="AH465" s="78"/>
    </row>
    <row r="466" spans="28:34">
      <c r="AB466" s="78"/>
      <c r="AC466" s="732"/>
      <c r="AD466" s="78"/>
      <c r="AE466" s="78"/>
      <c r="AF466" s="78"/>
      <c r="AG466" s="78"/>
      <c r="AH466" s="78"/>
    </row>
    <row r="467" spans="28:34">
      <c r="AB467" s="78"/>
      <c r="AC467" s="732"/>
      <c r="AD467" s="78"/>
      <c r="AE467" s="78"/>
      <c r="AF467" s="78"/>
      <c r="AG467" s="78"/>
      <c r="AH467" s="78"/>
    </row>
    <row r="468" spans="28:34">
      <c r="AB468" s="78"/>
      <c r="AC468" s="732"/>
      <c r="AD468" s="78"/>
      <c r="AE468" s="78"/>
      <c r="AF468" s="78"/>
      <c r="AG468" s="78"/>
      <c r="AH468" s="78"/>
    </row>
    <row r="469" spans="28:34">
      <c r="AB469" s="78"/>
      <c r="AC469" s="732"/>
      <c r="AD469" s="78"/>
      <c r="AE469" s="78"/>
      <c r="AF469" s="78"/>
      <c r="AG469" s="78"/>
      <c r="AH469" s="78"/>
    </row>
    <row r="470" spans="28:34">
      <c r="AB470" s="78"/>
      <c r="AC470" s="732"/>
      <c r="AD470" s="78"/>
      <c r="AE470" s="78"/>
      <c r="AF470" s="78"/>
      <c r="AG470" s="78"/>
      <c r="AH470" s="78"/>
    </row>
    <row r="471" spans="28:34">
      <c r="AB471" s="78"/>
      <c r="AC471" s="732"/>
      <c r="AD471" s="78"/>
      <c r="AE471" s="78"/>
      <c r="AF471" s="78"/>
      <c r="AG471" s="78"/>
      <c r="AH471" s="78"/>
    </row>
    <row r="472" spans="28:34">
      <c r="AB472" s="78"/>
      <c r="AC472" s="732"/>
      <c r="AD472" s="78"/>
      <c r="AE472" s="78"/>
      <c r="AF472" s="78"/>
      <c r="AG472" s="78"/>
      <c r="AH472" s="78"/>
    </row>
    <row r="473" spans="28:34">
      <c r="AB473" s="78"/>
      <c r="AC473" s="732"/>
      <c r="AD473" s="78"/>
      <c r="AE473" s="78"/>
      <c r="AF473" s="78"/>
      <c r="AG473" s="78"/>
      <c r="AH473" s="78"/>
    </row>
    <row r="474" spans="28:34">
      <c r="AB474" s="78"/>
      <c r="AC474" s="732"/>
      <c r="AD474" s="78"/>
      <c r="AE474" s="78"/>
      <c r="AF474" s="78"/>
      <c r="AG474" s="78"/>
      <c r="AH474" s="78"/>
    </row>
    <row r="475" spans="28:34">
      <c r="AB475" s="78"/>
      <c r="AC475" s="732"/>
      <c r="AD475" s="78"/>
      <c r="AE475" s="78"/>
      <c r="AF475" s="78"/>
      <c r="AG475" s="78"/>
      <c r="AH475" s="78"/>
    </row>
    <row r="476" spans="28:34">
      <c r="AB476" s="78"/>
      <c r="AC476" s="732"/>
      <c r="AD476" s="78"/>
      <c r="AE476" s="78"/>
      <c r="AF476" s="78"/>
      <c r="AG476" s="78"/>
      <c r="AH476" s="78"/>
    </row>
    <row r="477" spans="28:34">
      <c r="AB477" s="78"/>
      <c r="AC477" s="732"/>
      <c r="AD477" s="78"/>
      <c r="AE477" s="78"/>
      <c r="AF477" s="78"/>
      <c r="AG477" s="78"/>
      <c r="AH477" s="78"/>
    </row>
    <row r="478" spans="28:34">
      <c r="AB478" s="78"/>
      <c r="AC478" s="732"/>
      <c r="AD478" s="78"/>
      <c r="AE478" s="78"/>
      <c r="AF478" s="78"/>
      <c r="AG478" s="78"/>
      <c r="AH478" s="78"/>
    </row>
    <row r="479" spans="28:34">
      <c r="AB479" s="78"/>
      <c r="AC479" s="732"/>
      <c r="AD479" s="78"/>
      <c r="AE479" s="78"/>
      <c r="AF479" s="78"/>
      <c r="AG479" s="78"/>
      <c r="AH479" s="78"/>
    </row>
    <row r="480" spans="28:34">
      <c r="AB480" s="78"/>
      <c r="AC480" s="732"/>
      <c r="AD480" s="78"/>
      <c r="AE480" s="78"/>
      <c r="AF480" s="78"/>
      <c r="AG480" s="78"/>
      <c r="AH480" s="78"/>
    </row>
    <row r="481" spans="28:34">
      <c r="AB481" s="78"/>
      <c r="AC481" s="732"/>
      <c r="AD481" s="78"/>
      <c r="AE481" s="78"/>
      <c r="AF481" s="78"/>
      <c r="AG481" s="78"/>
      <c r="AH481" s="78"/>
    </row>
    <row r="482" spans="28:34">
      <c r="AB482" s="78"/>
      <c r="AC482" s="732"/>
      <c r="AD482" s="78"/>
      <c r="AE482" s="78"/>
      <c r="AF482" s="78"/>
      <c r="AG482" s="78"/>
      <c r="AH482" s="78"/>
    </row>
    <row r="483" spans="28:34">
      <c r="AB483" s="78"/>
      <c r="AC483" s="732"/>
      <c r="AD483" s="78"/>
      <c r="AE483" s="78"/>
      <c r="AF483" s="78"/>
      <c r="AG483" s="78"/>
      <c r="AH483" s="78"/>
    </row>
    <row r="484" spans="28:34">
      <c r="AB484" s="78"/>
      <c r="AC484" s="732"/>
      <c r="AD484" s="78"/>
      <c r="AE484" s="78"/>
      <c r="AF484" s="78"/>
      <c r="AG484" s="78"/>
      <c r="AH484" s="78"/>
    </row>
    <row r="485" spans="28:34">
      <c r="AB485" s="78"/>
      <c r="AC485" s="732"/>
      <c r="AD485" s="78"/>
      <c r="AE485" s="78"/>
      <c r="AF485" s="78"/>
      <c r="AG485" s="78"/>
      <c r="AH485" s="78"/>
    </row>
    <row r="486" spans="28:34">
      <c r="AB486" s="78"/>
      <c r="AC486" s="732"/>
      <c r="AD486" s="78"/>
      <c r="AE486" s="78"/>
      <c r="AF486" s="78"/>
      <c r="AG486" s="78"/>
      <c r="AH486" s="78"/>
    </row>
    <row r="487" spans="28:34">
      <c r="AB487" s="78"/>
      <c r="AC487" s="732"/>
      <c r="AD487" s="78"/>
      <c r="AE487" s="78"/>
      <c r="AF487" s="78"/>
      <c r="AG487" s="78"/>
      <c r="AH487" s="78"/>
    </row>
    <row r="488" spans="28:34">
      <c r="AB488" s="78"/>
      <c r="AC488" s="732"/>
      <c r="AD488" s="78"/>
      <c r="AE488" s="78"/>
      <c r="AF488" s="78"/>
      <c r="AG488" s="78"/>
      <c r="AH488" s="78"/>
    </row>
    <row r="489" spans="28:34">
      <c r="AB489" s="78"/>
      <c r="AC489" s="732"/>
      <c r="AD489" s="78"/>
      <c r="AE489" s="78"/>
      <c r="AF489" s="78"/>
      <c r="AG489" s="78"/>
      <c r="AH489" s="78"/>
    </row>
    <row r="490" spans="28:34">
      <c r="AB490" s="78"/>
      <c r="AC490" s="732"/>
      <c r="AD490" s="78"/>
      <c r="AE490" s="78"/>
      <c r="AF490" s="78"/>
      <c r="AG490" s="78"/>
      <c r="AH490" s="78"/>
    </row>
    <row r="491" spans="28:34">
      <c r="AB491" s="78"/>
      <c r="AC491" s="732"/>
      <c r="AD491" s="78"/>
      <c r="AE491" s="78"/>
      <c r="AF491" s="78"/>
      <c r="AG491" s="78"/>
      <c r="AH491" s="78"/>
    </row>
    <row r="492" spans="28:34">
      <c r="AB492" s="78"/>
      <c r="AC492" s="732"/>
      <c r="AD492" s="78"/>
      <c r="AE492" s="78"/>
      <c r="AF492" s="78"/>
      <c r="AG492" s="78"/>
      <c r="AH492" s="78"/>
    </row>
    <row r="493" spans="28:34">
      <c r="AB493" s="78"/>
      <c r="AC493" s="732"/>
      <c r="AD493" s="78"/>
      <c r="AE493" s="78"/>
      <c r="AF493" s="78"/>
      <c r="AG493" s="78"/>
      <c r="AH493" s="78"/>
    </row>
    <row r="494" spans="28:34">
      <c r="AB494" s="78"/>
      <c r="AC494" s="732"/>
      <c r="AD494" s="78"/>
      <c r="AE494" s="78"/>
      <c r="AF494" s="78"/>
      <c r="AG494" s="78"/>
      <c r="AH494" s="78"/>
    </row>
    <row r="495" spans="28:34">
      <c r="AB495" s="78"/>
      <c r="AC495" s="732"/>
      <c r="AD495" s="78"/>
      <c r="AE495" s="78"/>
      <c r="AF495" s="78"/>
      <c r="AG495" s="78"/>
      <c r="AH495" s="78"/>
    </row>
    <row r="496" spans="28:34">
      <c r="AB496" s="78"/>
      <c r="AC496" s="732"/>
      <c r="AD496" s="78"/>
      <c r="AE496" s="78"/>
      <c r="AF496" s="78"/>
      <c r="AG496" s="78"/>
      <c r="AH496" s="78"/>
    </row>
    <row r="497" spans="28:34">
      <c r="AB497" s="78"/>
      <c r="AC497" s="732"/>
      <c r="AD497" s="78"/>
      <c r="AE497" s="78"/>
      <c r="AF497" s="78"/>
      <c r="AG497" s="78"/>
      <c r="AH497" s="78"/>
    </row>
    <row r="498" spans="28:34">
      <c r="AB498" s="78"/>
      <c r="AC498" s="732"/>
      <c r="AD498" s="78"/>
      <c r="AE498" s="78"/>
      <c r="AF498" s="78"/>
      <c r="AG498" s="78"/>
      <c r="AH498" s="78"/>
    </row>
    <row r="499" spans="28:34">
      <c r="AB499" s="78"/>
      <c r="AC499" s="732"/>
      <c r="AD499" s="78"/>
      <c r="AE499" s="78"/>
      <c r="AF499" s="78"/>
      <c r="AG499" s="78"/>
      <c r="AH499" s="78"/>
    </row>
    <row r="500" spans="28:34">
      <c r="AB500" s="78"/>
      <c r="AC500" s="732"/>
      <c r="AD500" s="78"/>
      <c r="AE500" s="78"/>
      <c r="AF500" s="78"/>
      <c r="AG500" s="78"/>
      <c r="AH500" s="78"/>
    </row>
    <row r="501" spans="28:34">
      <c r="AB501" s="78"/>
      <c r="AC501" s="732"/>
      <c r="AD501" s="78"/>
      <c r="AE501" s="78"/>
      <c r="AF501" s="78"/>
      <c r="AG501" s="78"/>
      <c r="AH501" s="78"/>
    </row>
    <row r="502" spans="28:34">
      <c r="AB502" s="78"/>
      <c r="AC502" s="732"/>
      <c r="AD502" s="78"/>
      <c r="AE502" s="78"/>
      <c r="AF502" s="78"/>
      <c r="AG502" s="78"/>
      <c r="AH502" s="78"/>
    </row>
    <row r="503" spans="28:34">
      <c r="AB503" s="78"/>
      <c r="AC503" s="732"/>
      <c r="AD503" s="78"/>
      <c r="AE503" s="78"/>
      <c r="AF503" s="78"/>
      <c r="AG503" s="78"/>
      <c r="AH503" s="78"/>
    </row>
    <row r="504" spans="28:34">
      <c r="AB504" s="78"/>
      <c r="AC504" s="732"/>
      <c r="AD504" s="78"/>
      <c r="AE504" s="78"/>
      <c r="AF504" s="78"/>
      <c r="AG504" s="78"/>
      <c r="AH504" s="78"/>
    </row>
    <row r="505" spans="28:34">
      <c r="AB505" s="78"/>
      <c r="AC505" s="732"/>
      <c r="AD505" s="78"/>
      <c r="AE505" s="78"/>
      <c r="AF505" s="78"/>
      <c r="AG505" s="78"/>
      <c r="AH505" s="78"/>
    </row>
    <row r="506" spans="28:34">
      <c r="AB506" s="78"/>
      <c r="AC506" s="732"/>
      <c r="AD506" s="78"/>
      <c r="AE506" s="78"/>
      <c r="AF506" s="78"/>
      <c r="AG506" s="78"/>
      <c r="AH506" s="78"/>
    </row>
    <row r="507" spans="28:34">
      <c r="AB507" s="78"/>
      <c r="AC507" s="732"/>
      <c r="AD507" s="78"/>
      <c r="AE507" s="78"/>
      <c r="AF507" s="78"/>
      <c r="AG507" s="78"/>
      <c r="AH507" s="78"/>
    </row>
    <row r="508" spans="28:34">
      <c r="AB508" s="78"/>
      <c r="AC508" s="732"/>
      <c r="AD508" s="78"/>
      <c r="AE508" s="78"/>
      <c r="AF508" s="78"/>
      <c r="AG508" s="78"/>
      <c r="AH508" s="78"/>
    </row>
    <row r="509" spans="28:34">
      <c r="AB509" s="78"/>
      <c r="AC509" s="732"/>
      <c r="AD509" s="78"/>
      <c r="AE509" s="78"/>
      <c r="AF509" s="78"/>
      <c r="AG509" s="78"/>
      <c r="AH509" s="78"/>
    </row>
    <row r="510" spans="28:34">
      <c r="AB510" s="78"/>
      <c r="AC510" s="732"/>
      <c r="AD510" s="78"/>
      <c r="AE510" s="78"/>
      <c r="AF510" s="78"/>
      <c r="AG510" s="78"/>
      <c r="AH510" s="78"/>
    </row>
    <row r="511" spans="28:34">
      <c r="AB511" s="78"/>
      <c r="AC511" s="732"/>
      <c r="AD511" s="78"/>
      <c r="AE511" s="78"/>
      <c r="AF511" s="78"/>
      <c r="AG511" s="78"/>
      <c r="AH511" s="78"/>
    </row>
    <row r="512" spans="28:34">
      <c r="AB512" s="78"/>
      <c r="AC512" s="732"/>
      <c r="AD512" s="78"/>
      <c r="AE512" s="78"/>
      <c r="AF512" s="78"/>
      <c r="AG512" s="78"/>
      <c r="AH512" s="78"/>
    </row>
    <row r="513" spans="28:34">
      <c r="AB513" s="78"/>
      <c r="AC513" s="732"/>
      <c r="AD513" s="78"/>
      <c r="AE513" s="78"/>
      <c r="AF513" s="78"/>
      <c r="AG513" s="78"/>
      <c r="AH513" s="78"/>
    </row>
    <row r="514" spans="28:34">
      <c r="AB514" s="78"/>
      <c r="AC514" s="732"/>
      <c r="AD514" s="78"/>
      <c r="AE514" s="78"/>
      <c r="AF514" s="78"/>
      <c r="AG514" s="78"/>
      <c r="AH514" s="78"/>
    </row>
    <row r="515" spans="28:34">
      <c r="AB515" s="78"/>
      <c r="AC515" s="732"/>
      <c r="AD515" s="78"/>
      <c r="AE515" s="78"/>
      <c r="AF515" s="78"/>
      <c r="AG515" s="78"/>
      <c r="AH515" s="78"/>
    </row>
    <row r="516" spans="28:34">
      <c r="AB516" s="78"/>
      <c r="AC516" s="732"/>
      <c r="AD516" s="78"/>
      <c r="AE516" s="78"/>
      <c r="AF516" s="78"/>
      <c r="AG516" s="78"/>
      <c r="AH516" s="78"/>
    </row>
    <row r="517" spans="28:34">
      <c r="AB517" s="78"/>
      <c r="AC517" s="732"/>
      <c r="AD517" s="78"/>
      <c r="AE517" s="78"/>
      <c r="AF517" s="78"/>
      <c r="AG517" s="78"/>
      <c r="AH517" s="78"/>
    </row>
    <row r="518" spans="28:34">
      <c r="AB518" s="78"/>
      <c r="AC518" s="732"/>
      <c r="AD518" s="78"/>
      <c r="AE518" s="78"/>
      <c r="AF518" s="78"/>
      <c r="AG518" s="78"/>
      <c r="AH518" s="78"/>
    </row>
    <row r="519" spans="28:34">
      <c r="AB519" s="78"/>
      <c r="AC519" s="732"/>
      <c r="AD519" s="78"/>
      <c r="AE519" s="78"/>
      <c r="AF519" s="78"/>
      <c r="AG519" s="78"/>
      <c r="AH519" s="78"/>
    </row>
    <row r="520" spans="28:34">
      <c r="AB520" s="78"/>
      <c r="AC520" s="732"/>
      <c r="AD520" s="78"/>
      <c r="AE520" s="78"/>
      <c r="AF520" s="78"/>
      <c r="AG520" s="78"/>
      <c r="AH520" s="78"/>
    </row>
    <row r="521" spans="28:34">
      <c r="AB521" s="78"/>
      <c r="AC521" s="732"/>
      <c r="AD521" s="78"/>
      <c r="AE521" s="78"/>
      <c r="AF521" s="78"/>
      <c r="AG521" s="78"/>
      <c r="AH521" s="78"/>
    </row>
    <row r="522" spans="28:34">
      <c r="AB522" s="78"/>
      <c r="AC522" s="732"/>
      <c r="AD522" s="78"/>
      <c r="AE522" s="78"/>
      <c r="AF522" s="78"/>
      <c r="AG522" s="78"/>
      <c r="AH522" s="78"/>
    </row>
    <row r="523" spans="28:34">
      <c r="AB523" s="78"/>
      <c r="AC523" s="732"/>
      <c r="AD523" s="78"/>
      <c r="AE523" s="78"/>
      <c r="AF523" s="78"/>
      <c r="AG523" s="78"/>
      <c r="AH523" s="78"/>
    </row>
    <row r="524" spans="28:34">
      <c r="AB524" s="78"/>
      <c r="AC524" s="732"/>
      <c r="AD524" s="78"/>
      <c r="AE524" s="78"/>
      <c r="AF524" s="78"/>
      <c r="AG524" s="78"/>
      <c r="AH524" s="78"/>
    </row>
    <row r="525" spans="28:34">
      <c r="AB525" s="78"/>
      <c r="AC525" s="732"/>
      <c r="AD525" s="78"/>
      <c r="AE525" s="78"/>
      <c r="AF525" s="78"/>
      <c r="AG525" s="78"/>
      <c r="AH525" s="78"/>
    </row>
    <row r="526" spans="28:34">
      <c r="AB526" s="78"/>
      <c r="AC526" s="732"/>
      <c r="AD526" s="78"/>
      <c r="AE526" s="78"/>
      <c r="AF526" s="78"/>
      <c r="AG526" s="78"/>
      <c r="AH526" s="78"/>
    </row>
    <row r="527" spans="28:34">
      <c r="AB527" s="78"/>
      <c r="AC527" s="732"/>
      <c r="AD527" s="78"/>
      <c r="AE527" s="78"/>
      <c r="AF527" s="78"/>
      <c r="AG527" s="78"/>
      <c r="AH527" s="78"/>
    </row>
    <row r="528" spans="28:34">
      <c r="AB528" s="78"/>
      <c r="AC528" s="732"/>
      <c r="AD528" s="78"/>
      <c r="AE528" s="78"/>
      <c r="AF528" s="78"/>
      <c r="AG528" s="78"/>
      <c r="AH528" s="78"/>
    </row>
    <row r="529" spans="28:34">
      <c r="AB529" s="78"/>
      <c r="AC529" s="732"/>
      <c r="AD529" s="78"/>
      <c r="AE529" s="78"/>
      <c r="AF529" s="78"/>
      <c r="AG529" s="78"/>
      <c r="AH529" s="78"/>
    </row>
    <row r="530" spans="28:34">
      <c r="AB530" s="78"/>
      <c r="AC530" s="732"/>
      <c r="AD530" s="78"/>
      <c r="AE530" s="78"/>
      <c r="AF530" s="78"/>
      <c r="AG530" s="78"/>
      <c r="AH530" s="78"/>
    </row>
    <row r="531" spans="28:34">
      <c r="AB531" s="78"/>
      <c r="AC531" s="732"/>
      <c r="AD531" s="78"/>
      <c r="AE531" s="78"/>
      <c r="AF531" s="78"/>
      <c r="AG531" s="78"/>
      <c r="AH531" s="78"/>
    </row>
    <row r="532" spans="28:34">
      <c r="AB532" s="78"/>
      <c r="AC532" s="732"/>
      <c r="AD532" s="78"/>
      <c r="AE532" s="78"/>
      <c r="AF532" s="78"/>
      <c r="AG532" s="78"/>
      <c r="AH532" s="78"/>
    </row>
    <row r="533" spans="28:34">
      <c r="AB533" s="78"/>
      <c r="AC533" s="732"/>
      <c r="AD533" s="78"/>
      <c r="AE533" s="78"/>
      <c r="AF533" s="78"/>
      <c r="AG533" s="78"/>
      <c r="AH533" s="78"/>
    </row>
    <row r="534" spans="28:34">
      <c r="AB534" s="78"/>
      <c r="AC534" s="732"/>
      <c r="AD534" s="78"/>
      <c r="AE534" s="78"/>
      <c r="AF534" s="78"/>
      <c r="AG534" s="78"/>
      <c r="AH534" s="78"/>
    </row>
    <row r="535" spans="28:34">
      <c r="AB535" s="78"/>
      <c r="AC535" s="732"/>
      <c r="AD535" s="78"/>
      <c r="AE535" s="78"/>
      <c r="AF535" s="78"/>
      <c r="AG535" s="78"/>
      <c r="AH535" s="78"/>
    </row>
    <row r="536" spans="28:34">
      <c r="AB536" s="78"/>
      <c r="AC536" s="732"/>
      <c r="AD536" s="78"/>
      <c r="AE536" s="78"/>
      <c r="AF536" s="78"/>
      <c r="AG536" s="78"/>
      <c r="AH536" s="78"/>
    </row>
    <row r="537" spans="28:34">
      <c r="AB537" s="78"/>
      <c r="AC537" s="732"/>
      <c r="AD537" s="78"/>
      <c r="AE537" s="78"/>
      <c r="AF537" s="78"/>
      <c r="AG537" s="78"/>
      <c r="AH537" s="78"/>
    </row>
    <row r="538" spans="28:34">
      <c r="AB538" s="78"/>
      <c r="AC538" s="732"/>
      <c r="AD538" s="78"/>
      <c r="AE538" s="78"/>
      <c r="AF538" s="78"/>
      <c r="AG538" s="78"/>
      <c r="AH538" s="78"/>
    </row>
    <row r="539" spans="28:34">
      <c r="AB539" s="78"/>
      <c r="AC539" s="732"/>
      <c r="AD539" s="78"/>
      <c r="AE539" s="78"/>
      <c r="AF539" s="78"/>
      <c r="AG539" s="78"/>
      <c r="AH539" s="78"/>
    </row>
    <row r="540" spans="28:34">
      <c r="AB540" s="78"/>
      <c r="AC540" s="732"/>
      <c r="AD540" s="78"/>
      <c r="AE540" s="78"/>
      <c r="AF540" s="78"/>
      <c r="AG540" s="78"/>
      <c r="AH540" s="78"/>
    </row>
    <row r="541" spans="28:34">
      <c r="AB541" s="78"/>
      <c r="AC541" s="732"/>
      <c r="AD541" s="78"/>
      <c r="AE541" s="78"/>
      <c r="AF541" s="78"/>
      <c r="AG541" s="78"/>
      <c r="AH541" s="78"/>
    </row>
    <row r="542" spans="28:34">
      <c r="AB542" s="78"/>
      <c r="AC542" s="732"/>
      <c r="AD542" s="78"/>
      <c r="AE542" s="78"/>
      <c r="AF542" s="78"/>
      <c r="AG542" s="78"/>
      <c r="AH542" s="78"/>
    </row>
    <row r="543" spans="28:34">
      <c r="AB543" s="78"/>
      <c r="AC543" s="732"/>
      <c r="AD543" s="78"/>
      <c r="AE543" s="78"/>
      <c r="AF543" s="78"/>
      <c r="AG543" s="78"/>
      <c r="AH543" s="78"/>
    </row>
    <row r="544" spans="28:34">
      <c r="AB544" s="78"/>
      <c r="AC544" s="732"/>
      <c r="AD544" s="78"/>
      <c r="AE544" s="78"/>
      <c r="AF544" s="78"/>
      <c r="AG544" s="78"/>
      <c r="AH544" s="78"/>
    </row>
    <row r="545" spans="28:34">
      <c r="AB545" s="78"/>
      <c r="AC545" s="732"/>
      <c r="AD545" s="78"/>
      <c r="AE545" s="78"/>
      <c r="AF545" s="78"/>
      <c r="AG545" s="78"/>
      <c r="AH545" s="78"/>
    </row>
    <row r="546" spans="28:34">
      <c r="AB546" s="78"/>
      <c r="AC546" s="732"/>
      <c r="AD546" s="78"/>
      <c r="AE546" s="78"/>
      <c r="AF546" s="78"/>
      <c r="AG546" s="78"/>
      <c r="AH546" s="78"/>
    </row>
    <row r="547" spans="28:34">
      <c r="AB547" s="78"/>
      <c r="AC547" s="732"/>
      <c r="AD547" s="78"/>
      <c r="AE547" s="78"/>
      <c r="AF547" s="78"/>
      <c r="AG547" s="78"/>
      <c r="AH547" s="78"/>
    </row>
    <row r="548" spans="28:34">
      <c r="AB548" s="78"/>
      <c r="AC548" s="732"/>
      <c r="AD548" s="78"/>
      <c r="AE548" s="78"/>
      <c r="AF548" s="78"/>
      <c r="AG548" s="78"/>
      <c r="AH548" s="78"/>
    </row>
    <row r="549" spans="28:34">
      <c r="AB549" s="78"/>
      <c r="AC549" s="732"/>
      <c r="AD549" s="78"/>
      <c r="AE549" s="78"/>
      <c r="AF549" s="78"/>
      <c r="AG549" s="78"/>
      <c r="AH549" s="78"/>
    </row>
    <row r="550" spans="28:34">
      <c r="AB550" s="78"/>
      <c r="AC550" s="732"/>
      <c r="AD550" s="78"/>
      <c r="AE550" s="78"/>
      <c r="AF550" s="78"/>
      <c r="AG550" s="78"/>
      <c r="AH550" s="78"/>
    </row>
    <row r="551" spans="28:34">
      <c r="AB551" s="78"/>
      <c r="AC551" s="732"/>
      <c r="AD551" s="78"/>
      <c r="AE551" s="78"/>
      <c r="AF551" s="78"/>
      <c r="AG551" s="78"/>
      <c r="AH551" s="78"/>
    </row>
    <row r="552" spans="28:34">
      <c r="AB552" s="78"/>
      <c r="AC552" s="732"/>
      <c r="AD552" s="78"/>
      <c r="AE552" s="78"/>
      <c r="AF552" s="78"/>
      <c r="AG552" s="78"/>
      <c r="AH552" s="78"/>
    </row>
    <row r="553" spans="28:34">
      <c r="AB553" s="78"/>
      <c r="AC553" s="732"/>
      <c r="AD553" s="78"/>
      <c r="AE553" s="78"/>
      <c r="AF553" s="78"/>
      <c r="AG553" s="78"/>
      <c r="AH553" s="78"/>
    </row>
    <row r="554" spans="28:34">
      <c r="AB554" s="78"/>
      <c r="AC554" s="732"/>
      <c r="AD554" s="78"/>
      <c r="AE554" s="78"/>
      <c r="AF554" s="78"/>
      <c r="AG554" s="78"/>
      <c r="AH554" s="78"/>
    </row>
    <row r="555" spans="28:34">
      <c r="AB555" s="78"/>
      <c r="AC555" s="732"/>
      <c r="AD555" s="78"/>
      <c r="AE555" s="78"/>
      <c r="AF555" s="78"/>
      <c r="AG555" s="78"/>
      <c r="AH555" s="78"/>
    </row>
    <row r="556" spans="28:34">
      <c r="AB556" s="78"/>
      <c r="AC556" s="732"/>
      <c r="AD556" s="78"/>
      <c r="AE556" s="78"/>
      <c r="AF556" s="78"/>
      <c r="AG556" s="78"/>
      <c r="AH556" s="78"/>
    </row>
    <row r="557" spans="28:34">
      <c r="AB557" s="78"/>
      <c r="AC557" s="732"/>
      <c r="AD557" s="78"/>
      <c r="AE557" s="78"/>
      <c r="AF557" s="78"/>
      <c r="AG557" s="78"/>
      <c r="AH557" s="78"/>
    </row>
    <row r="558" spans="28:34">
      <c r="AB558" s="78"/>
      <c r="AC558" s="732"/>
      <c r="AD558" s="78"/>
      <c r="AE558" s="78"/>
      <c r="AF558" s="78"/>
      <c r="AG558" s="78"/>
      <c r="AH558" s="78"/>
    </row>
    <row r="559" spans="28:34">
      <c r="AB559" s="78"/>
      <c r="AC559" s="732"/>
      <c r="AD559" s="78"/>
      <c r="AE559" s="78"/>
      <c r="AF559" s="78"/>
      <c r="AG559" s="78"/>
      <c r="AH559" s="78"/>
    </row>
    <row r="560" spans="28:34">
      <c r="AB560" s="78"/>
      <c r="AC560" s="732"/>
      <c r="AD560" s="78"/>
      <c r="AE560" s="78"/>
      <c r="AF560" s="78"/>
      <c r="AG560" s="78"/>
      <c r="AH560" s="78"/>
    </row>
    <row r="561" spans="28:34">
      <c r="AB561" s="78"/>
      <c r="AC561" s="732"/>
      <c r="AD561" s="78"/>
      <c r="AE561" s="78"/>
      <c r="AF561" s="78"/>
      <c r="AG561" s="78"/>
      <c r="AH561" s="78"/>
    </row>
    <row r="562" spans="28:34">
      <c r="AB562" s="78"/>
      <c r="AC562" s="732"/>
      <c r="AD562" s="78"/>
      <c r="AE562" s="78"/>
      <c r="AF562" s="78"/>
      <c r="AG562" s="78"/>
      <c r="AH562" s="78"/>
    </row>
    <row r="563" spans="28:34">
      <c r="AB563" s="78"/>
      <c r="AC563" s="732"/>
      <c r="AD563" s="78"/>
      <c r="AE563" s="78"/>
      <c r="AF563" s="78"/>
      <c r="AG563" s="78"/>
      <c r="AH563" s="78"/>
    </row>
    <row r="564" spans="28:34">
      <c r="AB564" s="78"/>
      <c r="AC564" s="732"/>
      <c r="AD564" s="78"/>
      <c r="AE564" s="78"/>
      <c r="AF564" s="78"/>
      <c r="AG564" s="78"/>
      <c r="AH564" s="78"/>
    </row>
    <row r="565" spans="28:34">
      <c r="AB565" s="78"/>
      <c r="AC565" s="732"/>
      <c r="AD565" s="78"/>
      <c r="AE565" s="78"/>
      <c r="AF565" s="78"/>
      <c r="AG565" s="78"/>
      <c r="AH565" s="78"/>
    </row>
    <row r="566" spans="28:34">
      <c r="AB566" s="78"/>
      <c r="AC566" s="732"/>
      <c r="AD566" s="78"/>
      <c r="AE566" s="78"/>
      <c r="AF566" s="78"/>
      <c r="AG566" s="78"/>
      <c r="AH566" s="78"/>
    </row>
    <row r="567" spans="28:34">
      <c r="AB567" s="78"/>
      <c r="AC567" s="732"/>
      <c r="AD567" s="78"/>
      <c r="AE567" s="78"/>
      <c r="AF567" s="78"/>
      <c r="AG567" s="78"/>
      <c r="AH567" s="78"/>
    </row>
    <row r="568" spans="28:34">
      <c r="AB568" s="78"/>
      <c r="AC568" s="732"/>
      <c r="AD568" s="78"/>
      <c r="AE568" s="78"/>
      <c r="AF568" s="78"/>
      <c r="AG568" s="78"/>
      <c r="AH568" s="78"/>
    </row>
    <row r="569" spans="28:34">
      <c r="AB569" s="78"/>
      <c r="AC569" s="732"/>
      <c r="AD569" s="78"/>
      <c r="AE569" s="78"/>
      <c r="AF569" s="78"/>
      <c r="AG569" s="78"/>
      <c r="AH569" s="78"/>
    </row>
    <row r="570" spans="28:34">
      <c r="AB570" s="78"/>
      <c r="AC570" s="732"/>
      <c r="AD570" s="78"/>
      <c r="AE570" s="78"/>
      <c r="AF570" s="78"/>
      <c r="AG570" s="78"/>
      <c r="AH570" s="78"/>
    </row>
    <row r="571" spans="28:34">
      <c r="AB571" s="78"/>
      <c r="AC571" s="732"/>
      <c r="AD571" s="78"/>
      <c r="AE571" s="78"/>
      <c r="AF571" s="78"/>
      <c r="AG571" s="78"/>
      <c r="AH571" s="78"/>
    </row>
    <row r="572" spans="28:34">
      <c r="AB572" s="78"/>
      <c r="AC572" s="732"/>
      <c r="AD572" s="78"/>
      <c r="AE572" s="78"/>
      <c r="AF572" s="78"/>
      <c r="AG572" s="78"/>
      <c r="AH572" s="78"/>
    </row>
    <row r="573" spans="28:34">
      <c r="AB573" s="78"/>
      <c r="AC573" s="732"/>
      <c r="AD573" s="78"/>
      <c r="AE573" s="78"/>
      <c r="AF573" s="78"/>
      <c r="AG573" s="78"/>
      <c r="AH573" s="78"/>
    </row>
    <row r="574" spans="28:34">
      <c r="AB574" s="78"/>
      <c r="AC574" s="732"/>
      <c r="AD574" s="78"/>
      <c r="AE574" s="78"/>
      <c r="AF574" s="78"/>
      <c r="AG574" s="78"/>
      <c r="AH574" s="78"/>
    </row>
    <row r="575" spans="28:34">
      <c r="AB575" s="78"/>
      <c r="AC575" s="732"/>
      <c r="AD575" s="78"/>
      <c r="AE575" s="78"/>
      <c r="AF575" s="78"/>
      <c r="AG575" s="78"/>
      <c r="AH575" s="78"/>
    </row>
    <row r="576" spans="28:34">
      <c r="AB576" s="78"/>
      <c r="AC576" s="732"/>
      <c r="AD576" s="78"/>
      <c r="AE576" s="78"/>
      <c r="AF576" s="78"/>
      <c r="AG576" s="78"/>
      <c r="AH576" s="78"/>
    </row>
    <row r="577" spans="28:34">
      <c r="AB577" s="78"/>
      <c r="AC577" s="732"/>
      <c r="AD577" s="78"/>
      <c r="AE577" s="78"/>
      <c r="AF577" s="78"/>
      <c r="AG577" s="78"/>
      <c r="AH577" s="78"/>
    </row>
    <row r="578" spans="28:34">
      <c r="AB578" s="78"/>
      <c r="AC578" s="732"/>
      <c r="AD578" s="78"/>
      <c r="AE578" s="78"/>
      <c r="AF578" s="78"/>
      <c r="AG578" s="78"/>
      <c r="AH578" s="78"/>
    </row>
    <row r="579" spans="28:34">
      <c r="AB579" s="78"/>
      <c r="AC579" s="732"/>
      <c r="AD579" s="78"/>
      <c r="AE579" s="78"/>
      <c r="AF579" s="78"/>
      <c r="AG579" s="78"/>
      <c r="AH579" s="78"/>
    </row>
    <row r="580" spans="28:34">
      <c r="AB580" s="78"/>
      <c r="AC580" s="732"/>
      <c r="AD580" s="78"/>
      <c r="AE580" s="78"/>
      <c r="AF580" s="78"/>
      <c r="AG580" s="78"/>
      <c r="AH580" s="78"/>
    </row>
    <row r="581" spans="28:34">
      <c r="AB581" s="78"/>
      <c r="AC581" s="732"/>
      <c r="AD581" s="78"/>
      <c r="AE581" s="78"/>
      <c r="AF581" s="78"/>
      <c r="AG581" s="78"/>
      <c r="AH581" s="78"/>
    </row>
    <row r="582" spans="28:34">
      <c r="AB582" s="78"/>
      <c r="AC582" s="732"/>
      <c r="AD582" s="78"/>
      <c r="AE582" s="78"/>
      <c r="AF582" s="78"/>
      <c r="AG582" s="78"/>
      <c r="AH582" s="78"/>
    </row>
    <row r="583" spans="28:34">
      <c r="AB583" s="78"/>
      <c r="AC583" s="732"/>
      <c r="AD583" s="78"/>
      <c r="AE583" s="78"/>
      <c r="AF583" s="78"/>
      <c r="AG583" s="78"/>
      <c r="AH583" s="78"/>
    </row>
    <row r="584" spans="28:34">
      <c r="AB584" s="78"/>
      <c r="AC584" s="732"/>
      <c r="AD584" s="78"/>
      <c r="AE584" s="78"/>
      <c r="AF584" s="78"/>
      <c r="AG584" s="78"/>
      <c r="AH584" s="78"/>
    </row>
    <row r="585" spans="28:34">
      <c r="AB585" s="78"/>
      <c r="AC585" s="732"/>
      <c r="AD585" s="78"/>
      <c r="AE585" s="78"/>
      <c r="AF585" s="78"/>
      <c r="AG585" s="78"/>
      <c r="AH585" s="78"/>
    </row>
    <row r="586" spans="28:34">
      <c r="AB586" s="78"/>
      <c r="AC586" s="732"/>
      <c r="AD586" s="78"/>
      <c r="AE586" s="78"/>
      <c r="AF586" s="78"/>
      <c r="AG586" s="78"/>
      <c r="AH586" s="78"/>
    </row>
    <row r="587" spans="28:34">
      <c r="AB587" s="78"/>
      <c r="AC587" s="732"/>
      <c r="AD587" s="78"/>
      <c r="AE587" s="78"/>
      <c r="AF587" s="78"/>
      <c r="AG587" s="78"/>
      <c r="AH587" s="78"/>
    </row>
    <row r="588" spans="28:34">
      <c r="AB588" s="78"/>
      <c r="AC588" s="732"/>
      <c r="AD588" s="78"/>
      <c r="AE588" s="78"/>
      <c r="AF588" s="78"/>
      <c r="AG588" s="78"/>
      <c r="AH588" s="78"/>
    </row>
    <row r="589" spans="28:34">
      <c r="AB589" s="78"/>
      <c r="AC589" s="732"/>
      <c r="AD589" s="78"/>
      <c r="AE589" s="78"/>
      <c r="AF589" s="78"/>
      <c r="AG589" s="78"/>
      <c r="AH589" s="78"/>
    </row>
    <row r="590" spans="28:34">
      <c r="AB590" s="78"/>
      <c r="AC590" s="732"/>
      <c r="AD590" s="78"/>
      <c r="AE590" s="78"/>
      <c r="AF590" s="78"/>
      <c r="AG590" s="78"/>
      <c r="AH590" s="78"/>
    </row>
    <row r="591" spans="28:34">
      <c r="AB591" s="78"/>
      <c r="AC591" s="732"/>
      <c r="AD591" s="78"/>
      <c r="AE591" s="78"/>
      <c r="AF591" s="78"/>
      <c r="AG591" s="78"/>
      <c r="AH591" s="78"/>
    </row>
    <row r="592" spans="28:34">
      <c r="AB592" s="78"/>
      <c r="AC592" s="732"/>
      <c r="AD592" s="78"/>
      <c r="AE592" s="78"/>
      <c r="AF592" s="78"/>
      <c r="AG592" s="78"/>
      <c r="AH592" s="78"/>
    </row>
    <row r="593" spans="28:34">
      <c r="AB593" s="78"/>
      <c r="AC593" s="732"/>
      <c r="AD593" s="78"/>
      <c r="AE593" s="78"/>
      <c r="AF593" s="78"/>
      <c r="AG593" s="78"/>
      <c r="AH593" s="78"/>
    </row>
    <row r="594" spans="28:34">
      <c r="AB594" s="78"/>
      <c r="AC594" s="732"/>
      <c r="AD594" s="78"/>
      <c r="AE594" s="78"/>
      <c r="AF594" s="78"/>
      <c r="AG594" s="78"/>
      <c r="AH594" s="78"/>
    </row>
    <row r="595" spans="28:34">
      <c r="AB595" s="78"/>
      <c r="AC595" s="732"/>
      <c r="AD595" s="78"/>
      <c r="AE595" s="78"/>
      <c r="AF595" s="78"/>
      <c r="AG595" s="78"/>
      <c r="AH595" s="78"/>
    </row>
    <row r="596" spans="28:34">
      <c r="AB596" s="78"/>
      <c r="AC596" s="732"/>
      <c r="AD596" s="78"/>
      <c r="AE596" s="78"/>
      <c r="AF596" s="78"/>
      <c r="AG596" s="78"/>
      <c r="AH596" s="78"/>
    </row>
  </sheetData>
  <pageMargins left="0.75" right="0.75" top="1" bottom="1" header="0.5" footer="0.5"/>
  <pageSetup paperSize="9" orientation="portrait" horizontalDpi="4294967292" verticalDpi="4294967292"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M286"/>
  <sheetViews>
    <sheetView zoomScaleNormal="100" workbookViewId="0">
      <pane xSplit="2" ySplit="1" topLeftCell="G2" activePane="bottomRight" state="frozen"/>
      <selection pane="topRight" activeCell="C1" sqref="C1"/>
      <selection pane="bottomLeft" activeCell="A2" sqref="A2"/>
      <selection pane="bottomRight" activeCell="J20" sqref="J20"/>
    </sheetView>
  </sheetViews>
  <sheetFormatPr defaultColWidth="8.85546875" defaultRowHeight="12.75"/>
  <cols>
    <col min="1" max="1" width="7.140625" style="14" bestFit="1" customWidth="1"/>
    <col min="2" max="2" width="65" style="14" customWidth="1"/>
    <col min="3" max="5" width="11.42578125" style="478" customWidth="1"/>
    <col min="6" max="6" width="13.85546875" style="478" customWidth="1"/>
    <col min="7" max="10" width="12.42578125" style="478" bestFit="1" customWidth="1"/>
    <col min="11" max="11" width="12.42578125" style="478" customWidth="1"/>
    <col min="12" max="14" width="13.85546875" style="14" customWidth="1"/>
    <col min="15" max="16" width="12" style="14" customWidth="1"/>
    <col min="17" max="16384" width="8.85546875" style="14"/>
  </cols>
  <sheetData>
    <row r="1" spans="1:39" ht="15.75">
      <c r="A1" s="264"/>
      <c r="B1" s="265" t="s">
        <v>715</v>
      </c>
      <c r="C1" s="63">
        <v>2012</v>
      </c>
      <c r="D1" s="63">
        <v>2013</v>
      </c>
      <c r="E1" s="63">
        <v>2014</v>
      </c>
      <c r="F1" s="63">
        <v>2015</v>
      </c>
      <c r="G1" s="63">
        <v>2016</v>
      </c>
      <c r="H1" s="63">
        <v>2017</v>
      </c>
      <c r="I1" s="63">
        <v>2018</v>
      </c>
      <c r="J1" s="63">
        <v>2019</v>
      </c>
      <c r="K1" s="61">
        <v>2020</v>
      </c>
      <c r="L1" s="61">
        <v>2021</v>
      </c>
      <c r="M1" s="61">
        <v>2022</v>
      </c>
      <c r="N1" s="61">
        <v>2023</v>
      </c>
      <c r="O1" s="61">
        <v>2024</v>
      </c>
      <c r="P1" s="61">
        <v>2025</v>
      </c>
    </row>
    <row r="2" spans="1:39" ht="13.5" customHeight="1">
      <c r="A2" s="264"/>
      <c r="B2" s="265" t="s">
        <v>171</v>
      </c>
      <c r="C2" s="65" t="s">
        <v>81</v>
      </c>
      <c r="D2" s="65" t="s">
        <v>81</v>
      </c>
      <c r="E2" s="65" t="s">
        <v>81</v>
      </c>
      <c r="F2" s="65" t="s">
        <v>81</v>
      </c>
      <c r="G2" s="65" t="s">
        <v>81</v>
      </c>
      <c r="H2" s="826" t="s">
        <v>81</v>
      </c>
      <c r="I2" s="62" t="s">
        <v>81</v>
      </c>
      <c r="J2" s="62" t="s">
        <v>81</v>
      </c>
      <c r="K2" s="87" t="s">
        <v>82</v>
      </c>
      <c r="L2" s="87" t="s">
        <v>82</v>
      </c>
      <c r="M2" s="87" t="s">
        <v>82</v>
      </c>
      <c r="N2" s="87" t="s">
        <v>82</v>
      </c>
      <c r="O2" s="87" t="s">
        <v>82</v>
      </c>
      <c r="P2" s="87" t="s">
        <v>82</v>
      </c>
    </row>
    <row r="3" spans="1:39">
      <c r="A3" s="264"/>
      <c r="B3" s="266" t="s">
        <v>173</v>
      </c>
      <c r="C3" s="66" t="s">
        <v>84</v>
      </c>
      <c r="D3" s="66" t="s">
        <v>84</v>
      </c>
      <c r="E3" s="66" t="s">
        <v>84</v>
      </c>
      <c r="F3" s="66" t="s">
        <v>675</v>
      </c>
      <c r="G3" s="66" t="s">
        <v>672</v>
      </c>
      <c r="H3" s="828" t="s">
        <v>762</v>
      </c>
      <c r="I3" s="66" t="s">
        <v>832</v>
      </c>
      <c r="J3" s="66" t="s">
        <v>847</v>
      </c>
      <c r="K3" s="117">
        <v>2021</v>
      </c>
      <c r="L3" s="117" t="s">
        <v>850</v>
      </c>
      <c r="M3" s="117" t="s">
        <v>850</v>
      </c>
      <c r="N3" s="117" t="s">
        <v>850</v>
      </c>
      <c r="O3" s="117" t="s">
        <v>850</v>
      </c>
      <c r="P3" s="117" t="s">
        <v>850</v>
      </c>
    </row>
    <row r="4" spans="1:39">
      <c r="A4" s="264"/>
      <c r="B4" s="264"/>
      <c r="C4" s="62"/>
      <c r="D4" s="62"/>
      <c r="E4" s="62"/>
      <c r="F4" s="62"/>
      <c r="G4" s="62"/>
      <c r="H4" s="266"/>
      <c r="I4" s="264"/>
      <c r="J4" s="264"/>
      <c r="K4" s="969"/>
      <c r="L4" s="969"/>
      <c r="M4" s="969"/>
      <c r="N4" s="969"/>
      <c r="O4" s="969"/>
      <c r="P4" s="969"/>
    </row>
    <row r="5" spans="1:39" s="30" customFormat="1">
      <c r="A5" s="267">
        <v>2</v>
      </c>
      <c r="B5" s="268" t="s">
        <v>213</v>
      </c>
      <c r="C5" s="148">
        <v>9943.2999999999993</v>
      </c>
      <c r="D5" s="148">
        <v>13175.5</v>
      </c>
      <c r="E5" s="148">
        <v>15453.9</v>
      </c>
      <c r="F5" s="148">
        <v>13788.8</v>
      </c>
      <c r="G5" s="148">
        <f t="shared" ref="G5:H5" si="0">G7+G13+G15+G19+G23+G26+G30</f>
        <v>13572.5</v>
      </c>
      <c r="H5" s="148">
        <f t="shared" si="0"/>
        <v>13319.9</v>
      </c>
      <c r="I5" s="148">
        <v>16134.2</v>
      </c>
      <c r="J5" s="148">
        <v>17852.5</v>
      </c>
      <c r="K5" s="147">
        <v>17989.3</v>
      </c>
      <c r="L5" s="147">
        <v>19607.8</v>
      </c>
      <c r="M5" s="147">
        <v>20390.2</v>
      </c>
      <c r="N5" s="147">
        <v>20367.099999999999</v>
      </c>
      <c r="O5" s="147">
        <v>21126.6</v>
      </c>
      <c r="P5" s="147">
        <v>22386.1</v>
      </c>
      <c r="Q5" s="14"/>
      <c r="R5" s="14"/>
      <c r="S5" s="14"/>
      <c r="T5" s="14"/>
      <c r="U5" s="14"/>
      <c r="V5" s="14"/>
      <c r="W5" s="14"/>
      <c r="X5" s="14"/>
      <c r="Y5" s="14"/>
      <c r="Z5" s="14"/>
      <c r="AA5" s="14"/>
      <c r="AB5" s="14"/>
      <c r="AC5" s="14"/>
      <c r="AD5" s="14"/>
      <c r="AE5" s="14"/>
      <c r="AF5" s="14"/>
      <c r="AG5" s="14"/>
      <c r="AH5" s="14"/>
      <c r="AI5" s="14"/>
      <c r="AJ5" s="14"/>
      <c r="AK5" s="14"/>
      <c r="AL5" s="14"/>
      <c r="AM5" s="14"/>
    </row>
    <row r="6" spans="1:39" s="31" customFormat="1">
      <c r="A6" s="269"/>
      <c r="B6" s="270"/>
      <c r="C6" s="685"/>
      <c r="D6" s="685"/>
      <c r="E6" s="685"/>
      <c r="F6" s="150"/>
      <c r="G6" s="150"/>
      <c r="H6" s="150"/>
      <c r="I6" s="270"/>
      <c r="J6" s="270"/>
      <c r="K6" s="970"/>
      <c r="L6" s="970"/>
      <c r="M6" s="970"/>
      <c r="N6" s="970"/>
      <c r="O6" s="970"/>
      <c r="P6" s="970"/>
      <c r="Q6" s="14"/>
      <c r="R6" s="14"/>
      <c r="S6" s="14"/>
      <c r="T6" s="14"/>
      <c r="U6" s="14"/>
      <c r="V6" s="14"/>
      <c r="W6" s="14"/>
      <c r="X6" s="14"/>
      <c r="Y6" s="14"/>
      <c r="Z6" s="14"/>
      <c r="AA6" s="14"/>
      <c r="AB6" s="14"/>
      <c r="AC6" s="14"/>
      <c r="AD6" s="14"/>
      <c r="AE6" s="14"/>
      <c r="AF6" s="14"/>
      <c r="AG6" s="14"/>
      <c r="AH6" s="14"/>
      <c r="AI6" s="14"/>
      <c r="AJ6" s="14"/>
      <c r="AK6" s="14"/>
      <c r="AL6" s="14"/>
      <c r="AM6" s="14"/>
    </row>
    <row r="7" spans="1:39" s="30" customFormat="1">
      <c r="A7" s="267">
        <v>21</v>
      </c>
      <c r="B7" s="268" t="s">
        <v>214</v>
      </c>
      <c r="C7" s="148">
        <v>2496.5</v>
      </c>
      <c r="D7" s="148">
        <v>2785.7</v>
      </c>
      <c r="E7" s="148">
        <v>3696.7</v>
      </c>
      <c r="F7" s="148">
        <v>3993.3</v>
      </c>
      <c r="G7" s="148">
        <f>SUM(G9:G11)</f>
        <v>4463.3999999999996</v>
      </c>
      <c r="H7" s="148">
        <f>SUM(H9:H11)</f>
        <v>4376.2999999999993</v>
      </c>
      <c r="I7" s="148">
        <v>5198.3999999999996</v>
      </c>
      <c r="J7" s="148">
        <v>5423.8</v>
      </c>
      <c r="K7" s="147">
        <v>5762.8</v>
      </c>
      <c r="L7" s="147">
        <v>5706.5</v>
      </c>
      <c r="M7" s="147">
        <v>5626.6</v>
      </c>
      <c r="N7" s="147">
        <v>5371.8</v>
      </c>
      <c r="O7" s="147">
        <v>5404</v>
      </c>
      <c r="P7" s="147">
        <v>5420.5</v>
      </c>
      <c r="Q7" s="14"/>
      <c r="R7" s="14"/>
      <c r="S7" s="14"/>
      <c r="T7" s="14"/>
      <c r="U7" s="14"/>
      <c r="V7" s="14"/>
      <c r="W7" s="14"/>
      <c r="X7" s="14"/>
      <c r="Y7" s="14"/>
      <c r="Z7" s="14"/>
      <c r="AA7" s="14"/>
      <c r="AB7" s="14"/>
      <c r="AC7" s="14"/>
      <c r="AD7" s="14"/>
      <c r="AE7" s="14"/>
      <c r="AF7" s="14"/>
      <c r="AG7" s="14"/>
      <c r="AH7" s="14"/>
      <c r="AI7" s="14"/>
      <c r="AJ7" s="14"/>
      <c r="AK7" s="14"/>
      <c r="AL7" s="14"/>
      <c r="AM7" s="14"/>
    </row>
    <row r="8" spans="1:39" s="28" customFormat="1">
      <c r="A8" s="271"/>
      <c r="B8" s="272" t="s">
        <v>215</v>
      </c>
      <c r="C8" s="151">
        <v>978.6</v>
      </c>
      <c r="D8" s="151">
        <v>1404.8</v>
      </c>
      <c r="E8" s="151">
        <v>2818.5</v>
      </c>
      <c r="F8" s="150">
        <v>3662.5</v>
      </c>
      <c r="G8" s="151">
        <v>4021.6</v>
      </c>
      <c r="H8" s="151">
        <v>4201.2</v>
      </c>
      <c r="I8" s="151">
        <v>4486.3999999999996</v>
      </c>
      <c r="J8" s="151">
        <v>4827.5</v>
      </c>
      <c r="K8" s="145">
        <v>4632.3999999999996</v>
      </c>
      <c r="L8" s="145">
        <v>4817.8</v>
      </c>
      <c r="M8" s="145">
        <v>4750.3999999999996</v>
      </c>
      <c r="N8" s="145">
        <v>4535.3</v>
      </c>
      <c r="O8" s="145">
        <v>4562.5</v>
      </c>
      <c r="P8" s="145">
        <v>4576.3999999999996</v>
      </c>
      <c r="Q8" s="14"/>
      <c r="R8" s="14"/>
      <c r="S8" s="14"/>
      <c r="T8" s="14"/>
      <c r="U8" s="14"/>
      <c r="V8" s="14"/>
      <c r="W8" s="14"/>
      <c r="X8" s="14"/>
      <c r="Y8" s="14"/>
      <c r="Z8" s="14"/>
      <c r="AA8" s="14"/>
      <c r="AB8" s="14"/>
      <c r="AC8" s="14"/>
      <c r="AD8" s="14"/>
      <c r="AE8" s="14"/>
      <c r="AF8" s="14"/>
      <c r="AG8" s="14"/>
      <c r="AH8" s="14"/>
      <c r="AI8" s="14"/>
      <c r="AJ8" s="14"/>
      <c r="AK8" s="14"/>
      <c r="AL8" s="14"/>
      <c r="AM8" s="14"/>
    </row>
    <row r="9" spans="1:39" s="28" customFormat="1">
      <c r="A9" s="271"/>
      <c r="B9" s="272" t="s">
        <v>216</v>
      </c>
      <c r="C9" s="151">
        <v>1215.5999999999999</v>
      </c>
      <c r="D9" s="151">
        <v>1084.5999999999999</v>
      </c>
      <c r="E9" s="151">
        <v>308.60000000000002</v>
      </c>
      <c r="F9" s="150">
        <v>3563.5</v>
      </c>
      <c r="G9" s="151">
        <v>3901.7</v>
      </c>
      <c r="H9" s="151">
        <v>4093.7</v>
      </c>
      <c r="I9" s="151">
        <v>4362.7</v>
      </c>
      <c r="J9" s="151">
        <v>4685.2</v>
      </c>
      <c r="K9" s="145">
        <v>4448.5</v>
      </c>
      <c r="L9" s="145">
        <v>4623.3</v>
      </c>
      <c r="M9" s="145">
        <v>4558.6000000000004</v>
      </c>
      <c r="N9" s="145">
        <v>4352.2</v>
      </c>
      <c r="O9" s="145">
        <v>1378.3</v>
      </c>
      <c r="P9" s="145">
        <v>4391.6000000000004</v>
      </c>
      <c r="Q9" s="14"/>
      <c r="R9" s="14"/>
      <c r="S9" s="14"/>
      <c r="T9" s="14"/>
      <c r="U9" s="14"/>
      <c r="V9" s="14"/>
      <c r="W9" s="14"/>
      <c r="X9" s="14"/>
      <c r="Y9" s="14"/>
      <c r="Z9" s="14"/>
      <c r="AA9" s="14"/>
      <c r="AB9" s="14"/>
      <c r="AC9" s="14"/>
      <c r="AD9" s="14"/>
      <c r="AE9" s="14"/>
      <c r="AF9" s="14"/>
      <c r="AG9" s="14"/>
      <c r="AH9" s="14"/>
      <c r="AI9" s="14"/>
      <c r="AJ9" s="14"/>
      <c r="AK9" s="14"/>
      <c r="AL9" s="14"/>
      <c r="AM9" s="14"/>
    </row>
    <row r="10" spans="1:39" s="28" customFormat="1">
      <c r="A10" s="271"/>
      <c r="B10" s="272" t="s">
        <v>217</v>
      </c>
      <c r="C10" s="151">
        <v>88.1</v>
      </c>
      <c r="D10" s="151">
        <v>116.6</v>
      </c>
      <c r="E10" s="151">
        <v>115.4</v>
      </c>
      <c r="F10" s="150">
        <v>98.9</v>
      </c>
      <c r="G10" s="151">
        <v>119.9</v>
      </c>
      <c r="H10" s="151">
        <v>107.4</v>
      </c>
      <c r="I10" s="151">
        <v>123.7</v>
      </c>
      <c r="J10" s="151">
        <v>142.19999999999999</v>
      </c>
      <c r="K10" s="145">
        <v>183.9</v>
      </c>
      <c r="L10" s="145">
        <v>194.5</v>
      </c>
      <c r="M10" s="145">
        <v>191.8</v>
      </c>
      <c r="N10" s="145">
        <v>183.1</v>
      </c>
      <c r="O10" s="145">
        <v>184.2</v>
      </c>
      <c r="P10" s="145">
        <v>184.8</v>
      </c>
      <c r="Q10" s="14"/>
      <c r="R10" s="14"/>
      <c r="S10" s="14"/>
      <c r="T10" s="14"/>
      <c r="U10" s="14"/>
      <c r="V10" s="14"/>
      <c r="W10" s="14"/>
      <c r="X10" s="14"/>
      <c r="Y10" s="14"/>
      <c r="Z10" s="14"/>
      <c r="AA10" s="14"/>
      <c r="AB10" s="14"/>
      <c r="AC10" s="14"/>
      <c r="AD10" s="14"/>
      <c r="AE10" s="14"/>
      <c r="AF10" s="14"/>
      <c r="AG10" s="14"/>
      <c r="AH10" s="14"/>
      <c r="AI10" s="14"/>
      <c r="AJ10" s="14"/>
      <c r="AK10" s="14"/>
      <c r="AL10" s="14"/>
      <c r="AM10" s="14"/>
    </row>
    <row r="11" spans="1:39" s="28" customFormat="1">
      <c r="A11" s="271"/>
      <c r="B11" s="272" t="s">
        <v>218</v>
      </c>
      <c r="C11" s="151">
        <v>214.2</v>
      </c>
      <c r="D11" s="151">
        <v>179.7</v>
      </c>
      <c r="E11" s="151">
        <v>454.2</v>
      </c>
      <c r="F11" s="150">
        <v>330.8</v>
      </c>
      <c r="G11" s="151">
        <v>441.8</v>
      </c>
      <c r="H11" s="151">
        <v>175.2</v>
      </c>
      <c r="I11" s="151">
        <v>711.9</v>
      </c>
      <c r="J11" s="151">
        <v>596.29999999999995</v>
      </c>
      <c r="K11" s="145">
        <v>1130.4000000000001</v>
      </c>
      <c r="L11" s="145">
        <v>888.6</v>
      </c>
      <c r="M11" s="145">
        <v>876.2</v>
      </c>
      <c r="N11" s="145">
        <v>836.5</v>
      </c>
      <c r="O11" s="145">
        <v>841.5</v>
      </c>
      <c r="P11" s="145">
        <v>844.1</v>
      </c>
      <c r="Q11" s="14"/>
      <c r="R11" s="14"/>
      <c r="S11" s="14"/>
      <c r="T11" s="14"/>
      <c r="U11" s="14"/>
      <c r="V11" s="14"/>
      <c r="W11" s="14"/>
      <c r="X11" s="14"/>
      <c r="Y11" s="14"/>
      <c r="Z11" s="14"/>
      <c r="AA11" s="14"/>
      <c r="AB11" s="14"/>
      <c r="AC11" s="14"/>
      <c r="AD11" s="14"/>
      <c r="AE11" s="14"/>
      <c r="AF11" s="14"/>
      <c r="AG11" s="14"/>
      <c r="AH11" s="14"/>
      <c r="AI11" s="14"/>
      <c r="AJ11" s="14"/>
      <c r="AK11" s="14"/>
      <c r="AL11" s="14"/>
      <c r="AM11" s="14"/>
    </row>
    <row r="12" spans="1:39" s="28" customFormat="1">
      <c r="A12" s="271"/>
      <c r="B12" s="272"/>
      <c r="C12" s="151"/>
      <c r="D12" s="151"/>
      <c r="E12" s="151"/>
      <c r="F12" s="150"/>
      <c r="G12" s="151"/>
      <c r="H12" s="151"/>
      <c r="I12" s="151"/>
      <c r="J12" s="151"/>
      <c r="K12" s="145"/>
      <c r="L12" s="145"/>
      <c r="M12" s="145"/>
      <c r="N12" s="145"/>
      <c r="O12" s="145"/>
      <c r="P12" s="145"/>
      <c r="Q12" s="992"/>
      <c r="R12" s="14"/>
      <c r="S12" s="14"/>
      <c r="T12" s="14"/>
      <c r="U12" s="14"/>
      <c r="V12" s="14"/>
      <c r="W12" s="14"/>
      <c r="X12" s="14"/>
      <c r="Y12" s="14"/>
      <c r="Z12" s="14"/>
      <c r="AA12" s="14"/>
      <c r="AB12" s="14"/>
      <c r="AC12" s="14"/>
      <c r="AD12" s="14"/>
      <c r="AE12" s="14"/>
      <c r="AF12" s="14"/>
      <c r="AG12" s="14"/>
      <c r="AH12" s="14"/>
      <c r="AI12" s="14"/>
      <c r="AJ12" s="14"/>
      <c r="AK12" s="14"/>
      <c r="AL12" s="14"/>
      <c r="AM12" s="14"/>
    </row>
    <row r="13" spans="1:39" s="30" customFormat="1">
      <c r="A13" s="267">
        <v>22</v>
      </c>
      <c r="B13" s="268" t="s">
        <v>219</v>
      </c>
      <c r="C13" s="148">
        <v>2372.3000000000002</v>
      </c>
      <c r="D13" s="148">
        <v>4335</v>
      </c>
      <c r="E13" s="148">
        <v>3691.2</v>
      </c>
      <c r="F13" s="148">
        <v>3605.5</v>
      </c>
      <c r="G13" s="148">
        <v>4102.6000000000004</v>
      </c>
      <c r="H13" s="148">
        <v>4138.1000000000004</v>
      </c>
      <c r="I13" s="148">
        <v>4879.2</v>
      </c>
      <c r="J13" s="148">
        <v>5833</v>
      </c>
      <c r="K13" s="147">
        <v>3756.8</v>
      </c>
      <c r="L13" s="147">
        <v>5815.5</v>
      </c>
      <c r="M13" s="147">
        <v>6462.4</v>
      </c>
      <c r="N13" s="147">
        <v>6547</v>
      </c>
      <c r="O13" s="147">
        <v>6771.3</v>
      </c>
      <c r="P13" s="147">
        <v>7412.9</v>
      </c>
      <c r="Q13" s="14"/>
      <c r="R13" s="14"/>
      <c r="S13" s="14"/>
      <c r="T13" s="14"/>
      <c r="U13" s="14"/>
      <c r="V13" s="14"/>
      <c r="W13" s="14"/>
      <c r="X13" s="14"/>
      <c r="Y13" s="14"/>
      <c r="Z13" s="14"/>
      <c r="AA13" s="14"/>
      <c r="AB13" s="14"/>
      <c r="AC13" s="14"/>
      <c r="AD13" s="14"/>
      <c r="AE13" s="14"/>
      <c r="AF13" s="14"/>
      <c r="AG13" s="14"/>
      <c r="AH13" s="14"/>
      <c r="AI13" s="14"/>
      <c r="AJ13" s="14"/>
      <c r="AK13" s="14"/>
      <c r="AL13" s="14"/>
      <c r="AM13" s="14"/>
    </row>
    <row r="14" spans="1:39" s="28" customFormat="1">
      <c r="A14" s="271"/>
      <c r="B14" s="272"/>
      <c r="C14" s="151"/>
      <c r="D14" s="151"/>
      <c r="E14" s="151"/>
      <c r="F14" s="150"/>
      <c r="G14" s="151"/>
      <c r="H14" s="151"/>
      <c r="I14" s="151"/>
      <c r="J14" s="151"/>
      <c r="K14" s="145"/>
      <c r="L14" s="145"/>
      <c r="M14" s="145"/>
      <c r="N14" s="145"/>
      <c r="O14" s="145"/>
      <c r="P14" s="145"/>
      <c r="Q14" s="14"/>
      <c r="R14" s="14"/>
      <c r="S14" s="14"/>
      <c r="T14" s="14"/>
      <c r="U14" s="14"/>
      <c r="V14" s="14"/>
      <c r="W14" s="14"/>
      <c r="X14" s="14"/>
      <c r="Y14" s="14"/>
      <c r="Z14" s="14"/>
      <c r="AA14" s="14"/>
      <c r="AB14" s="14"/>
      <c r="AC14" s="14"/>
      <c r="AD14" s="14"/>
      <c r="AE14" s="14"/>
      <c r="AF14" s="14"/>
      <c r="AG14" s="14"/>
      <c r="AH14" s="14"/>
      <c r="AI14" s="14"/>
      <c r="AJ14" s="14"/>
      <c r="AK14" s="14"/>
      <c r="AL14" s="14"/>
      <c r="AM14" s="14"/>
    </row>
    <row r="15" spans="1:39" s="30" customFormat="1">
      <c r="A15" s="267">
        <v>24</v>
      </c>
      <c r="B15" s="268" t="s">
        <v>220</v>
      </c>
      <c r="C15" s="148">
        <v>452.3</v>
      </c>
      <c r="D15" s="148">
        <v>521.1</v>
      </c>
      <c r="E15" s="148">
        <v>933.1</v>
      </c>
      <c r="F15" s="148">
        <f>SUM(F16:F17)</f>
        <v>1069.9000000000001</v>
      </c>
      <c r="G15" s="148">
        <f>SUM(G16:G17)</f>
        <v>1248.0999999999999</v>
      </c>
      <c r="H15" s="148">
        <f>SUM(H16:H17)</f>
        <v>1524.9</v>
      </c>
      <c r="I15" s="148">
        <v>1853.3</v>
      </c>
      <c r="J15" s="148">
        <v>2129.1</v>
      </c>
      <c r="K15" s="147">
        <v>2048</v>
      </c>
      <c r="L15" s="147">
        <v>2254.9</v>
      </c>
      <c r="M15" s="147">
        <v>2206.6999999999998</v>
      </c>
      <c r="N15" s="147">
        <v>2510</v>
      </c>
      <c r="O15" s="147">
        <v>2780</v>
      </c>
      <c r="P15" s="147">
        <v>2973.7</v>
      </c>
      <c r="Q15" s="14"/>
      <c r="R15" s="14"/>
      <c r="S15" s="14"/>
      <c r="T15" s="14"/>
      <c r="U15" s="14"/>
      <c r="V15" s="14"/>
      <c r="W15" s="14"/>
      <c r="X15" s="14"/>
      <c r="Y15" s="14"/>
      <c r="Z15" s="14"/>
      <c r="AA15" s="14"/>
      <c r="AB15" s="14"/>
      <c r="AC15" s="14"/>
      <c r="AD15" s="14"/>
      <c r="AE15" s="14"/>
      <c r="AF15" s="14"/>
      <c r="AG15" s="14"/>
      <c r="AH15" s="14"/>
      <c r="AI15" s="14"/>
      <c r="AJ15" s="14"/>
      <c r="AK15" s="14"/>
      <c r="AL15" s="14"/>
      <c r="AM15" s="14"/>
    </row>
    <row r="16" spans="1:39" s="28" customFormat="1">
      <c r="A16" s="271"/>
      <c r="B16" s="272" t="s">
        <v>221</v>
      </c>
      <c r="C16" s="151">
        <v>38.1</v>
      </c>
      <c r="D16" s="151">
        <v>42.2</v>
      </c>
      <c r="E16" s="151">
        <v>92.7</v>
      </c>
      <c r="F16" s="151">
        <v>83.8</v>
      </c>
      <c r="G16" s="151">
        <v>1171.0999999999999</v>
      </c>
      <c r="H16" s="151">
        <v>168.9</v>
      </c>
      <c r="I16" s="151">
        <v>210.5</v>
      </c>
      <c r="J16" s="151">
        <v>449</v>
      </c>
      <c r="K16" s="145">
        <v>521.4</v>
      </c>
      <c r="L16" s="145">
        <v>456.6</v>
      </c>
      <c r="M16" s="145">
        <v>447.7</v>
      </c>
      <c r="N16" s="145">
        <v>538.6</v>
      </c>
      <c r="O16" s="145">
        <v>617.20000000000005</v>
      </c>
      <c r="P16" s="145">
        <v>670.1</v>
      </c>
      <c r="Q16" s="14"/>
      <c r="R16" s="14"/>
      <c r="S16" s="14"/>
      <c r="T16" s="14"/>
      <c r="U16" s="14"/>
      <c r="V16" s="14"/>
      <c r="W16" s="14"/>
      <c r="X16" s="14"/>
      <c r="Y16" s="14"/>
      <c r="Z16" s="14"/>
      <c r="AA16" s="14"/>
      <c r="AB16" s="14"/>
      <c r="AC16" s="14"/>
      <c r="AD16" s="14"/>
      <c r="AE16" s="14"/>
      <c r="AF16" s="14"/>
      <c r="AG16" s="14"/>
      <c r="AH16" s="14"/>
      <c r="AI16" s="14"/>
      <c r="AJ16" s="14"/>
      <c r="AK16" s="14"/>
      <c r="AL16" s="14"/>
      <c r="AM16" s="14"/>
    </row>
    <row r="17" spans="1:39" s="28" customFormat="1">
      <c r="A17" s="271"/>
      <c r="B17" s="272" t="s">
        <v>222</v>
      </c>
      <c r="C17" s="151">
        <v>414.2</v>
      </c>
      <c r="D17" s="151">
        <v>478.9</v>
      </c>
      <c r="E17" s="151">
        <v>840.4</v>
      </c>
      <c r="F17" s="151">
        <v>986.1</v>
      </c>
      <c r="G17" s="151">
        <v>77</v>
      </c>
      <c r="H17" s="151">
        <v>1356</v>
      </c>
      <c r="I17" s="151">
        <v>1642.8</v>
      </c>
      <c r="J17" s="151">
        <v>1680.1</v>
      </c>
      <c r="K17" s="145">
        <v>1526</v>
      </c>
      <c r="L17" s="145">
        <v>1798.3</v>
      </c>
      <c r="M17" s="145">
        <v>1759</v>
      </c>
      <c r="N17" s="145">
        <v>1971.4</v>
      </c>
      <c r="O17" s="145">
        <v>2162.8000000000002</v>
      </c>
      <c r="P17" s="145">
        <v>2303.6</v>
      </c>
      <c r="Q17" s="14"/>
      <c r="R17" s="14"/>
      <c r="S17" s="14"/>
      <c r="T17" s="14"/>
      <c r="U17" s="14"/>
      <c r="V17" s="14"/>
      <c r="W17" s="14"/>
      <c r="X17" s="14"/>
      <c r="Y17" s="14"/>
      <c r="Z17" s="14"/>
      <c r="AA17" s="14"/>
      <c r="AB17" s="14"/>
      <c r="AC17" s="14"/>
      <c r="AD17" s="14"/>
      <c r="AE17" s="14"/>
      <c r="AF17" s="14"/>
      <c r="AG17" s="14"/>
      <c r="AH17" s="14"/>
      <c r="AI17" s="14"/>
      <c r="AJ17" s="14"/>
      <c r="AK17" s="14"/>
      <c r="AL17" s="14"/>
      <c r="AM17" s="14"/>
    </row>
    <row r="18" spans="1:39" s="28" customFormat="1">
      <c r="A18" s="271"/>
      <c r="B18" s="272"/>
      <c r="C18" s="151"/>
      <c r="D18" s="151"/>
      <c r="E18" s="151"/>
      <c r="F18" s="150"/>
      <c r="G18" s="151"/>
      <c r="H18" s="151"/>
      <c r="I18" s="151"/>
      <c r="J18" s="151"/>
      <c r="K18" s="145"/>
      <c r="L18" s="145"/>
      <c r="M18" s="145"/>
      <c r="N18" s="145"/>
      <c r="O18" s="145"/>
      <c r="P18" s="145"/>
      <c r="Q18" s="14"/>
      <c r="R18" s="14"/>
      <c r="S18" s="14"/>
      <c r="T18" s="14"/>
      <c r="U18" s="14"/>
      <c r="V18" s="14"/>
      <c r="W18" s="14"/>
      <c r="X18" s="14"/>
      <c r="Y18" s="14"/>
      <c r="Z18" s="14"/>
      <c r="AA18" s="14"/>
      <c r="AB18" s="14"/>
      <c r="AC18" s="14"/>
      <c r="AD18" s="14"/>
      <c r="AE18" s="14"/>
      <c r="AF18" s="14"/>
      <c r="AG18" s="14"/>
      <c r="AH18" s="14"/>
      <c r="AI18" s="14"/>
      <c r="AJ18" s="14"/>
      <c r="AK18" s="14"/>
      <c r="AL18" s="14"/>
      <c r="AM18" s="14"/>
    </row>
    <row r="19" spans="1:39" s="30" customFormat="1">
      <c r="A19" s="267">
        <v>26</v>
      </c>
      <c r="B19" s="268" t="s">
        <v>223</v>
      </c>
      <c r="C19" s="148">
        <v>2074.5</v>
      </c>
      <c r="D19" s="148">
        <v>1323.6</v>
      </c>
      <c r="E19" s="148">
        <v>2514.8000000000002</v>
      </c>
      <c r="F19" s="148">
        <f>SUM(F20:F21)</f>
        <v>2924</v>
      </c>
      <c r="G19" s="148">
        <f>SUM(G20:G21)</f>
        <v>1897</v>
      </c>
      <c r="H19" s="148">
        <v>1383.2</v>
      </c>
      <c r="I19" s="148">
        <v>1999.8</v>
      </c>
      <c r="J19" s="148">
        <v>1371.6</v>
      </c>
      <c r="K19" s="147">
        <v>2583.9</v>
      </c>
      <c r="L19" s="147">
        <v>1965.6</v>
      </c>
      <c r="M19" s="147">
        <v>2049.6</v>
      </c>
      <c r="N19" s="147">
        <v>1965.6</v>
      </c>
      <c r="O19" s="147">
        <v>2025.5</v>
      </c>
      <c r="P19" s="147">
        <v>2127.3000000000002</v>
      </c>
      <c r="Q19" s="14"/>
      <c r="R19" s="14"/>
      <c r="S19" s="14"/>
      <c r="T19" s="14"/>
      <c r="U19" s="14"/>
      <c r="V19" s="14"/>
      <c r="W19" s="14"/>
      <c r="X19" s="14"/>
      <c r="Y19" s="14"/>
      <c r="Z19" s="14"/>
      <c r="AA19" s="14"/>
      <c r="AB19" s="14"/>
      <c r="AC19" s="14"/>
      <c r="AD19" s="14"/>
      <c r="AE19" s="14"/>
      <c r="AF19" s="14"/>
      <c r="AG19" s="14"/>
      <c r="AH19" s="14"/>
      <c r="AI19" s="14"/>
      <c r="AJ19" s="14"/>
      <c r="AK19" s="14"/>
      <c r="AL19" s="14"/>
      <c r="AM19" s="14"/>
    </row>
    <row r="20" spans="1:39" s="28" customFormat="1" ht="15">
      <c r="A20" s="271"/>
      <c r="B20" s="272" t="s">
        <v>224</v>
      </c>
      <c r="C20" s="151">
        <v>2073.6999999999998</v>
      </c>
      <c r="D20" s="151">
        <v>1323.6</v>
      </c>
      <c r="E20" s="151">
        <v>2500.6</v>
      </c>
      <c r="F20" s="151">
        <v>1700</v>
      </c>
      <c r="G20" s="151">
        <v>1117.9000000000001</v>
      </c>
      <c r="H20" s="151">
        <v>1197.4000000000001</v>
      </c>
      <c r="I20" s="151">
        <v>1550.4</v>
      </c>
      <c r="J20" s="151">
        <v>1370.1</v>
      </c>
      <c r="K20" s="145">
        <v>1975.4</v>
      </c>
      <c r="L20" s="145">
        <v>1512.6</v>
      </c>
      <c r="M20" s="145">
        <v>1577.1</v>
      </c>
      <c r="N20" s="145">
        <v>1466.1</v>
      </c>
      <c r="O20" s="145">
        <v>1510.8</v>
      </c>
      <c r="P20" s="145">
        <v>1586.6</v>
      </c>
      <c r="Q20" s="14"/>
      <c r="R20" s="14"/>
      <c r="S20" s="895"/>
      <c r="T20" s="895"/>
      <c r="U20" s="895"/>
      <c r="V20" s="895"/>
      <c r="W20" s="895"/>
      <c r="X20" s="895"/>
      <c r="Y20" s="895"/>
      <c r="Z20" s="895"/>
      <c r="AA20" s="895"/>
      <c r="AB20" s="895"/>
      <c r="AC20" s="895"/>
      <c r="AD20" s="895"/>
      <c r="AE20" s="895"/>
      <c r="AF20" s="895"/>
      <c r="AG20" s="895"/>
      <c r="AH20" s="895"/>
      <c r="AI20" s="895"/>
      <c r="AJ20" s="895"/>
      <c r="AK20" s="895"/>
      <c r="AL20" s="895"/>
      <c r="AM20" s="895"/>
    </row>
    <row r="21" spans="1:39" s="28" customFormat="1" ht="15">
      <c r="A21" s="271"/>
      <c r="B21" s="272" t="s">
        <v>225</v>
      </c>
      <c r="C21" s="151">
        <v>0.8</v>
      </c>
      <c r="D21" s="151"/>
      <c r="E21" s="151">
        <v>14.2</v>
      </c>
      <c r="F21" s="151">
        <v>1224</v>
      </c>
      <c r="G21" s="151">
        <v>779.1</v>
      </c>
      <c r="H21" s="151">
        <v>230.2</v>
      </c>
      <c r="I21" s="151">
        <v>449.4</v>
      </c>
      <c r="J21" s="151">
        <v>30.8</v>
      </c>
      <c r="K21" s="145">
        <v>608.4</v>
      </c>
      <c r="L21" s="145">
        <v>453</v>
      </c>
      <c r="M21" s="145">
        <v>472.5</v>
      </c>
      <c r="N21" s="145">
        <v>499.5</v>
      </c>
      <c r="O21" s="145">
        <v>514.79999999999995</v>
      </c>
      <c r="P21" s="145">
        <v>540.70000000000005</v>
      </c>
      <c r="Q21" s="14"/>
      <c r="R21" s="14"/>
      <c r="S21" s="896"/>
      <c r="T21" s="896"/>
      <c r="U21" s="896"/>
      <c r="V21" s="896"/>
      <c r="W21" s="896"/>
      <c r="X21" s="896"/>
      <c r="Y21" s="896"/>
      <c r="Z21" s="896"/>
      <c r="AA21" s="896"/>
      <c r="AB21" s="896"/>
      <c r="AC21" s="896"/>
      <c r="AD21" s="896"/>
      <c r="AE21" s="896"/>
      <c r="AF21" s="896"/>
      <c r="AG21" s="896"/>
      <c r="AH21" s="896"/>
      <c r="AI21" s="896"/>
      <c r="AJ21" s="896"/>
      <c r="AK21" s="896"/>
      <c r="AL21" s="896"/>
      <c r="AM21" s="896"/>
    </row>
    <row r="22" spans="1:39" s="28" customFormat="1">
      <c r="A22" s="271"/>
      <c r="B22" s="272"/>
      <c r="C22" s="151"/>
      <c r="D22" s="151"/>
      <c r="E22" s="151"/>
      <c r="F22" s="150"/>
      <c r="G22" s="151"/>
      <c r="H22" s="151"/>
      <c r="I22" s="151"/>
      <c r="J22" s="151"/>
      <c r="K22" s="145"/>
      <c r="L22" s="145"/>
      <c r="M22" s="145"/>
      <c r="N22" s="145"/>
      <c r="O22" s="145"/>
      <c r="P22" s="145"/>
      <c r="Q22" s="14"/>
      <c r="R22" s="14"/>
      <c r="S22" s="14"/>
      <c r="T22" s="14"/>
      <c r="U22" s="14"/>
      <c r="V22" s="14"/>
      <c r="W22" s="14"/>
      <c r="X22" s="14"/>
      <c r="Y22" s="14"/>
      <c r="Z22" s="14"/>
      <c r="AA22" s="14"/>
      <c r="AB22" s="14"/>
      <c r="AC22" s="14"/>
      <c r="AD22" s="14"/>
      <c r="AE22" s="14"/>
      <c r="AF22" s="14"/>
      <c r="AG22" s="14"/>
      <c r="AH22" s="14"/>
      <c r="AI22" s="14"/>
      <c r="AJ22" s="14"/>
      <c r="AK22" s="14"/>
      <c r="AL22" s="14"/>
      <c r="AM22" s="14"/>
    </row>
    <row r="23" spans="1:39" s="30" customFormat="1">
      <c r="A23" s="267">
        <v>27</v>
      </c>
      <c r="B23" s="268" t="s">
        <v>226</v>
      </c>
      <c r="C23" s="148">
        <v>0</v>
      </c>
      <c r="D23" s="148">
        <v>0</v>
      </c>
      <c r="E23" s="148">
        <v>0</v>
      </c>
      <c r="F23" s="148">
        <v>0</v>
      </c>
      <c r="G23" s="148">
        <v>0</v>
      </c>
      <c r="H23" s="148">
        <f>H24</f>
        <v>0</v>
      </c>
      <c r="I23" s="148">
        <v>0.9</v>
      </c>
      <c r="J23" s="148">
        <v>0</v>
      </c>
      <c r="K23" s="147">
        <v>217.7</v>
      </c>
      <c r="L23" s="147">
        <v>54.3</v>
      </c>
      <c r="M23" s="147">
        <v>53.6</v>
      </c>
      <c r="N23" s="147">
        <v>51.1</v>
      </c>
      <c r="O23" s="147">
        <v>51.4</v>
      </c>
      <c r="P23" s="147">
        <v>51.6</v>
      </c>
      <c r="Q23" s="14"/>
      <c r="R23" s="14"/>
      <c r="S23" s="14"/>
      <c r="T23" s="14"/>
      <c r="U23" s="14"/>
      <c r="V23" s="14"/>
      <c r="W23" s="14"/>
      <c r="X23" s="14"/>
      <c r="Y23" s="14"/>
      <c r="Z23" s="14"/>
      <c r="AA23" s="14"/>
      <c r="AB23" s="14"/>
      <c r="AC23" s="14"/>
      <c r="AD23" s="14"/>
      <c r="AE23" s="14"/>
      <c r="AF23" s="14"/>
      <c r="AG23" s="14"/>
      <c r="AH23" s="14"/>
      <c r="AI23" s="14"/>
      <c r="AJ23" s="14"/>
      <c r="AK23" s="14"/>
      <c r="AL23" s="14"/>
      <c r="AM23" s="14"/>
    </row>
    <row r="24" spans="1:39" s="28" customFormat="1">
      <c r="A24" s="271"/>
      <c r="B24" s="272" t="s">
        <v>227</v>
      </c>
      <c r="C24" s="151" t="s">
        <v>119</v>
      </c>
      <c r="D24" s="151" t="s">
        <v>119</v>
      </c>
      <c r="E24" s="151" t="s">
        <v>119</v>
      </c>
      <c r="F24" s="153" t="s">
        <v>119</v>
      </c>
      <c r="G24" s="153" t="s">
        <v>119</v>
      </c>
      <c r="H24" s="151"/>
      <c r="I24" s="151">
        <v>0.9</v>
      </c>
      <c r="J24" s="151">
        <v>0</v>
      </c>
      <c r="K24" s="145">
        <v>217.7</v>
      </c>
      <c r="L24" s="145">
        <v>54.3</v>
      </c>
      <c r="M24" s="145">
        <v>53.6</v>
      </c>
      <c r="N24" s="145">
        <v>51.1</v>
      </c>
      <c r="O24" s="145">
        <v>51.4</v>
      </c>
      <c r="P24" s="145">
        <v>51.6</v>
      </c>
      <c r="Q24" s="14"/>
      <c r="R24" s="14"/>
      <c r="S24" s="14"/>
      <c r="T24" s="14"/>
      <c r="U24" s="14"/>
      <c r="V24" s="14"/>
      <c r="W24" s="14"/>
      <c r="X24" s="14"/>
      <c r="Y24" s="14"/>
      <c r="Z24" s="14"/>
      <c r="AA24" s="14"/>
      <c r="AB24" s="14"/>
      <c r="AC24" s="14"/>
      <c r="AD24" s="14"/>
      <c r="AE24" s="14"/>
      <c r="AF24" s="14"/>
      <c r="AG24" s="14"/>
      <c r="AH24" s="14"/>
      <c r="AI24" s="14"/>
      <c r="AJ24" s="14"/>
      <c r="AK24" s="14"/>
      <c r="AL24" s="14"/>
      <c r="AM24" s="14"/>
    </row>
    <row r="25" spans="1:39" s="28" customFormat="1">
      <c r="A25" s="271"/>
      <c r="B25" s="272"/>
      <c r="C25" s="151"/>
      <c r="D25" s="151"/>
      <c r="E25" s="151"/>
      <c r="F25" s="150"/>
      <c r="G25" s="151"/>
      <c r="H25" s="151"/>
      <c r="I25" s="151"/>
      <c r="J25" s="151"/>
      <c r="K25" s="145"/>
      <c r="L25" s="145"/>
      <c r="M25" s="145"/>
      <c r="N25" s="145"/>
      <c r="O25" s="145"/>
      <c r="P25" s="145"/>
      <c r="Q25" s="14"/>
      <c r="R25" s="14"/>
      <c r="S25" s="14"/>
      <c r="T25" s="14"/>
      <c r="U25" s="14"/>
      <c r="V25" s="14"/>
      <c r="W25" s="14"/>
      <c r="X25" s="14"/>
      <c r="Y25" s="14"/>
      <c r="Z25" s="14"/>
      <c r="AA25" s="14"/>
      <c r="AB25" s="14"/>
      <c r="AC25" s="14"/>
      <c r="AD25" s="14"/>
      <c r="AE25" s="14"/>
      <c r="AF25" s="14"/>
      <c r="AG25" s="14"/>
      <c r="AH25" s="14"/>
      <c r="AI25" s="14"/>
      <c r="AJ25" s="14"/>
      <c r="AK25" s="14"/>
      <c r="AL25" s="14"/>
      <c r="AM25" s="14"/>
    </row>
    <row r="26" spans="1:39" s="30" customFormat="1">
      <c r="A26" s="267">
        <v>28</v>
      </c>
      <c r="B26" s="268" t="s">
        <v>228</v>
      </c>
      <c r="C26" s="148">
        <v>72.5</v>
      </c>
      <c r="D26" s="148">
        <v>858.7</v>
      </c>
      <c r="E26" s="148">
        <v>204.5</v>
      </c>
      <c r="F26" s="148">
        <f t="shared" ref="F26:H26" si="1">SUM(F27:F28)</f>
        <v>147.80000000000001</v>
      </c>
      <c r="G26" s="148">
        <f t="shared" si="1"/>
        <v>446.1</v>
      </c>
      <c r="H26" s="148">
        <f t="shared" si="1"/>
        <v>582.30000000000007</v>
      </c>
      <c r="I26" s="148">
        <v>89.9</v>
      </c>
      <c r="J26" s="148">
        <v>86.1</v>
      </c>
      <c r="K26" s="147">
        <v>113.6</v>
      </c>
      <c r="L26" s="147">
        <v>53.7</v>
      </c>
      <c r="M26" s="147">
        <v>56</v>
      </c>
      <c r="N26" s="147">
        <v>59.2</v>
      </c>
      <c r="O26" s="147">
        <v>61.1</v>
      </c>
      <c r="P26" s="147">
        <v>64.099999999999994</v>
      </c>
      <c r="Q26" s="14"/>
      <c r="R26" s="14"/>
      <c r="S26" s="14"/>
      <c r="T26" s="14"/>
      <c r="U26" s="14"/>
      <c r="V26" s="14"/>
      <c r="W26" s="14"/>
      <c r="X26" s="14"/>
      <c r="Y26" s="14"/>
      <c r="Z26" s="14"/>
      <c r="AA26" s="14"/>
      <c r="AB26" s="14"/>
      <c r="AC26" s="14"/>
      <c r="AD26" s="14"/>
      <c r="AE26" s="14"/>
      <c r="AF26" s="14"/>
      <c r="AG26" s="14"/>
      <c r="AH26" s="14"/>
      <c r="AI26" s="14"/>
      <c r="AJ26" s="14"/>
      <c r="AK26" s="14"/>
      <c r="AL26" s="14"/>
      <c r="AM26" s="14"/>
    </row>
    <row r="27" spans="1:39" s="28" customFormat="1">
      <c r="A27" s="271"/>
      <c r="B27" s="830" t="s">
        <v>169</v>
      </c>
      <c r="C27" s="151">
        <v>72.5</v>
      </c>
      <c r="D27" s="151">
        <v>858.7</v>
      </c>
      <c r="E27" s="151">
        <v>204.5</v>
      </c>
      <c r="F27" s="802">
        <v>147.80000000000001</v>
      </c>
      <c r="G27" s="151">
        <v>446.1</v>
      </c>
      <c r="H27" s="151">
        <v>582.20000000000005</v>
      </c>
      <c r="I27" s="151">
        <v>89.9</v>
      </c>
      <c r="J27" s="151">
        <v>86.1</v>
      </c>
      <c r="K27" s="145">
        <v>113.6</v>
      </c>
      <c r="L27" s="145">
        <v>53.7</v>
      </c>
      <c r="M27" s="145">
        <v>56</v>
      </c>
      <c r="N27" s="145">
        <v>59.2</v>
      </c>
      <c r="O27" s="145">
        <v>61.1</v>
      </c>
      <c r="P27" s="145">
        <v>64.099999999999994</v>
      </c>
      <c r="Q27" s="14"/>
      <c r="R27" s="14"/>
      <c r="S27" s="14"/>
      <c r="T27" s="14"/>
      <c r="U27" s="14"/>
      <c r="V27" s="14"/>
      <c r="W27" s="14"/>
      <c r="X27" s="14"/>
      <c r="Y27" s="14"/>
      <c r="Z27" s="14"/>
      <c r="AA27" s="14"/>
      <c r="AB27" s="14"/>
      <c r="AC27" s="14"/>
      <c r="AD27" s="14"/>
      <c r="AE27" s="14"/>
      <c r="AF27" s="14"/>
      <c r="AG27" s="14"/>
      <c r="AH27" s="14"/>
      <c r="AI27" s="14"/>
      <c r="AJ27" s="14"/>
      <c r="AK27" s="14"/>
      <c r="AL27" s="14"/>
      <c r="AM27" s="14"/>
    </row>
    <row r="28" spans="1:39" s="28" customFormat="1">
      <c r="A28" s="271"/>
      <c r="B28" s="830" t="s">
        <v>753</v>
      </c>
      <c r="C28" s="151" t="s">
        <v>119</v>
      </c>
      <c r="D28" s="151" t="s">
        <v>119</v>
      </c>
      <c r="E28" s="151">
        <v>40</v>
      </c>
      <c r="F28" s="802" t="s">
        <v>119</v>
      </c>
      <c r="G28" s="802" t="s">
        <v>119</v>
      </c>
      <c r="H28" s="153">
        <v>0.1</v>
      </c>
      <c r="I28" s="151"/>
      <c r="J28" s="151"/>
      <c r="K28" s="145"/>
      <c r="L28" s="145"/>
      <c r="M28" s="145"/>
      <c r="N28" s="145"/>
      <c r="O28" s="145"/>
      <c r="P28" s="145"/>
      <c r="Q28" s="14"/>
      <c r="R28" s="14"/>
      <c r="S28" s="14"/>
      <c r="T28" s="14"/>
      <c r="U28" s="14"/>
      <c r="V28" s="14"/>
      <c r="W28" s="14"/>
      <c r="X28" s="14"/>
      <c r="Y28" s="14"/>
      <c r="Z28" s="14"/>
      <c r="AA28" s="14"/>
      <c r="AB28" s="14"/>
      <c r="AC28" s="14"/>
      <c r="AD28" s="14"/>
      <c r="AE28" s="14"/>
      <c r="AF28" s="14"/>
      <c r="AG28" s="14"/>
      <c r="AH28" s="14"/>
      <c r="AI28" s="14"/>
      <c r="AJ28" s="14"/>
      <c r="AK28" s="14"/>
      <c r="AL28" s="14"/>
      <c r="AM28" s="14"/>
    </row>
    <row r="29" spans="1:39" s="28" customFormat="1">
      <c r="A29" s="271"/>
      <c r="B29" s="272"/>
      <c r="C29" s="151"/>
      <c r="D29" s="151"/>
      <c r="E29" s="151"/>
      <c r="F29" s="150"/>
      <c r="G29" s="151"/>
      <c r="H29" s="151"/>
      <c r="I29" s="151"/>
      <c r="J29" s="151"/>
      <c r="K29" s="145"/>
      <c r="L29" s="145"/>
      <c r="M29" s="145"/>
      <c r="N29" s="145"/>
      <c r="O29" s="145"/>
      <c r="P29" s="145"/>
      <c r="Q29" s="14"/>
      <c r="R29" s="14"/>
      <c r="S29" s="14"/>
      <c r="T29" s="14"/>
      <c r="U29" s="14"/>
      <c r="V29" s="14"/>
      <c r="W29" s="14"/>
      <c r="X29" s="14"/>
      <c r="Y29" s="14"/>
      <c r="Z29" s="14"/>
      <c r="AA29" s="14"/>
      <c r="AB29" s="14"/>
      <c r="AC29" s="14"/>
      <c r="AD29" s="14"/>
      <c r="AE29" s="14"/>
      <c r="AF29" s="14"/>
      <c r="AG29" s="14"/>
      <c r="AH29" s="14"/>
      <c r="AI29" s="14"/>
      <c r="AJ29" s="14"/>
      <c r="AK29" s="14"/>
      <c r="AL29" s="14"/>
      <c r="AM29" s="14"/>
    </row>
    <row r="30" spans="1:39" s="30" customFormat="1">
      <c r="A30" s="267">
        <v>31</v>
      </c>
      <c r="B30" s="268" t="s">
        <v>232</v>
      </c>
      <c r="C30" s="148">
        <v>2474.6999999999998</v>
      </c>
      <c r="D30" s="148">
        <v>2904.3</v>
      </c>
      <c r="E30" s="148">
        <v>4413.6000000000004</v>
      </c>
      <c r="F30" s="148">
        <f>SUM(F33:F41)</f>
        <v>2048.4</v>
      </c>
      <c r="G30" s="148">
        <f>SUM(G33:G41)</f>
        <v>1415.3</v>
      </c>
      <c r="H30" s="148">
        <f>SUM(H31:H41)</f>
        <v>1315.1</v>
      </c>
      <c r="I30" s="148">
        <v>2112.8000000000002</v>
      </c>
      <c r="J30" s="148">
        <v>3194.1</v>
      </c>
      <c r="K30" s="147">
        <v>3506.4</v>
      </c>
      <c r="L30" s="147">
        <v>3757.2</v>
      </c>
      <c r="M30" s="147">
        <v>3935.3</v>
      </c>
      <c r="N30" s="147">
        <v>3862.4</v>
      </c>
      <c r="O30" s="147">
        <v>4033.3</v>
      </c>
      <c r="P30" s="147">
        <v>4335.8999999999996</v>
      </c>
      <c r="Q30" s="14"/>
      <c r="R30" s="14"/>
      <c r="S30" s="14"/>
      <c r="T30" s="14"/>
      <c r="U30" s="14"/>
      <c r="V30" s="14"/>
      <c r="W30" s="14"/>
      <c r="X30" s="14"/>
      <c r="Y30" s="14"/>
      <c r="Z30" s="14"/>
      <c r="AA30" s="14"/>
      <c r="AB30" s="14"/>
      <c r="AC30" s="14"/>
      <c r="AD30" s="14"/>
      <c r="AE30" s="14"/>
      <c r="AF30" s="14"/>
      <c r="AG30" s="14"/>
      <c r="AH30" s="14"/>
      <c r="AI30" s="14"/>
      <c r="AJ30" s="14"/>
      <c r="AK30" s="14"/>
      <c r="AL30" s="14"/>
      <c r="AM30" s="14"/>
    </row>
    <row r="31" spans="1:39" s="28" customFormat="1">
      <c r="A31" s="271"/>
      <c r="B31" s="272" t="s">
        <v>242</v>
      </c>
      <c r="C31" s="151" t="s">
        <v>119</v>
      </c>
      <c r="D31" s="151" t="s">
        <v>119</v>
      </c>
      <c r="E31" s="151" t="s">
        <v>119</v>
      </c>
      <c r="F31" s="151"/>
      <c r="G31" s="151"/>
      <c r="H31" s="151"/>
      <c r="I31" s="151"/>
      <c r="J31" s="151"/>
      <c r="K31" s="145"/>
      <c r="L31" s="145"/>
      <c r="M31" s="145"/>
      <c r="N31" s="145"/>
      <c r="O31" s="145"/>
      <c r="P31" s="145"/>
      <c r="Q31" s="14"/>
      <c r="R31" s="14"/>
      <c r="S31" s="14"/>
      <c r="T31" s="14"/>
      <c r="U31" s="14"/>
      <c r="V31" s="14"/>
      <c r="W31" s="14"/>
      <c r="X31" s="14"/>
      <c r="Y31" s="14"/>
      <c r="Z31" s="14"/>
      <c r="AA31" s="14"/>
      <c r="AB31" s="14"/>
      <c r="AC31" s="14"/>
      <c r="AD31" s="14"/>
      <c r="AE31" s="14"/>
      <c r="AF31" s="14"/>
      <c r="AG31" s="14"/>
      <c r="AH31" s="14"/>
      <c r="AI31" s="14"/>
      <c r="AJ31" s="14"/>
      <c r="AK31" s="14"/>
      <c r="AL31" s="14"/>
      <c r="AM31" s="14"/>
    </row>
    <row r="32" spans="1:39" s="28" customFormat="1">
      <c r="A32" s="271"/>
      <c r="B32" s="272" t="s">
        <v>241</v>
      </c>
      <c r="C32" s="151" t="s">
        <v>119</v>
      </c>
      <c r="D32" s="151" t="s">
        <v>119</v>
      </c>
      <c r="E32" s="151" t="s">
        <v>119</v>
      </c>
      <c r="F32" s="151"/>
      <c r="G32" s="151"/>
      <c r="H32" s="151"/>
      <c r="I32" s="151"/>
      <c r="J32" s="151"/>
      <c r="K32" s="145">
        <v>0.2</v>
      </c>
      <c r="L32" s="145"/>
      <c r="M32" s="145"/>
      <c r="N32" s="145"/>
      <c r="O32" s="145"/>
      <c r="P32" s="145"/>
      <c r="Q32" s="14"/>
      <c r="R32" s="14"/>
      <c r="S32" s="14"/>
      <c r="T32" s="14"/>
      <c r="U32" s="14"/>
      <c r="V32" s="14"/>
      <c r="W32" s="14"/>
      <c r="X32" s="14"/>
      <c r="Y32" s="14"/>
      <c r="Z32" s="14"/>
      <c r="AA32" s="14"/>
      <c r="AB32" s="14"/>
      <c r="AC32" s="14"/>
      <c r="AD32" s="14"/>
      <c r="AE32" s="14"/>
      <c r="AF32" s="14"/>
      <c r="AG32" s="14"/>
      <c r="AH32" s="14"/>
      <c r="AI32" s="14"/>
      <c r="AJ32" s="14"/>
      <c r="AK32" s="14"/>
      <c r="AL32" s="14"/>
      <c r="AM32" s="14"/>
    </row>
    <row r="33" spans="1:39" s="28" customFormat="1">
      <c r="A33" s="271"/>
      <c r="B33" s="272" t="s">
        <v>234</v>
      </c>
      <c r="C33" s="151" t="s">
        <v>119</v>
      </c>
      <c r="D33" s="151" t="s">
        <v>119</v>
      </c>
      <c r="E33" s="151"/>
      <c r="F33" s="151"/>
      <c r="G33" s="151"/>
      <c r="H33" s="151"/>
      <c r="I33" s="151">
        <v>575.79999999999995</v>
      </c>
      <c r="J33" s="151"/>
      <c r="K33" s="145">
        <v>926.9</v>
      </c>
      <c r="L33" s="145">
        <v>1943.4</v>
      </c>
      <c r="M33" s="145">
        <v>2000.2</v>
      </c>
      <c r="N33" s="145">
        <v>1969.8</v>
      </c>
      <c r="O33" s="145">
        <v>2045.3</v>
      </c>
      <c r="P33" s="145">
        <v>2203.1</v>
      </c>
      <c r="Q33" s="14"/>
      <c r="R33" s="14"/>
      <c r="S33" s="14"/>
      <c r="T33" s="14"/>
      <c r="U33" s="14"/>
      <c r="V33" s="14"/>
      <c r="W33" s="14"/>
      <c r="X33" s="14"/>
      <c r="Y33" s="14"/>
      <c r="Z33" s="14"/>
      <c r="AA33" s="14"/>
      <c r="AB33" s="14"/>
      <c r="AC33" s="14"/>
      <c r="AD33" s="14"/>
      <c r="AE33" s="14"/>
      <c r="AF33" s="14"/>
      <c r="AG33" s="14"/>
      <c r="AH33" s="14"/>
      <c r="AI33" s="14"/>
      <c r="AJ33" s="14"/>
      <c r="AK33" s="14"/>
      <c r="AL33" s="14"/>
      <c r="AM33" s="14"/>
    </row>
    <row r="34" spans="1:39" s="28" customFormat="1">
      <c r="A34" s="271"/>
      <c r="B34" s="272" t="s">
        <v>235</v>
      </c>
      <c r="C34" s="151" t="s">
        <v>119</v>
      </c>
      <c r="D34" s="151" t="s">
        <v>119</v>
      </c>
      <c r="E34" s="151" t="s">
        <v>119</v>
      </c>
      <c r="F34" s="151"/>
      <c r="G34" s="151"/>
      <c r="H34" s="151"/>
      <c r="I34" s="151"/>
      <c r="J34" s="151"/>
      <c r="K34" s="145">
        <v>49.5</v>
      </c>
      <c r="L34" s="145">
        <v>4.3</v>
      </c>
      <c r="M34" s="145">
        <v>4.8</v>
      </c>
      <c r="N34" s="145">
        <v>4.5</v>
      </c>
      <c r="O34" s="145">
        <v>4.5999999999999996</v>
      </c>
      <c r="P34" s="145">
        <v>5.0999999999999996</v>
      </c>
      <c r="Q34" s="14"/>
      <c r="R34" s="14"/>
      <c r="S34" s="14"/>
      <c r="T34" s="14"/>
      <c r="U34" s="14"/>
      <c r="V34" s="14"/>
      <c r="W34" s="14"/>
      <c r="X34" s="14"/>
      <c r="Y34" s="14"/>
      <c r="Z34" s="14"/>
      <c r="AA34" s="14"/>
      <c r="AB34" s="14"/>
      <c r="AC34" s="14"/>
      <c r="AD34" s="14"/>
      <c r="AE34" s="14"/>
      <c r="AF34" s="14"/>
      <c r="AG34" s="14"/>
      <c r="AH34" s="14"/>
      <c r="AI34" s="14"/>
      <c r="AJ34" s="14"/>
      <c r="AK34" s="14"/>
      <c r="AL34" s="14"/>
      <c r="AM34" s="14"/>
    </row>
    <row r="35" spans="1:39" s="28" customFormat="1">
      <c r="A35" s="271"/>
      <c r="B35" s="272" t="s">
        <v>233</v>
      </c>
      <c r="C35" s="151">
        <v>2411.3000000000002</v>
      </c>
      <c r="D35" s="151">
        <v>2791.3</v>
      </c>
      <c r="E35" s="151">
        <v>4259.7</v>
      </c>
      <c r="F35" s="150">
        <v>1990.5</v>
      </c>
      <c r="G35" s="151">
        <v>1353.7</v>
      </c>
      <c r="H35" s="151">
        <v>1275.2</v>
      </c>
      <c r="I35" s="151">
        <v>1405.8</v>
      </c>
      <c r="J35" s="151">
        <v>2641.2</v>
      </c>
      <c r="K35" s="145">
        <v>1826.8</v>
      </c>
      <c r="L35" s="145">
        <v>1653.6</v>
      </c>
      <c r="M35" s="145">
        <v>1772.2</v>
      </c>
      <c r="N35" s="145">
        <v>1731</v>
      </c>
      <c r="O35" s="145">
        <v>1820.1</v>
      </c>
      <c r="P35" s="145">
        <v>1952.6</v>
      </c>
      <c r="Q35" s="14"/>
      <c r="R35" s="14"/>
      <c r="S35" s="14"/>
      <c r="T35" s="14"/>
      <c r="U35" s="14"/>
      <c r="V35" s="14"/>
      <c r="W35" s="14"/>
      <c r="X35" s="14"/>
      <c r="Y35" s="14"/>
      <c r="Z35" s="14"/>
      <c r="AA35" s="14"/>
      <c r="AB35" s="14"/>
      <c r="AC35" s="14"/>
      <c r="AD35" s="14"/>
      <c r="AE35" s="14"/>
      <c r="AF35" s="14"/>
      <c r="AG35" s="14"/>
      <c r="AH35" s="14"/>
      <c r="AI35" s="14"/>
      <c r="AJ35" s="14"/>
      <c r="AK35" s="14"/>
      <c r="AL35" s="14"/>
      <c r="AM35" s="14"/>
    </row>
    <row r="36" spans="1:39" s="28" customFormat="1">
      <c r="A36" s="271"/>
      <c r="B36" s="272" t="s">
        <v>240</v>
      </c>
      <c r="C36" s="151" t="s">
        <v>119</v>
      </c>
      <c r="D36" s="151">
        <v>65.7</v>
      </c>
      <c r="E36" s="151">
        <v>47.9</v>
      </c>
      <c r="F36" s="151">
        <v>19</v>
      </c>
      <c r="G36" s="151">
        <v>20.3</v>
      </c>
      <c r="H36" s="151">
        <v>22.3</v>
      </c>
      <c r="I36" s="151">
        <v>19.7</v>
      </c>
      <c r="J36" s="151">
        <v>10.3</v>
      </c>
      <c r="K36" s="145">
        <v>53.6</v>
      </c>
      <c r="L36" s="145">
        <v>62.1</v>
      </c>
      <c r="M36" s="145">
        <v>60.7</v>
      </c>
      <c r="N36" s="145">
        <v>61.6</v>
      </c>
      <c r="O36" s="145">
        <v>64</v>
      </c>
      <c r="P36" s="145">
        <v>68.2</v>
      </c>
      <c r="Q36" s="14"/>
      <c r="R36" s="14"/>
      <c r="S36" s="14"/>
      <c r="T36" s="14"/>
      <c r="U36" s="14"/>
      <c r="V36" s="14"/>
      <c r="W36" s="14"/>
      <c r="X36" s="14"/>
      <c r="Y36" s="14"/>
      <c r="Z36" s="14"/>
      <c r="AA36" s="14"/>
      <c r="AB36" s="14"/>
      <c r="AC36" s="14"/>
      <c r="AD36" s="14"/>
      <c r="AE36" s="14"/>
      <c r="AF36" s="14"/>
      <c r="AG36" s="14"/>
      <c r="AH36" s="14"/>
      <c r="AI36" s="14"/>
      <c r="AJ36" s="14"/>
      <c r="AK36" s="14"/>
      <c r="AL36" s="14"/>
      <c r="AM36" s="14"/>
    </row>
    <row r="37" spans="1:39" s="28" customFormat="1">
      <c r="A37" s="271"/>
      <c r="B37" s="272" t="s">
        <v>239</v>
      </c>
      <c r="C37" s="151">
        <v>24</v>
      </c>
      <c r="D37" s="151">
        <v>23.8</v>
      </c>
      <c r="E37" s="151">
        <v>54.7</v>
      </c>
      <c r="F37" s="151">
        <v>24.7</v>
      </c>
      <c r="G37" s="151">
        <v>24.2</v>
      </c>
      <c r="H37" s="151">
        <v>12.6</v>
      </c>
      <c r="I37" s="151">
        <v>15.2</v>
      </c>
      <c r="J37" s="151">
        <v>19.8</v>
      </c>
      <c r="K37" s="145">
        <v>15.3</v>
      </c>
      <c r="L37" s="145">
        <v>0.2</v>
      </c>
      <c r="M37" s="145">
        <v>0.2</v>
      </c>
      <c r="N37" s="145">
        <v>0.2</v>
      </c>
      <c r="O37" s="145">
        <v>0.2</v>
      </c>
      <c r="P37" s="145">
        <v>0.3</v>
      </c>
      <c r="Q37" s="14"/>
      <c r="R37" s="14"/>
      <c r="S37" s="14"/>
      <c r="T37" s="14"/>
      <c r="U37" s="14"/>
      <c r="V37" s="14"/>
      <c r="W37" s="14"/>
      <c r="X37" s="14"/>
      <c r="Y37" s="14"/>
      <c r="Z37" s="14"/>
      <c r="AA37" s="14"/>
      <c r="AB37" s="14"/>
      <c r="AC37" s="14"/>
      <c r="AD37" s="14"/>
      <c r="AE37" s="14"/>
      <c r="AF37" s="14"/>
      <c r="AG37" s="14"/>
      <c r="AH37" s="14"/>
      <c r="AI37" s="14"/>
      <c r="AJ37" s="14"/>
      <c r="AK37" s="14"/>
      <c r="AL37" s="14"/>
      <c r="AM37" s="14"/>
    </row>
    <row r="38" spans="1:39" s="28" customFormat="1">
      <c r="A38" s="271"/>
      <c r="B38" s="272" t="s">
        <v>237</v>
      </c>
      <c r="C38" s="151" t="s">
        <v>119</v>
      </c>
      <c r="D38" s="151" t="s">
        <v>119</v>
      </c>
      <c r="E38" s="151"/>
      <c r="F38" s="151"/>
      <c r="G38" s="151"/>
      <c r="H38" s="151">
        <v>3.4</v>
      </c>
      <c r="I38" s="151">
        <v>1.6</v>
      </c>
      <c r="J38" s="151">
        <v>11.8</v>
      </c>
      <c r="K38" s="145">
        <v>185</v>
      </c>
      <c r="L38" s="145">
        <v>13.3</v>
      </c>
      <c r="M38" s="145">
        <v>14.8</v>
      </c>
      <c r="N38" s="145">
        <v>13.9</v>
      </c>
      <c r="O38" s="145">
        <v>14.5</v>
      </c>
      <c r="P38" s="145">
        <v>15.9</v>
      </c>
      <c r="Q38" s="14"/>
      <c r="R38" s="14"/>
      <c r="S38" s="14"/>
      <c r="T38" s="14"/>
      <c r="U38" s="14"/>
      <c r="V38" s="14"/>
      <c r="W38" s="14"/>
      <c r="X38" s="14"/>
      <c r="Y38" s="14"/>
      <c r="Z38" s="14"/>
      <c r="AA38" s="14"/>
      <c r="AB38" s="14"/>
      <c r="AC38" s="14"/>
      <c r="AD38" s="14"/>
      <c r="AE38" s="14"/>
      <c r="AF38" s="14"/>
      <c r="AG38" s="14"/>
      <c r="AH38" s="14"/>
      <c r="AI38" s="14"/>
      <c r="AJ38" s="14"/>
      <c r="AK38" s="14"/>
      <c r="AL38" s="14"/>
      <c r="AM38" s="14"/>
    </row>
    <row r="39" spans="1:39" s="28" customFormat="1">
      <c r="A39" s="271"/>
      <c r="B39" s="272" t="s">
        <v>238</v>
      </c>
      <c r="C39" s="151">
        <v>39.299999999999997</v>
      </c>
      <c r="D39" s="151">
        <v>23.6</v>
      </c>
      <c r="E39" s="151">
        <v>51.3</v>
      </c>
      <c r="F39" s="151">
        <v>14.2</v>
      </c>
      <c r="G39" s="151">
        <v>17.100000000000001</v>
      </c>
      <c r="H39" s="151">
        <v>1.6</v>
      </c>
      <c r="I39" s="151">
        <v>4.8</v>
      </c>
      <c r="J39" s="151">
        <v>5.7</v>
      </c>
      <c r="K39" s="145">
        <v>6.5</v>
      </c>
      <c r="L39" s="145">
        <v>31.5</v>
      </c>
      <c r="M39" s="145">
        <v>35.299999999999997</v>
      </c>
      <c r="N39" s="145">
        <v>33.1</v>
      </c>
      <c r="O39" s="145">
        <v>34.4</v>
      </c>
      <c r="P39" s="145">
        <v>37.799999999999997</v>
      </c>
      <c r="Q39" s="14"/>
      <c r="R39" s="14"/>
      <c r="S39" s="14"/>
      <c r="T39" s="14"/>
      <c r="U39" s="14"/>
      <c r="V39" s="14"/>
      <c r="W39" s="14"/>
      <c r="X39" s="14"/>
      <c r="Y39" s="14"/>
      <c r="Z39" s="14"/>
      <c r="AA39" s="14"/>
      <c r="AB39" s="14"/>
      <c r="AC39" s="14"/>
      <c r="AD39" s="14"/>
      <c r="AE39" s="14"/>
      <c r="AF39" s="14"/>
      <c r="AG39" s="14"/>
      <c r="AH39" s="14"/>
      <c r="AI39" s="14"/>
      <c r="AJ39" s="14"/>
      <c r="AK39" s="14"/>
      <c r="AL39" s="14"/>
      <c r="AM39" s="14"/>
    </row>
    <row r="40" spans="1:39" s="28" customFormat="1">
      <c r="A40" s="271"/>
      <c r="B40" s="272" t="s">
        <v>229</v>
      </c>
      <c r="C40" s="151"/>
      <c r="D40" s="151"/>
      <c r="E40" s="151"/>
      <c r="F40" s="151"/>
      <c r="G40" s="151"/>
      <c r="H40" s="151"/>
      <c r="I40" s="151"/>
      <c r="J40" s="151"/>
      <c r="K40" s="145">
        <v>442.7</v>
      </c>
      <c r="L40" s="145">
        <v>48.9</v>
      </c>
      <c r="M40" s="145">
        <v>47.1</v>
      </c>
      <c r="N40" s="145">
        <v>48.2</v>
      </c>
      <c r="O40" s="145">
        <v>50.1</v>
      </c>
      <c r="P40" s="145">
        <v>53.2</v>
      </c>
      <c r="Q40" s="14"/>
      <c r="R40" s="14"/>
      <c r="S40" s="14"/>
      <c r="T40" s="14"/>
      <c r="U40" s="14"/>
      <c r="V40" s="14"/>
      <c r="W40" s="14"/>
      <c r="X40" s="14"/>
      <c r="Y40" s="14"/>
      <c r="Z40" s="14"/>
      <c r="AA40" s="14"/>
      <c r="AB40" s="14"/>
      <c r="AC40" s="14"/>
      <c r="AD40" s="14"/>
      <c r="AE40" s="14"/>
      <c r="AF40" s="14"/>
      <c r="AG40" s="14"/>
      <c r="AH40" s="14"/>
      <c r="AI40" s="14"/>
      <c r="AJ40" s="14"/>
      <c r="AK40" s="14"/>
      <c r="AL40" s="14"/>
      <c r="AM40" s="14"/>
    </row>
    <row r="41" spans="1:39" s="28" customFormat="1">
      <c r="A41" s="267"/>
      <c r="B41" s="268" t="s">
        <v>243</v>
      </c>
      <c r="C41" s="148"/>
      <c r="D41" s="148">
        <v>447.1</v>
      </c>
      <c r="E41" s="148"/>
      <c r="F41" s="148"/>
      <c r="G41" s="148"/>
      <c r="H41" s="148"/>
      <c r="I41" s="148"/>
      <c r="J41" s="148"/>
      <c r="K41" s="147"/>
      <c r="L41" s="147"/>
      <c r="M41" s="147"/>
      <c r="N41" s="147"/>
      <c r="O41" s="147"/>
      <c r="P41" s="147"/>
      <c r="Q41" s="14"/>
      <c r="R41" s="14"/>
      <c r="S41" s="14"/>
      <c r="T41" s="14"/>
      <c r="U41" s="14"/>
      <c r="V41" s="14"/>
      <c r="W41" s="14"/>
      <c r="X41" s="14"/>
      <c r="Y41" s="14"/>
      <c r="Z41" s="14"/>
      <c r="AA41" s="14"/>
      <c r="AB41" s="14"/>
      <c r="AC41" s="14"/>
      <c r="AD41" s="14"/>
      <c r="AE41" s="14"/>
      <c r="AF41" s="14"/>
      <c r="AG41" s="14"/>
      <c r="AH41" s="14"/>
      <c r="AI41" s="14"/>
      <c r="AJ41" s="14"/>
      <c r="AK41" s="14"/>
      <c r="AL41" s="14"/>
      <c r="AM41" s="14"/>
    </row>
    <row r="42" spans="1:39" s="15" customFormat="1">
      <c r="A42" s="278"/>
      <c r="B42" s="278"/>
      <c r="C42" s="278"/>
      <c r="D42" s="278"/>
      <c r="E42" s="276"/>
      <c r="F42" s="278"/>
      <c r="G42" s="278"/>
      <c r="H42" s="278"/>
      <c r="I42" s="278"/>
      <c r="J42" s="278"/>
      <c r="K42" s="278"/>
      <c r="L42" s="278"/>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row>
    <row r="43" spans="1:39" s="15" customFormat="1" ht="15">
      <c r="A43" s="278"/>
      <c r="B43" s="508" t="s">
        <v>486</v>
      </c>
      <c r="C43" s="278"/>
      <c r="D43" s="278"/>
      <c r="E43" s="276"/>
      <c r="F43" s="278"/>
      <c r="G43" s="278"/>
      <c r="H43" s="278"/>
      <c r="I43" s="278"/>
      <c r="J43" s="278"/>
      <c r="K43" s="278"/>
      <c r="L43" s="278"/>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row>
    <row r="44" spans="1:39" s="15" customFormat="1">
      <c r="A44" s="278"/>
      <c r="B44" s="803" t="s">
        <v>683</v>
      </c>
      <c r="C44" s="278"/>
      <c r="D44" s="278"/>
      <c r="E44" s="276"/>
      <c r="F44" s="278"/>
      <c r="G44" s="278"/>
      <c r="H44" s="278"/>
      <c r="I44" s="278"/>
      <c r="J44" s="278"/>
      <c r="K44" s="278"/>
      <c r="L44" s="278"/>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row>
    <row r="45" spans="1:39" s="15" customFormat="1">
      <c r="A45" s="278"/>
      <c r="B45" s="803" t="s">
        <v>678</v>
      </c>
      <c r="C45" s="278"/>
      <c r="D45" s="278"/>
      <c r="E45" s="276"/>
      <c r="F45" s="278"/>
      <c r="G45" s="278"/>
      <c r="H45" s="278"/>
      <c r="I45" s="278"/>
      <c r="J45" s="278"/>
      <c r="K45" s="278"/>
      <c r="L45" s="278"/>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row>
    <row r="46" spans="1:39" s="15" customFormat="1">
      <c r="A46" s="278"/>
      <c r="B46" s="803" t="s">
        <v>679</v>
      </c>
      <c r="C46" s="278"/>
      <c r="D46" s="278"/>
      <c r="E46" s="276"/>
      <c r="F46" s="278"/>
      <c r="G46" s="278"/>
      <c r="H46" s="278"/>
      <c r="I46" s="278"/>
      <c r="J46" s="278"/>
      <c r="K46" s="278"/>
      <c r="L46" s="278"/>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row>
    <row r="47" spans="1:39" s="15" customFormat="1">
      <c r="A47" s="278"/>
      <c r="B47" s="803" t="s">
        <v>680</v>
      </c>
      <c r="C47" s="278"/>
      <c r="D47" s="278"/>
      <c r="E47" s="276"/>
      <c r="F47" s="278"/>
      <c r="G47" s="278"/>
      <c r="H47" s="278"/>
      <c r="I47" s="278"/>
      <c r="J47" s="278"/>
      <c r="K47" s="278"/>
      <c r="L47" s="278"/>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row>
    <row r="48" spans="1:39" s="15" customFormat="1">
      <c r="A48" s="278"/>
      <c r="B48" s="803" t="s">
        <v>681</v>
      </c>
      <c r="C48" s="278"/>
      <c r="D48" s="278"/>
      <c r="E48" s="276"/>
      <c r="F48" s="278"/>
      <c r="G48" s="278"/>
      <c r="H48" s="278"/>
      <c r="I48" s="278"/>
      <c r="J48" s="278"/>
      <c r="K48" s="278"/>
      <c r="L48" s="278"/>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row>
    <row r="49" spans="1:39" s="15" customFormat="1">
      <c r="A49" s="278"/>
      <c r="B49" s="278"/>
      <c r="C49" s="278"/>
      <c r="D49" s="278"/>
      <c r="E49" s="276"/>
      <c r="F49" s="278"/>
      <c r="G49" s="278"/>
      <c r="H49" s="278"/>
      <c r="I49" s="278"/>
      <c r="J49" s="278"/>
      <c r="K49" s="278"/>
      <c r="L49" s="278"/>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row>
    <row r="50" spans="1:39" s="15" customFormat="1" ht="20.25">
      <c r="A50" s="278"/>
      <c r="B50" s="894" t="s">
        <v>859</v>
      </c>
      <c r="C50" s="278"/>
      <c r="D50" s="278"/>
      <c r="E50" s="276"/>
      <c r="F50" s="278"/>
      <c r="G50" s="278"/>
      <c r="H50" s="278"/>
      <c r="I50" s="278"/>
      <c r="J50" s="278"/>
      <c r="K50" s="278"/>
      <c r="L50" s="278"/>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row>
    <row r="51" spans="1:39" s="22" customFormat="1" ht="15.75">
      <c r="A51" s="503"/>
      <c r="B51" s="847" t="s">
        <v>715</v>
      </c>
      <c r="C51" s="623">
        <v>2012</v>
      </c>
      <c r="D51" s="623"/>
      <c r="E51" s="623"/>
      <c r="F51" s="623"/>
      <c r="G51" s="623"/>
      <c r="H51" s="623"/>
      <c r="I51" s="623"/>
      <c r="J51" s="564">
        <v>2019</v>
      </c>
      <c r="K51" s="564">
        <v>2020</v>
      </c>
      <c r="L51" s="564">
        <v>2021</v>
      </c>
      <c r="M51" s="564">
        <v>2022</v>
      </c>
      <c r="N51" s="564">
        <v>2023</v>
      </c>
      <c r="O51" s="564">
        <v>2024</v>
      </c>
    </row>
    <row r="52" spans="1:39" s="22" customFormat="1" ht="13.5" customHeight="1">
      <c r="A52" s="503"/>
      <c r="B52" s="847" t="s">
        <v>171</v>
      </c>
      <c r="C52" s="624" t="s">
        <v>81</v>
      </c>
      <c r="D52" s="624"/>
      <c r="E52" s="624"/>
      <c r="F52" s="624"/>
      <c r="G52" s="624"/>
      <c r="H52" s="624"/>
      <c r="I52" s="284"/>
      <c r="J52" s="565" t="s">
        <v>82</v>
      </c>
      <c r="K52" s="565" t="s">
        <v>82</v>
      </c>
      <c r="L52" s="565" t="s">
        <v>82</v>
      </c>
      <c r="M52" s="565" t="s">
        <v>82</v>
      </c>
      <c r="N52" s="565" t="s">
        <v>82</v>
      </c>
      <c r="O52" s="565" t="s">
        <v>82</v>
      </c>
    </row>
    <row r="53" spans="1:39" s="22" customFormat="1">
      <c r="A53" s="503"/>
      <c r="B53" s="584" t="s">
        <v>173</v>
      </c>
      <c r="C53" s="230" t="s">
        <v>84</v>
      </c>
      <c r="D53" s="230"/>
      <c r="E53" s="230"/>
      <c r="F53" s="230"/>
      <c r="G53" s="230"/>
      <c r="H53" s="230"/>
      <c r="I53" s="230"/>
      <c r="J53" s="567" t="s">
        <v>832</v>
      </c>
      <c r="K53" s="567" t="s">
        <v>832</v>
      </c>
      <c r="L53" s="567" t="s">
        <v>832</v>
      </c>
      <c r="M53" s="567" t="s">
        <v>832</v>
      </c>
      <c r="N53" s="567" t="s">
        <v>832</v>
      </c>
      <c r="O53" s="567" t="s">
        <v>832</v>
      </c>
    </row>
    <row r="54" spans="1:39" s="22" customFormat="1">
      <c r="A54" s="503"/>
      <c r="B54" s="503"/>
      <c r="C54" s="284"/>
      <c r="D54" s="284"/>
      <c r="E54" s="284"/>
      <c r="F54" s="284"/>
      <c r="G54" s="284"/>
      <c r="H54" s="584"/>
      <c r="I54" s="503"/>
      <c r="J54" s="593"/>
      <c r="K54" s="593"/>
      <c r="L54" s="593"/>
      <c r="M54" s="593"/>
      <c r="N54" s="593"/>
      <c r="O54" s="593"/>
    </row>
    <row r="55" spans="1:39" s="875" customFormat="1">
      <c r="A55" s="586">
        <v>2</v>
      </c>
      <c r="B55" s="568" t="s">
        <v>213</v>
      </c>
      <c r="C55" s="334">
        <v>9943.2999999999993</v>
      </c>
      <c r="D55" s="334"/>
      <c r="E55" s="334"/>
      <c r="F55" s="334"/>
      <c r="G55" s="334"/>
      <c r="H55" s="334"/>
      <c r="I55" s="334"/>
      <c r="J55" s="733">
        <v>16525.900000000001</v>
      </c>
      <c r="K55" s="733">
        <v>18726.2</v>
      </c>
      <c r="L55" s="733">
        <v>18737.400000000001</v>
      </c>
      <c r="M55" s="733">
        <v>18790</v>
      </c>
      <c r="N55" s="733">
        <v>19867</v>
      </c>
      <c r="O55" s="733">
        <v>21121.9</v>
      </c>
      <c r="Q55" s="22"/>
      <c r="R55" s="22"/>
      <c r="S55" s="22"/>
      <c r="T55" s="22"/>
      <c r="U55" s="22"/>
      <c r="V55" s="22"/>
      <c r="W55" s="22"/>
      <c r="X55" s="22"/>
      <c r="Y55" s="22"/>
      <c r="Z55" s="22"/>
      <c r="AA55" s="22"/>
      <c r="AB55" s="22"/>
      <c r="AC55" s="22"/>
      <c r="AD55" s="22"/>
      <c r="AE55" s="22"/>
      <c r="AF55" s="22"/>
      <c r="AG55" s="22"/>
      <c r="AH55" s="22"/>
      <c r="AI55" s="22"/>
      <c r="AJ55" s="22"/>
      <c r="AK55" s="22"/>
      <c r="AL55" s="22"/>
      <c r="AM55" s="22"/>
    </row>
    <row r="56" spans="1:39" s="878" customFormat="1">
      <c r="A56" s="587"/>
      <c r="B56" s="588"/>
      <c r="C56" s="848"/>
      <c r="D56" s="848"/>
      <c r="E56" s="848"/>
      <c r="F56" s="848"/>
      <c r="G56" s="848"/>
      <c r="H56" s="848"/>
      <c r="I56" s="588"/>
      <c r="J56" s="734"/>
      <c r="K56" s="734"/>
      <c r="L56" s="734"/>
      <c r="M56" s="734"/>
      <c r="N56" s="734"/>
      <c r="O56" s="920"/>
      <c r="Q56" s="877"/>
      <c r="R56" s="22"/>
      <c r="S56" s="22"/>
      <c r="T56" s="22"/>
      <c r="U56" s="22"/>
      <c r="V56" s="22"/>
      <c r="W56" s="22"/>
      <c r="X56" s="22"/>
      <c r="Y56" s="22"/>
      <c r="Z56" s="22"/>
      <c r="AA56" s="22"/>
      <c r="AB56" s="22"/>
      <c r="AC56" s="22"/>
      <c r="AD56" s="22"/>
      <c r="AE56" s="22"/>
      <c r="AF56" s="22"/>
      <c r="AG56" s="22"/>
      <c r="AH56" s="22"/>
      <c r="AI56" s="22"/>
      <c r="AJ56" s="22"/>
      <c r="AK56" s="22"/>
      <c r="AL56" s="22"/>
      <c r="AM56" s="22"/>
    </row>
    <row r="57" spans="1:39" s="875" customFormat="1">
      <c r="A57" s="586">
        <v>21</v>
      </c>
      <c r="B57" s="568" t="s">
        <v>214</v>
      </c>
      <c r="C57" s="334">
        <v>2496.5</v>
      </c>
      <c r="D57" s="334"/>
      <c r="E57" s="334"/>
      <c r="F57" s="334"/>
      <c r="G57" s="334"/>
      <c r="H57" s="334"/>
      <c r="I57" s="334"/>
      <c r="J57" s="733">
        <v>5323.5</v>
      </c>
      <c r="K57" s="733">
        <v>5416.4</v>
      </c>
      <c r="L57" s="733">
        <v>5608.8</v>
      </c>
      <c r="M57" s="733">
        <v>5275.6</v>
      </c>
      <c r="N57" s="733">
        <v>5476.4</v>
      </c>
      <c r="O57" s="733">
        <v>5678.1</v>
      </c>
      <c r="Q57" s="22"/>
      <c r="R57" s="22"/>
      <c r="S57" s="22"/>
      <c r="T57" s="22"/>
      <c r="U57" s="22"/>
      <c r="V57" s="22"/>
      <c r="W57" s="22"/>
      <c r="X57" s="22"/>
      <c r="Y57" s="22"/>
      <c r="Z57" s="22"/>
      <c r="AA57" s="22"/>
      <c r="AB57" s="22"/>
      <c r="AC57" s="22"/>
      <c r="AD57" s="22"/>
      <c r="AE57" s="22"/>
      <c r="AF57" s="22"/>
      <c r="AG57" s="22"/>
      <c r="AH57" s="22"/>
      <c r="AI57" s="22"/>
      <c r="AJ57" s="22"/>
      <c r="AK57" s="22"/>
      <c r="AL57" s="22"/>
      <c r="AM57" s="22"/>
    </row>
    <row r="58" spans="1:39" s="21" customFormat="1">
      <c r="A58" s="589"/>
      <c r="B58" s="566" t="s">
        <v>215</v>
      </c>
      <c r="C58" s="632">
        <v>978.6</v>
      </c>
      <c r="D58" s="632"/>
      <c r="E58" s="632"/>
      <c r="F58" s="848"/>
      <c r="G58" s="632"/>
      <c r="H58" s="632"/>
      <c r="I58" s="632"/>
      <c r="J58" s="607">
        <v>4860.5</v>
      </c>
      <c r="K58" s="607">
        <v>4542.3999999999996</v>
      </c>
      <c r="L58" s="607">
        <v>4706</v>
      </c>
      <c r="M58" s="734">
        <v>4427.7</v>
      </c>
      <c r="N58" s="607">
        <v>4596.8999999999996</v>
      </c>
      <c r="O58" s="607">
        <v>4766.5</v>
      </c>
      <c r="Q58" s="22"/>
      <c r="R58" s="22"/>
      <c r="S58" s="22"/>
      <c r="T58" s="22"/>
      <c r="U58" s="22"/>
      <c r="V58" s="22"/>
      <c r="W58" s="22"/>
      <c r="X58" s="22"/>
      <c r="Y58" s="22"/>
      <c r="Z58" s="22"/>
      <c r="AA58" s="22"/>
      <c r="AB58" s="22"/>
      <c r="AC58" s="22"/>
      <c r="AD58" s="22"/>
      <c r="AE58" s="22"/>
      <c r="AF58" s="22"/>
      <c r="AG58" s="22"/>
      <c r="AH58" s="22"/>
      <c r="AI58" s="22"/>
      <c r="AJ58" s="22"/>
      <c r="AK58" s="22"/>
      <c r="AL58" s="22"/>
      <c r="AM58" s="22"/>
    </row>
    <row r="59" spans="1:39" s="21" customFormat="1">
      <c r="A59" s="589"/>
      <c r="B59" s="566" t="s">
        <v>216</v>
      </c>
      <c r="C59" s="632">
        <v>1215.5999999999999</v>
      </c>
      <c r="D59" s="632"/>
      <c r="E59" s="632"/>
      <c r="F59" s="848"/>
      <c r="G59" s="632"/>
      <c r="H59" s="632"/>
      <c r="I59" s="632"/>
      <c r="J59" s="607">
        <v>4761.7</v>
      </c>
      <c r="K59" s="607">
        <v>4358.5</v>
      </c>
      <c r="L59" s="607">
        <v>4515.8</v>
      </c>
      <c r="M59" s="734">
        <v>4249.5</v>
      </c>
      <c r="N59" s="607">
        <v>4412.2</v>
      </c>
      <c r="O59" s="607">
        <v>4575.3</v>
      </c>
      <c r="Q59" s="22"/>
      <c r="R59" s="22"/>
      <c r="S59" s="22"/>
      <c r="T59" s="22"/>
      <c r="U59" s="22"/>
      <c r="V59" s="22"/>
      <c r="W59" s="22"/>
      <c r="X59" s="22"/>
      <c r="Y59" s="22"/>
      <c r="Z59" s="22"/>
      <c r="AA59" s="22"/>
      <c r="AB59" s="22"/>
      <c r="AC59" s="22"/>
      <c r="AD59" s="22"/>
      <c r="AE59" s="22"/>
      <c r="AF59" s="22"/>
      <c r="AG59" s="22"/>
      <c r="AH59" s="22"/>
      <c r="AI59" s="22"/>
      <c r="AJ59" s="22"/>
      <c r="AK59" s="22"/>
      <c r="AL59" s="22"/>
      <c r="AM59" s="22"/>
    </row>
    <row r="60" spans="1:39" s="21" customFormat="1">
      <c r="A60" s="589"/>
      <c r="B60" s="566" t="s">
        <v>217</v>
      </c>
      <c r="C60" s="632">
        <v>88.1</v>
      </c>
      <c r="D60" s="632"/>
      <c r="E60" s="632"/>
      <c r="F60" s="848"/>
      <c r="G60" s="632"/>
      <c r="H60" s="632"/>
      <c r="I60" s="632"/>
      <c r="J60" s="607">
        <v>98.9</v>
      </c>
      <c r="K60" s="607">
        <v>183.9</v>
      </c>
      <c r="L60" s="607">
        <v>190.2</v>
      </c>
      <c r="M60" s="734">
        <v>178.2</v>
      </c>
      <c r="N60" s="607">
        <v>184.7</v>
      </c>
      <c r="O60" s="607">
        <v>191.2</v>
      </c>
      <c r="Q60" s="22"/>
      <c r="R60" s="22"/>
      <c r="S60" s="22"/>
      <c r="T60" s="22"/>
      <c r="U60" s="22"/>
      <c r="V60" s="22"/>
      <c r="W60" s="22"/>
      <c r="X60" s="22"/>
      <c r="Y60" s="22"/>
      <c r="Z60" s="22"/>
      <c r="AA60" s="22"/>
      <c r="AB60" s="22"/>
      <c r="AC60" s="22"/>
      <c r="AD60" s="22"/>
      <c r="AE60" s="22"/>
      <c r="AF60" s="22"/>
      <c r="AG60" s="22"/>
      <c r="AH60" s="22"/>
      <c r="AI60" s="22"/>
      <c r="AJ60" s="22"/>
      <c r="AK60" s="22"/>
      <c r="AL60" s="22"/>
      <c r="AM60" s="22"/>
    </row>
    <row r="61" spans="1:39" s="21" customFormat="1">
      <c r="A61" s="589"/>
      <c r="B61" s="566" t="s">
        <v>218</v>
      </c>
      <c r="C61" s="632">
        <v>214.2</v>
      </c>
      <c r="D61" s="632"/>
      <c r="E61" s="632"/>
      <c r="F61" s="848"/>
      <c r="G61" s="632"/>
      <c r="H61" s="632"/>
      <c r="I61" s="632"/>
      <c r="J61" s="607">
        <v>463</v>
      </c>
      <c r="K61" s="607">
        <v>874</v>
      </c>
      <c r="L61" s="607">
        <v>902.8</v>
      </c>
      <c r="M61" s="734">
        <v>847.9</v>
      </c>
      <c r="N61" s="607">
        <v>879.5</v>
      </c>
      <c r="O61" s="607">
        <v>911.6</v>
      </c>
      <c r="Q61" s="22"/>
      <c r="R61" s="22"/>
      <c r="S61" s="22"/>
      <c r="T61" s="22"/>
      <c r="U61" s="22"/>
      <c r="V61" s="22"/>
      <c r="W61" s="22"/>
      <c r="X61" s="22"/>
      <c r="Y61" s="22"/>
      <c r="Z61" s="22"/>
      <c r="AA61" s="22"/>
      <c r="AB61" s="22"/>
      <c r="AC61" s="22"/>
      <c r="AD61" s="22"/>
      <c r="AE61" s="22"/>
      <c r="AF61" s="22"/>
      <c r="AG61" s="22"/>
      <c r="AH61" s="22"/>
      <c r="AI61" s="22"/>
      <c r="AJ61" s="22"/>
      <c r="AK61" s="22"/>
      <c r="AL61" s="22"/>
      <c r="AM61" s="22"/>
    </row>
    <row r="62" spans="1:39" s="21" customFormat="1">
      <c r="A62" s="589"/>
      <c r="B62" s="566"/>
      <c r="C62" s="632"/>
      <c r="D62" s="632"/>
      <c r="E62" s="632"/>
      <c r="F62" s="848"/>
      <c r="G62" s="632"/>
      <c r="H62" s="632"/>
      <c r="I62" s="632"/>
      <c r="J62" s="607"/>
      <c r="K62" s="607"/>
      <c r="L62" s="607"/>
      <c r="M62" s="734"/>
      <c r="N62" s="607"/>
      <c r="O62" s="607"/>
      <c r="Q62" s="22"/>
      <c r="R62" s="22"/>
      <c r="S62" s="22"/>
      <c r="T62" s="22"/>
      <c r="U62" s="22"/>
      <c r="V62" s="22"/>
      <c r="W62" s="22"/>
      <c r="X62" s="22"/>
      <c r="Y62" s="22"/>
      <c r="Z62" s="22"/>
      <c r="AA62" s="22"/>
      <c r="AB62" s="22"/>
      <c r="AC62" s="22"/>
      <c r="AD62" s="22"/>
      <c r="AE62" s="22"/>
      <c r="AF62" s="22"/>
      <c r="AG62" s="22"/>
      <c r="AH62" s="22"/>
      <c r="AI62" s="22"/>
      <c r="AJ62" s="22"/>
      <c r="AK62" s="22"/>
      <c r="AL62" s="22"/>
      <c r="AM62" s="22"/>
    </row>
    <row r="63" spans="1:39" s="875" customFormat="1">
      <c r="A63" s="586">
        <v>22</v>
      </c>
      <c r="B63" s="568" t="s">
        <v>219</v>
      </c>
      <c r="C63" s="334">
        <v>2372.3000000000002</v>
      </c>
      <c r="D63" s="334"/>
      <c r="E63" s="334"/>
      <c r="F63" s="334"/>
      <c r="G63" s="334"/>
      <c r="H63" s="334"/>
      <c r="I63" s="334"/>
      <c r="J63" s="733">
        <v>4660.2</v>
      </c>
      <c r="K63" s="733">
        <v>4772.3999999999996</v>
      </c>
      <c r="L63" s="733">
        <v>4455.8</v>
      </c>
      <c r="M63" s="733">
        <v>4395.6000000000004</v>
      </c>
      <c r="N63" s="733">
        <v>4489.8999999999996</v>
      </c>
      <c r="O63" s="733">
        <v>4682.3</v>
      </c>
      <c r="Q63" s="22"/>
      <c r="R63" s="22"/>
      <c r="S63" s="22"/>
      <c r="T63" s="22"/>
      <c r="U63" s="22"/>
      <c r="V63" s="22"/>
      <c r="W63" s="22"/>
      <c r="X63" s="22"/>
      <c r="Y63" s="22"/>
      <c r="Z63" s="22"/>
      <c r="AA63" s="22"/>
      <c r="AB63" s="22"/>
      <c r="AC63" s="22"/>
      <c r="AD63" s="22"/>
      <c r="AE63" s="22"/>
      <c r="AF63" s="22"/>
      <c r="AG63" s="22"/>
      <c r="AH63" s="22"/>
      <c r="AI63" s="22"/>
      <c r="AJ63" s="22"/>
      <c r="AK63" s="22"/>
      <c r="AL63" s="22"/>
      <c r="AM63" s="22"/>
    </row>
    <row r="64" spans="1:39" s="21" customFormat="1">
      <c r="A64" s="589"/>
      <c r="B64" s="566"/>
      <c r="C64" s="632"/>
      <c r="D64" s="632"/>
      <c r="E64" s="632"/>
      <c r="F64" s="848"/>
      <c r="G64" s="632"/>
      <c r="H64" s="632"/>
      <c r="I64" s="632"/>
      <c r="J64" s="607"/>
      <c r="K64" s="607"/>
      <c r="L64" s="607"/>
      <c r="M64" s="734"/>
      <c r="N64" s="607"/>
      <c r="O64" s="607"/>
      <c r="Q64" s="22"/>
      <c r="R64" s="22"/>
      <c r="S64" s="22"/>
      <c r="T64" s="22"/>
      <c r="U64" s="22"/>
      <c r="V64" s="22"/>
      <c r="W64" s="22"/>
      <c r="X64" s="22"/>
      <c r="Y64" s="22"/>
      <c r="Z64" s="22"/>
      <c r="AA64" s="22"/>
      <c r="AB64" s="22"/>
      <c r="AC64" s="22"/>
      <c r="AD64" s="22"/>
      <c r="AE64" s="22"/>
      <c r="AF64" s="22"/>
      <c r="AG64" s="22"/>
      <c r="AH64" s="22"/>
      <c r="AI64" s="22"/>
      <c r="AJ64" s="22"/>
      <c r="AK64" s="22"/>
      <c r="AL64" s="22"/>
      <c r="AM64" s="22"/>
    </row>
    <row r="65" spans="1:39" s="875" customFormat="1">
      <c r="A65" s="586">
        <v>24</v>
      </c>
      <c r="B65" s="568" t="s">
        <v>220</v>
      </c>
      <c r="C65" s="334">
        <v>452.3</v>
      </c>
      <c r="D65" s="334"/>
      <c r="E65" s="334"/>
      <c r="F65" s="334"/>
      <c r="G65" s="334"/>
      <c r="H65" s="334"/>
      <c r="I65" s="334"/>
      <c r="J65" s="733">
        <v>2083.9</v>
      </c>
      <c r="K65" s="733">
        <v>2140.5</v>
      </c>
      <c r="L65" s="733">
        <v>2188.1999999999998</v>
      </c>
      <c r="M65" s="733">
        <v>2271.9</v>
      </c>
      <c r="N65" s="733">
        <v>2480.5</v>
      </c>
      <c r="O65" s="733">
        <v>2602.4</v>
      </c>
      <c r="Q65" s="22"/>
      <c r="R65" s="22"/>
      <c r="S65" s="22"/>
      <c r="T65" s="22"/>
      <c r="U65" s="22"/>
      <c r="V65" s="22"/>
      <c r="W65" s="22"/>
      <c r="X65" s="22"/>
      <c r="Y65" s="22"/>
      <c r="Z65" s="22"/>
      <c r="AA65" s="22"/>
      <c r="AB65" s="22"/>
      <c r="AC65" s="22"/>
      <c r="AD65" s="22"/>
      <c r="AE65" s="22"/>
      <c r="AF65" s="22"/>
      <c r="AG65" s="22"/>
      <c r="AH65" s="22"/>
      <c r="AI65" s="22"/>
      <c r="AJ65" s="22"/>
      <c r="AK65" s="22"/>
      <c r="AL65" s="22"/>
      <c r="AM65" s="22"/>
    </row>
    <row r="66" spans="1:39" s="21" customFormat="1">
      <c r="A66" s="589"/>
      <c r="B66" s="566" t="s">
        <v>221</v>
      </c>
      <c r="C66" s="632">
        <v>38.1</v>
      </c>
      <c r="D66" s="632"/>
      <c r="E66" s="632"/>
      <c r="F66" s="632"/>
      <c r="G66" s="632"/>
      <c r="H66" s="632"/>
      <c r="I66" s="632"/>
      <c r="J66" s="607">
        <v>435.8</v>
      </c>
      <c r="K66" s="607">
        <v>573.29999999999995</v>
      </c>
      <c r="L66" s="607">
        <v>586</v>
      </c>
      <c r="M66" s="607">
        <v>608.4</v>
      </c>
      <c r="N66" s="607">
        <v>664.3</v>
      </c>
      <c r="O66" s="607">
        <v>697</v>
      </c>
      <c r="Q66" s="22"/>
      <c r="R66" s="22"/>
      <c r="S66" s="22"/>
      <c r="T66" s="22"/>
      <c r="U66" s="22"/>
      <c r="V66" s="22"/>
      <c r="W66" s="22"/>
      <c r="X66" s="22"/>
      <c r="Y66" s="22"/>
      <c r="Z66" s="22"/>
      <c r="AA66" s="22"/>
      <c r="AB66" s="22"/>
      <c r="AC66" s="22"/>
      <c r="AD66" s="22"/>
      <c r="AE66" s="22"/>
      <c r="AF66" s="22"/>
      <c r="AG66" s="22"/>
      <c r="AH66" s="22"/>
      <c r="AI66" s="22"/>
      <c r="AJ66" s="22"/>
      <c r="AK66" s="22"/>
      <c r="AL66" s="22"/>
      <c r="AM66" s="22"/>
    </row>
    <row r="67" spans="1:39" s="21" customFormat="1">
      <c r="A67" s="589"/>
      <c r="B67" s="566" t="s">
        <v>222</v>
      </c>
      <c r="C67" s="632">
        <v>414.2</v>
      </c>
      <c r="D67" s="632"/>
      <c r="E67" s="632"/>
      <c r="F67" s="632"/>
      <c r="G67" s="632"/>
      <c r="H67" s="632"/>
      <c r="I67" s="632"/>
      <c r="J67" s="607">
        <v>1648.1</v>
      </c>
      <c r="K67" s="607">
        <v>1567.2</v>
      </c>
      <c r="L67" s="607">
        <v>1602.2</v>
      </c>
      <c r="M67" s="607">
        <v>1663.4</v>
      </c>
      <c r="N67" s="607">
        <v>1816.2</v>
      </c>
      <c r="O67" s="607">
        <v>1905.4</v>
      </c>
      <c r="Q67" s="22"/>
      <c r="R67" s="22"/>
      <c r="S67" s="22"/>
      <c r="T67" s="22"/>
      <c r="U67" s="22"/>
      <c r="V67" s="22"/>
      <c r="W67" s="22"/>
      <c r="X67" s="22"/>
      <c r="Y67" s="22"/>
      <c r="Z67" s="22"/>
      <c r="AA67" s="22"/>
      <c r="AB67" s="22"/>
      <c r="AC67" s="22"/>
      <c r="AD67" s="22"/>
      <c r="AE67" s="22"/>
      <c r="AF67" s="22"/>
      <c r="AG67" s="22"/>
      <c r="AH67" s="22"/>
      <c r="AI67" s="22"/>
      <c r="AJ67" s="22"/>
      <c r="AK67" s="22"/>
      <c r="AL67" s="22"/>
      <c r="AM67" s="22"/>
    </row>
    <row r="68" spans="1:39" s="21" customFormat="1">
      <c r="A68" s="589"/>
      <c r="B68" s="566"/>
      <c r="C68" s="632"/>
      <c r="D68" s="632"/>
      <c r="E68" s="632"/>
      <c r="F68" s="848"/>
      <c r="G68" s="632"/>
      <c r="H68" s="632"/>
      <c r="I68" s="632"/>
      <c r="J68" s="607"/>
      <c r="K68" s="607"/>
      <c r="L68" s="607"/>
      <c r="M68" s="734"/>
      <c r="N68" s="607"/>
      <c r="O68" s="607"/>
      <c r="Q68" s="22"/>
      <c r="R68" s="22"/>
      <c r="S68" s="22"/>
      <c r="T68" s="22"/>
      <c r="U68" s="22"/>
      <c r="V68" s="22"/>
      <c r="W68" s="22"/>
      <c r="X68" s="22"/>
      <c r="Y68" s="22"/>
      <c r="Z68" s="22"/>
      <c r="AA68" s="22"/>
      <c r="AB68" s="22"/>
      <c r="AC68" s="22"/>
      <c r="AD68" s="22"/>
      <c r="AE68" s="22"/>
      <c r="AF68" s="22"/>
      <c r="AG68" s="22"/>
      <c r="AH68" s="22"/>
      <c r="AI68" s="22"/>
      <c r="AJ68" s="22"/>
      <c r="AK68" s="22"/>
      <c r="AL68" s="22"/>
      <c r="AM68" s="22"/>
    </row>
    <row r="69" spans="1:39" s="875" customFormat="1">
      <c r="A69" s="586">
        <v>26</v>
      </c>
      <c r="B69" s="568" t="s">
        <v>223</v>
      </c>
      <c r="C69" s="334">
        <v>2074.5</v>
      </c>
      <c r="D69" s="334"/>
      <c r="E69" s="334"/>
      <c r="F69" s="334"/>
      <c r="G69" s="334"/>
      <c r="H69" s="334"/>
      <c r="I69" s="334"/>
      <c r="J69" s="733">
        <v>1814.7</v>
      </c>
      <c r="K69" s="733">
        <v>2583.9</v>
      </c>
      <c r="L69" s="733">
        <v>2637.6</v>
      </c>
      <c r="M69" s="733">
        <v>2651.3</v>
      </c>
      <c r="N69" s="733">
        <v>2789.2</v>
      </c>
      <c r="O69" s="733">
        <v>2955.9</v>
      </c>
      <c r="Q69" s="22"/>
      <c r="R69" s="22"/>
      <c r="S69" s="22"/>
      <c r="T69" s="22"/>
      <c r="U69" s="22"/>
      <c r="V69" s="22"/>
      <c r="W69" s="22"/>
      <c r="X69" s="22"/>
      <c r="Y69" s="22"/>
      <c r="Z69" s="22"/>
      <c r="AA69" s="22"/>
      <c r="AB69" s="22"/>
      <c r="AC69" s="22"/>
      <c r="AD69" s="22"/>
      <c r="AE69" s="22"/>
      <c r="AF69" s="22"/>
      <c r="AG69" s="22"/>
      <c r="AH69" s="22"/>
      <c r="AI69" s="22"/>
      <c r="AJ69" s="22"/>
      <c r="AK69" s="22"/>
      <c r="AL69" s="22"/>
      <c r="AM69" s="22"/>
    </row>
    <row r="70" spans="1:39" s="21" customFormat="1" ht="15">
      <c r="A70" s="589"/>
      <c r="B70" s="566" t="s">
        <v>224</v>
      </c>
      <c r="C70" s="632">
        <v>2073.6999999999998</v>
      </c>
      <c r="D70" s="632"/>
      <c r="E70" s="632"/>
      <c r="F70" s="632"/>
      <c r="G70" s="632"/>
      <c r="H70" s="632"/>
      <c r="I70" s="632"/>
      <c r="J70" s="607">
        <v>985.3</v>
      </c>
      <c r="K70" s="607">
        <v>1975.4</v>
      </c>
      <c r="L70" s="607">
        <v>2028.8</v>
      </c>
      <c r="M70" s="607">
        <v>2040.8</v>
      </c>
      <c r="N70" s="607">
        <v>2145.6</v>
      </c>
      <c r="O70" s="607">
        <v>2273.9</v>
      </c>
      <c r="Q70" s="22"/>
      <c r="R70" s="22"/>
      <c r="S70" s="946"/>
      <c r="T70" s="946"/>
      <c r="U70" s="946"/>
      <c r="V70" s="946"/>
      <c r="W70" s="946"/>
      <c r="X70" s="946"/>
      <c r="Y70" s="946"/>
      <c r="Z70" s="946"/>
      <c r="AA70" s="946"/>
      <c r="AB70" s="946"/>
      <c r="AC70" s="946"/>
      <c r="AD70" s="946"/>
      <c r="AE70" s="946"/>
      <c r="AF70" s="946"/>
      <c r="AG70" s="946"/>
      <c r="AH70" s="946"/>
      <c r="AI70" s="946"/>
      <c r="AJ70" s="946"/>
      <c r="AK70" s="946"/>
      <c r="AL70" s="946"/>
      <c r="AM70" s="946"/>
    </row>
    <row r="71" spans="1:39" s="21" customFormat="1" ht="15">
      <c r="A71" s="589"/>
      <c r="B71" s="566" t="s">
        <v>225</v>
      </c>
      <c r="C71" s="632">
        <v>0.8</v>
      </c>
      <c r="D71" s="632"/>
      <c r="E71" s="632"/>
      <c r="F71" s="632"/>
      <c r="G71" s="632"/>
      <c r="H71" s="632"/>
      <c r="I71" s="632"/>
      <c r="J71" s="607">
        <v>829.4</v>
      </c>
      <c r="K71" s="607">
        <v>608.4</v>
      </c>
      <c r="L71" s="607">
        <v>608.79999999999995</v>
      </c>
      <c r="M71" s="607">
        <v>610.5</v>
      </c>
      <c r="N71" s="607">
        <v>643.6</v>
      </c>
      <c r="O71" s="607">
        <v>682</v>
      </c>
      <c r="Q71" s="22"/>
      <c r="R71" s="22"/>
      <c r="S71" s="960"/>
      <c r="T71" s="960"/>
      <c r="U71" s="960"/>
      <c r="V71" s="960"/>
      <c r="W71" s="960"/>
      <c r="X71" s="960"/>
      <c r="Y71" s="960"/>
      <c r="Z71" s="960"/>
      <c r="AA71" s="960"/>
      <c r="AB71" s="960"/>
      <c r="AC71" s="960"/>
      <c r="AD71" s="960"/>
      <c r="AE71" s="960"/>
      <c r="AF71" s="960"/>
      <c r="AG71" s="960"/>
      <c r="AH71" s="960"/>
      <c r="AI71" s="960"/>
      <c r="AJ71" s="960"/>
      <c r="AK71" s="960"/>
      <c r="AL71" s="960"/>
      <c r="AM71" s="960"/>
    </row>
    <row r="72" spans="1:39" s="21" customFormat="1">
      <c r="A72" s="589"/>
      <c r="B72" s="566"/>
      <c r="C72" s="632"/>
      <c r="D72" s="632"/>
      <c r="E72" s="632"/>
      <c r="F72" s="848"/>
      <c r="G72" s="632"/>
      <c r="H72" s="632"/>
      <c r="I72" s="632"/>
      <c r="J72" s="607"/>
      <c r="K72" s="607"/>
      <c r="L72" s="607"/>
      <c r="M72" s="734"/>
      <c r="N72" s="607"/>
      <c r="O72" s="607"/>
      <c r="Q72" s="22"/>
      <c r="R72" s="22"/>
      <c r="S72" s="22"/>
      <c r="T72" s="22"/>
      <c r="U72" s="22"/>
      <c r="V72" s="22"/>
      <c r="W72" s="22"/>
      <c r="X72" s="22"/>
      <c r="Y72" s="22"/>
      <c r="Z72" s="22"/>
      <c r="AA72" s="22"/>
      <c r="AB72" s="22"/>
      <c r="AC72" s="22"/>
      <c r="AD72" s="22"/>
      <c r="AE72" s="22"/>
      <c r="AF72" s="22"/>
      <c r="AG72" s="22"/>
      <c r="AH72" s="22"/>
      <c r="AI72" s="22"/>
      <c r="AJ72" s="22"/>
      <c r="AK72" s="22"/>
      <c r="AL72" s="22"/>
      <c r="AM72" s="22"/>
    </row>
    <row r="73" spans="1:39" s="875" customFormat="1">
      <c r="A73" s="586">
        <v>27</v>
      </c>
      <c r="B73" s="568" t="s">
        <v>226</v>
      </c>
      <c r="C73" s="334">
        <v>0</v>
      </c>
      <c r="D73" s="334"/>
      <c r="E73" s="334"/>
      <c r="F73" s="334"/>
      <c r="G73" s="334"/>
      <c r="H73" s="334"/>
      <c r="I73" s="334"/>
      <c r="J73" s="733">
        <v>74.3</v>
      </c>
      <c r="K73" s="733">
        <v>256.39999999999998</v>
      </c>
      <c r="L73" s="733">
        <v>265.2</v>
      </c>
      <c r="M73" s="733">
        <v>248.4</v>
      </c>
      <c r="N73" s="733">
        <v>257.5</v>
      </c>
      <c r="O73" s="733">
        <v>266.60000000000002</v>
      </c>
      <c r="Q73" s="22"/>
      <c r="R73" s="22"/>
      <c r="S73" s="22"/>
      <c r="T73" s="22"/>
      <c r="U73" s="22"/>
      <c r="V73" s="22"/>
      <c r="W73" s="22"/>
      <c r="X73" s="22"/>
      <c r="Y73" s="22"/>
      <c r="Z73" s="22"/>
      <c r="AA73" s="22"/>
      <c r="AB73" s="22"/>
      <c r="AC73" s="22"/>
      <c r="AD73" s="22"/>
      <c r="AE73" s="22"/>
      <c r="AF73" s="22"/>
      <c r="AG73" s="22"/>
      <c r="AH73" s="22"/>
      <c r="AI73" s="22"/>
      <c r="AJ73" s="22"/>
      <c r="AK73" s="22"/>
      <c r="AL73" s="22"/>
      <c r="AM73" s="22"/>
    </row>
    <row r="74" spans="1:39" s="21" customFormat="1">
      <c r="A74" s="589"/>
      <c r="B74" s="566" t="s">
        <v>227</v>
      </c>
      <c r="C74" s="632" t="s">
        <v>119</v>
      </c>
      <c r="D74" s="632"/>
      <c r="E74" s="632"/>
      <c r="F74" s="634"/>
      <c r="G74" s="634"/>
      <c r="H74" s="632"/>
      <c r="I74" s="632"/>
      <c r="J74" s="607">
        <v>74.3</v>
      </c>
      <c r="K74" s="607">
        <v>256.39999999999998</v>
      </c>
      <c r="L74" s="607">
        <v>265.2</v>
      </c>
      <c r="M74" s="609">
        <v>248.4</v>
      </c>
      <c r="N74" s="609">
        <v>257.5</v>
      </c>
      <c r="O74" s="607">
        <v>266.60000000000002</v>
      </c>
      <c r="Q74" s="22"/>
      <c r="R74" s="22"/>
      <c r="S74" s="22"/>
      <c r="T74" s="22"/>
      <c r="U74" s="22"/>
      <c r="V74" s="22"/>
      <c r="W74" s="22"/>
      <c r="X74" s="22"/>
      <c r="Y74" s="22"/>
      <c r="Z74" s="22"/>
      <c r="AA74" s="22"/>
      <c r="AB74" s="22"/>
      <c r="AC74" s="22"/>
      <c r="AD74" s="22"/>
      <c r="AE74" s="22"/>
      <c r="AF74" s="22"/>
      <c r="AG74" s="22"/>
      <c r="AH74" s="22"/>
      <c r="AI74" s="22"/>
      <c r="AJ74" s="22"/>
      <c r="AK74" s="22"/>
      <c r="AL74" s="22"/>
      <c r="AM74" s="22"/>
    </row>
    <row r="75" spans="1:39" s="21" customFormat="1">
      <c r="A75" s="589"/>
      <c r="B75" s="566"/>
      <c r="C75" s="632"/>
      <c r="D75" s="632"/>
      <c r="E75" s="632"/>
      <c r="F75" s="848"/>
      <c r="G75" s="632"/>
      <c r="H75" s="632"/>
      <c r="I75" s="632"/>
      <c r="J75" s="607"/>
      <c r="K75" s="607"/>
      <c r="L75" s="607"/>
      <c r="M75" s="734"/>
      <c r="N75" s="607"/>
      <c r="O75" s="607"/>
      <c r="Q75" s="22"/>
      <c r="R75" s="22"/>
      <c r="S75" s="22"/>
      <c r="T75" s="22"/>
      <c r="U75" s="22"/>
      <c r="V75" s="22"/>
      <c r="W75" s="22"/>
      <c r="X75" s="22"/>
      <c r="Y75" s="22"/>
      <c r="Z75" s="22"/>
      <c r="AA75" s="22"/>
      <c r="AB75" s="22"/>
      <c r="AC75" s="22"/>
      <c r="AD75" s="22"/>
      <c r="AE75" s="22"/>
      <c r="AF75" s="22"/>
      <c r="AG75" s="22"/>
      <c r="AH75" s="22"/>
      <c r="AI75" s="22"/>
      <c r="AJ75" s="22"/>
      <c r="AK75" s="22"/>
      <c r="AL75" s="22"/>
      <c r="AM75" s="22"/>
    </row>
    <row r="76" spans="1:39" s="875" customFormat="1">
      <c r="A76" s="586">
        <v>28</v>
      </c>
      <c r="B76" s="568" t="s">
        <v>228</v>
      </c>
      <c r="C76" s="334">
        <v>72.5</v>
      </c>
      <c r="D76" s="334"/>
      <c r="E76" s="334"/>
      <c r="F76" s="334"/>
      <c r="G76" s="334"/>
      <c r="H76" s="334"/>
      <c r="I76" s="334"/>
      <c r="J76" s="733">
        <v>90.5</v>
      </c>
      <c r="K76" s="733">
        <v>113</v>
      </c>
      <c r="L76" s="733">
        <v>113</v>
      </c>
      <c r="M76" s="733">
        <v>113.1</v>
      </c>
      <c r="N76" s="733">
        <v>113.4</v>
      </c>
      <c r="O76" s="733">
        <v>114.4</v>
      </c>
      <c r="Q76" s="22"/>
      <c r="R76" s="22"/>
      <c r="S76" s="22"/>
      <c r="T76" s="22"/>
      <c r="U76" s="22"/>
      <c r="V76" s="22"/>
      <c r="W76" s="22"/>
      <c r="X76" s="22"/>
      <c r="Y76" s="22"/>
      <c r="Z76" s="22"/>
      <c r="AA76" s="22"/>
      <c r="AB76" s="22"/>
      <c r="AC76" s="22"/>
      <c r="AD76" s="22"/>
      <c r="AE76" s="22"/>
      <c r="AF76" s="22"/>
      <c r="AG76" s="22"/>
      <c r="AH76" s="22"/>
      <c r="AI76" s="22"/>
      <c r="AJ76" s="22"/>
      <c r="AK76" s="22"/>
      <c r="AL76" s="22"/>
      <c r="AM76" s="22"/>
    </row>
    <row r="77" spans="1:39" s="21" customFormat="1">
      <c r="A77" s="589"/>
      <c r="B77" s="566" t="s">
        <v>169</v>
      </c>
      <c r="C77" s="632">
        <v>72.5</v>
      </c>
      <c r="D77" s="632"/>
      <c r="E77" s="632"/>
      <c r="F77" s="849"/>
      <c r="G77" s="632"/>
      <c r="H77" s="632"/>
      <c r="I77" s="632"/>
      <c r="J77" s="607">
        <v>90.5</v>
      </c>
      <c r="K77" s="607">
        <v>113</v>
      </c>
      <c r="L77" s="607">
        <v>113</v>
      </c>
      <c r="M77" s="921">
        <v>113.1</v>
      </c>
      <c r="N77" s="607">
        <v>113.4</v>
      </c>
      <c r="O77" s="607">
        <v>114.4</v>
      </c>
      <c r="Q77" s="22"/>
      <c r="R77" s="22"/>
      <c r="S77" s="22"/>
      <c r="T77" s="22"/>
      <c r="U77" s="22"/>
      <c r="V77" s="22"/>
      <c r="W77" s="22"/>
      <c r="X77" s="22"/>
      <c r="Y77" s="22"/>
      <c r="Z77" s="22"/>
      <c r="AA77" s="22"/>
      <c r="AB77" s="22"/>
      <c r="AC77" s="22"/>
      <c r="AD77" s="22"/>
      <c r="AE77" s="22"/>
      <c r="AF77" s="22"/>
      <c r="AG77" s="22"/>
      <c r="AH77" s="22"/>
      <c r="AI77" s="22"/>
      <c r="AJ77" s="22"/>
      <c r="AK77" s="22"/>
      <c r="AL77" s="22"/>
      <c r="AM77" s="22"/>
    </row>
    <row r="78" spans="1:39" s="21" customFormat="1">
      <c r="A78" s="589"/>
      <c r="B78" s="566" t="s">
        <v>753</v>
      </c>
      <c r="C78" s="632" t="s">
        <v>119</v>
      </c>
      <c r="D78" s="632"/>
      <c r="E78" s="632"/>
      <c r="F78" s="849"/>
      <c r="G78" s="849"/>
      <c r="H78" s="634"/>
      <c r="I78" s="632"/>
      <c r="J78" s="607"/>
      <c r="K78" s="607"/>
      <c r="L78" s="607"/>
      <c r="M78" s="921"/>
      <c r="N78" s="921"/>
      <c r="O78" s="609"/>
      <c r="Q78" s="22"/>
      <c r="R78" s="22"/>
      <c r="S78" s="22"/>
      <c r="T78" s="22"/>
      <c r="U78" s="22"/>
      <c r="V78" s="22"/>
      <c r="W78" s="22"/>
      <c r="X78" s="22"/>
      <c r="Y78" s="22"/>
      <c r="Z78" s="22"/>
      <c r="AA78" s="22"/>
      <c r="AB78" s="22"/>
      <c r="AC78" s="22"/>
      <c r="AD78" s="22"/>
      <c r="AE78" s="22"/>
      <c r="AF78" s="22"/>
      <c r="AG78" s="22"/>
      <c r="AH78" s="22"/>
      <c r="AI78" s="22"/>
      <c r="AJ78" s="22"/>
      <c r="AK78" s="22"/>
      <c r="AL78" s="22"/>
      <c r="AM78" s="22"/>
    </row>
    <row r="79" spans="1:39" s="21" customFormat="1">
      <c r="A79" s="589"/>
      <c r="B79" s="566"/>
      <c r="C79" s="632"/>
      <c r="D79" s="632"/>
      <c r="E79" s="632"/>
      <c r="F79" s="848"/>
      <c r="G79" s="632"/>
      <c r="H79" s="632"/>
      <c r="I79" s="632"/>
      <c r="J79" s="607"/>
      <c r="K79" s="607"/>
      <c r="L79" s="607"/>
      <c r="M79" s="734"/>
      <c r="N79" s="607"/>
      <c r="O79" s="607"/>
      <c r="Q79" s="22"/>
      <c r="R79" s="22"/>
      <c r="S79" s="22"/>
      <c r="T79" s="22"/>
      <c r="U79" s="22"/>
      <c r="V79" s="22"/>
      <c r="W79" s="22"/>
      <c r="X79" s="22"/>
      <c r="Y79" s="22"/>
      <c r="Z79" s="22"/>
      <c r="AA79" s="22"/>
      <c r="AB79" s="22"/>
      <c r="AC79" s="22"/>
      <c r="AD79" s="22"/>
      <c r="AE79" s="22"/>
      <c r="AF79" s="22"/>
      <c r="AG79" s="22"/>
      <c r="AH79" s="22"/>
      <c r="AI79" s="22"/>
      <c r="AJ79" s="22"/>
      <c r="AK79" s="22"/>
      <c r="AL79" s="22"/>
      <c r="AM79" s="22"/>
    </row>
    <row r="80" spans="1:39" s="875" customFormat="1">
      <c r="A80" s="586">
        <v>31</v>
      </c>
      <c r="B80" s="568" t="s">
        <v>232</v>
      </c>
      <c r="C80" s="334">
        <v>2474.6999999999998</v>
      </c>
      <c r="D80" s="334"/>
      <c r="E80" s="334"/>
      <c r="F80" s="334"/>
      <c r="G80" s="334"/>
      <c r="H80" s="334"/>
      <c r="I80" s="334"/>
      <c r="J80" s="733">
        <v>2478.8000000000002</v>
      </c>
      <c r="K80" s="733">
        <v>3443.7</v>
      </c>
      <c r="L80" s="733">
        <v>3468.8</v>
      </c>
      <c r="M80" s="733">
        <v>3834.3</v>
      </c>
      <c r="N80" s="733">
        <v>4260.1000000000004</v>
      </c>
      <c r="O80" s="733">
        <v>4822.3</v>
      </c>
      <c r="Q80" s="22"/>
      <c r="R80" s="22"/>
      <c r="S80" s="22"/>
      <c r="T80" s="22"/>
      <c r="U80" s="22"/>
      <c r="V80" s="22"/>
      <c r="W80" s="22"/>
      <c r="X80" s="22"/>
      <c r="Y80" s="22"/>
      <c r="Z80" s="22"/>
      <c r="AA80" s="22"/>
      <c r="AB80" s="22"/>
      <c r="AC80" s="22"/>
      <c r="AD80" s="22"/>
      <c r="AE80" s="22"/>
      <c r="AF80" s="22"/>
      <c r="AG80" s="22"/>
      <c r="AH80" s="22"/>
      <c r="AI80" s="22"/>
      <c r="AJ80" s="22"/>
      <c r="AK80" s="22"/>
      <c r="AL80" s="22"/>
      <c r="AM80" s="22"/>
    </row>
    <row r="81" spans="1:39" s="21" customFormat="1">
      <c r="A81" s="589"/>
      <c r="B81" s="566" t="s">
        <v>242</v>
      </c>
      <c r="C81" s="632" t="s">
        <v>119</v>
      </c>
      <c r="D81" s="632"/>
      <c r="E81" s="632"/>
      <c r="F81" s="632"/>
      <c r="G81" s="632"/>
      <c r="H81" s="632"/>
      <c r="I81" s="632"/>
      <c r="J81" s="607">
        <v>1.6</v>
      </c>
      <c r="K81" s="607">
        <v>0</v>
      </c>
      <c r="L81" s="607">
        <v>0</v>
      </c>
      <c r="M81" s="607">
        <v>0</v>
      </c>
      <c r="N81" s="607">
        <v>0</v>
      </c>
      <c r="O81" s="607">
        <v>0</v>
      </c>
      <c r="Q81" s="22"/>
      <c r="R81" s="22"/>
      <c r="S81" s="22"/>
      <c r="T81" s="22"/>
      <c r="U81" s="22"/>
      <c r="V81" s="22"/>
      <c r="W81" s="22"/>
      <c r="X81" s="22"/>
      <c r="Y81" s="22"/>
      <c r="Z81" s="22"/>
      <c r="AA81" s="22"/>
      <c r="AB81" s="22"/>
      <c r="AC81" s="22"/>
      <c r="AD81" s="22"/>
      <c r="AE81" s="22"/>
      <c r="AF81" s="22"/>
      <c r="AG81" s="22"/>
      <c r="AH81" s="22"/>
      <c r="AI81" s="22"/>
      <c r="AJ81" s="22"/>
      <c r="AK81" s="22"/>
      <c r="AL81" s="22"/>
      <c r="AM81" s="22"/>
    </row>
    <row r="82" spans="1:39" s="21" customFormat="1">
      <c r="A82" s="589"/>
      <c r="B82" s="566" t="s">
        <v>241</v>
      </c>
      <c r="C82" s="632" t="s">
        <v>119</v>
      </c>
      <c r="D82" s="632"/>
      <c r="E82" s="632"/>
      <c r="F82" s="632"/>
      <c r="G82" s="632"/>
      <c r="H82" s="632"/>
      <c r="I82" s="632"/>
      <c r="J82" s="607">
        <v>7.7</v>
      </c>
      <c r="K82" s="607">
        <v>0.2</v>
      </c>
      <c r="L82" s="607">
        <v>0.2</v>
      </c>
      <c r="M82" s="607">
        <v>0.2</v>
      </c>
      <c r="N82" s="607">
        <v>0.2</v>
      </c>
      <c r="O82" s="607">
        <v>0.2</v>
      </c>
      <c r="Q82" s="22"/>
      <c r="R82" s="22"/>
      <c r="S82" s="22"/>
      <c r="T82" s="22"/>
      <c r="U82" s="22"/>
      <c r="V82" s="22"/>
      <c r="W82" s="22"/>
      <c r="X82" s="22"/>
      <c r="Y82" s="22"/>
      <c r="Z82" s="22"/>
      <c r="AA82" s="22"/>
      <c r="AB82" s="22"/>
      <c r="AC82" s="22"/>
      <c r="AD82" s="22"/>
      <c r="AE82" s="22"/>
      <c r="AF82" s="22"/>
      <c r="AG82" s="22"/>
      <c r="AH82" s="22"/>
      <c r="AI82" s="22"/>
      <c r="AJ82" s="22"/>
      <c r="AK82" s="22"/>
      <c r="AL82" s="22"/>
      <c r="AM82" s="22"/>
    </row>
    <row r="83" spans="1:39" s="21" customFormat="1">
      <c r="A83" s="589"/>
      <c r="B83" s="566" t="s">
        <v>234</v>
      </c>
      <c r="C83" s="632" t="s">
        <v>119</v>
      </c>
      <c r="D83" s="632"/>
      <c r="E83" s="632"/>
      <c r="F83" s="632"/>
      <c r="G83" s="632"/>
      <c r="H83" s="632"/>
      <c r="I83" s="632"/>
      <c r="J83" s="607">
        <v>230.5</v>
      </c>
      <c r="K83" s="607">
        <v>1186.3</v>
      </c>
      <c r="L83" s="607">
        <v>1354</v>
      </c>
      <c r="M83" s="607">
        <v>1596.6</v>
      </c>
      <c r="N83" s="607">
        <v>1863</v>
      </c>
      <c r="O83" s="607">
        <v>2199.5</v>
      </c>
      <c r="Q83" s="22"/>
      <c r="R83" s="22"/>
      <c r="S83" s="22"/>
      <c r="T83" s="22"/>
      <c r="U83" s="22"/>
      <c r="V83" s="22"/>
      <c r="W83" s="22"/>
      <c r="X83" s="22"/>
      <c r="Y83" s="22"/>
      <c r="Z83" s="22"/>
      <c r="AA83" s="22"/>
      <c r="AB83" s="22"/>
      <c r="AC83" s="22"/>
      <c r="AD83" s="22"/>
      <c r="AE83" s="22"/>
      <c r="AF83" s="22"/>
      <c r="AG83" s="22"/>
      <c r="AH83" s="22"/>
      <c r="AI83" s="22"/>
      <c r="AJ83" s="22"/>
      <c r="AK83" s="22"/>
      <c r="AL83" s="22"/>
      <c r="AM83" s="22"/>
    </row>
    <row r="84" spans="1:39" s="21" customFormat="1">
      <c r="A84" s="589"/>
      <c r="B84" s="566" t="s">
        <v>235</v>
      </c>
      <c r="C84" s="632" t="s">
        <v>119</v>
      </c>
      <c r="D84" s="632"/>
      <c r="E84" s="632"/>
      <c r="F84" s="632"/>
      <c r="G84" s="632"/>
      <c r="H84" s="632"/>
      <c r="I84" s="632"/>
      <c r="J84" s="607">
        <v>54.5</v>
      </c>
      <c r="K84" s="607">
        <v>49.5</v>
      </c>
      <c r="L84" s="607">
        <v>49.5</v>
      </c>
      <c r="M84" s="607">
        <v>49.7</v>
      </c>
      <c r="N84" s="607">
        <v>52.4</v>
      </c>
      <c r="O84" s="607">
        <v>55.5</v>
      </c>
      <c r="Q84" s="22"/>
      <c r="R84" s="22"/>
      <c r="S84" s="22"/>
      <c r="T84" s="22"/>
      <c r="U84" s="22"/>
      <c r="V84" s="22"/>
      <c r="W84" s="22"/>
      <c r="X84" s="22"/>
      <c r="Y84" s="22"/>
      <c r="Z84" s="22"/>
      <c r="AA84" s="22"/>
      <c r="AB84" s="22"/>
      <c r="AC84" s="22"/>
      <c r="AD84" s="22"/>
      <c r="AE84" s="22"/>
      <c r="AF84" s="22"/>
      <c r="AG84" s="22"/>
      <c r="AH84" s="22"/>
      <c r="AI84" s="22"/>
      <c r="AJ84" s="22"/>
      <c r="AK84" s="22"/>
      <c r="AL84" s="22"/>
      <c r="AM84" s="22"/>
    </row>
    <row r="85" spans="1:39" s="21" customFormat="1">
      <c r="A85" s="589"/>
      <c r="B85" s="566" t="s">
        <v>233</v>
      </c>
      <c r="C85" s="632">
        <v>2411.3000000000002</v>
      </c>
      <c r="D85" s="632"/>
      <c r="E85" s="632"/>
      <c r="F85" s="848"/>
      <c r="G85" s="632"/>
      <c r="H85" s="632"/>
      <c r="I85" s="632"/>
      <c r="J85" s="607">
        <v>2040.5</v>
      </c>
      <c r="K85" s="607">
        <v>2086.3000000000002</v>
      </c>
      <c r="L85" s="607">
        <v>1944.4</v>
      </c>
      <c r="M85" s="734">
        <v>2056</v>
      </c>
      <c r="N85" s="607">
        <v>2196</v>
      </c>
      <c r="O85" s="607">
        <v>2398.5</v>
      </c>
      <c r="Q85" s="22"/>
      <c r="R85" s="22"/>
      <c r="S85" s="22"/>
      <c r="T85" s="22"/>
      <c r="U85" s="22"/>
      <c r="V85" s="22"/>
      <c r="W85" s="22"/>
      <c r="X85" s="22"/>
      <c r="Y85" s="22"/>
      <c r="Z85" s="22"/>
      <c r="AA85" s="22"/>
      <c r="AB85" s="22"/>
      <c r="AC85" s="22"/>
      <c r="AD85" s="22"/>
      <c r="AE85" s="22"/>
      <c r="AF85" s="22"/>
      <c r="AG85" s="22"/>
      <c r="AH85" s="22"/>
      <c r="AI85" s="22"/>
      <c r="AJ85" s="22"/>
      <c r="AK85" s="22"/>
      <c r="AL85" s="22"/>
      <c r="AM85" s="22"/>
    </row>
    <row r="86" spans="1:39" s="21" customFormat="1">
      <c r="A86" s="589"/>
      <c r="B86" s="566" t="s">
        <v>240</v>
      </c>
      <c r="C86" s="632" t="s">
        <v>119</v>
      </c>
      <c r="D86" s="632"/>
      <c r="E86" s="632"/>
      <c r="F86" s="632"/>
      <c r="G86" s="632"/>
      <c r="H86" s="632"/>
      <c r="I86" s="632"/>
      <c r="J86" s="607">
        <v>22.2</v>
      </c>
      <c r="K86" s="607">
        <v>53.6</v>
      </c>
      <c r="L86" s="607">
        <v>62.7</v>
      </c>
      <c r="M86" s="607">
        <v>73.7</v>
      </c>
      <c r="N86" s="607">
        <v>87.4</v>
      </c>
      <c r="O86" s="607">
        <v>103.7</v>
      </c>
      <c r="Q86" s="22"/>
      <c r="R86" s="22"/>
      <c r="S86" s="22"/>
      <c r="T86" s="22"/>
      <c r="U86" s="22"/>
      <c r="V86" s="22"/>
      <c r="W86" s="22"/>
      <c r="X86" s="22"/>
      <c r="Y86" s="22"/>
      <c r="Z86" s="22"/>
      <c r="AA86" s="22"/>
      <c r="AB86" s="22"/>
      <c r="AC86" s="22"/>
      <c r="AD86" s="22"/>
      <c r="AE86" s="22"/>
      <c r="AF86" s="22"/>
      <c r="AG86" s="22"/>
      <c r="AH86" s="22"/>
      <c r="AI86" s="22"/>
      <c r="AJ86" s="22"/>
      <c r="AK86" s="22"/>
      <c r="AL86" s="22"/>
      <c r="AM86" s="22"/>
    </row>
    <row r="87" spans="1:39" s="21" customFormat="1">
      <c r="A87" s="589"/>
      <c r="B87" s="566" t="s">
        <v>239</v>
      </c>
      <c r="C87" s="632">
        <v>24</v>
      </c>
      <c r="D87" s="632"/>
      <c r="E87" s="632"/>
      <c r="F87" s="632"/>
      <c r="G87" s="632"/>
      <c r="H87" s="632"/>
      <c r="I87" s="632"/>
      <c r="J87" s="607">
        <v>13.5</v>
      </c>
      <c r="K87" s="607">
        <v>15.3</v>
      </c>
      <c r="L87" s="607">
        <v>15.3</v>
      </c>
      <c r="M87" s="607">
        <v>15.4</v>
      </c>
      <c r="N87" s="607">
        <v>16.2</v>
      </c>
      <c r="O87" s="607">
        <v>17.2</v>
      </c>
      <c r="Q87" s="22"/>
      <c r="R87" s="22"/>
      <c r="S87" s="22"/>
      <c r="T87" s="22"/>
      <c r="U87" s="22"/>
      <c r="V87" s="22"/>
      <c r="W87" s="22"/>
      <c r="X87" s="22"/>
      <c r="Y87" s="22"/>
      <c r="Z87" s="22"/>
      <c r="AA87" s="22"/>
      <c r="AB87" s="22"/>
      <c r="AC87" s="22"/>
      <c r="AD87" s="22"/>
      <c r="AE87" s="22"/>
      <c r="AF87" s="22"/>
      <c r="AG87" s="22"/>
      <c r="AH87" s="22"/>
      <c r="AI87" s="22"/>
      <c r="AJ87" s="22"/>
      <c r="AK87" s="22"/>
      <c r="AL87" s="22"/>
      <c r="AM87" s="22"/>
    </row>
    <row r="88" spans="1:39" s="21" customFormat="1">
      <c r="A88" s="589"/>
      <c r="B88" s="566" t="s">
        <v>237</v>
      </c>
      <c r="C88" s="632" t="s">
        <v>119</v>
      </c>
      <c r="D88" s="632"/>
      <c r="E88" s="632"/>
      <c r="F88" s="632"/>
      <c r="G88" s="632"/>
      <c r="H88" s="632"/>
      <c r="I88" s="632"/>
      <c r="J88" s="607">
        <v>23.6</v>
      </c>
      <c r="K88" s="607">
        <v>46</v>
      </c>
      <c r="L88" s="607">
        <v>36.1</v>
      </c>
      <c r="M88" s="607">
        <v>36.200000000000003</v>
      </c>
      <c r="N88" s="607">
        <v>38.1</v>
      </c>
      <c r="O88" s="607">
        <v>40.4</v>
      </c>
      <c r="Q88" s="22"/>
      <c r="R88" s="22"/>
      <c r="S88" s="22"/>
      <c r="T88" s="22"/>
      <c r="U88" s="22"/>
      <c r="V88" s="22"/>
      <c r="W88" s="22"/>
      <c r="X88" s="22"/>
      <c r="Y88" s="22"/>
      <c r="Z88" s="22"/>
      <c r="AA88" s="22"/>
      <c r="AB88" s="22"/>
      <c r="AC88" s="22"/>
      <c r="AD88" s="22"/>
      <c r="AE88" s="22"/>
      <c r="AF88" s="22"/>
      <c r="AG88" s="22"/>
      <c r="AH88" s="22"/>
      <c r="AI88" s="22"/>
      <c r="AJ88" s="22"/>
      <c r="AK88" s="22"/>
      <c r="AL88" s="22"/>
      <c r="AM88" s="22"/>
    </row>
    <row r="89" spans="1:39" s="21" customFormat="1">
      <c r="A89" s="589"/>
      <c r="B89" s="566" t="s">
        <v>238</v>
      </c>
      <c r="C89" s="632">
        <v>39.299999999999997</v>
      </c>
      <c r="D89" s="632"/>
      <c r="E89" s="632"/>
      <c r="F89" s="632"/>
      <c r="G89" s="632"/>
      <c r="H89" s="632"/>
      <c r="I89" s="632"/>
      <c r="J89" s="607">
        <v>84.8</v>
      </c>
      <c r="K89" s="607">
        <v>6.5</v>
      </c>
      <c r="L89" s="607">
        <v>6.5</v>
      </c>
      <c r="M89" s="607">
        <v>6.5</v>
      </c>
      <c r="N89" s="607">
        <v>6.9</v>
      </c>
      <c r="O89" s="607">
        <v>7.3</v>
      </c>
      <c r="Q89" s="22"/>
      <c r="R89" s="22"/>
      <c r="S89" s="22"/>
      <c r="T89" s="22"/>
      <c r="U89" s="22"/>
      <c r="V89" s="22"/>
      <c r="W89" s="22"/>
      <c r="X89" s="22"/>
      <c r="Y89" s="22"/>
      <c r="Z89" s="22"/>
      <c r="AA89" s="22"/>
      <c r="AB89" s="22"/>
      <c r="AC89" s="22"/>
      <c r="AD89" s="22"/>
      <c r="AE89" s="22"/>
      <c r="AF89" s="22"/>
      <c r="AG89" s="22"/>
      <c r="AH89" s="22"/>
      <c r="AI89" s="22"/>
      <c r="AJ89" s="22"/>
      <c r="AK89" s="22"/>
      <c r="AL89" s="22"/>
      <c r="AM89" s="22"/>
    </row>
    <row r="90" spans="1:39" s="21" customFormat="1">
      <c r="A90" s="589"/>
      <c r="B90" s="566"/>
      <c r="C90" s="632"/>
      <c r="D90" s="632"/>
      <c r="E90" s="632"/>
      <c r="F90" s="632"/>
      <c r="G90" s="632"/>
      <c r="H90" s="632"/>
      <c r="I90" s="632"/>
      <c r="J90" s="607"/>
      <c r="K90" s="607"/>
      <c r="L90" s="607"/>
      <c r="M90" s="607"/>
      <c r="N90" s="607"/>
      <c r="O90" s="607"/>
      <c r="Q90" s="22"/>
      <c r="R90" s="22"/>
      <c r="S90" s="22"/>
      <c r="T90" s="22"/>
      <c r="U90" s="22"/>
      <c r="V90" s="22"/>
      <c r="W90" s="22"/>
      <c r="X90" s="22"/>
      <c r="Y90" s="22"/>
      <c r="Z90" s="22"/>
      <c r="AA90" s="22"/>
      <c r="AB90" s="22"/>
      <c r="AC90" s="22"/>
      <c r="AD90" s="22"/>
      <c r="AE90" s="22"/>
      <c r="AF90" s="22"/>
      <c r="AG90" s="22"/>
      <c r="AH90" s="22"/>
      <c r="AI90" s="22"/>
      <c r="AJ90" s="22"/>
      <c r="AK90" s="22"/>
      <c r="AL90" s="22"/>
      <c r="AM90" s="22"/>
    </row>
    <row r="91" spans="1:39" s="21" customFormat="1">
      <c r="A91" s="586"/>
      <c r="B91" s="568" t="s">
        <v>243</v>
      </c>
      <c r="C91" s="334"/>
      <c r="D91" s="334"/>
      <c r="E91" s="334"/>
      <c r="F91" s="334"/>
      <c r="G91" s="334"/>
      <c r="H91" s="334"/>
      <c r="I91" s="334"/>
      <c r="J91" s="733"/>
      <c r="K91" s="733"/>
      <c r="L91" s="733"/>
      <c r="M91" s="733"/>
      <c r="N91" s="733"/>
      <c r="O91" s="733"/>
      <c r="Q91" s="22"/>
      <c r="R91" s="22"/>
      <c r="S91" s="22"/>
      <c r="T91" s="22"/>
      <c r="U91" s="22"/>
      <c r="V91" s="22"/>
      <c r="W91" s="22"/>
      <c r="X91" s="22"/>
      <c r="Y91" s="22"/>
      <c r="Z91" s="22"/>
      <c r="AA91" s="22"/>
      <c r="AB91" s="22"/>
      <c r="AC91" s="22"/>
      <c r="AD91" s="22"/>
      <c r="AE91" s="22"/>
      <c r="AF91" s="22"/>
      <c r="AG91" s="22"/>
      <c r="AH91" s="22"/>
      <c r="AI91" s="22"/>
      <c r="AJ91" s="22"/>
      <c r="AK91" s="22"/>
      <c r="AL91" s="22"/>
      <c r="AM91" s="22"/>
    </row>
    <row r="92" spans="1:39" s="28" customFormat="1">
      <c r="A92" s="959"/>
      <c r="B92" s="476"/>
      <c r="C92" s="149"/>
      <c r="D92" s="149"/>
      <c r="E92" s="149"/>
      <c r="F92" s="149"/>
      <c r="G92" s="149"/>
      <c r="H92" s="149"/>
      <c r="I92" s="149"/>
      <c r="J92" s="756"/>
      <c r="K92" s="143"/>
      <c r="L92" s="143"/>
      <c r="M92" s="143"/>
      <c r="N92" s="143"/>
      <c r="O92" s="143"/>
      <c r="Q92" s="14"/>
      <c r="R92" s="14"/>
      <c r="S92" s="14"/>
      <c r="T92" s="14"/>
      <c r="U92" s="14"/>
      <c r="V92" s="14"/>
      <c r="W92" s="14"/>
      <c r="X92" s="14"/>
      <c r="Y92" s="14"/>
      <c r="Z92" s="14"/>
      <c r="AA92" s="14"/>
      <c r="AB92" s="14"/>
      <c r="AC92" s="14"/>
      <c r="AD92" s="14"/>
      <c r="AE92" s="14"/>
      <c r="AF92" s="14"/>
      <c r="AG92" s="14"/>
      <c r="AH92" s="14"/>
      <c r="AI92" s="14"/>
      <c r="AJ92" s="14"/>
      <c r="AK92" s="14"/>
      <c r="AL92" s="14"/>
      <c r="AM92" s="14"/>
    </row>
    <row r="93" spans="1:39" s="15" customFormat="1" ht="20.25">
      <c r="A93" s="278"/>
      <c r="B93" s="894" t="s">
        <v>841</v>
      </c>
      <c r="C93" s="278"/>
      <c r="D93" s="278"/>
      <c r="E93" s="276"/>
      <c r="F93" s="278"/>
      <c r="G93" s="278"/>
      <c r="H93" s="278"/>
      <c r="I93" s="278"/>
      <c r="J93" s="278"/>
      <c r="K93" s="278"/>
      <c r="L93" s="278"/>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row>
    <row r="94" spans="1:39" s="22" customFormat="1" ht="15.75">
      <c r="A94" s="503"/>
      <c r="B94" s="847" t="s">
        <v>715</v>
      </c>
      <c r="C94" s="623"/>
      <c r="D94" s="623"/>
      <c r="E94" s="623"/>
      <c r="F94" s="623"/>
      <c r="G94" s="623"/>
      <c r="H94" s="623"/>
      <c r="I94" s="564">
        <v>2018</v>
      </c>
      <c r="J94" s="564">
        <v>2019</v>
      </c>
      <c r="K94" s="564">
        <v>2020</v>
      </c>
      <c r="L94" s="564">
        <v>2021</v>
      </c>
      <c r="M94" s="564">
        <v>2022</v>
      </c>
      <c r="N94" s="564">
        <v>2023</v>
      </c>
    </row>
    <row r="95" spans="1:39" s="22" customFormat="1" ht="13.5" customHeight="1">
      <c r="A95" s="503"/>
      <c r="B95" s="847" t="s">
        <v>171</v>
      </c>
      <c r="C95" s="624"/>
      <c r="D95" s="624"/>
      <c r="E95" s="624"/>
      <c r="F95" s="624"/>
      <c r="G95" s="624"/>
      <c r="H95" s="624"/>
      <c r="I95" s="871" t="s">
        <v>81</v>
      </c>
      <c r="J95" s="565" t="s">
        <v>82</v>
      </c>
      <c r="K95" s="565" t="s">
        <v>82</v>
      </c>
      <c r="L95" s="565" t="s">
        <v>82</v>
      </c>
      <c r="M95" s="565" t="s">
        <v>82</v>
      </c>
      <c r="N95" s="565" t="s">
        <v>82</v>
      </c>
    </row>
    <row r="96" spans="1:39" s="22" customFormat="1">
      <c r="A96" s="503"/>
      <c r="B96" s="584" t="s">
        <v>173</v>
      </c>
      <c r="C96" s="230"/>
      <c r="D96" s="230"/>
      <c r="E96" s="230"/>
      <c r="F96" s="230"/>
      <c r="G96" s="230"/>
      <c r="H96" s="230"/>
      <c r="I96" s="871" t="s">
        <v>770</v>
      </c>
      <c r="J96" s="567" t="s">
        <v>762</v>
      </c>
      <c r="K96" s="567" t="s">
        <v>762</v>
      </c>
      <c r="L96" s="567" t="s">
        <v>762</v>
      </c>
      <c r="M96" s="567" t="s">
        <v>762</v>
      </c>
      <c r="N96" s="567" t="s">
        <v>762</v>
      </c>
    </row>
    <row r="97" spans="1:39" s="22" customFormat="1">
      <c r="A97" s="503"/>
      <c r="B97" s="503"/>
      <c r="C97" s="284"/>
      <c r="D97" s="284"/>
      <c r="E97" s="284"/>
      <c r="F97" s="284"/>
      <c r="G97" s="284"/>
      <c r="H97" s="584"/>
      <c r="I97" s="872"/>
      <c r="J97" s="593"/>
      <c r="K97" s="593"/>
      <c r="L97" s="593"/>
      <c r="M97" s="593"/>
      <c r="N97" s="593"/>
    </row>
    <row r="98" spans="1:39" s="875" customFormat="1">
      <c r="A98" s="586">
        <v>2</v>
      </c>
      <c r="B98" s="568" t="s">
        <v>213</v>
      </c>
      <c r="C98" s="334"/>
      <c r="D98" s="334"/>
      <c r="E98" s="334"/>
      <c r="F98" s="334"/>
      <c r="G98" s="334"/>
      <c r="H98" s="334"/>
      <c r="I98" s="873">
        <f>I100+I106+I108+I112+I116+I119+I123+I135</f>
        <v>16134.199999999999</v>
      </c>
      <c r="J98" s="874">
        <v>16133.5</v>
      </c>
      <c r="K98" s="733">
        <v>16189.8</v>
      </c>
      <c r="L98" s="733">
        <v>16625.5</v>
      </c>
      <c r="M98" s="733">
        <v>17986.599999999999</v>
      </c>
      <c r="N98" s="733">
        <v>19516.599999999999</v>
      </c>
      <c r="P98" s="22"/>
      <c r="Q98" s="22"/>
      <c r="R98" s="22"/>
      <c r="S98" s="22"/>
      <c r="T98" s="22"/>
      <c r="U98" s="22"/>
      <c r="V98" s="22"/>
      <c r="W98" s="22"/>
      <c r="X98" s="22"/>
      <c r="Y98" s="22"/>
      <c r="Z98" s="22"/>
      <c r="AA98" s="22"/>
      <c r="AB98" s="22"/>
      <c r="AC98" s="22"/>
      <c r="AD98" s="22"/>
      <c r="AE98" s="22"/>
      <c r="AF98" s="22"/>
      <c r="AG98" s="22"/>
      <c r="AH98" s="22"/>
      <c r="AI98" s="22"/>
      <c r="AJ98" s="22"/>
      <c r="AK98" s="22"/>
      <c r="AL98" s="22"/>
      <c r="AM98" s="22"/>
    </row>
    <row r="99" spans="1:39" s="878" customFormat="1">
      <c r="A99" s="587"/>
      <c r="B99" s="588"/>
      <c r="C99" s="848"/>
      <c r="D99" s="848"/>
      <c r="E99" s="848"/>
      <c r="F99" s="848"/>
      <c r="G99" s="848"/>
      <c r="H99" s="848"/>
      <c r="I99" s="876"/>
      <c r="J99" s="734"/>
      <c r="K99" s="734"/>
      <c r="L99" s="734"/>
      <c r="M99" s="734"/>
      <c r="N99" s="734"/>
      <c r="P99" s="877"/>
      <c r="Q99" s="877"/>
      <c r="R99" s="22"/>
      <c r="S99" s="22"/>
      <c r="T99" s="22"/>
      <c r="U99" s="22"/>
      <c r="V99" s="22"/>
      <c r="W99" s="22"/>
      <c r="X99" s="22"/>
      <c r="Y99" s="22"/>
      <c r="Z99" s="22"/>
      <c r="AA99" s="22"/>
      <c r="AB99" s="22"/>
      <c r="AC99" s="22"/>
      <c r="AD99" s="22"/>
      <c r="AE99" s="22"/>
      <c r="AF99" s="22"/>
      <c r="AG99" s="22"/>
      <c r="AH99" s="22"/>
      <c r="AI99" s="22"/>
      <c r="AJ99" s="22"/>
      <c r="AK99" s="22"/>
      <c r="AL99" s="22"/>
      <c r="AM99" s="22"/>
    </row>
    <row r="100" spans="1:39" s="875" customFormat="1">
      <c r="A100" s="586">
        <v>21</v>
      </c>
      <c r="B100" s="568" t="s">
        <v>214</v>
      </c>
      <c r="C100" s="334"/>
      <c r="D100" s="334"/>
      <c r="E100" s="334"/>
      <c r="F100" s="334"/>
      <c r="G100" s="334"/>
      <c r="H100" s="334"/>
      <c r="I100" s="873">
        <f>I101+I104</f>
        <v>5198.2999999999993</v>
      </c>
      <c r="J100" s="733">
        <v>4448.5</v>
      </c>
      <c r="K100" s="733">
        <v>4770.3</v>
      </c>
      <c r="L100" s="733">
        <v>4993.3999999999996</v>
      </c>
      <c r="M100" s="733">
        <v>5130.1000000000004</v>
      </c>
      <c r="N100" s="733">
        <v>5407.2</v>
      </c>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row>
    <row r="101" spans="1:39" s="21" customFormat="1">
      <c r="A101" s="589"/>
      <c r="B101" s="566" t="s">
        <v>215</v>
      </c>
      <c r="C101" s="632"/>
      <c r="D101" s="632"/>
      <c r="E101" s="632"/>
      <c r="F101" s="848"/>
      <c r="G101" s="632"/>
      <c r="H101" s="632"/>
      <c r="I101" s="879">
        <f>I102+I103</f>
        <v>4486.3999999999996</v>
      </c>
      <c r="J101" s="607">
        <v>4015.5</v>
      </c>
      <c r="K101" s="607">
        <v>4312.3</v>
      </c>
      <c r="L101" s="607">
        <v>4521.6000000000004</v>
      </c>
      <c r="M101" s="607">
        <v>4644.1000000000004</v>
      </c>
      <c r="N101" s="607">
        <v>4892.1000000000004</v>
      </c>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row>
    <row r="102" spans="1:39" s="21" customFormat="1">
      <c r="A102" s="589"/>
      <c r="B102" s="566" t="s">
        <v>216</v>
      </c>
      <c r="C102" s="632"/>
      <c r="D102" s="632"/>
      <c r="E102" s="632"/>
      <c r="F102" s="848"/>
      <c r="G102" s="632"/>
      <c r="H102" s="632"/>
      <c r="I102" s="879">
        <v>4362.7</v>
      </c>
      <c r="J102" s="607">
        <v>3874.8</v>
      </c>
      <c r="K102" s="607">
        <v>4164.5</v>
      </c>
      <c r="L102" s="607">
        <v>4369.2</v>
      </c>
      <c r="M102" s="607">
        <v>4488.3999999999996</v>
      </c>
      <c r="N102" s="607">
        <v>4725.5</v>
      </c>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row>
    <row r="103" spans="1:39" s="21" customFormat="1">
      <c r="A103" s="589"/>
      <c r="B103" s="566" t="s">
        <v>217</v>
      </c>
      <c r="C103" s="632"/>
      <c r="D103" s="632"/>
      <c r="E103" s="632"/>
      <c r="F103" s="848"/>
      <c r="G103" s="632"/>
      <c r="H103" s="632"/>
      <c r="I103" s="879">
        <v>123.7</v>
      </c>
      <c r="J103" s="607">
        <v>140.69999999999999</v>
      </c>
      <c r="K103" s="607">
        <v>147.80000000000001</v>
      </c>
      <c r="L103" s="607">
        <v>152.4</v>
      </c>
      <c r="M103" s="607">
        <v>157.80000000000001</v>
      </c>
      <c r="N103" s="607">
        <v>166.6</v>
      </c>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row>
    <row r="104" spans="1:39" s="21" customFormat="1">
      <c r="A104" s="589"/>
      <c r="B104" s="566" t="s">
        <v>218</v>
      </c>
      <c r="C104" s="632"/>
      <c r="D104" s="632"/>
      <c r="E104" s="632"/>
      <c r="F104" s="848"/>
      <c r="G104" s="632"/>
      <c r="H104" s="632"/>
      <c r="I104" s="879">
        <v>711.9</v>
      </c>
      <c r="J104" s="607">
        <v>433</v>
      </c>
      <c r="K104" s="607">
        <v>458.1</v>
      </c>
      <c r="L104" s="607">
        <v>471.8</v>
      </c>
      <c r="M104" s="607">
        <v>486</v>
      </c>
      <c r="N104" s="607">
        <v>515.1</v>
      </c>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row>
    <row r="105" spans="1:39" s="21" customFormat="1">
      <c r="A105" s="589"/>
      <c r="B105" s="566"/>
      <c r="C105" s="632"/>
      <c r="D105" s="632"/>
      <c r="E105" s="632"/>
      <c r="F105" s="848"/>
      <c r="G105" s="632"/>
      <c r="H105" s="632"/>
      <c r="I105" s="879"/>
      <c r="J105" s="607"/>
      <c r="K105" s="607"/>
      <c r="L105" s="607"/>
      <c r="M105" s="607"/>
      <c r="N105" s="607"/>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row>
    <row r="106" spans="1:39" s="875" customFormat="1">
      <c r="A106" s="586">
        <v>22</v>
      </c>
      <c r="B106" s="568" t="s">
        <v>219</v>
      </c>
      <c r="C106" s="334"/>
      <c r="D106" s="334"/>
      <c r="E106" s="334"/>
      <c r="F106" s="334"/>
      <c r="G106" s="334"/>
      <c r="H106" s="334"/>
      <c r="I106" s="873">
        <v>4879.2</v>
      </c>
      <c r="J106" s="733">
        <v>4597.8</v>
      </c>
      <c r="K106" s="733">
        <v>4250.7</v>
      </c>
      <c r="L106" s="733">
        <v>4165.8</v>
      </c>
      <c r="M106" s="733">
        <v>4524</v>
      </c>
      <c r="N106" s="733">
        <v>5078.3</v>
      </c>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row>
    <row r="107" spans="1:39" s="21" customFormat="1">
      <c r="A107" s="589"/>
      <c r="B107" s="566"/>
      <c r="C107" s="632"/>
      <c r="D107" s="632"/>
      <c r="E107" s="632"/>
      <c r="F107" s="848"/>
      <c r="G107" s="632"/>
      <c r="H107" s="632"/>
      <c r="I107" s="879"/>
      <c r="J107" s="607"/>
      <c r="K107" s="607"/>
      <c r="L107" s="607"/>
      <c r="M107" s="607"/>
      <c r="N107" s="607"/>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row>
    <row r="108" spans="1:39" s="875" customFormat="1">
      <c r="A108" s="586">
        <v>24</v>
      </c>
      <c r="B108" s="568" t="s">
        <v>220</v>
      </c>
      <c r="C108" s="334"/>
      <c r="D108" s="334"/>
      <c r="E108" s="334"/>
      <c r="F108" s="334"/>
      <c r="G108" s="334"/>
      <c r="H108" s="334"/>
      <c r="I108" s="873">
        <f>I109+I110</f>
        <v>1853.3</v>
      </c>
      <c r="J108" s="733">
        <v>1950.1</v>
      </c>
      <c r="K108" s="733">
        <v>2074.8000000000002</v>
      </c>
      <c r="L108" s="733">
        <v>2105</v>
      </c>
      <c r="M108" s="733">
        <v>2289.3000000000002</v>
      </c>
      <c r="N108" s="733">
        <v>2351.6</v>
      </c>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row>
    <row r="109" spans="1:39" s="21" customFormat="1">
      <c r="A109" s="589"/>
      <c r="B109" s="566" t="s">
        <v>221</v>
      </c>
      <c r="C109" s="632"/>
      <c r="D109" s="632"/>
      <c r="E109" s="632"/>
      <c r="F109" s="632"/>
      <c r="G109" s="632"/>
      <c r="H109" s="632"/>
      <c r="I109" s="879">
        <v>210.5</v>
      </c>
      <c r="J109" s="607">
        <v>471</v>
      </c>
      <c r="K109" s="607">
        <v>501.1</v>
      </c>
      <c r="L109" s="607">
        <v>508.4</v>
      </c>
      <c r="M109" s="607">
        <v>552.9</v>
      </c>
      <c r="N109" s="607">
        <v>568</v>
      </c>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row>
    <row r="110" spans="1:39" s="21" customFormat="1">
      <c r="A110" s="589"/>
      <c r="B110" s="566" t="s">
        <v>222</v>
      </c>
      <c r="C110" s="632"/>
      <c r="D110" s="632"/>
      <c r="E110" s="632"/>
      <c r="F110" s="632"/>
      <c r="G110" s="632"/>
      <c r="H110" s="632"/>
      <c r="I110" s="879">
        <v>1642.8</v>
      </c>
      <c r="J110" s="607">
        <v>1479.1</v>
      </c>
      <c r="K110" s="607">
        <v>1573.7</v>
      </c>
      <c r="L110" s="607">
        <v>1596.6</v>
      </c>
      <c r="M110" s="607">
        <v>1736.3</v>
      </c>
      <c r="N110" s="607">
        <v>1783.6</v>
      </c>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row>
    <row r="111" spans="1:39" s="21" customFormat="1">
      <c r="A111" s="589"/>
      <c r="B111" s="566"/>
      <c r="C111" s="632"/>
      <c r="D111" s="632"/>
      <c r="E111" s="632"/>
      <c r="F111" s="848"/>
      <c r="G111" s="632"/>
      <c r="H111" s="632"/>
      <c r="I111" s="879"/>
      <c r="J111" s="607"/>
      <c r="K111" s="607"/>
      <c r="L111" s="607"/>
      <c r="M111" s="607"/>
      <c r="N111" s="607"/>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row>
    <row r="112" spans="1:39" s="875" customFormat="1">
      <c r="A112" s="586">
        <v>26</v>
      </c>
      <c r="B112" s="568" t="s">
        <v>223</v>
      </c>
      <c r="C112" s="334"/>
      <c r="D112" s="334"/>
      <c r="E112" s="334"/>
      <c r="F112" s="334"/>
      <c r="G112" s="334"/>
      <c r="H112" s="334"/>
      <c r="I112" s="873">
        <v>1999.8</v>
      </c>
      <c r="J112" s="733">
        <v>2150.8000000000002</v>
      </c>
      <c r="K112" s="733">
        <v>1955.2</v>
      </c>
      <c r="L112" s="733">
        <v>1890.4</v>
      </c>
      <c r="M112" s="733">
        <v>2053.6999999999998</v>
      </c>
      <c r="N112" s="733">
        <v>2333.1</v>
      </c>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row>
    <row r="113" spans="1:39" s="21" customFormat="1" hidden="1">
      <c r="A113" s="589"/>
      <c r="B113" s="566" t="s">
        <v>224</v>
      </c>
      <c r="C113" s="632"/>
      <c r="D113" s="632"/>
      <c r="E113" s="632"/>
      <c r="F113" s="632"/>
      <c r="G113" s="632"/>
      <c r="H113" s="632"/>
      <c r="I113" s="879"/>
      <c r="J113" s="607"/>
      <c r="K113" s="607"/>
      <c r="L113" s="607"/>
      <c r="M113" s="607"/>
      <c r="N113" s="607"/>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row>
    <row r="114" spans="1:39" s="21" customFormat="1" hidden="1">
      <c r="A114" s="589"/>
      <c r="B114" s="566" t="s">
        <v>225</v>
      </c>
      <c r="C114" s="632"/>
      <c r="D114" s="632"/>
      <c r="E114" s="632"/>
      <c r="F114" s="632"/>
      <c r="G114" s="632"/>
      <c r="H114" s="632"/>
      <c r="I114" s="879"/>
      <c r="J114" s="607"/>
      <c r="K114" s="607"/>
      <c r="L114" s="607"/>
      <c r="M114" s="607"/>
      <c r="N114" s="607"/>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row>
    <row r="115" spans="1:39" s="21" customFormat="1">
      <c r="A115" s="589"/>
      <c r="B115" s="566"/>
      <c r="C115" s="632"/>
      <c r="D115" s="632"/>
      <c r="E115" s="632"/>
      <c r="F115" s="848"/>
      <c r="G115" s="632"/>
      <c r="H115" s="632"/>
      <c r="I115" s="879"/>
      <c r="J115" s="607"/>
      <c r="K115" s="607"/>
      <c r="L115" s="607"/>
      <c r="M115" s="607"/>
      <c r="N115" s="607"/>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row>
    <row r="116" spans="1:39" s="875" customFormat="1">
      <c r="A116" s="586">
        <v>27</v>
      </c>
      <c r="B116" s="568" t="s">
        <v>226</v>
      </c>
      <c r="C116" s="334"/>
      <c r="D116" s="334"/>
      <c r="E116" s="334"/>
      <c r="F116" s="334"/>
      <c r="G116" s="334"/>
      <c r="H116" s="334"/>
      <c r="I116" s="873">
        <f>I117</f>
        <v>0.9</v>
      </c>
      <c r="J116" s="733">
        <v>74.3</v>
      </c>
      <c r="K116" s="733">
        <v>67.5</v>
      </c>
      <c r="L116" s="733">
        <v>65.3</v>
      </c>
      <c r="M116" s="733">
        <v>70.900000000000006</v>
      </c>
      <c r="N116" s="733">
        <v>80.7</v>
      </c>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row>
    <row r="117" spans="1:39" s="21" customFormat="1">
      <c r="A117" s="589"/>
      <c r="B117" s="566" t="s">
        <v>227</v>
      </c>
      <c r="C117" s="632"/>
      <c r="D117" s="632"/>
      <c r="E117" s="632"/>
      <c r="F117" s="634"/>
      <c r="G117" s="634"/>
      <c r="H117" s="632"/>
      <c r="I117" s="879">
        <v>0.9</v>
      </c>
      <c r="J117" s="756">
        <v>74.3</v>
      </c>
      <c r="K117" s="756">
        <v>67.5</v>
      </c>
      <c r="L117" s="756">
        <v>65.3</v>
      </c>
      <c r="M117" s="756">
        <v>70.900000000000006</v>
      </c>
      <c r="N117" s="756">
        <v>80.7</v>
      </c>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row>
    <row r="118" spans="1:39" s="21" customFormat="1">
      <c r="A118" s="589"/>
      <c r="B118" s="566"/>
      <c r="C118" s="632"/>
      <c r="D118" s="632"/>
      <c r="E118" s="632"/>
      <c r="F118" s="848"/>
      <c r="G118" s="632"/>
      <c r="H118" s="632"/>
      <c r="I118" s="879"/>
      <c r="J118" s="607"/>
      <c r="K118" s="607"/>
      <c r="L118" s="607"/>
      <c r="M118" s="607"/>
      <c r="N118" s="607"/>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row>
    <row r="119" spans="1:39" s="875" customFormat="1">
      <c r="A119" s="586">
        <v>28</v>
      </c>
      <c r="B119" s="568" t="s">
        <v>228</v>
      </c>
      <c r="C119" s="334"/>
      <c r="D119" s="334"/>
      <c r="E119" s="334"/>
      <c r="F119" s="334"/>
      <c r="G119" s="334"/>
      <c r="H119" s="334"/>
      <c r="I119" s="873">
        <f>I120+I121</f>
        <v>611.20000000000005</v>
      </c>
      <c r="J119" s="880">
        <v>400.7</v>
      </c>
      <c r="K119" s="880">
        <v>425</v>
      </c>
      <c r="L119" s="880">
        <v>465.3</v>
      </c>
      <c r="M119" s="880">
        <v>516</v>
      </c>
      <c r="N119" s="880">
        <v>543.1</v>
      </c>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row>
    <row r="120" spans="1:39" s="21" customFormat="1">
      <c r="A120" s="589"/>
      <c r="B120" s="566" t="s">
        <v>169</v>
      </c>
      <c r="C120" s="632"/>
      <c r="D120" s="632"/>
      <c r="E120" s="632"/>
      <c r="F120" s="849"/>
      <c r="G120" s="632"/>
      <c r="H120" s="632"/>
      <c r="I120" s="879">
        <v>611.20000000000005</v>
      </c>
      <c r="J120" s="880">
        <v>400.7</v>
      </c>
      <c r="K120" s="880">
        <v>425</v>
      </c>
      <c r="L120" s="880">
        <v>465.3</v>
      </c>
      <c r="M120" s="880">
        <v>516</v>
      </c>
      <c r="N120" s="880">
        <v>543.1</v>
      </c>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row>
    <row r="121" spans="1:39" s="21" customFormat="1">
      <c r="A121" s="589"/>
      <c r="B121" s="566" t="s">
        <v>753</v>
      </c>
      <c r="C121" s="632"/>
      <c r="D121" s="632"/>
      <c r="E121" s="632"/>
      <c r="F121" s="849"/>
      <c r="G121" s="849"/>
      <c r="H121" s="634"/>
      <c r="I121" s="879"/>
      <c r="J121" s="609"/>
      <c r="K121" s="609"/>
      <c r="L121" s="609"/>
      <c r="M121" s="609"/>
      <c r="N121" s="609"/>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row>
    <row r="122" spans="1:39" s="21" customFormat="1">
      <c r="A122" s="589"/>
      <c r="B122" s="566"/>
      <c r="C122" s="632"/>
      <c r="D122" s="632"/>
      <c r="E122" s="632"/>
      <c r="F122" s="848"/>
      <c r="G122" s="632"/>
      <c r="H122" s="632"/>
      <c r="I122" s="879"/>
      <c r="J122" s="607"/>
      <c r="K122" s="607"/>
      <c r="L122" s="607"/>
      <c r="M122" s="607"/>
      <c r="N122" s="607"/>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row>
    <row r="123" spans="1:39" s="875" customFormat="1">
      <c r="A123" s="586">
        <v>31</v>
      </c>
      <c r="B123" s="568" t="s">
        <v>232</v>
      </c>
      <c r="C123" s="334"/>
      <c r="D123" s="334"/>
      <c r="E123" s="334"/>
      <c r="F123" s="334"/>
      <c r="G123" s="334"/>
      <c r="H123" s="334"/>
      <c r="I123" s="873">
        <f>SUM(I124:I133)</f>
        <v>1591.4999999999998</v>
      </c>
      <c r="J123" s="733">
        <v>2511.3000000000002</v>
      </c>
      <c r="K123" s="733">
        <v>2646.3</v>
      </c>
      <c r="L123" s="733">
        <v>2940.3</v>
      </c>
      <c r="M123" s="733">
        <v>3402.6</v>
      </c>
      <c r="N123" s="733">
        <v>3722.7</v>
      </c>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row>
    <row r="124" spans="1:39" s="21" customFormat="1">
      <c r="A124" s="589"/>
      <c r="B124" s="566" t="s">
        <v>242</v>
      </c>
      <c r="C124" s="632"/>
      <c r="D124" s="632"/>
      <c r="E124" s="632"/>
      <c r="F124" s="632"/>
      <c r="G124" s="632"/>
      <c r="H124" s="632"/>
      <c r="I124" s="879"/>
      <c r="J124" s="607">
        <v>4.0999999999999996</v>
      </c>
      <c r="K124" s="607">
        <v>1.6</v>
      </c>
      <c r="L124" s="607">
        <v>1.4</v>
      </c>
      <c r="M124" s="607">
        <v>1.5</v>
      </c>
      <c r="N124" s="607">
        <v>1.7</v>
      </c>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row>
    <row r="125" spans="1:39" s="21" customFormat="1">
      <c r="A125" s="589"/>
      <c r="B125" s="566" t="s">
        <v>241</v>
      </c>
      <c r="C125" s="632"/>
      <c r="D125" s="632"/>
      <c r="E125" s="632"/>
      <c r="F125" s="632"/>
      <c r="G125" s="632"/>
      <c r="H125" s="632"/>
      <c r="I125" s="879"/>
      <c r="J125" s="607">
        <v>7.7</v>
      </c>
      <c r="K125" s="607">
        <v>7</v>
      </c>
      <c r="L125" s="607">
        <v>6.8</v>
      </c>
      <c r="M125" s="607">
        <v>7.3</v>
      </c>
      <c r="N125" s="360">
        <v>8.4</v>
      </c>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row>
    <row r="126" spans="1:39" s="21" customFormat="1">
      <c r="A126" s="589"/>
      <c r="B126" s="566" t="s">
        <v>234</v>
      </c>
      <c r="C126" s="632"/>
      <c r="D126" s="632"/>
      <c r="E126" s="632"/>
      <c r="F126" s="632"/>
      <c r="G126" s="632"/>
      <c r="H126" s="632"/>
      <c r="I126" s="879">
        <v>48.8</v>
      </c>
      <c r="J126" s="607">
        <v>3.2</v>
      </c>
      <c r="K126" s="607">
        <v>2.9</v>
      </c>
      <c r="L126" s="607">
        <v>2.8</v>
      </c>
      <c r="M126" s="607">
        <v>3.1</v>
      </c>
      <c r="N126" s="360">
        <v>3.5</v>
      </c>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row>
    <row r="127" spans="1:39" s="21" customFormat="1">
      <c r="A127" s="589"/>
      <c r="B127" s="566" t="s">
        <v>235</v>
      </c>
      <c r="C127" s="632"/>
      <c r="D127" s="632"/>
      <c r="E127" s="632"/>
      <c r="F127" s="632"/>
      <c r="G127" s="632"/>
      <c r="H127" s="632"/>
      <c r="I127" s="879"/>
      <c r="J127" s="607">
        <v>54.5</v>
      </c>
      <c r="K127" s="607">
        <v>49.5</v>
      </c>
      <c r="L127" s="607">
        <v>47.9</v>
      </c>
      <c r="M127" s="607">
        <v>52</v>
      </c>
      <c r="N127" s="607">
        <v>59.2</v>
      </c>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row>
    <row r="128" spans="1:39" s="21" customFormat="1">
      <c r="A128" s="589"/>
      <c r="B128" s="566" t="s">
        <v>233</v>
      </c>
      <c r="C128" s="632"/>
      <c r="D128" s="632"/>
      <c r="E128" s="632"/>
      <c r="F128" s="848"/>
      <c r="G128" s="632"/>
      <c r="H128" s="632"/>
      <c r="I128" s="879">
        <v>1405.8</v>
      </c>
      <c r="J128" s="607">
        <v>2364.6</v>
      </c>
      <c r="K128" s="607">
        <v>2513</v>
      </c>
      <c r="L128" s="607">
        <v>2811.4</v>
      </c>
      <c r="M128" s="607">
        <v>3262.5</v>
      </c>
      <c r="N128" s="607">
        <v>3563.4</v>
      </c>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row>
    <row r="129" spans="1:39" s="21" customFormat="1">
      <c r="A129" s="589"/>
      <c r="B129" s="566" t="s">
        <v>240</v>
      </c>
      <c r="C129" s="632"/>
      <c r="D129" s="632"/>
      <c r="E129" s="632"/>
      <c r="F129" s="632"/>
      <c r="G129" s="632"/>
      <c r="H129" s="632"/>
      <c r="I129" s="879">
        <v>19.7</v>
      </c>
      <c r="J129" s="607">
        <v>24.1</v>
      </c>
      <c r="K129" s="607">
        <v>21.9</v>
      </c>
      <c r="L129" s="607">
        <v>21.2</v>
      </c>
      <c r="M129" s="607">
        <v>23</v>
      </c>
      <c r="N129" s="607">
        <v>26.2</v>
      </c>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row>
    <row r="130" spans="1:39" s="21" customFormat="1">
      <c r="A130" s="589"/>
      <c r="B130" s="566" t="s">
        <v>239</v>
      </c>
      <c r="C130" s="632"/>
      <c r="D130" s="632"/>
      <c r="E130" s="632"/>
      <c r="F130" s="632"/>
      <c r="G130" s="632"/>
      <c r="H130" s="632"/>
      <c r="I130" s="879">
        <v>15.2</v>
      </c>
      <c r="J130" s="607">
        <v>13.8</v>
      </c>
      <c r="K130" s="607">
        <v>12.6</v>
      </c>
      <c r="L130" s="607">
        <v>12.1</v>
      </c>
      <c r="M130" s="607">
        <v>13.2</v>
      </c>
      <c r="N130" s="607">
        <v>15</v>
      </c>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row>
    <row r="131" spans="1:39" s="21" customFormat="1">
      <c r="A131" s="589"/>
      <c r="B131" s="566" t="s">
        <v>237</v>
      </c>
      <c r="C131" s="632"/>
      <c r="D131" s="632"/>
      <c r="E131" s="632"/>
      <c r="F131" s="632"/>
      <c r="G131" s="632"/>
      <c r="H131" s="632"/>
      <c r="I131" s="879">
        <v>1.6</v>
      </c>
      <c r="J131" s="607">
        <v>40.200000000000003</v>
      </c>
      <c r="K131" s="607">
        <v>36.5</v>
      </c>
      <c r="L131" s="607">
        <v>35.299999999999997</v>
      </c>
      <c r="M131" s="607">
        <v>38.4</v>
      </c>
      <c r="N131" s="607">
        <v>43.7</v>
      </c>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row>
    <row r="132" spans="1:39" s="21" customFormat="1">
      <c r="A132" s="589"/>
      <c r="B132" s="566" t="s">
        <v>238</v>
      </c>
      <c r="C132" s="632"/>
      <c r="D132" s="632"/>
      <c r="E132" s="632"/>
      <c r="F132" s="632"/>
      <c r="G132" s="632"/>
      <c r="H132" s="632"/>
      <c r="I132" s="879">
        <v>4.8</v>
      </c>
      <c r="J132" s="607">
        <v>1.6</v>
      </c>
      <c r="K132" s="607">
        <v>1.5</v>
      </c>
      <c r="L132" s="607">
        <v>1.4</v>
      </c>
      <c r="M132" s="607">
        <v>1.5</v>
      </c>
      <c r="N132" s="607">
        <v>1.8</v>
      </c>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row>
    <row r="133" spans="1:39" s="21" customFormat="1">
      <c r="A133" s="589"/>
      <c r="B133" s="566" t="s">
        <v>229</v>
      </c>
      <c r="C133" s="632"/>
      <c r="D133" s="632"/>
      <c r="E133" s="632"/>
      <c r="F133" s="632"/>
      <c r="G133" s="632"/>
      <c r="H133" s="632"/>
      <c r="I133" s="879">
        <v>95.6</v>
      </c>
      <c r="J133" s="607"/>
      <c r="K133" s="607"/>
      <c r="L133" s="607"/>
      <c r="M133" s="607"/>
      <c r="N133" s="607"/>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row>
    <row r="134" spans="1:39" s="21" customFormat="1">
      <c r="A134" s="589"/>
      <c r="B134" s="566"/>
      <c r="C134" s="632"/>
      <c r="D134" s="632"/>
      <c r="E134" s="632"/>
      <c r="F134" s="632"/>
      <c r="G134" s="632"/>
      <c r="H134" s="632"/>
      <c r="I134" s="879"/>
      <c r="J134" s="607"/>
      <c r="K134" s="607"/>
      <c r="L134" s="607"/>
      <c r="M134" s="607"/>
      <c r="N134" s="607"/>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row>
    <row r="135" spans="1:39" s="21" customFormat="1">
      <c r="A135" s="586"/>
      <c r="B135" s="568" t="s">
        <v>243</v>
      </c>
      <c r="C135" s="334"/>
      <c r="D135" s="334"/>
      <c r="E135" s="334"/>
      <c r="F135" s="334"/>
      <c r="G135" s="334"/>
      <c r="H135" s="334"/>
      <c r="I135" s="881"/>
      <c r="J135" s="733"/>
      <c r="K135" s="733"/>
      <c r="L135" s="733"/>
      <c r="M135" s="733"/>
      <c r="N135" s="733"/>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row>
    <row r="136" spans="1:39" s="579" customFormat="1">
      <c r="A136" s="507"/>
      <c r="B136" s="507"/>
      <c r="C136" s="507"/>
      <c r="D136" s="507"/>
      <c r="E136" s="597"/>
      <c r="F136" s="507"/>
      <c r="G136" s="507"/>
      <c r="H136" s="507"/>
      <c r="I136" s="507"/>
      <c r="J136" s="507"/>
      <c r="K136" s="507"/>
      <c r="L136" s="22"/>
      <c r="M136" s="22"/>
      <c r="N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row>
    <row r="137" spans="1:39" s="579" customFormat="1" ht="15">
      <c r="A137" s="507"/>
      <c r="B137" s="882" t="s">
        <v>486</v>
      </c>
      <c r="C137" s="507"/>
      <c r="D137" s="507"/>
      <c r="E137" s="597"/>
      <c r="F137" s="507"/>
      <c r="G137" s="507"/>
      <c r="H137" s="507"/>
      <c r="I137" s="507"/>
      <c r="J137" s="507"/>
      <c r="K137" s="507"/>
      <c r="L137" s="22"/>
      <c r="M137" s="22"/>
      <c r="N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row>
    <row r="138" spans="1:39" s="579" customFormat="1">
      <c r="A138" s="507"/>
      <c r="B138" s="883" t="s">
        <v>683</v>
      </c>
      <c r="C138" s="507"/>
      <c r="D138" s="507"/>
      <c r="E138" s="597"/>
      <c r="F138" s="507"/>
      <c r="G138" s="507"/>
      <c r="H138" s="507"/>
      <c r="I138" s="507"/>
      <c r="J138" s="507"/>
      <c r="K138" s="507"/>
      <c r="L138" s="22"/>
      <c r="M138" s="22"/>
      <c r="N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row>
    <row r="139" spans="1:39" s="579" customFormat="1">
      <c r="A139" s="507"/>
      <c r="B139" s="883" t="s">
        <v>678</v>
      </c>
      <c r="C139" s="507"/>
      <c r="D139" s="507"/>
      <c r="E139" s="597"/>
      <c r="F139" s="507"/>
      <c r="G139" s="507"/>
      <c r="H139" s="507"/>
      <c r="I139" s="507"/>
      <c r="J139" s="507"/>
      <c r="K139" s="507"/>
      <c r="L139" s="22"/>
      <c r="M139" s="22"/>
      <c r="N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row>
    <row r="140" spans="1:39" s="579" customFormat="1">
      <c r="A140" s="507"/>
      <c r="B140" s="883" t="s">
        <v>679</v>
      </c>
      <c r="C140" s="507"/>
      <c r="D140" s="507"/>
      <c r="E140" s="597"/>
      <c r="F140" s="507"/>
      <c r="G140" s="507"/>
      <c r="H140" s="507"/>
      <c r="I140" s="507"/>
      <c r="J140" s="507"/>
      <c r="K140" s="507"/>
      <c r="L140" s="22"/>
      <c r="M140" s="22"/>
      <c r="N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row>
    <row r="141" spans="1:39" s="579" customFormat="1">
      <c r="A141" s="507"/>
      <c r="B141" s="883" t="s">
        <v>680</v>
      </c>
      <c r="C141" s="507"/>
      <c r="D141" s="507"/>
      <c r="E141" s="597"/>
      <c r="F141" s="507"/>
      <c r="G141" s="507"/>
      <c r="H141" s="507"/>
      <c r="I141" s="507"/>
      <c r="J141" s="507"/>
      <c r="K141" s="507"/>
      <c r="L141" s="22"/>
      <c r="M141" s="22"/>
      <c r="N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row>
    <row r="142" spans="1:39" s="579" customFormat="1">
      <c r="A142" s="507"/>
      <c r="B142" s="883" t="s">
        <v>681</v>
      </c>
      <c r="C142" s="507"/>
      <c r="D142" s="507"/>
      <c r="E142" s="597"/>
      <c r="F142" s="507"/>
      <c r="G142" s="507"/>
      <c r="H142" s="507"/>
      <c r="I142" s="507"/>
      <c r="J142" s="507"/>
      <c r="K142" s="507"/>
      <c r="L142" s="22"/>
      <c r="M142" s="22"/>
      <c r="N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row>
    <row r="143" spans="1:39" s="15" customFormat="1">
      <c r="A143" s="278"/>
      <c r="B143" s="803"/>
      <c r="C143" s="278"/>
      <c r="D143" s="278"/>
      <c r="E143" s="276"/>
      <c r="F143" s="278"/>
      <c r="G143" s="278"/>
      <c r="H143" s="278"/>
      <c r="I143" s="278"/>
      <c r="J143" s="278"/>
      <c r="K143" s="278"/>
      <c r="L143" s="14"/>
      <c r="M143" s="14"/>
      <c r="N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row>
    <row r="144" spans="1:39" s="15" customFormat="1" ht="20.25">
      <c r="A144" s="278"/>
      <c r="B144" s="578" t="s">
        <v>766</v>
      </c>
      <c r="C144" s="278"/>
      <c r="D144" s="278"/>
      <c r="E144" s="276"/>
      <c r="F144" s="278"/>
      <c r="G144" s="278"/>
      <c r="H144" s="278"/>
      <c r="I144" s="278"/>
      <c r="J144" s="278"/>
      <c r="K144" s="278"/>
      <c r="L144" s="14"/>
      <c r="M144" s="14"/>
      <c r="N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row>
    <row r="145" spans="1:39" s="15" customFormat="1" ht="15.75">
      <c r="A145" s="278"/>
      <c r="B145" s="847" t="s">
        <v>715</v>
      </c>
      <c r="C145" s="623"/>
      <c r="D145" s="623"/>
      <c r="E145" s="623"/>
      <c r="F145" s="623"/>
      <c r="G145" s="623"/>
      <c r="H145" s="623"/>
      <c r="I145" s="564">
        <v>2018</v>
      </c>
      <c r="J145" s="564">
        <v>2019</v>
      </c>
      <c r="K145" s="564">
        <v>2020</v>
      </c>
      <c r="L145" s="564">
        <v>2021</v>
      </c>
      <c r="M145" s="564">
        <v>2022</v>
      </c>
      <c r="N145" s="56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row>
    <row r="146" spans="1:39" s="15" customFormat="1" ht="25.5">
      <c r="A146" s="278"/>
      <c r="B146" s="847" t="s">
        <v>171</v>
      </c>
      <c r="C146" s="624"/>
      <c r="D146" s="624"/>
      <c r="E146" s="624"/>
      <c r="F146" s="624"/>
      <c r="G146" s="624"/>
      <c r="H146" s="624"/>
      <c r="I146" s="565" t="s">
        <v>82</v>
      </c>
      <c r="J146" s="565" t="s">
        <v>82</v>
      </c>
      <c r="K146" s="565" t="s">
        <v>82</v>
      </c>
      <c r="L146" s="565" t="s">
        <v>82</v>
      </c>
      <c r="M146" s="565" t="s">
        <v>82</v>
      </c>
      <c r="N146" s="565"/>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row>
    <row r="147" spans="1:39" s="15" customFormat="1">
      <c r="A147" s="278"/>
      <c r="B147" s="584" t="s">
        <v>173</v>
      </c>
      <c r="C147" s="230"/>
      <c r="D147" s="230"/>
      <c r="E147" s="230"/>
      <c r="F147" s="230"/>
      <c r="G147" s="230"/>
      <c r="H147" s="230"/>
      <c r="I147" s="567" t="s">
        <v>672</v>
      </c>
      <c r="J147" s="567" t="s">
        <v>672</v>
      </c>
      <c r="K147" s="567" t="s">
        <v>672</v>
      </c>
      <c r="L147" s="567" t="s">
        <v>672</v>
      </c>
      <c r="M147" s="567" t="s">
        <v>672</v>
      </c>
      <c r="N147" s="567"/>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row>
    <row r="148" spans="1:39" s="15" customFormat="1">
      <c r="A148" s="278"/>
      <c r="B148" s="503"/>
      <c r="C148" s="284"/>
      <c r="D148" s="284"/>
      <c r="E148" s="284"/>
      <c r="F148" s="284"/>
      <c r="G148" s="284"/>
      <c r="H148" s="584"/>
      <c r="I148" s="593"/>
      <c r="J148" s="593"/>
      <c r="K148" s="593"/>
      <c r="L148" s="593"/>
      <c r="M148" s="593"/>
      <c r="N148" s="593"/>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row>
    <row r="149" spans="1:39" s="15" customFormat="1">
      <c r="A149" s="278"/>
      <c r="B149" s="568" t="s">
        <v>213</v>
      </c>
      <c r="C149" s="334"/>
      <c r="D149" s="334"/>
      <c r="E149" s="334"/>
      <c r="F149" s="334"/>
      <c r="G149" s="334"/>
      <c r="H149" s="334"/>
      <c r="I149" s="733">
        <f t="shared" ref="I149:J149" si="2">I151+I157+I159+I163+I167+I170+I174</f>
        <v>14717.900000000003</v>
      </c>
      <c r="J149" s="733">
        <f t="shared" si="2"/>
        <v>14480.099999999999</v>
      </c>
      <c r="K149" s="733">
        <f>K151+K157+K159+K163+K167+K170+K174</f>
        <v>15227.3</v>
      </c>
      <c r="L149" s="733">
        <f>L151+L157+L159+L163+L167+L170+L174</f>
        <v>16074.300000000001</v>
      </c>
      <c r="M149" s="733">
        <v>17137.2</v>
      </c>
      <c r="N149" s="733"/>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row>
    <row r="150" spans="1:39" s="15" customFormat="1">
      <c r="A150" s="278"/>
      <c r="B150" s="588"/>
      <c r="C150" s="848"/>
      <c r="D150" s="848"/>
      <c r="E150" s="848"/>
      <c r="F150" s="848"/>
      <c r="G150" s="848"/>
      <c r="H150" s="848"/>
      <c r="I150" s="734">
        <v>14717.9</v>
      </c>
      <c r="J150" s="734">
        <v>14480.1</v>
      </c>
      <c r="K150" s="734">
        <v>15227.3</v>
      </c>
      <c r="L150" s="734">
        <v>16074.3</v>
      </c>
      <c r="M150" s="734">
        <v>17137.2</v>
      </c>
      <c r="N150" s="73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row>
    <row r="151" spans="1:39" s="15" customFormat="1">
      <c r="A151" s="278"/>
      <c r="B151" s="568" t="s">
        <v>214</v>
      </c>
      <c r="C151" s="334"/>
      <c r="D151" s="334"/>
      <c r="E151" s="334"/>
      <c r="F151" s="334"/>
      <c r="G151" s="334"/>
      <c r="H151" s="334"/>
      <c r="I151" s="733">
        <f t="shared" ref="I151:J151" si="3">SUM(I153:I155)</f>
        <v>4137.3</v>
      </c>
      <c r="J151" s="733">
        <f t="shared" si="3"/>
        <v>4266.2</v>
      </c>
      <c r="K151" s="733">
        <f>SUM(K153:K155)</f>
        <v>4397.2</v>
      </c>
      <c r="L151" s="733">
        <f>SUM(L153:L155)</f>
        <v>4532.1000000000004</v>
      </c>
      <c r="M151" s="733">
        <f>SUM(M153:M155)</f>
        <v>4671.0999999999995</v>
      </c>
      <c r="N151" s="733"/>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row>
    <row r="152" spans="1:39" s="15" customFormat="1">
      <c r="A152" s="278"/>
      <c r="B152" s="566" t="s">
        <v>215</v>
      </c>
      <c r="C152" s="632"/>
      <c r="D152" s="632"/>
      <c r="E152" s="632"/>
      <c r="F152" s="848"/>
      <c r="G152" s="632"/>
      <c r="H152" s="632"/>
      <c r="I152" s="607">
        <v>3750.3</v>
      </c>
      <c r="J152" s="607">
        <v>3891.4</v>
      </c>
      <c r="K152" s="607">
        <v>4009.7</v>
      </c>
      <c r="L152" s="607">
        <v>4131.7</v>
      </c>
      <c r="M152" s="607">
        <v>4251.2</v>
      </c>
      <c r="N152" s="607"/>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row>
    <row r="153" spans="1:39" s="15" customFormat="1">
      <c r="A153" s="278"/>
      <c r="B153" s="566" t="s">
        <v>216</v>
      </c>
      <c r="C153" s="632"/>
      <c r="D153" s="632"/>
      <c r="E153" s="632"/>
      <c r="F153" s="848"/>
      <c r="G153" s="632"/>
      <c r="H153" s="632"/>
      <c r="I153" s="607">
        <v>3628.1</v>
      </c>
      <c r="J153" s="607">
        <v>3773.2</v>
      </c>
      <c r="K153" s="607">
        <v>3887.5</v>
      </c>
      <c r="L153" s="607">
        <v>4005.3</v>
      </c>
      <c r="M153" s="607">
        <v>4118.7</v>
      </c>
      <c r="N153" s="607"/>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row>
    <row r="154" spans="1:39" s="15" customFormat="1">
      <c r="A154" s="278"/>
      <c r="B154" s="566" t="s">
        <v>217</v>
      </c>
      <c r="C154" s="632"/>
      <c r="D154" s="632"/>
      <c r="E154" s="632"/>
      <c r="F154" s="848"/>
      <c r="G154" s="632"/>
      <c r="H154" s="632"/>
      <c r="I154" s="607">
        <v>122.1</v>
      </c>
      <c r="J154" s="607">
        <v>118.2</v>
      </c>
      <c r="K154" s="607">
        <v>122.2</v>
      </c>
      <c r="L154" s="607">
        <v>126.3</v>
      </c>
      <c r="M154" s="607">
        <v>132.5</v>
      </c>
      <c r="N154" s="607"/>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row>
    <row r="155" spans="1:39" s="15" customFormat="1">
      <c r="A155" s="278"/>
      <c r="B155" s="566" t="s">
        <v>218</v>
      </c>
      <c r="C155" s="632"/>
      <c r="D155" s="632"/>
      <c r="E155" s="632"/>
      <c r="F155" s="848"/>
      <c r="G155" s="632"/>
      <c r="H155" s="632"/>
      <c r="I155" s="607">
        <v>387.1</v>
      </c>
      <c r="J155" s="607">
        <v>374.8</v>
      </c>
      <c r="K155" s="607">
        <v>387.5</v>
      </c>
      <c r="L155" s="607">
        <v>400.5</v>
      </c>
      <c r="M155" s="607">
        <v>419.9</v>
      </c>
      <c r="N155" s="607"/>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row>
    <row r="156" spans="1:39" s="15" customFormat="1">
      <c r="A156" s="278"/>
      <c r="B156" s="566"/>
      <c r="C156" s="632"/>
      <c r="D156" s="632"/>
      <c r="E156" s="632"/>
      <c r="F156" s="848"/>
      <c r="G156" s="632"/>
      <c r="H156" s="632"/>
      <c r="I156" s="607"/>
      <c r="J156" s="607"/>
      <c r="K156" s="607"/>
      <c r="L156" s="607"/>
      <c r="M156" s="607"/>
      <c r="N156" s="607"/>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row>
    <row r="157" spans="1:39" s="15" customFormat="1">
      <c r="A157" s="278"/>
      <c r="B157" s="568" t="s">
        <v>219</v>
      </c>
      <c r="C157" s="334"/>
      <c r="D157" s="334"/>
      <c r="E157" s="334"/>
      <c r="F157" s="334"/>
      <c r="G157" s="334"/>
      <c r="H157" s="334"/>
      <c r="I157" s="733">
        <v>4517.1000000000004</v>
      </c>
      <c r="J157" s="733">
        <v>4176.8</v>
      </c>
      <c r="K157" s="733">
        <v>4344.6000000000004</v>
      </c>
      <c r="L157" s="733">
        <v>4581.6000000000004</v>
      </c>
      <c r="M157" s="733">
        <v>4870.6000000000004</v>
      </c>
      <c r="N157" s="733"/>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row>
    <row r="158" spans="1:39" s="15" customFormat="1">
      <c r="A158" s="278"/>
      <c r="B158" s="566"/>
      <c r="C158" s="632"/>
      <c r="D158" s="632"/>
      <c r="E158" s="632"/>
      <c r="F158" s="848"/>
      <c r="G158" s="632"/>
      <c r="H158" s="632"/>
      <c r="I158" s="607"/>
      <c r="J158" s="607"/>
      <c r="K158" s="607"/>
      <c r="L158" s="607"/>
      <c r="M158" s="607"/>
      <c r="N158" s="607"/>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row>
    <row r="159" spans="1:39" s="15" customFormat="1">
      <c r="A159" s="278"/>
      <c r="B159" s="568" t="s">
        <v>220</v>
      </c>
      <c r="C159" s="334"/>
      <c r="D159" s="334"/>
      <c r="E159" s="334"/>
      <c r="F159" s="334"/>
      <c r="G159" s="334"/>
      <c r="H159" s="334"/>
      <c r="I159" s="733">
        <f t="shared" ref="I159:J159" si="4">SUM(I160:I161)</f>
        <v>1801.6</v>
      </c>
      <c r="J159" s="733">
        <f t="shared" si="4"/>
        <v>1947.4</v>
      </c>
      <c r="K159" s="733">
        <f>SUM(K160:K161)</f>
        <v>2040.8</v>
      </c>
      <c r="L159" s="733">
        <f>SUM(L160:L161)</f>
        <v>2070.6</v>
      </c>
      <c r="M159" s="733">
        <f>SUM(M160:M161)</f>
        <v>2251.8000000000002</v>
      </c>
      <c r="N159" s="733"/>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row>
    <row r="160" spans="1:39" s="15" customFormat="1">
      <c r="A160" s="278"/>
      <c r="B160" s="566" t="s">
        <v>221</v>
      </c>
      <c r="C160" s="632"/>
      <c r="D160" s="632"/>
      <c r="E160" s="632"/>
      <c r="F160" s="632"/>
      <c r="G160" s="632"/>
      <c r="H160" s="632"/>
      <c r="I160" s="607">
        <v>249.1</v>
      </c>
      <c r="J160" s="607">
        <v>268.39999999999998</v>
      </c>
      <c r="K160" s="607">
        <v>281.3</v>
      </c>
      <c r="L160" s="607">
        <v>285.39999999999998</v>
      </c>
      <c r="M160" s="607">
        <v>310.39999999999998</v>
      </c>
      <c r="N160" s="607"/>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row>
    <row r="161" spans="1:39" s="15" customFormat="1">
      <c r="A161" s="278"/>
      <c r="B161" s="566" t="s">
        <v>222</v>
      </c>
      <c r="C161" s="632"/>
      <c r="D161" s="632"/>
      <c r="E161" s="632"/>
      <c r="F161" s="632"/>
      <c r="G161" s="632"/>
      <c r="H161" s="632"/>
      <c r="I161" s="607">
        <v>1552.5</v>
      </c>
      <c r="J161" s="607">
        <v>1679</v>
      </c>
      <c r="K161" s="607">
        <v>1759.5</v>
      </c>
      <c r="L161" s="607">
        <v>1785.2</v>
      </c>
      <c r="M161" s="607">
        <v>1941.4</v>
      </c>
      <c r="N161" s="607"/>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row>
    <row r="162" spans="1:39" s="15" customFormat="1">
      <c r="A162" s="278"/>
      <c r="B162" s="566"/>
      <c r="C162" s="632"/>
      <c r="D162" s="632"/>
      <c r="E162" s="632"/>
      <c r="F162" s="848"/>
      <c r="G162" s="632"/>
      <c r="H162" s="632"/>
      <c r="I162" s="607"/>
      <c r="J162" s="607"/>
      <c r="K162" s="607"/>
      <c r="L162" s="607"/>
      <c r="M162" s="607"/>
      <c r="N162" s="607"/>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row>
    <row r="163" spans="1:39" s="15" customFormat="1">
      <c r="A163" s="278"/>
      <c r="B163" s="568" t="s">
        <v>223</v>
      </c>
      <c r="C163" s="334"/>
      <c r="D163" s="334"/>
      <c r="E163" s="334"/>
      <c r="F163" s="334"/>
      <c r="G163" s="334"/>
      <c r="H163" s="334"/>
      <c r="I163" s="733">
        <f>SUM(I164:I165)</f>
        <v>2248.8000000000002</v>
      </c>
      <c r="J163" s="733">
        <f>SUM(J164:J165)</f>
        <v>1951.5</v>
      </c>
      <c r="K163" s="733">
        <f>SUM(K164:K165)</f>
        <v>1975.6</v>
      </c>
      <c r="L163" s="733">
        <f>SUM(L164:L165)</f>
        <v>2070.1</v>
      </c>
      <c r="M163" s="733">
        <f>SUM(M164:M165)</f>
        <v>2100.6</v>
      </c>
      <c r="N163" s="733"/>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row>
    <row r="164" spans="1:39" s="15" customFormat="1">
      <c r="A164" s="278"/>
      <c r="B164" s="566" t="s">
        <v>224</v>
      </c>
      <c r="C164" s="632"/>
      <c r="D164" s="632"/>
      <c r="E164" s="632"/>
      <c r="F164" s="632"/>
      <c r="G164" s="632"/>
      <c r="H164" s="632"/>
      <c r="I164" s="607">
        <v>1484.7</v>
      </c>
      <c r="J164" s="607">
        <v>1335.7</v>
      </c>
      <c r="K164" s="607">
        <v>1385.2</v>
      </c>
      <c r="L164" s="607">
        <v>1436.5</v>
      </c>
      <c r="M164" s="607">
        <v>1544.2</v>
      </c>
      <c r="N164" s="607"/>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row>
    <row r="165" spans="1:39" s="15" customFormat="1">
      <c r="A165" s="278"/>
      <c r="B165" s="566" t="s">
        <v>225</v>
      </c>
      <c r="C165" s="632"/>
      <c r="D165" s="632"/>
      <c r="E165" s="632"/>
      <c r="F165" s="632"/>
      <c r="G165" s="632"/>
      <c r="H165" s="632"/>
      <c r="I165" s="607">
        <v>764.1</v>
      </c>
      <c r="J165" s="607">
        <v>615.79999999999995</v>
      </c>
      <c r="K165" s="607">
        <v>590.4</v>
      </c>
      <c r="L165" s="607">
        <v>633.6</v>
      </c>
      <c r="M165" s="607">
        <v>556.4</v>
      </c>
      <c r="N165" s="607"/>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row>
    <row r="166" spans="1:39" s="15" customFormat="1">
      <c r="A166" s="278"/>
      <c r="B166" s="566"/>
      <c r="C166" s="632"/>
      <c r="D166" s="632"/>
      <c r="E166" s="632"/>
      <c r="F166" s="848"/>
      <c r="G166" s="632"/>
      <c r="H166" s="632"/>
      <c r="I166" s="607"/>
      <c r="J166" s="607"/>
      <c r="K166" s="607"/>
      <c r="L166" s="607"/>
      <c r="M166" s="607"/>
      <c r="N166" s="607"/>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row>
    <row r="167" spans="1:39" s="15" customFormat="1">
      <c r="A167" s="278"/>
      <c r="B167" s="568" t="s">
        <v>226</v>
      </c>
      <c r="C167" s="334"/>
      <c r="D167" s="334"/>
      <c r="E167" s="334"/>
      <c r="F167" s="334"/>
      <c r="G167" s="334"/>
      <c r="H167" s="334"/>
      <c r="I167" s="733">
        <f t="shared" ref="I167:J167" si="5">I168</f>
        <v>61.4</v>
      </c>
      <c r="J167" s="733">
        <f t="shared" si="5"/>
        <v>59.5</v>
      </c>
      <c r="K167" s="733">
        <f>K168</f>
        <v>61.5</v>
      </c>
      <c r="L167" s="733">
        <f>L168</f>
        <v>63.5</v>
      </c>
      <c r="M167" s="733">
        <f>M168</f>
        <v>66.599999999999994</v>
      </c>
      <c r="N167" s="733"/>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row>
    <row r="168" spans="1:39" s="15" customFormat="1">
      <c r="A168" s="278"/>
      <c r="B168" s="566" t="s">
        <v>227</v>
      </c>
      <c r="C168" s="632"/>
      <c r="D168" s="632"/>
      <c r="E168" s="632"/>
      <c r="F168" s="634"/>
      <c r="G168" s="634"/>
      <c r="H168" s="632"/>
      <c r="I168" s="607">
        <v>61.4</v>
      </c>
      <c r="J168" s="607">
        <v>59.5</v>
      </c>
      <c r="K168" s="607">
        <v>61.5</v>
      </c>
      <c r="L168" s="607">
        <v>63.5</v>
      </c>
      <c r="M168" s="607">
        <v>66.599999999999994</v>
      </c>
      <c r="N168" s="607"/>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row>
    <row r="169" spans="1:39" s="15" customFormat="1">
      <c r="A169" s="278"/>
      <c r="B169" s="566"/>
      <c r="C169" s="632"/>
      <c r="D169" s="632"/>
      <c r="E169" s="632"/>
      <c r="F169" s="848"/>
      <c r="G169" s="632"/>
      <c r="H169" s="632"/>
      <c r="I169" s="607"/>
      <c r="J169" s="607"/>
      <c r="K169" s="607"/>
      <c r="L169" s="607"/>
      <c r="M169" s="607"/>
      <c r="N169" s="607"/>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row>
    <row r="170" spans="1:39" s="15" customFormat="1">
      <c r="A170" s="278"/>
      <c r="B170" s="568" t="s">
        <v>228</v>
      </c>
      <c r="C170" s="334"/>
      <c r="D170" s="334"/>
      <c r="E170" s="334"/>
      <c r="F170" s="334"/>
      <c r="G170" s="334"/>
      <c r="H170" s="334"/>
      <c r="I170" s="733">
        <f t="shared" ref="I170:J170" si="6">SUM(I171:I172)</f>
        <v>417.6</v>
      </c>
      <c r="J170" s="733">
        <f t="shared" si="6"/>
        <v>438.9</v>
      </c>
      <c r="K170" s="733">
        <f>SUM(K171:K172)</f>
        <v>505</v>
      </c>
      <c r="L170" s="733">
        <f>SUM(L171:L172)</f>
        <v>587.9</v>
      </c>
      <c r="M170" s="733">
        <f>SUM(M171:M172)</f>
        <v>673.8</v>
      </c>
      <c r="N170" s="733"/>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row>
    <row r="171" spans="1:39" s="15" customFormat="1">
      <c r="A171" s="278"/>
      <c r="B171" s="566" t="s">
        <v>169</v>
      </c>
      <c r="C171" s="632"/>
      <c r="D171" s="632"/>
      <c r="E171" s="632"/>
      <c r="F171" s="849"/>
      <c r="G171" s="632"/>
      <c r="H171" s="632"/>
      <c r="I171" s="607">
        <v>417.6</v>
      </c>
      <c r="J171" s="607">
        <v>438.9</v>
      </c>
      <c r="K171" s="607">
        <v>505</v>
      </c>
      <c r="L171" s="607">
        <v>587.9</v>
      </c>
      <c r="M171" s="607">
        <v>673.8</v>
      </c>
      <c r="N171" s="607"/>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row>
    <row r="172" spans="1:39" s="15" customFormat="1">
      <c r="A172" s="278"/>
      <c r="B172" s="566" t="s">
        <v>753</v>
      </c>
      <c r="C172" s="632"/>
      <c r="D172" s="632"/>
      <c r="E172" s="632"/>
      <c r="F172" s="849"/>
      <c r="G172" s="849"/>
      <c r="H172" s="634"/>
      <c r="I172" s="609" t="s">
        <v>119</v>
      </c>
      <c r="J172" s="609" t="s">
        <v>119</v>
      </c>
      <c r="K172" s="609" t="s">
        <v>119</v>
      </c>
      <c r="L172" s="609" t="s">
        <v>119</v>
      </c>
      <c r="M172" s="609"/>
      <c r="N172" s="609"/>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row>
    <row r="173" spans="1:39" s="15" customFormat="1">
      <c r="A173" s="278"/>
      <c r="B173" s="566"/>
      <c r="C173" s="632"/>
      <c r="D173" s="632"/>
      <c r="E173" s="632"/>
      <c r="F173" s="848"/>
      <c r="G173" s="632"/>
      <c r="H173" s="632"/>
      <c r="I173" s="607"/>
      <c r="J173" s="607"/>
      <c r="K173" s="607"/>
      <c r="L173" s="607"/>
      <c r="M173" s="607"/>
      <c r="N173" s="607"/>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row>
    <row r="174" spans="1:39" s="15" customFormat="1">
      <c r="A174" s="278"/>
      <c r="B174" s="568" t="s">
        <v>232</v>
      </c>
      <c r="C174" s="334"/>
      <c r="D174" s="334"/>
      <c r="E174" s="334"/>
      <c r="F174" s="334"/>
      <c r="G174" s="334"/>
      <c r="H174" s="334"/>
      <c r="I174" s="733">
        <f>SUM(I175:I186)</f>
        <v>1534.1</v>
      </c>
      <c r="J174" s="733">
        <v>1639.8</v>
      </c>
      <c r="K174" s="733">
        <v>1902.6</v>
      </c>
      <c r="L174" s="733">
        <v>2168.5</v>
      </c>
      <c r="M174" s="733">
        <f>SUM(M175:M186)</f>
        <v>2502.7999999999997</v>
      </c>
      <c r="N174" s="733"/>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row>
    <row r="175" spans="1:39" s="15" customFormat="1">
      <c r="A175" s="278"/>
      <c r="B175" s="566" t="s">
        <v>242</v>
      </c>
      <c r="C175" s="632"/>
      <c r="D175" s="632"/>
      <c r="E175" s="632"/>
      <c r="F175" s="632"/>
      <c r="G175" s="632"/>
      <c r="H175" s="632"/>
      <c r="I175" s="607">
        <v>4.0999999999999996</v>
      </c>
      <c r="J175" s="607">
        <v>4</v>
      </c>
      <c r="K175" s="607">
        <v>4.0999999999999996</v>
      </c>
      <c r="L175" s="607">
        <v>4.2</v>
      </c>
      <c r="M175" s="607">
        <v>4.4000000000000004</v>
      </c>
      <c r="N175" s="607"/>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row>
    <row r="176" spans="1:39" s="15" customFormat="1">
      <c r="A176" s="278"/>
      <c r="B176" s="566" t="s">
        <v>241</v>
      </c>
      <c r="C176" s="632"/>
      <c r="D176" s="632"/>
      <c r="E176" s="632"/>
      <c r="F176" s="632"/>
      <c r="G176" s="632"/>
      <c r="H176" s="632"/>
      <c r="I176" s="607">
        <v>9.8000000000000007</v>
      </c>
      <c r="J176" s="607">
        <v>9.5</v>
      </c>
      <c r="K176" s="607">
        <v>9.8000000000000007</v>
      </c>
      <c r="L176" s="607">
        <v>10.199999999999999</v>
      </c>
      <c r="M176" s="607">
        <v>10.7</v>
      </c>
      <c r="N176" s="607"/>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row>
    <row r="177" spans="1:39" s="15" customFormat="1">
      <c r="A177" s="278"/>
      <c r="B177" s="566" t="s">
        <v>234</v>
      </c>
      <c r="C177" s="632"/>
      <c r="D177" s="632"/>
      <c r="E177" s="632"/>
      <c r="F177" s="632"/>
      <c r="G177" s="632"/>
      <c r="H177" s="632"/>
      <c r="I177" s="607">
        <v>101.4</v>
      </c>
      <c r="J177" s="607">
        <v>113.1</v>
      </c>
      <c r="K177" s="607">
        <v>136.6</v>
      </c>
      <c r="L177" s="607">
        <v>164.8</v>
      </c>
      <c r="M177" s="607">
        <v>194.6</v>
      </c>
      <c r="N177" s="607"/>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row>
    <row r="178" spans="1:39" s="15" customFormat="1">
      <c r="A178" s="278"/>
      <c r="B178" s="566" t="s">
        <v>235</v>
      </c>
      <c r="C178" s="632"/>
      <c r="D178" s="632"/>
      <c r="E178" s="632"/>
      <c r="F178" s="632"/>
      <c r="G178" s="632"/>
      <c r="H178" s="632"/>
      <c r="I178" s="607">
        <v>3.8</v>
      </c>
      <c r="J178" s="607">
        <v>3.7</v>
      </c>
      <c r="K178" s="607">
        <v>3.8</v>
      </c>
      <c r="L178" s="607">
        <v>4</v>
      </c>
      <c r="M178" s="607">
        <v>4.2</v>
      </c>
      <c r="N178" s="607"/>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row>
    <row r="179" spans="1:39" s="15" customFormat="1">
      <c r="A179" s="278"/>
      <c r="B179" s="566" t="s">
        <v>233</v>
      </c>
      <c r="C179" s="632"/>
      <c r="D179" s="632"/>
      <c r="E179" s="632"/>
      <c r="F179" s="848"/>
      <c r="G179" s="632"/>
      <c r="H179" s="632"/>
      <c r="I179" s="607">
        <v>1278.7</v>
      </c>
      <c r="J179" s="607">
        <v>1369.9</v>
      </c>
      <c r="K179" s="607">
        <v>1593.2</v>
      </c>
      <c r="L179" s="607">
        <v>1811.5</v>
      </c>
      <c r="M179" s="607">
        <v>2094.6</v>
      </c>
      <c r="N179" s="607"/>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row>
    <row r="180" spans="1:39" s="15" customFormat="1">
      <c r="A180" s="278"/>
      <c r="B180" s="566" t="s">
        <v>240</v>
      </c>
      <c r="C180" s="632"/>
      <c r="D180" s="632"/>
      <c r="E180" s="632"/>
      <c r="F180" s="632"/>
      <c r="G180" s="632"/>
      <c r="H180" s="632"/>
      <c r="I180" s="607">
        <v>20.399999999999999</v>
      </c>
      <c r="J180" s="607">
        <v>19.7</v>
      </c>
      <c r="K180" s="607">
        <v>20.399999999999999</v>
      </c>
      <c r="L180" s="607">
        <v>21.1</v>
      </c>
      <c r="M180" s="607">
        <v>22.1</v>
      </c>
      <c r="N180" s="607"/>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row>
    <row r="181" spans="1:39" s="15" customFormat="1">
      <c r="A181" s="278"/>
      <c r="B181" s="566" t="s">
        <v>239</v>
      </c>
      <c r="C181" s="632"/>
      <c r="D181" s="632"/>
      <c r="E181" s="632"/>
      <c r="F181" s="632"/>
      <c r="G181" s="632"/>
      <c r="H181" s="632"/>
      <c r="I181" s="607">
        <v>15.6</v>
      </c>
      <c r="J181" s="607">
        <v>15.2</v>
      </c>
      <c r="K181" s="607">
        <v>15.7</v>
      </c>
      <c r="L181" s="607">
        <v>16.2</v>
      </c>
      <c r="M181" s="607">
        <v>17</v>
      </c>
      <c r="N181" s="607"/>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row>
    <row r="182" spans="1:39" s="15" customFormat="1">
      <c r="A182" s="278"/>
      <c r="B182" s="566" t="s">
        <v>237</v>
      </c>
      <c r="C182" s="632"/>
      <c r="D182" s="632"/>
      <c r="E182" s="632"/>
      <c r="F182" s="632"/>
      <c r="G182" s="632"/>
      <c r="H182" s="632"/>
      <c r="I182" s="607">
        <v>37.1</v>
      </c>
      <c r="J182" s="607">
        <v>35.9</v>
      </c>
      <c r="K182" s="607">
        <v>37.1</v>
      </c>
      <c r="L182" s="607">
        <v>38.4</v>
      </c>
      <c r="M182" s="607">
        <v>40.200000000000003</v>
      </c>
      <c r="N182" s="607"/>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row>
    <row r="183" spans="1:39" s="15" customFormat="1">
      <c r="A183" s="278"/>
      <c r="B183" s="566" t="s">
        <v>238</v>
      </c>
      <c r="C183" s="632"/>
      <c r="D183" s="632"/>
      <c r="E183" s="632"/>
      <c r="F183" s="632"/>
      <c r="G183" s="632"/>
      <c r="H183" s="632"/>
      <c r="I183" s="607">
        <v>4</v>
      </c>
      <c r="J183" s="607">
        <v>3.8</v>
      </c>
      <c r="K183" s="607">
        <v>4</v>
      </c>
      <c r="L183" s="607">
        <v>4.0999999999999996</v>
      </c>
      <c r="M183" s="607">
        <v>4.3</v>
      </c>
      <c r="N183" s="607"/>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row>
    <row r="184" spans="1:39" s="15" customFormat="1">
      <c r="A184" s="278"/>
      <c r="B184" s="566" t="s">
        <v>229</v>
      </c>
      <c r="C184" s="632"/>
      <c r="D184" s="632"/>
      <c r="E184" s="632"/>
      <c r="F184" s="632"/>
      <c r="G184" s="632"/>
      <c r="H184" s="632"/>
      <c r="I184" s="607">
        <v>59.2</v>
      </c>
      <c r="J184" s="607">
        <v>64.900000000000006</v>
      </c>
      <c r="K184" s="607">
        <v>77.900000000000006</v>
      </c>
      <c r="L184" s="607">
        <v>94.1</v>
      </c>
      <c r="M184" s="607">
        <v>110.7</v>
      </c>
      <c r="N184" s="607"/>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row>
    <row r="185" spans="1:39" s="15" customFormat="1">
      <c r="A185" s="278"/>
      <c r="B185" s="566"/>
      <c r="C185" s="632"/>
      <c r="D185" s="632"/>
      <c r="E185" s="632"/>
      <c r="F185" s="632"/>
      <c r="G185" s="632"/>
      <c r="H185" s="632"/>
      <c r="I185" s="607"/>
      <c r="J185" s="607"/>
      <c r="K185" s="607"/>
      <c r="L185" s="607"/>
      <c r="M185" s="607"/>
      <c r="N185" s="607"/>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row>
    <row r="186" spans="1:39" s="15" customFormat="1">
      <c r="A186" s="278"/>
      <c r="B186" s="568" t="s">
        <v>243</v>
      </c>
      <c r="C186" s="334"/>
      <c r="D186" s="334"/>
      <c r="E186" s="334"/>
      <c r="F186" s="334"/>
      <c r="G186" s="334"/>
      <c r="H186" s="334"/>
      <c r="I186" s="733"/>
      <c r="J186" s="733"/>
      <c r="K186" s="733"/>
      <c r="L186" s="733"/>
      <c r="M186" s="733"/>
      <c r="N186" s="733"/>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row>
    <row r="187" spans="1:39" s="15" customFormat="1">
      <c r="A187" s="278"/>
      <c r="B187" s="278"/>
      <c r="C187" s="278"/>
      <c r="D187" s="278"/>
      <c r="E187" s="276"/>
      <c r="F187" s="278"/>
      <c r="G187" s="278"/>
      <c r="H187" s="278"/>
      <c r="I187" s="278"/>
      <c r="J187" s="278"/>
      <c r="K187" s="278"/>
      <c r="L187" s="14"/>
      <c r="M187" s="14"/>
      <c r="N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row>
    <row r="188" spans="1:39" s="15" customFormat="1" ht="20.25">
      <c r="A188" s="278"/>
      <c r="B188" s="578" t="s">
        <v>652</v>
      </c>
      <c r="C188" s="278"/>
      <c r="D188" s="278"/>
      <c r="E188" s="276"/>
      <c r="F188" s="278"/>
      <c r="G188" s="278"/>
      <c r="H188" s="278"/>
      <c r="I188" s="278"/>
      <c r="J188" s="278"/>
      <c r="K188" s="278"/>
      <c r="L188" s="14"/>
      <c r="M188" s="14"/>
      <c r="N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row>
    <row r="189" spans="1:39" s="579" customFormat="1" ht="25.5">
      <c r="A189" s="507"/>
      <c r="B189" s="580" t="s">
        <v>212</v>
      </c>
      <c r="C189" s="507"/>
      <c r="D189" s="507"/>
      <c r="E189" s="597"/>
      <c r="F189" s="565" t="s">
        <v>655</v>
      </c>
      <c r="G189" s="565" t="s">
        <v>82</v>
      </c>
      <c r="H189" s="565" t="s">
        <v>82</v>
      </c>
      <c r="I189" s="565" t="s">
        <v>82</v>
      </c>
      <c r="J189" s="565" t="s">
        <v>82</v>
      </c>
      <c r="K189" s="565" t="s">
        <v>82</v>
      </c>
      <c r="L189" s="565" t="s">
        <v>82</v>
      </c>
      <c r="M189" s="22"/>
      <c r="N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row>
    <row r="190" spans="1:39" s="579" customFormat="1">
      <c r="A190" s="507"/>
      <c r="B190" s="582" t="s">
        <v>171</v>
      </c>
      <c r="C190" s="507"/>
      <c r="D190" s="507"/>
      <c r="E190" s="597"/>
      <c r="F190" s="565" t="s">
        <v>85</v>
      </c>
      <c r="G190" s="565" t="s">
        <v>85</v>
      </c>
      <c r="H190" s="567" t="s">
        <v>85</v>
      </c>
      <c r="I190" s="565" t="s">
        <v>85</v>
      </c>
      <c r="J190" s="565" t="s">
        <v>85</v>
      </c>
      <c r="K190" s="565" t="s">
        <v>85</v>
      </c>
      <c r="L190" s="565" t="s">
        <v>85</v>
      </c>
      <c r="M190" s="22"/>
      <c r="N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row>
    <row r="191" spans="1:39" s="579" customFormat="1">
      <c r="A191" s="507"/>
      <c r="B191" s="584" t="s">
        <v>173</v>
      </c>
      <c r="C191" s="507"/>
      <c r="D191" s="507"/>
      <c r="E191" s="597"/>
      <c r="F191" s="593"/>
      <c r="G191" s="593"/>
      <c r="H191" s="593"/>
      <c r="I191" s="593"/>
      <c r="J191" s="593"/>
      <c r="K191" s="593"/>
      <c r="L191" s="593"/>
      <c r="M191" s="22"/>
      <c r="N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row>
    <row r="192" spans="1:39" s="579" customFormat="1">
      <c r="B192" s="507"/>
      <c r="C192" s="507"/>
      <c r="D192" s="507"/>
      <c r="E192" s="597"/>
      <c r="F192" s="733">
        <v>13788.8</v>
      </c>
      <c r="G192" s="733">
        <v>13834.54</v>
      </c>
      <c r="H192" s="733">
        <v>13349.59</v>
      </c>
      <c r="I192" s="733">
        <v>12978.39</v>
      </c>
      <c r="J192" s="733">
        <v>13216.02</v>
      </c>
      <c r="K192" s="733">
        <v>13425.37</v>
      </c>
      <c r="L192" s="733">
        <v>13607.16</v>
      </c>
      <c r="M192" s="22"/>
      <c r="N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row>
    <row r="193" spans="1:39" s="579" customFormat="1">
      <c r="A193" s="586">
        <v>2</v>
      </c>
      <c r="B193" s="568" t="s">
        <v>213</v>
      </c>
      <c r="C193" s="507"/>
      <c r="D193" s="507"/>
      <c r="E193" s="597"/>
      <c r="F193" s="734"/>
      <c r="G193" s="734"/>
      <c r="H193" s="734"/>
      <c r="I193" s="734"/>
      <c r="J193" s="734"/>
      <c r="K193" s="734"/>
      <c r="L193" s="734"/>
      <c r="M193" s="22"/>
      <c r="N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row>
    <row r="194" spans="1:39" s="579" customFormat="1">
      <c r="A194" s="587"/>
      <c r="B194" s="588"/>
      <c r="C194" s="507"/>
      <c r="D194" s="507"/>
      <c r="E194" s="597"/>
      <c r="F194" s="733">
        <v>4053.1</v>
      </c>
      <c r="G194" s="733">
        <v>3523.4</v>
      </c>
      <c r="H194" s="733">
        <v>3832.2</v>
      </c>
      <c r="I194" s="733">
        <v>3789.8</v>
      </c>
      <c r="J194" s="733">
        <v>3575.6</v>
      </c>
      <c r="K194" s="733">
        <v>3472.7</v>
      </c>
      <c r="L194" s="733">
        <v>3427.6</v>
      </c>
      <c r="M194" s="22"/>
      <c r="N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row>
    <row r="195" spans="1:39" s="579" customFormat="1">
      <c r="A195" s="586">
        <v>21</v>
      </c>
      <c r="B195" s="568" t="s">
        <v>214</v>
      </c>
      <c r="C195" s="507"/>
      <c r="D195" s="507"/>
      <c r="E195" s="597"/>
      <c r="F195" s="607">
        <v>1745</v>
      </c>
      <c r="G195" s="607">
        <v>1786.1</v>
      </c>
      <c r="H195" s="607">
        <v>321</v>
      </c>
      <c r="I195" s="607">
        <v>317.43</v>
      </c>
      <c r="J195" s="607">
        <v>299.49</v>
      </c>
      <c r="K195" s="607">
        <v>290.88</v>
      </c>
      <c r="L195" s="607">
        <v>287.08999999999997</v>
      </c>
      <c r="M195" s="22"/>
      <c r="N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row>
    <row r="196" spans="1:39" s="579" customFormat="1">
      <c r="A196" s="589">
        <v>211</v>
      </c>
      <c r="B196" s="566" t="s">
        <v>215</v>
      </c>
      <c r="C196" s="507"/>
      <c r="D196" s="507"/>
      <c r="E196" s="597"/>
      <c r="F196" s="607">
        <v>1863.7</v>
      </c>
      <c r="G196" s="607">
        <v>1249.5</v>
      </c>
      <c r="H196" s="607">
        <v>25.9</v>
      </c>
      <c r="I196" s="607">
        <v>25.61</v>
      </c>
      <c r="J196" s="607">
        <v>24.17</v>
      </c>
      <c r="K196" s="607">
        <v>23.47</v>
      </c>
      <c r="L196" s="607">
        <v>23.17</v>
      </c>
      <c r="M196" s="22"/>
      <c r="N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row>
    <row r="197" spans="1:39" s="579" customFormat="1">
      <c r="A197" s="589">
        <v>2111</v>
      </c>
      <c r="B197" s="566" t="s">
        <v>216</v>
      </c>
      <c r="C197" s="507"/>
      <c r="D197" s="507"/>
      <c r="E197" s="597"/>
      <c r="F197" s="607">
        <v>107.2</v>
      </c>
      <c r="G197" s="607">
        <v>123.6</v>
      </c>
      <c r="H197" s="607">
        <v>3387.3</v>
      </c>
      <c r="I197" s="607">
        <v>3349.83</v>
      </c>
      <c r="J197" s="607">
        <v>3160.47</v>
      </c>
      <c r="K197" s="607">
        <v>3069.57</v>
      </c>
      <c r="L197" s="607">
        <v>3029.67</v>
      </c>
      <c r="M197" s="22"/>
      <c r="N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row>
    <row r="198" spans="1:39" s="579" customFormat="1">
      <c r="A198" s="589">
        <v>2112</v>
      </c>
      <c r="B198" s="566" t="s">
        <v>217</v>
      </c>
      <c r="C198" s="507"/>
      <c r="D198" s="507"/>
      <c r="E198" s="597"/>
      <c r="F198" s="607">
        <v>337.2</v>
      </c>
      <c r="G198" s="607">
        <v>364.1</v>
      </c>
      <c r="H198" s="607">
        <v>98</v>
      </c>
      <c r="I198" s="607">
        <v>96.93</v>
      </c>
      <c r="J198" s="607">
        <v>91.45</v>
      </c>
      <c r="K198" s="607">
        <v>88.82</v>
      </c>
      <c r="L198" s="607">
        <v>87.66</v>
      </c>
      <c r="M198" s="22"/>
      <c r="N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row>
    <row r="199" spans="1:39" s="579" customFormat="1">
      <c r="A199" s="589">
        <v>212</v>
      </c>
      <c r="B199" s="566" t="s">
        <v>218</v>
      </c>
      <c r="C199" s="507"/>
      <c r="D199" s="507"/>
      <c r="E199" s="597"/>
      <c r="F199" s="607"/>
      <c r="G199" s="607"/>
      <c r="H199" s="607"/>
      <c r="I199" s="607"/>
      <c r="J199" s="607"/>
      <c r="K199" s="607"/>
      <c r="L199" s="607"/>
      <c r="M199" s="22"/>
      <c r="N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row>
    <row r="200" spans="1:39" s="579" customFormat="1">
      <c r="A200" s="589"/>
      <c r="B200" s="566"/>
      <c r="C200" s="507"/>
      <c r="D200" s="507"/>
      <c r="E200" s="597"/>
      <c r="F200" s="733">
        <v>3171.1</v>
      </c>
      <c r="G200" s="733">
        <v>4538.7</v>
      </c>
      <c r="H200" s="733">
        <v>4065.8</v>
      </c>
      <c r="I200" s="733">
        <v>4020.8</v>
      </c>
      <c r="J200" s="733">
        <v>3793.5</v>
      </c>
      <c r="K200" s="733">
        <v>3684.4</v>
      </c>
      <c r="L200" s="733">
        <v>3636.5</v>
      </c>
      <c r="M200" s="22"/>
      <c r="N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row>
    <row r="201" spans="1:39" s="579" customFormat="1">
      <c r="A201" s="586">
        <v>22</v>
      </c>
      <c r="B201" s="568" t="s">
        <v>219</v>
      </c>
      <c r="C201" s="507"/>
      <c r="D201" s="507"/>
      <c r="E201" s="597"/>
      <c r="F201" s="607"/>
      <c r="G201" s="607"/>
      <c r="H201" s="607"/>
      <c r="I201" s="607"/>
      <c r="J201" s="607"/>
      <c r="K201" s="607"/>
      <c r="L201" s="607"/>
      <c r="M201" s="22"/>
      <c r="N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row>
    <row r="202" spans="1:39" s="579" customFormat="1">
      <c r="A202" s="589"/>
      <c r="B202" s="566"/>
      <c r="C202" s="507"/>
      <c r="D202" s="507"/>
      <c r="E202" s="597"/>
      <c r="F202" s="733">
        <v>1077.3</v>
      </c>
      <c r="G202" s="733">
        <v>1443.7</v>
      </c>
      <c r="H202" s="733">
        <v>1465.7</v>
      </c>
      <c r="I202" s="733">
        <v>1449.5</v>
      </c>
      <c r="J202" s="733">
        <v>1367.5</v>
      </c>
      <c r="K202" s="733">
        <v>1328.2</v>
      </c>
      <c r="L202" s="733">
        <v>1310.9</v>
      </c>
      <c r="M202" s="22"/>
      <c r="N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row>
    <row r="203" spans="1:39" s="579" customFormat="1">
      <c r="A203" s="586">
        <v>24</v>
      </c>
      <c r="B203" s="568" t="s">
        <v>220</v>
      </c>
      <c r="C203" s="507"/>
      <c r="D203" s="507"/>
      <c r="E203" s="597"/>
      <c r="F203" s="607">
        <v>65.5</v>
      </c>
      <c r="G203" s="607">
        <v>267.2</v>
      </c>
      <c r="H203" s="607">
        <v>167.9</v>
      </c>
      <c r="I203" s="607">
        <v>166.06</v>
      </c>
      <c r="J203" s="607">
        <v>156.68</v>
      </c>
      <c r="K203" s="607">
        <v>152.16999999999999</v>
      </c>
      <c r="L203" s="607">
        <v>150.19</v>
      </c>
      <c r="M203" s="22"/>
      <c r="N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row>
    <row r="204" spans="1:39" s="579" customFormat="1">
      <c r="A204" s="589">
        <v>241</v>
      </c>
      <c r="B204" s="566" t="s">
        <v>221</v>
      </c>
      <c r="C204" s="507"/>
      <c r="D204" s="507"/>
      <c r="E204" s="597"/>
      <c r="F204" s="607">
        <v>1011.8</v>
      </c>
      <c r="G204" s="607">
        <v>1176.5</v>
      </c>
      <c r="H204" s="607">
        <v>1297.8</v>
      </c>
      <c r="I204" s="607">
        <v>1283.42</v>
      </c>
      <c r="J204" s="607">
        <v>1210.8699999999999</v>
      </c>
      <c r="K204" s="607">
        <v>1176.04</v>
      </c>
      <c r="L204" s="607">
        <v>1160.75</v>
      </c>
      <c r="M204" s="22"/>
      <c r="N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row>
    <row r="205" spans="1:39" s="579" customFormat="1">
      <c r="A205" s="589">
        <v>242</v>
      </c>
      <c r="B205" s="566" t="s">
        <v>222</v>
      </c>
      <c r="C205" s="507"/>
      <c r="D205" s="507"/>
      <c r="E205" s="597"/>
      <c r="F205" s="607"/>
      <c r="G205" s="607"/>
      <c r="H205" s="607"/>
      <c r="I205" s="607"/>
      <c r="J205" s="607"/>
      <c r="K205" s="607"/>
      <c r="L205" s="607"/>
      <c r="M205" s="22"/>
      <c r="N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row>
    <row r="206" spans="1:39" s="579" customFormat="1">
      <c r="A206" s="589"/>
      <c r="B206" s="566"/>
      <c r="C206" s="507"/>
      <c r="D206" s="507"/>
      <c r="E206" s="597"/>
      <c r="F206" s="733">
        <v>4041.4</v>
      </c>
      <c r="G206" s="733">
        <v>2342.6999999999998</v>
      </c>
      <c r="H206" s="733">
        <v>2209.6999999999998</v>
      </c>
      <c r="I206" s="733">
        <v>1961.7</v>
      </c>
      <c r="J206" s="733">
        <v>2822.1</v>
      </c>
      <c r="K206" s="733">
        <v>3330.4</v>
      </c>
      <c r="L206" s="733">
        <v>3643.4</v>
      </c>
      <c r="M206" s="22"/>
      <c r="N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row>
    <row r="207" spans="1:39" s="579" customFormat="1">
      <c r="A207" s="586">
        <v>26</v>
      </c>
      <c r="B207" s="568" t="s">
        <v>223</v>
      </c>
      <c r="C207" s="507"/>
      <c r="D207" s="507"/>
      <c r="E207" s="597"/>
      <c r="F207" s="607">
        <v>1290.5999999999999</v>
      </c>
      <c r="G207" s="607">
        <v>1395.6</v>
      </c>
      <c r="H207" s="607">
        <v>873.1</v>
      </c>
      <c r="I207" s="607">
        <v>863.44</v>
      </c>
      <c r="J207" s="607">
        <v>814.63</v>
      </c>
      <c r="K207" s="607">
        <v>791.2</v>
      </c>
      <c r="L207" s="607">
        <v>780.92</v>
      </c>
      <c r="M207" s="22"/>
      <c r="N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row>
    <row r="208" spans="1:39" s="579" customFormat="1">
      <c r="A208" s="589">
        <v>2631</v>
      </c>
      <c r="B208" s="566" t="s">
        <v>224</v>
      </c>
      <c r="C208" s="507"/>
      <c r="D208" s="507"/>
      <c r="E208" s="597"/>
      <c r="F208" s="607">
        <v>2750.8</v>
      </c>
      <c r="G208" s="607">
        <v>947.1</v>
      </c>
      <c r="H208" s="607">
        <v>1336.6</v>
      </c>
      <c r="I208" s="607">
        <v>1098.23</v>
      </c>
      <c r="J208" s="607">
        <v>2007.44</v>
      </c>
      <c r="K208" s="607">
        <v>2539.15</v>
      </c>
      <c r="L208" s="607">
        <v>2862.46</v>
      </c>
      <c r="M208" s="22"/>
      <c r="N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row>
    <row r="209" spans="1:39" s="579" customFormat="1">
      <c r="A209" s="589">
        <v>2632</v>
      </c>
      <c r="B209" s="566" t="s">
        <v>225</v>
      </c>
      <c r="C209" s="507"/>
      <c r="D209" s="507"/>
      <c r="E209" s="597"/>
      <c r="F209" s="607"/>
      <c r="G209" s="607"/>
      <c r="H209" s="607"/>
      <c r="I209" s="607"/>
      <c r="J209" s="607"/>
      <c r="K209" s="607"/>
      <c r="L209" s="607"/>
      <c r="M209" s="22"/>
      <c r="N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row>
    <row r="210" spans="1:39" s="579" customFormat="1">
      <c r="A210" s="589"/>
      <c r="B210" s="566"/>
      <c r="C210" s="507"/>
      <c r="D210" s="507"/>
      <c r="E210" s="597"/>
      <c r="F210" s="733">
        <v>0</v>
      </c>
      <c r="G210" s="733">
        <v>0</v>
      </c>
      <c r="H210" s="733">
        <v>37.4</v>
      </c>
      <c r="I210" s="733">
        <v>37.01</v>
      </c>
      <c r="J210" s="733">
        <v>34.92</v>
      </c>
      <c r="K210" s="733">
        <v>33.909999999999997</v>
      </c>
      <c r="L210" s="733">
        <v>33.47</v>
      </c>
      <c r="M210" s="22"/>
      <c r="N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row>
    <row r="211" spans="1:39" s="579" customFormat="1">
      <c r="A211" s="586">
        <v>27</v>
      </c>
      <c r="B211" s="568" t="s">
        <v>226</v>
      </c>
      <c r="C211" s="507"/>
      <c r="D211" s="507"/>
      <c r="E211" s="597"/>
      <c r="F211" s="607" t="s">
        <v>119</v>
      </c>
      <c r="G211" s="607" t="s">
        <v>119</v>
      </c>
      <c r="H211" s="607">
        <v>37.4</v>
      </c>
      <c r="I211" s="607">
        <v>37.01</v>
      </c>
      <c r="J211" s="607">
        <v>34.92</v>
      </c>
      <c r="K211" s="607">
        <v>33.909999999999997</v>
      </c>
      <c r="L211" s="607">
        <v>33.47</v>
      </c>
      <c r="M211" s="22"/>
      <c r="N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row>
    <row r="212" spans="1:39" s="579" customFormat="1">
      <c r="A212" s="589">
        <v>2721</v>
      </c>
      <c r="B212" s="566" t="s">
        <v>227</v>
      </c>
      <c r="C212" s="507"/>
      <c r="D212" s="507"/>
      <c r="E212" s="597"/>
      <c r="F212" s="607"/>
      <c r="G212" s="607"/>
      <c r="H212" s="607"/>
      <c r="I212" s="607"/>
      <c r="J212" s="607"/>
      <c r="K212" s="607"/>
      <c r="L212" s="607"/>
      <c r="M212" s="22"/>
      <c r="N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row>
    <row r="213" spans="1:39" s="579" customFormat="1">
      <c r="A213" s="589"/>
      <c r="B213" s="566"/>
      <c r="C213" s="507"/>
      <c r="D213" s="507"/>
      <c r="E213" s="597"/>
      <c r="F213" s="733">
        <v>129.9</v>
      </c>
      <c r="G213" s="733">
        <v>404</v>
      </c>
      <c r="H213" s="733">
        <v>456.5</v>
      </c>
      <c r="I213" s="733">
        <v>451.5</v>
      </c>
      <c r="J213" s="733">
        <v>426</v>
      </c>
      <c r="K213" s="733">
        <v>413.7</v>
      </c>
      <c r="L213" s="733">
        <v>408.3</v>
      </c>
      <c r="M213" s="22"/>
      <c r="N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row>
    <row r="214" spans="1:39" s="579" customFormat="1">
      <c r="A214" s="586">
        <v>28</v>
      </c>
      <c r="B214" s="568" t="s">
        <v>228</v>
      </c>
      <c r="C214" s="507"/>
      <c r="D214" s="507"/>
      <c r="E214" s="597"/>
      <c r="F214" s="607" t="s">
        <v>119</v>
      </c>
      <c r="G214" s="607">
        <v>404</v>
      </c>
      <c r="H214" s="607">
        <v>454.6</v>
      </c>
      <c r="I214" s="607">
        <v>449.59</v>
      </c>
      <c r="J214" s="607">
        <v>424.17</v>
      </c>
      <c r="K214" s="607">
        <v>411.97</v>
      </c>
      <c r="L214" s="607">
        <v>406.62</v>
      </c>
      <c r="M214" s="22"/>
      <c r="N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row>
    <row r="215" spans="1:39" s="579" customFormat="1">
      <c r="A215" s="589">
        <v>2821</v>
      </c>
      <c r="B215" s="566" t="s">
        <v>229</v>
      </c>
      <c r="C215" s="507"/>
      <c r="D215" s="507"/>
      <c r="E215" s="597"/>
      <c r="F215" s="609" t="s">
        <v>119</v>
      </c>
      <c r="G215" s="609" t="s">
        <v>119</v>
      </c>
      <c r="H215" s="609" t="s">
        <v>119</v>
      </c>
      <c r="I215" s="609" t="s">
        <v>119</v>
      </c>
      <c r="J215" s="609" t="s">
        <v>119</v>
      </c>
      <c r="K215" s="609" t="s">
        <v>119</v>
      </c>
      <c r="L215" s="609" t="s">
        <v>119</v>
      </c>
      <c r="M215" s="22"/>
      <c r="N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row>
    <row r="216" spans="1:39" s="579" customFormat="1">
      <c r="A216" s="589">
        <v>2822</v>
      </c>
      <c r="B216" s="566" t="s">
        <v>230</v>
      </c>
      <c r="C216" s="507"/>
      <c r="D216" s="507"/>
      <c r="E216" s="597"/>
      <c r="F216" s="609" t="s">
        <v>119</v>
      </c>
      <c r="G216" s="609" t="s">
        <v>119</v>
      </c>
      <c r="H216" s="607">
        <v>1.9</v>
      </c>
      <c r="I216" s="607">
        <v>1.89</v>
      </c>
      <c r="J216" s="607">
        <v>1.78</v>
      </c>
      <c r="K216" s="607">
        <v>1.73</v>
      </c>
      <c r="L216" s="607">
        <v>1.71</v>
      </c>
      <c r="M216" s="22"/>
      <c r="N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row>
    <row r="217" spans="1:39" s="579" customFormat="1">
      <c r="A217" s="589">
        <v>283</v>
      </c>
      <c r="B217" s="590" t="s">
        <v>231</v>
      </c>
      <c r="C217" s="507"/>
      <c r="D217" s="507"/>
      <c r="E217" s="597"/>
      <c r="F217" s="607"/>
      <c r="G217" s="607"/>
      <c r="H217" s="607"/>
      <c r="I217" s="607"/>
      <c r="J217" s="607"/>
      <c r="K217" s="607"/>
      <c r="L217" s="607"/>
      <c r="M217" s="22"/>
      <c r="N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row>
    <row r="218" spans="1:39" s="579" customFormat="1">
      <c r="A218" s="589"/>
      <c r="B218" s="566"/>
      <c r="C218" s="507"/>
      <c r="D218" s="507"/>
      <c r="E218" s="597"/>
      <c r="F218" s="733">
        <v>1316.1</v>
      </c>
      <c r="G218" s="733">
        <v>1582</v>
      </c>
      <c r="H218" s="733">
        <v>1241.9000000000001</v>
      </c>
      <c r="I218" s="733">
        <v>1228.2</v>
      </c>
      <c r="J218" s="733">
        <v>1158.8</v>
      </c>
      <c r="K218" s="733">
        <v>1125.4000000000001</v>
      </c>
      <c r="L218" s="733">
        <v>1110.8</v>
      </c>
      <c r="M218" s="22"/>
      <c r="N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row>
    <row r="219" spans="1:39" s="579" customFormat="1">
      <c r="A219" s="586">
        <v>31</v>
      </c>
      <c r="B219" s="568" t="s">
        <v>232</v>
      </c>
      <c r="C219" s="507"/>
      <c r="D219" s="507"/>
      <c r="E219" s="597"/>
      <c r="F219" s="607">
        <v>1265.7</v>
      </c>
      <c r="G219" s="607">
        <v>1522</v>
      </c>
      <c r="H219" s="607">
        <v>107.5</v>
      </c>
      <c r="I219" s="607">
        <v>106.27</v>
      </c>
      <c r="J219" s="607">
        <v>100.26</v>
      </c>
      <c r="K219" s="607">
        <v>97.38</v>
      </c>
      <c r="L219" s="607">
        <v>96.12</v>
      </c>
      <c r="M219" s="22"/>
      <c r="N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row>
    <row r="220" spans="1:39" s="579" customFormat="1">
      <c r="A220" s="589">
        <v>311</v>
      </c>
      <c r="B220" s="566" t="s">
        <v>233</v>
      </c>
      <c r="C220" s="507"/>
      <c r="D220" s="507"/>
      <c r="E220" s="597"/>
      <c r="F220" s="607" t="s">
        <v>119</v>
      </c>
      <c r="G220" s="607" t="s">
        <v>119</v>
      </c>
      <c r="H220" s="607">
        <v>1.1000000000000001</v>
      </c>
      <c r="I220" s="607">
        <v>1.04</v>
      </c>
      <c r="J220" s="607">
        <v>0.98</v>
      </c>
      <c r="K220" s="607">
        <v>0.96</v>
      </c>
      <c r="L220" s="607">
        <v>0.94</v>
      </c>
      <c r="M220" s="22"/>
      <c r="N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row>
    <row r="221" spans="1:39" s="579" customFormat="1">
      <c r="A221" s="589">
        <v>3111</v>
      </c>
      <c r="B221" s="566" t="s">
        <v>234</v>
      </c>
      <c r="C221" s="507"/>
      <c r="D221" s="507"/>
      <c r="E221" s="597"/>
      <c r="F221" s="607" t="s">
        <v>119</v>
      </c>
      <c r="G221" s="607" t="s">
        <v>119</v>
      </c>
      <c r="H221" s="607">
        <v>6.8</v>
      </c>
      <c r="I221" s="607">
        <v>6.74</v>
      </c>
      <c r="J221" s="607">
        <v>6.36</v>
      </c>
      <c r="K221" s="607">
        <v>6.18</v>
      </c>
      <c r="L221" s="607">
        <v>6.1</v>
      </c>
      <c r="M221" s="22"/>
      <c r="N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row>
    <row r="222" spans="1:39" s="579" customFormat="1">
      <c r="A222" s="589">
        <v>31111</v>
      </c>
      <c r="B222" s="566" t="s">
        <v>235</v>
      </c>
      <c r="C222" s="507"/>
      <c r="D222" s="507"/>
      <c r="E222" s="597"/>
      <c r="F222" s="607" t="s">
        <v>119</v>
      </c>
      <c r="G222" s="607" t="s">
        <v>119</v>
      </c>
      <c r="H222" s="607">
        <v>1060.0999999999999</v>
      </c>
      <c r="I222" s="607">
        <v>1048.3399999999999</v>
      </c>
      <c r="J222" s="607">
        <v>989.08</v>
      </c>
      <c r="K222" s="607">
        <v>960.63</v>
      </c>
      <c r="L222" s="607">
        <v>948.15</v>
      </c>
      <c r="M222" s="22"/>
      <c r="N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row>
    <row r="223" spans="1:39" s="579" customFormat="1">
      <c r="A223" s="589">
        <v>31112</v>
      </c>
      <c r="B223" s="566" t="s">
        <v>236</v>
      </c>
      <c r="C223" s="507"/>
      <c r="D223" s="507"/>
      <c r="E223" s="597"/>
      <c r="F223" s="607" t="s">
        <v>119</v>
      </c>
      <c r="G223" s="607" t="s">
        <v>119</v>
      </c>
      <c r="H223" s="607">
        <v>13.2</v>
      </c>
      <c r="I223" s="607">
        <v>13.1</v>
      </c>
      <c r="J223" s="607">
        <v>12.36</v>
      </c>
      <c r="K223" s="607">
        <v>12.01</v>
      </c>
      <c r="L223" s="607">
        <v>11.85</v>
      </c>
      <c r="M223" s="22"/>
      <c r="N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row>
    <row r="224" spans="1:39" s="579" customFormat="1">
      <c r="A224" s="589">
        <v>31113</v>
      </c>
      <c r="B224" s="566" t="s">
        <v>237</v>
      </c>
      <c r="C224" s="507"/>
      <c r="D224" s="507"/>
      <c r="E224" s="597"/>
      <c r="F224" s="607">
        <v>15.7</v>
      </c>
      <c r="G224" s="607">
        <v>27.3</v>
      </c>
      <c r="H224" s="607">
        <v>3.5</v>
      </c>
      <c r="I224" s="607">
        <v>3.41</v>
      </c>
      <c r="J224" s="607">
        <v>3.22</v>
      </c>
      <c r="K224" s="607">
        <v>3.13</v>
      </c>
      <c r="L224" s="607">
        <v>3.09</v>
      </c>
      <c r="M224" s="22"/>
      <c r="N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row>
    <row r="225" spans="1:39" s="579" customFormat="1">
      <c r="A225" s="589">
        <v>31121</v>
      </c>
      <c r="B225" s="566" t="s">
        <v>238</v>
      </c>
      <c r="C225" s="507"/>
      <c r="D225" s="507"/>
      <c r="E225" s="597"/>
      <c r="F225" s="607">
        <v>24.1</v>
      </c>
      <c r="G225" s="607">
        <v>21.8</v>
      </c>
      <c r="H225" s="607">
        <v>12.8</v>
      </c>
      <c r="I225" s="607">
        <v>12.61</v>
      </c>
      <c r="J225" s="607">
        <v>11.9</v>
      </c>
      <c r="K225" s="607">
        <v>11.56</v>
      </c>
      <c r="L225" s="607">
        <v>11.41</v>
      </c>
      <c r="M225" s="22"/>
      <c r="N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row>
    <row r="226" spans="1:39" s="579" customFormat="1">
      <c r="A226" s="589">
        <v>31122</v>
      </c>
      <c r="B226" s="566" t="s">
        <v>239</v>
      </c>
      <c r="C226" s="507"/>
      <c r="D226" s="507"/>
      <c r="E226" s="597"/>
      <c r="F226" s="607">
        <v>10.6</v>
      </c>
      <c r="G226" s="607">
        <v>10.8</v>
      </c>
      <c r="H226" s="607">
        <v>16.3</v>
      </c>
      <c r="I226" s="607">
        <v>16.14</v>
      </c>
      <c r="J226" s="607">
        <v>15.22</v>
      </c>
      <c r="K226" s="607">
        <v>14.79</v>
      </c>
      <c r="L226" s="607">
        <v>14.59</v>
      </c>
      <c r="M226" s="22"/>
      <c r="N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row>
    <row r="227" spans="1:39" s="579" customFormat="1">
      <c r="A227" s="589">
        <v>311221</v>
      </c>
      <c r="B227" s="566" t="s">
        <v>240</v>
      </c>
      <c r="C227" s="507"/>
      <c r="D227" s="507"/>
      <c r="E227" s="597"/>
      <c r="F227" s="607" t="s">
        <v>119</v>
      </c>
      <c r="G227" s="607" t="s">
        <v>119</v>
      </c>
      <c r="H227" s="607">
        <v>16.399999999999999</v>
      </c>
      <c r="I227" s="607">
        <v>16.260000000000002</v>
      </c>
      <c r="J227" s="607">
        <v>15.34</v>
      </c>
      <c r="K227" s="607">
        <v>14.9</v>
      </c>
      <c r="L227" s="607">
        <v>14.71</v>
      </c>
      <c r="M227" s="22"/>
      <c r="N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row>
    <row r="228" spans="1:39" s="579" customFormat="1">
      <c r="A228" s="589">
        <v>3141</v>
      </c>
      <c r="B228" s="566" t="s">
        <v>241</v>
      </c>
      <c r="C228" s="507"/>
      <c r="D228" s="507"/>
      <c r="E228" s="597"/>
      <c r="F228" s="607" t="s">
        <v>119</v>
      </c>
      <c r="G228" s="607" t="s">
        <v>119</v>
      </c>
      <c r="H228" s="607">
        <v>4.3</v>
      </c>
      <c r="I228" s="607">
        <v>4.26</v>
      </c>
      <c r="J228" s="607">
        <v>4.0199999999999996</v>
      </c>
      <c r="K228" s="607">
        <v>3.9</v>
      </c>
      <c r="L228" s="607">
        <v>3.85</v>
      </c>
      <c r="M228" s="22"/>
      <c r="N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row>
    <row r="229" spans="1:39" s="579" customFormat="1">
      <c r="A229" s="589">
        <v>3144</v>
      </c>
      <c r="B229" s="566" t="s">
        <v>242</v>
      </c>
      <c r="C229" s="507"/>
      <c r="D229" s="507"/>
      <c r="E229" s="597"/>
      <c r="F229" s="607"/>
      <c r="G229" s="607"/>
      <c r="H229" s="607"/>
      <c r="I229" s="607"/>
      <c r="J229" s="607"/>
      <c r="K229" s="607"/>
      <c r="L229" s="607"/>
      <c r="M229" s="22"/>
      <c r="N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row>
    <row r="230" spans="1:39" s="579" customFormat="1">
      <c r="A230" s="589"/>
      <c r="B230" s="507"/>
      <c r="C230" s="507"/>
      <c r="D230" s="507"/>
      <c r="E230" s="597"/>
      <c r="F230" s="733">
        <v>-227</v>
      </c>
      <c r="G230" s="733">
        <v>0</v>
      </c>
      <c r="H230" s="733">
        <v>40.4</v>
      </c>
      <c r="I230" s="733">
        <v>39.96</v>
      </c>
      <c r="J230" s="733">
        <v>37.700000000000003</v>
      </c>
      <c r="K230" s="733">
        <v>36.619999999999997</v>
      </c>
      <c r="L230" s="733">
        <v>36.14</v>
      </c>
      <c r="M230" s="22"/>
      <c r="N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row>
    <row r="231" spans="1:39" s="15" customFormat="1">
      <c r="A231" s="586">
        <v>9</v>
      </c>
      <c r="B231" s="568" t="s">
        <v>243</v>
      </c>
      <c r="C231" s="278"/>
      <c r="D231" s="278"/>
      <c r="E231" s="276"/>
      <c r="F231" s="278"/>
      <c r="G231" s="278"/>
      <c r="H231" s="278"/>
      <c r="I231" s="278"/>
      <c r="J231" s="278"/>
      <c r="L231" s="14"/>
      <c r="M231" s="14"/>
      <c r="N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row>
    <row r="232" spans="1:39" s="15" customFormat="1">
      <c r="A232" s="278"/>
      <c r="B232" s="278"/>
      <c r="C232" s="278"/>
      <c r="D232" s="278"/>
      <c r="E232" s="276"/>
      <c r="F232" s="278"/>
      <c r="G232" s="278"/>
      <c r="H232" s="278"/>
      <c r="I232" s="278"/>
      <c r="J232" s="278"/>
      <c r="L232" s="14"/>
      <c r="M232" s="14"/>
      <c r="N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row>
    <row r="233" spans="1:39" s="15" customFormat="1">
      <c r="A233" s="278"/>
      <c r="B233" s="278"/>
      <c r="C233" s="278"/>
      <c r="D233" s="278"/>
      <c r="E233" s="276"/>
      <c r="F233" s="278"/>
      <c r="G233" s="278"/>
      <c r="H233" s="278"/>
      <c r="I233" s="278"/>
      <c r="J233" s="278"/>
      <c r="L233" s="14"/>
      <c r="M233" s="14"/>
      <c r="N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row>
    <row r="234" spans="1:39" s="15" customFormat="1">
      <c r="A234" s="278"/>
      <c r="B234" s="278"/>
      <c r="C234" s="278"/>
      <c r="D234" s="278"/>
      <c r="E234" s="276"/>
      <c r="F234" s="278"/>
      <c r="G234" s="278"/>
      <c r="H234" s="278"/>
      <c r="I234" s="278"/>
      <c r="J234" s="278"/>
      <c r="L234" s="14"/>
      <c r="M234" s="14"/>
      <c r="N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row>
    <row r="235" spans="1:39" s="15" customFormat="1">
      <c r="A235" s="278"/>
      <c r="B235" s="278"/>
      <c r="C235" s="278"/>
      <c r="D235" s="278"/>
      <c r="E235" s="276"/>
      <c r="F235" s="278"/>
      <c r="G235" s="278"/>
      <c r="H235" s="278"/>
      <c r="I235" s="278"/>
      <c r="J235" s="278"/>
      <c r="L235" s="14"/>
      <c r="M235" s="14"/>
      <c r="N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row>
    <row r="236" spans="1:39" s="579" customFormat="1">
      <c r="A236" s="278"/>
      <c r="B236" s="278"/>
      <c r="C236" s="507"/>
      <c r="D236" s="507"/>
      <c r="E236" s="507"/>
      <c r="F236" s="507"/>
      <c r="G236" s="507"/>
      <c r="H236" s="507"/>
      <c r="I236" s="507"/>
      <c r="J236" s="507"/>
      <c r="L236" s="22"/>
      <c r="M236" s="22"/>
      <c r="N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row>
    <row r="237" spans="1:39" s="579" customFormat="1" ht="20.25">
      <c r="A237" s="507"/>
      <c r="B237" s="578" t="s">
        <v>470</v>
      </c>
      <c r="C237" s="479">
        <v>2012</v>
      </c>
      <c r="D237" s="479">
        <v>2013</v>
      </c>
      <c r="E237" s="479">
        <v>2014</v>
      </c>
      <c r="F237" s="621"/>
      <c r="G237" s="581">
        <v>2016</v>
      </c>
      <c r="H237" s="581">
        <v>2017</v>
      </c>
      <c r="I237" s="581">
        <v>2018</v>
      </c>
      <c r="J237" s="581">
        <v>2019</v>
      </c>
      <c r="K237" s="581">
        <v>2020</v>
      </c>
      <c r="L237" s="22"/>
      <c r="M237" s="22"/>
      <c r="N237" s="22"/>
      <c r="P237" s="22"/>
      <c r="Q237" s="22"/>
      <c r="R237" s="22"/>
      <c r="S237" s="22"/>
    </row>
    <row r="238" spans="1:39" s="22" customFormat="1" ht="15.75" customHeight="1">
      <c r="A238" s="503"/>
      <c r="B238" s="580" t="s">
        <v>212</v>
      </c>
      <c r="C238" s="480" t="s">
        <v>81</v>
      </c>
      <c r="D238" s="480" t="s">
        <v>81</v>
      </c>
      <c r="E238" s="480" t="s">
        <v>81</v>
      </c>
      <c r="F238" s="622"/>
      <c r="G238" s="583" t="s">
        <v>82</v>
      </c>
      <c r="H238" s="583" t="s">
        <v>82</v>
      </c>
      <c r="I238" s="583" t="s">
        <v>82</v>
      </c>
      <c r="J238" s="583" t="s">
        <v>82</v>
      </c>
      <c r="K238" s="583" t="s">
        <v>82</v>
      </c>
    </row>
    <row r="239" spans="1:39" s="22" customFormat="1">
      <c r="A239" s="503"/>
      <c r="B239" s="582" t="s">
        <v>171</v>
      </c>
      <c r="C239" s="481" t="s">
        <v>84</v>
      </c>
      <c r="D239" s="481" t="s">
        <v>84</v>
      </c>
      <c r="E239" s="481" t="s">
        <v>84</v>
      </c>
      <c r="F239" s="235"/>
      <c r="G239" s="570" t="s">
        <v>84</v>
      </c>
      <c r="H239" s="570" t="s">
        <v>84</v>
      </c>
      <c r="I239" s="570" t="s">
        <v>84</v>
      </c>
      <c r="J239" s="570" t="s">
        <v>84</v>
      </c>
      <c r="K239" s="570" t="s">
        <v>84</v>
      </c>
    </row>
    <row r="240" spans="1:39" s="22" customFormat="1">
      <c r="A240" s="503"/>
      <c r="B240" s="584" t="s">
        <v>173</v>
      </c>
      <c r="C240" s="482"/>
      <c r="D240" s="482"/>
      <c r="E240" s="482"/>
      <c r="F240" s="372"/>
      <c r="G240" s="585"/>
      <c r="H240" s="585"/>
      <c r="I240" s="585"/>
      <c r="J240" s="585"/>
      <c r="K240" s="585"/>
    </row>
    <row r="241" spans="1:11" s="22" customFormat="1">
      <c r="A241" s="503"/>
      <c r="B241" s="503"/>
      <c r="C241" s="483">
        <v>9943.2999999999993</v>
      </c>
      <c r="D241" s="483">
        <v>13175.5</v>
      </c>
      <c r="E241" s="483">
        <v>15453.9</v>
      </c>
      <c r="F241" s="255"/>
      <c r="G241" s="569">
        <v>15129.7</v>
      </c>
      <c r="H241" s="569">
        <v>14762.6</v>
      </c>
      <c r="I241" s="569">
        <v>14013.4</v>
      </c>
      <c r="J241" s="569">
        <v>14169.7</v>
      </c>
      <c r="K241" s="569">
        <v>14752</v>
      </c>
    </row>
    <row r="242" spans="1:11" s="22" customFormat="1">
      <c r="A242" s="586">
        <v>2</v>
      </c>
      <c r="B242" s="568" t="s">
        <v>213</v>
      </c>
      <c r="C242" s="484"/>
      <c r="D242" s="484"/>
      <c r="E242" s="484"/>
      <c r="F242" s="344"/>
      <c r="G242" s="537"/>
      <c r="H242" s="537"/>
      <c r="I242" s="537"/>
      <c r="J242" s="537"/>
      <c r="K242" s="537"/>
    </row>
    <row r="243" spans="1:11" s="22" customFormat="1">
      <c r="A243" s="587"/>
      <c r="B243" s="588"/>
      <c r="C243" s="483">
        <v>2496.5</v>
      </c>
      <c r="D243" s="483">
        <v>2785.7</v>
      </c>
      <c r="E243" s="483">
        <v>3696.7</v>
      </c>
      <c r="F243" s="255"/>
      <c r="G243" s="569">
        <v>3723.7</v>
      </c>
      <c r="H243" s="569">
        <v>3876.3</v>
      </c>
      <c r="I243" s="569">
        <v>3679</v>
      </c>
      <c r="J243" s="569">
        <v>3720.1</v>
      </c>
      <c r="K243" s="569">
        <v>3872.9</v>
      </c>
    </row>
    <row r="244" spans="1:11" s="22" customFormat="1">
      <c r="A244" s="586">
        <v>21</v>
      </c>
      <c r="B244" s="568" t="s">
        <v>214</v>
      </c>
      <c r="C244" s="481">
        <v>2282.3000000000002</v>
      </c>
      <c r="D244" s="485">
        <v>2606</v>
      </c>
      <c r="E244" s="481">
        <v>3242.6</v>
      </c>
      <c r="F244" s="235"/>
      <c r="G244" s="570">
        <v>3441.6</v>
      </c>
      <c r="H244" s="570">
        <v>3592.4</v>
      </c>
      <c r="I244" s="570">
        <v>3409.6</v>
      </c>
      <c r="J244" s="570">
        <v>3447.6</v>
      </c>
      <c r="K244" s="570">
        <v>3589.3</v>
      </c>
    </row>
    <row r="245" spans="1:11" s="22" customFormat="1">
      <c r="A245" s="589">
        <v>211</v>
      </c>
      <c r="B245" s="566" t="s">
        <v>449</v>
      </c>
      <c r="C245" s="481">
        <v>978.6</v>
      </c>
      <c r="D245" s="481">
        <v>1404.8</v>
      </c>
      <c r="E245" s="481">
        <v>2818.5</v>
      </c>
      <c r="F245" s="235"/>
      <c r="G245" s="570">
        <v>1663.3</v>
      </c>
      <c r="H245" s="570">
        <v>0</v>
      </c>
      <c r="I245" s="570">
        <v>0</v>
      </c>
      <c r="J245" s="570">
        <v>0</v>
      </c>
      <c r="K245" s="570">
        <v>0</v>
      </c>
    </row>
    <row r="246" spans="1:11" s="22" customFormat="1">
      <c r="A246" s="589">
        <v>211</v>
      </c>
      <c r="B246" s="566" t="s">
        <v>215</v>
      </c>
      <c r="C246" s="481">
        <v>1215.5999999999999</v>
      </c>
      <c r="D246" s="481">
        <v>1084.5999999999999</v>
      </c>
      <c r="E246" s="481">
        <v>308.60000000000002</v>
      </c>
      <c r="F246" s="235"/>
      <c r="G246" s="570">
        <v>1651.2</v>
      </c>
      <c r="H246" s="570">
        <v>3469</v>
      </c>
      <c r="I246" s="570">
        <v>3292.4</v>
      </c>
      <c r="J246" s="570">
        <v>3329.2</v>
      </c>
      <c r="K246" s="570">
        <v>3466</v>
      </c>
    </row>
    <row r="247" spans="1:11" s="22" customFormat="1">
      <c r="A247" s="589">
        <v>2111</v>
      </c>
      <c r="B247" s="566" t="s">
        <v>216</v>
      </c>
      <c r="C247" s="481">
        <v>88.1</v>
      </c>
      <c r="D247" s="481">
        <v>116.6</v>
      </c>
      <c r="E247" s="481">
        <v>115.4</v>
      </c>
      <c r="F247" s="235"/>
      <c r="G247" s="570">
        <v>127</v>
      </c>
      <c r="H247" s="570">
        <v>123.4</v>
      </c>
      <c r="I247" s="570">
        <v>117.2</v>
      </c>
      <c r="J247" s="570">
        <v>118.5</v>
      </c>
      <c r="K247" s="570">
        <v>123.3</v>
      </c>
    </row>
    <row r="248" spans="1:11" s="22" customFormat="1">
      <c r="A248" s="589">
        <v>2112</v>
      </c>
      <c r="B248" s="566" t="s">
        <v>217</v>
      </c>
      <c r="C248" s="481">
        <v>214.2</v>
      </c>
      <c r="D248" s="481">
        <v>179.7</v>
      </c>
      <c r="E248" s="481">
        <v>454.2</v>
      </c>
      <c r="F248" s="235"/>
      <c r="G248" s="570">
        <v>282.10000000000002</v>
      </c>
      <c r="H248" s="570">
        <v>283.89999999999998</v>
      </c>
      <c r="I248" s="570">
        <v>269.39999999999998</v>
      </c>
      <c r="J248" s="570">
        <v>272.39999999999998</v>
      </c>
      <c r="K248" s="570">
        <v>283.60000000000002</v>
      </c>
    </row>
    <row r="249" spans="1:11" s="22" customFormat="1">
      <c r="A249" s="589">
        <v>212</v>
      </c>
      <c r="B249" s="566" t="s">
        <v>218</v>
      </c>
      <c r="C249" s="481">
        <v>214.2</v>
      </c>
      <c r="D249" s="481">
        <v>179.7</v>
      </c>
      <c r="E249" s="481">
        <v>454.2</v>
      </c>
      <c r="F249" s="235"/>
      <c r="G249" s="570">
        <v>282.10000000000002</v>
      </c>
      <c r="H249" s="570">
        <v>283.89999999999998</v>
      </c>
      <c r="I249" s="570">
        <v>269.39999999999998</v>
      </c>
      <c r="J249" s="570">
        <v>272.39999999999998</v>
      </c>
      <c r="K249" s="570">
        <v>283.60000000000002</v>
      </c>
    </row>
    <row r="250" spans="1:11" s="22" customFormat="1">
      <c r="A250" s="589">
        <v>2121</v>
      </c>
      <c r="B250" s="566" t="s">
        <v>450</v>
      </c>
      <c r="C250" s="481"/>
      <c r="D250" s="481"/>
      <c r="E250" s="481"/>
      <c r="F250" s="235"/>
      <c r="G250" s="570"/>
      <c r="H250" s="570"/>
      <c r="I250" s="570"/>
      <c r="J250" s="570"/>
      <c r="K250" s="570"/>
    </row>
    <row r="251" spans="1:11" s="22" customFormat="1">
      <c r="A251" s="589"/>
      <c r="B251" s="566"/>
      <c r="C251" s="483">
        <v>2372.3000000000002</v>
      </c>
      <c r="D251" s="483">
        <v>4335</v>
      </c>
      <c r="E251" s="483">
        <v>3691.2</v>
      </c>
      <c r="F251" s="255"/>
      <c r="G251" s="569">
        <v>4297.8</v>
      </c>
      <c r="H251" s="569">
        <v>4479.8999999999996</v>
      </c>
      <c r="I251" s="569">
        <v>4251.8999999999996</v>
      </c>
      <c r="J251" s="569">
        <v>4299.3</v>
      </c>
      <c r="K251" s="569">
        <v>4476</v>
      </c>
    </row>
    <row r="252" spans="1:11" s="22" customFormat="1">
      <c r="A252" s="586">
        <v>22</v>
      </c>
      <c r="B252" s="568" t="s">
        <v>219</v>
      </c>
      <c r="C252" s="481"/>
      <c r="D252" s="481"/>
      <c r="E252" s="481"/>
      <c r="F252" s="235"/>
      <c r="G252" s="570"/>
      <c r="H252" s="570"/>
      <c r="I252" s="570"/>
      <c r="J252" s="570"/>
      <c r="K252" s="570"/>
    </row>
    <row r="253" spans="1:11" s="22" customFormat="1">
      <c r="A253" s="589"/>
      <c r="B253" s="566"/>
      <c r="C253" s="483">
        <v>452.3</v>
      </c>
      <c r="D253" s="483">
        <v>521.1</v>
      </c>
      <c r="E253" s="483">
        <v>933.1</v>
      </c>
      <c r="F253" s="255"/>
      <c r="G253" s="569">
        <v>1100.7</v>
      </c>
      <c r="H253" s="569">
        <v>1453.1</v>
      </c>
      <c r="I253" s="569">
        <v>1379.1</v>
      </c>
      <c r="J253" s="569">
        <v>1394.5</v>
      </c>
      <c r="K253" s="569">
        <v>1451.8</v>
      </c>
    </row>
    <row r="254" spans="1:11" s="22" customFormat="1">
      <c r="A254" s="586">
        <v>24</v>
      </c>
      <c r="B254" s="568" t="s">
        <v>220</v>
      </c>
      <c r="C254" s="481">
        <v>38.1</v>
      </c>
      <c r="D254" s="481">
        <v>42.2</v>
      </c>
      <c r="E254" s="481">
        <v>92.7</v>
      </c>
      <c r="F254" s="235"/>
      <c r="G254" s="570">
        <v>68.400000000000006</v>
      </c>
      <c r="H254" s="570">
        <v>267.2</v>
      </c>
      <c r="I254" s="570">
        <v>253.6</v>
      </c>
      <c r="J254" s="570">
        <v>256.39999999999998</v>
      </c>
      <c r="K254" s="570">
        <v>266.89999999999998</v>
      </c>
    </row>
    <row r="255" spans="1:11" s="22" customFormat="1">
      <c r="A255" s="589">
        <v>241</v>
      </c>
      <c r="B255" s="566" t="s">
        <v>221</v>
      </c>
      <c r="C255" s="481">
        <v>414.2</v>
      </c>
      <c r="D255" s="481">
        <v>478.9</v>
      </c>
      <c r="E255" s="481">
        <v>840.4</v>
      </c>
      <c r="F255" s="235"/>
      <c r="G255" s="570">
        <v>1032.3</v>
      </c>
      <c r="H255" s="570">
        <v>1185.9000000000001</v>
      </c>
      <c r="I255" s="570">
        <v>1125.5999999999999</v>
      </c>
      <c r="J255" s="570">
        <v>1138.0999999999999</v>
      </c>
      <c r="K255" s="570">
        <v>1184.9000000000001</v>
      </c>
    </row>
    <row r="256" spans="1:11" s="22" customFormat="1">
      <c r="A256" s="589">
        <v>242</v>
      </c>
      <c r="B256" s="566" t="s">
        <v>222</v>
      </c>
      <c r="C256" s="481"/>
      <c r="D256" s="481"/>
      <c r="E256" s="481"/>
      <c r="F256" s="235"/>
      <c r="G256" s="570"/>
      <c r="H256" s="570"/>
      <c r="I256" s="570"/>
      <c r="J256" s="570"/>
      <c r="K256" s="570"/>
    </row>
    <row r="257" spans="1:11" s="22" customFormat="1">
      <c r="A257" s="589"/>
      <c r="B257" s="566"/>
      <c r="C257" s="483">
        <v>2074.5</v>
      </c>
      <c r="D257" s="483">
        <v>1323.6</v>
      </c>
      <c r="E257" s="483">
        <v>2514.8000000000002</v>
      </c>
      <c r="F257" s="255"/>
      <c r="G257" s="569">
        <v>3132.7</v>
      </c>
      <c r="H257" s="569">
        <v>2436.9</v>
      </c>
      <c r="I257" s="569">
        <v>2314.9</v>
      </c>
      <c r="J257" s="569">
        <v>2340.6999999999998</v>
      </c>
      <c r="K257" s="569">
        <v>2436.9</v>
      </c>
    </row>
    <row r="258" spans="1:11" s="22" customFormat="1">
      <c r="A258" s="586">
        <v>26</v>
      </c>
      <c r="B258" s="568" t="s">
        <v>223</v>
      </c>
      <c r="C258" s="481">
        <v>2074.5</v>
      </c>
      <c r="D258" s="485">
        <v>1323.6</v>
      </c>
      <c r="E258" s="481">
        <v>2514.8000000000002</v>
      </c>
      <c r="F258" s="235"/>
      <c r="G258" s="570">
        <v>3132.7</v>
      </c>
      <c r="H258" s="570">
        <v>2436.9</v>
      </c>
      <c r="I258" s="570">
        <v>2314.9</v>
      </c>
      <c r="J258" s="570">
        <v>2340.6999999999998</v>
      </c>
      <c r="K258" s="570">
        <v>2436.9</v>
      </c>
    </row>
    <row r="259" spans="1:11" s="22" customFormat="1">
      <c r="A259" s="589">
        <v>263</v>
      </c>
      <c r="B259" s="566" t="s">
        <v>451</v>
      </c>
      <c r="C259" s="481">
        <v>2073.6999999999998</v>
      </c>
      <c r="D259" s="481">
        <v>1323.6</v>
      </c>
      <c r="E259" s="481">
        <v>2500.6</v>
      </c>
      <c r="F259" s="235"/>
      <c r="G259" s="570">
        <v>1879.5</v>
      </c>
      <c r="H259" s="570">
        <v>1553.5</v>
      </c>
      <c r="I259" s="570">
        <v>1476.5</v>
      </c>
      <c r="J259" s="570">
        <v>1492.9</v>
      </c>
      <c r="K259" s="570">
        <v>1554.3</v>
      </c>
    </row>
    <row r="260" spans="1:11" s="22" customFormat="1">
      <c r="A260" s="589">
        <v>2631</v>
      </c>
      <c r="B260" s="566" t="s">
        <v>224</v>
      </c>
      <c r="C260" s="481">
        <v>0.8</v>
      </c>
      <c r="D260" s="481"/>
      <c r="E260" s="481">
        <v>14.2</v>
      </c>
      <c r="F260" s="235"/>
      <c r="G260" s="570">
        <v>1253.3</v>
      </c>
      <c r="H260" s="570">
        <v>883.4</v>
      </c>
      <c r="I260" s="570">
        <v>838.4</v>
      </c>
      <c r="J260" s="570">
        <v>847.8</v>
      </c>
      <c r="K260" s="570">
        <v>882.6</v>
      </c>
    </row>
    <row r="261" spans="1:11" s="22" customFormat="1">
      <c r="A261" s="589">
        <v>2632</v>
      </c>
      <c r="B261" s="566" t="s">
        <v>225</v>
      </c>
      <c r="C261" s="481"/>
      <c r="D261" s="481"/>
      <c r="E261" s="481"/>
      <c r="F261" s="235"/>
      <c r="G261" s="570"/>
      <c r="H261" s="570"/>
      <c r="I261" s="570"/>
      <c r="J261" s="570"/>
      <c r="K261" s="570"/>
    </row>
    <row r="262" spans="1:11" s="22" customFormat="1">
      <c r="A262" s="589"/>
      <c r="B262" s="566"/>
      <c r="C262" s="483">
        <v>0</v>
      </c>
      <c r="D262" s="483">
        <v>0</v>
      </c>
      <c r="E262" s="483">
        <v>0</v>
      </c>
      <c r="F262" s="255"/>
      <c r="G262" s="569">
        <v>0</v>
      </c>
      <c r="H262" s="569">
        <v>86.5</v>
      </c>
      <c r="I262" s="569">
        <v>82.1</v>
      </c>
      <c r="J262" s="569">
        <v>83</v>
      </c>
      <c r="K262" s="569">
        <v>86.4</v>
      </c>
    </row>
    <row r="263" spans="1:11" s="22" customFormat="1">
      <c r="A263" s="586">
        <v>27</v>
      </c>
      <c r="B263" s="568" t="s">
        <v>226</v>
      </c>
      <c r="C263" s="481" t="s">
        <v>119</v>
      </c>
      <c r="D263" s="481" t="s">
        <v>119</v>
      </c>
      <c r="E263" s="481" t="s">
        <v>119</v>
      </c>
      <c r="F263" s="235"/>
      <c r="G263" s="570" t="s">
        <v>119</v>
      </c>
      <c r="H263" s="570">
        <v>86.5</v>
      </c>
      <c r="I263" s="570">
        <v>82.1</v>
      </c>
      <c r="J263" s="570">
        <v>83</v>
      </c>
      <c r="K263" s="570">
        <v>86.4</v>
      </c>
    </row>
    <row r="264" spans="1:11" s="22" customFormat="1">
      <c r="A264" s="589">
        <v>2721</v>
      </c>
      <c r="B264" s="566" t="s">
        <v>227</v>
      </c>
      <c r="C264" s="481"/>
      <c r="D264" s="481"/>
      <c r="E264" s="481"/>
      <c r="F264" s="235"/>
      <c r="G264" s="570"/>
      <c r="H264" s="570"/>
      <c r="I264" s="570"/>
      <c r="J264" s="570"/>
      <c r="K264" s="570"/>
    </row>
    <row r="265" spans="1:11" s="22" customFormat="1">
      <c r="A265" s="589"/>
      <c r="B265" s="566"/>
      <c r="C265" s="483">
        <v>72.5</v>
      </c>
      <c r="D265" s="483">
        <v>858.7</v>
      </c>
      <c r="E265" s="483">
        <v>204.5</v>
      </c>
      <c r="F265" s="255"/>
      <c r="G265" s="569">
        <v>180.6</v>
      </c>
      <c r="H265" s="569">
        <v>492.1</v>
      </c>
      <c r="I265" s="569">
        <v>467.1</v>
      </c>
      <c r="J265" s="569">
        <v>472.3</v>
      </c>
      <c r="K265" s="569">
        <v>491.7</v>
      </c>
    </row>
    <row r="266" spans="1:11" s="22" customFormat="1">
      <c r="A266" s="586">
        <v>28</v>
      </c>
      <c r="B266" s="568" t="s">
        <v>228</v>
      </c>
      <c r="C266" s="481">
        <v>72.5</v>
      </c>
      <c r="D266" s="481">
        <v>858.7</v>
      </c>
      <c r="E266" s="481">
        <v>204.5</v>
      </c>
      <c r="F266" s="235"/>
      <c r="G266" s="570">
        <v>180.6</v>
      </c>
      <c r="H266" s="570">
        <v>488</v>
      </c>
      <c r="I266" s="570">
        <v>463.2</v>
      </c>
      <c r="J266" s="570">
        <v>468.3</v>
      </c>
      <c r="K266" s="570">
        <v>487.6</v>
      </c>
    </row>
    <row r="267" spans="1:11" s="22" customFormat="1">
      <c r="A267" s="589">
        <v>282</v>
      </c>
      <c r="B267" s="566" t="s">
        <v>169</v>
      </c>
      <c r="C267" s="481">
        <v>72.5</v>
      </c>
      <c r="D267" s="481">
        <v>858.7</v>
      </c>
      <c r="E267" s="481">
        <v>164.5</v>
      </c>
      <c r="F267" s="235"/>
      <c r="G267" s="570">
        <v>180.6</v>
      </c>
      <c r="H267" s="570">
        <v>488</v>
      </c>
      <c r="I267" s="570">
        <v>463.2</v>
      </c>
      <c r="J267" s="570">
        <v>468.3</v>
      </c>
      <c r="K267" s="570">
        <v>487.6</v>
      </c>
    </row>
    <row r="268" spans="1:11" s="22" customFormat="1">
      <c r="A268" s="589">
        <v>2821</v>
      </c>
      <c r="B268" s="566" t="s">
        <v>229</v>
      </c>
      <c r="C268" s="481" t="s">
        <v>119</v>
      </c>
      <c r="D268" s="481" t="s">
        <v>119</v>
      </c>
      <c r="E268" s="481">
        <v>40</v>
      </c>
      <c r="F268" s="235"/>
      <c r="G268" s="570" t="s">
        <v>119</v>
      </c>
      <c r="H268" s="570" t="s">
        <v>119</v>
      </c>
      <c r="I268" s="570" t="s">
        <v>119</v>
      </c>
      <c r="J268" s="570" t="s">
        <v>119</v>
      </c>
      <c r="K268" s="570" t="s">
        <v>119</v>
      </c>
    </row>
    <row r="269" spans="1:11" s="22" customFormat="1">
      <c r="A269" s="589">
        <v>2822</v>
      </c>
      <c r="B269" s="566" t="s">
        <v>230</v>
      </c>
      <c r="C269" s="481" t="s">
        <v>119</v>
      </c>
      <c r="D269" s="481" t="s">
        <v>119</v>
      </c>
      <c r="E269" s="481" t="s">
        <v>119</v>
      </c>
      <c r="F269" s="235"/>
      <c r="G269" s="570" t="s">
        <v>119</v>
      </c>
      <c r="H269" s="570">
        <v>4.0999999999999996</v>
      </c>
      <c r="I269" s="570">
        <v>3.9</v>
      </c>
      <c r="J269" s="570">
        <v>3.9</v>
      </c>
      <c r="K269" s="570">
        <v>4.0999999999999996</v>
      </c>
    </row>
    <row r="270" spans="1:11" s="22" customFormat="1">
      <c r="A270" s="589">
        <v>283</v>
      </c>
      <c r="B270" s="590" t="s">
        <v>231</v>
      </c>
      <c r="C270" s="481" t="s">
        <v>119</v>
      </c>
      <c r="D270" s="481" t="s">
        <v>119</v>
      </c>
      <c r="E270" s="481" t="s">
        <v>119</v>
      </c>
      <c r="F270" s="235"/>
      <c r="G270" s="570">
        <v>0</v>
      </c>
      <c r="H270" s="570">
        <v>4.0999999999999996</v>
      </c>
      <c r="I270" s="570">
        <v>3.9</v>
      </c>
      <c r="J270" s="570">
        <v>3.9</v>
      </c>
      <c r="K270" s="570">
        <v>4.0999999999999996</v>
      </c>
    </row>
    <row r="271" spans="1:11" s="22" customFormat="1">
      <c r="A271" s="589">
        <v>28311</v>
      </c>
      <c r="B271" s="566" t="s">
        <v>452</v>
      </c>
      <c r="C271" s="481"/>
      <c r="D271" s="481"/>
      <c r="E271" s="481"/>
      <c r="F271" s="235"/>
      <c r="G271" s="570"/>
      <c r="H271" s="570"/>
      <c r="I271" s="570"/>
      <c r="J271" s="570"/>
      <c r="K271" s="570"/>
    </row>
    <row r="272" spans="1:11" s="22" customFormat="1">
      <c r="A272" s="589"/>
      <c r="B272" s="566"/>
      <c r="C272" s="483">
        <v>2474.6999999999998</v>
      </c>
      <c r="D272" s="483">
        <v>2904.3</v>
      </c>
      <c r="E272" s="483">
        <v>4413.6000000000004</v>
      </c>
      <c r="F272" s="255"/>
      <c r="G272" s="569">
        <v>2361.3000000000002</v>
      </c>
      <c r="H272" s="569">
        <v>1936.1</v>
      </c>
      <c r="I272" s="569">
        <v>1837.6</v>
      </c>
      <c r="J272" s="569">
        <v>1858.1</v>
      </c>
      <c r="K272" s="569">
        <v>1934.4</v>
      </c>
    </row>
    <row r="273" spans="1:11" s="22" customFormat="1">
      <c r="A273" s="586">
        <v>31</v>
      </c>
      <c r="B273" s="568" t="s">
        <v>232</v>
      </c>
      <c r="C273" s="481">
        <v>2474.6999999999998</v>
      </c>
      <c r="D273" s="485">
        <v>2904.3</v>
      </c>
      <c r="E273" s="481">
        <v>4413.6000000000004</v>
      </c>
      <c r="F273" s="235"/>
      <c r="G273" s="570">
        <v>2361.3000000000002</v>
      </c>
      <c r="H273" s="570">
        <v>1916.6</v>
      </c>
      <c r="I273" s="570">
        <v>1819.1</v>
      </c>
      <c r="J273" s="570">
        <v>1839.4</v>
      </c>
      <c r="K273" s="570">
        <v>1914.9</v>
      </c>
    </row>
    <row r="274" spans="1:11" s="22" customFormat="1">
      <c r="A274" s="589">
        <v>311</v>
      </c>
      <c r="B274" s="566" t="s">
        <v>294</v>
      </c>
      <c r="C274" s="481">
        <v>2411.3000000000002</v>
      </c>
      <c r="D274" s="481">
        <v>2791.3</v>
      </c>
      <c r="E274" s="481">
        <v>4259.7</v>
      </c>
      <c r="F274" s="235"/>
      <c r="G274" s="570">
        <v>2303.3000000000002</v>
      </c>
      <c r="H274" s="570">
        <v>987.7</v>
      </c>
      <c r="I274" s="570">
        <v>937.5</v>
      </c>
      <c r="J274" s="570">
        <v>947.9</v>
      </c>
      <c r="K274" s="570">
        <v>986.9</v>
      </c>
    </row>
    <row r="275" spans="1:11" s="22" customFormat="1">
      <c r="A275" s="589">
        <v>311</v>
      </c>
      <c r="B275" s="566" t="s">
        <v>233</v>
      </c>
      <c r="C275" s="481" t="s">
        <v>119</v>
      </c>
      <c r="D275" s="481" t="s">
        <v>119</v>
      </c>
      <c r="E275" s="481" t="s">
        <v>119</v>
      </c>
      <c r="F275" s="235"/>
      <c r="G275" s="570" t="s">
        <v>119</v>
      </c>
      <c r="H275" s="570">
        <v>496.9</v>
      </c>
      <c r="I275" s="570">
        <v>471.6</v>
      </c>
      <c r="J275" s="570">
        <v>476.8</v>
      </c>
      <c r="K275" s="570">
        <v>496.4</v>
      </c>
    </row>
    <row r="276" spans="1:11" s="22" customFormat="1">
      <c r="A276" s="589">
        <v>3111</v>
      </c>
      <c r="B276" s="566" t="s">
        <v>234</v>
      </c>
      <c r="C276" s="481" t="s">
        <v>119</v>
      </c>
      <c r="D276" s="481" t="s">
        <v>119</v>
      </c>
      <c r="E276" s="481" t="s">
        <v>119</v>
      </c>
      <c r="F276" s="235"/>
      <c r="G276" s="570" t="s">
        <v>119</v>
      </c>
      <c r="H276" s="570">
        <v>15.4</v>
      </c>
      <c r="I276" s="570">
        <v>14.7</v>
      </c>
      <c r="J276" s="570">
        <v>14.8</v>
      </c>
      <c r="K276" s="570">
        <v>15.4</v>
      </c>
    </row>
    <row r="277" spans="1:11" s="22" customFormat="1">
      <c r="A277" s="589">
        <v>31111</v>
      </c>
      <c r="B277" s="566" t="s">
        <v>235</v>
      </c>
      <c r="C277" s="481" t="s">
        <v>119</v>
      </c>
      <c r="D277" s="481" t="s">
        <v>119</v>
      </c>
      <c r="E277" s="481" t="s">
        <v>119</v>
      </c>
      <c r="F277" s="235"/>
      <c r="G277" s="570" t="s">
        <v>119</v>
      </c>
      <c r="H277" s="570">
        <v>1.2</v>
      </c>
      <c r="I277" s="570">
        <v>1.1000000000000001</v>
      </c>
      <c r="J277" s="570">
        <v>1.2</v>
      </c>
      <c r="K277" s="570">
        <v>1.2</v>
      </c>
    </row>
    <row r="278" spans="1:11" s="22" customFormat="1">
      <c r="A278" s="589">
        <v>31112</v>
      </c>
      <c r="B278" s="566" t="s">
        <v>236</v>
      </c>
      <c r="C278" s="481" t="s">
        <v>119</v>
      </c>
      <c r="D278" s="481" t="s">
        <v>119</v>
      </c>
      <c r="E278" s="481" t="s">
        <v>119</v>
      </c>
      <c r="F278" s="235"/>
      <c r="G278" s="570" t="s">
        <v>119</v>
      </c>
      <c r="H278" s="570">
        <v>353.4</v>
      </c>
      <c r="I278" s="570">
        <v>335.5</v>
      </c>
      <c r="J278" s="570">
        <v>339.2</v>
      </c>
      <c r="K278" s="570">
        <v>353.1</v>
      </c>
    </row>
    <row r="279" spans="1:11" s="22" customFormat="1">
      <c r="A279" s="589">
        <v>31113</v>
      </c>
      <c r="B279" s="566" t="s">
        <v>237</v>
      </c>
      <c r="C279" s="481">
        <v>39.299999999999997</v>
      </c>
      <c r="D279" s="481">
        <v>23.6</v>
      </c>
      <c r="E279" s="481">
        <v>51.3</v>
      </c>
      <c r="F279" s="235"/>
      <c r="G279" s="570">
        <v>16.600000000000001</v>
      </c>
      <c r="H279" s="570">
        <v>16.399999999999999</v>
      </c>
      <c r="I279" s="570">
        <v>15.6</v>
      </c>
      <c r="J279" s="570">
        <v>15.8</v>
      </c>
      <c r="K279" s="570">
        <v>16.399999999999999</v>
      </c>
    </row>
    <row r="280" spans="1:11" s="22" customFormat="1">
      <c r="A280" s="589">
        <v>31121</v>
      </c>
      <c r="B280" s="566" t="s">
        <v>238</v>
      </c>
      <c r="C280" s="481">
        <v>24</v>
      </c>
      <c r="D280" s="481">
        <v>23.8</v>
      </c>
      <c r="E280" s="481">
        <v>54.7</v>
      </c>
      <c r="F280" s="235"/>
      <c r="G280" s="570">
        <v>30.7</v>
      </c>
      <c r="H280" s="570">
        <v>24.7</v>
      </c>
      <c r="I280" s="570">
        <v>23.4</v>
      </c>
      <c r="J280" s="570">
        <v>23.7</v>
      </c>
      <c r="K280" s="570">
        <v>24.6</v>
      </c>
    </row>
    <row r="281" spans="1:11" s="22" customFormat="1">
      <c r="A281" s="589">
        <v>31122</v>
      </c>
      <c r="B281" s="566" t="s">
        <v>239</v>
      </c>
      <c r="C281" s="481" t="s">
        <v>119</v>
      </c>
      <c r="D281" s="481">
        <v>65.7</v>
      </c>
      <c r="E281" s="481">
        <v>47.9</v>
      </c>
      <c r="F281" s="235"/>
      <c r="G281" s="570">
        <v>10.7</v>
      </c>
      <c r="H281" s="570">
        <v>20.8</v>
      </c>
      <c r="I281" s="570">
        <v>19.7</v>
      </c>
      <c r="J281" s="570">
        <v>20</v>
      </c>
      <c r="K281" s="570">
        <v>20.8</v>
      </c>
    </row>
    <row r="282" spans="1:11" s="22" customFormat="1">
      <c r="A282" s="589">
        <v>311221</v>
      </c>
      <c r="B282" s="566" t="s">
        <v>240</v>
      </c>
      <c r="C282" s="481" t="s">
        <v>119</v>
      </c>
      <c r="D282" s="481" t="s">
        <v>119</v>
      </c>
      <c r="E282" s="481" t="s">
        <v>119</v>
      </c>
      <c r="F282" s="235"/>
      <c r="G282" s="570" t="s">
        <v>119</v>
      </c>
      <c r="H282" s="570">
        <v>19.5</v>
      </c>
      <c r="I282" s="570">
        <v>18.5</v>
      </c>
      <c r="J282" s="570">
        <v>18.7</v>
      </c>
      <c r="K282" s="570">
        <v>19.5</v>
      </c>
    </row>
    <row r="283" spans="1:11" s="22" customFormat="1">
      <c r="A283" s="589">
        <v>3141</v>
      </c>
      <c r="B283" s="566" t="s">
        <v>241</v>
      </c>
      <c r="C283" s="481"/>
      <c r="D283" s="481"/>
      <c r="E283" s="481"/>
      <c r="F283" s="235"/>
      <c r="G283" s="570"/>
      <c r="H283" s="570"/>
      <c r="I283" s="570"/>
      <c r="J283" s="570"/>
      <c r="K283" s="570"/>
    </row>
    <row r="284" spans="1:11" s="22" customFormat="1">
      <c r="A284" s="589"/>
      <c r="B284" s="566"/>
      <c r="C284" s="483">
        <v>0</v>
      </c>
      <c r="D284" s="483">
        <v>447.1</v>
      </c>
      <c r="E284" s="483">
        <v>0</v>
      </c>
      <c r="F284" s="255"/>
      <c r="G284" s="569">
        <v>333</v>
      </c>
      <c r="H284" s="569">
        <v>1.8</v>
      </c>
      <c r="I284" s="569">
        <v>1.7</v>
      </c>
      <c r="J284" s="569">
        <v>1.7</v>
      </c>
      <c r="K284" s="569">
        <v>1.8</v>
      </c>
    </row>
    <row r="285" spans="1:11">
      <c r="A285" s="586">
        <v>9</v>
      </c>
      <c r="B285" s="568" t="s">
        <v>243</v>
      </c>
      <c r="C285" s="474"/>
      <c r="D285" s="474"/>
      <c r="E285" s="474"/>
      <c r="F285" s="474"/>
      <c r="G285" s="474"/>
      <c r="H285" s="474"/>
      <c r="I285" s="474"/>
      <c r="J285" s="474"/>
      <c r="K285" s="474"/>
    </row>
    <row r="286" spans="1:11">
      <c r="B286" s="474"/>
    </row>
  </sheetData>
  <pageMargins left="0.78749999999999998" right="0.78749999999999998" top="1.05277777777778" bottom="1.05277777777778" header="0.78749999999999998" footer="0.78749999999999998"/>
  <pageSetup paperSize="9" orientation="portrait" useFirstPageNumber="1" r:id="rId1"/>
  <headerFooter>
    <oddHeader>&amp;C&amp;"Times New Roman,Regular"&amp;12&amp;A</oddHeader>
    <oddFooter>&amp;C&amp;"Times New Roman,Regular"&amp;12Page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I612"/>
  <sheetViews>
    <sheetView zoomScale="85" zoomScaleNormal="85" workbookViewId="0">
      <pane xSplit="2" ySplit="1" topLeftCell="D2" activePane="bottomRight" state="frozen"/>
      <selection pane="topRight" activeCell="C1" sqref="C1"/>
      <selection pane="bottomLeft" activeCell="A2" sqref="A2"/>
      <selection pane="bottomRight" activeCell="U41" sqref="U41"/>
    </sheetView>
  </sheetViews>
  <sheetFormatPr defaultColWidth="8.85546875" defaultRowHeight="12.75"/>
  <cols>
    <col min="1" max="1" width="4" style="14" customWidth="1"/>
    <col min="2" max="2" width="65.42578125" style="14" bestFit="1" customWidth="1"/>
    <col min="3" max="6" width="11.28515625" style="87" customWidth="1"/>
    <col min="7" max="8" width="11.7109375" style="62" customWidth="1"/>
    <col min="9" max="12" width="12.28515625" style="40" customWidth="1"/>
    <col min="13" max="14" width="12.28515625" style="14" customWidth="1"/>
    <col min="15" max="16" width="11.7109375" style="14" customWidth="1"/>
    <col min="17" max="19" width="8.85546875" style="15" customWidth="1"/>
    <col min="20" max="113" width="8.85546875" style="15"/>
    <col min="114" max="16384" width="8.85546875" style="14"/>
  </cols>
  <sheetData>
    <row r="1" spans="1:113" ht="15.75">
      <c r="A1" s="264"/>
      <c r="B1" s="265" t="s">
        <v>714</v>
      </c>
      <c r="C1" s="63">
        <v>2012</v>
      </c>
      <c r="D1" s="63">
        <v>2013</v>
      </c>
      <c r="E1" s="63">
        <v>2014</v>
      </c>
      <c r="F1" s="63">
        <v>2015</v>
      </c>
      <c r="G1" s="63">
        <v>2016</v>
      </c>
      <c r="H1" s="63">
        <v>2017</v>
      </c>
      <c r="I1" s="63">
        <v>2018</v>
      </c>
      <c r="J1" s="63">
        <v>2019</v>
      </c>
      <c r="K1" s="61">
        <v>2020</v>
      </c>
      <c r="L1" s="61">
        <v>2021</v>
      </c>
      <c r="M1" s="61">
        <v>2022</v>
      </c>
      <c r="N1" s="61">
        <v>2023</v>
      </c>
      <c r="O1" s="61">
        <v>2024</v>
      </c>
      <c r="P1" s="61">
        <v>2025</v>
      </c>
    </row>
    <row r="2" spans="1:113" ht="13.5" customHeight="1">
      <c r="A2" s="264"/>
      <c r="B2" s="265" t="s">
        <v>171</v>
      </c>
      <c r="C2" s="65" t="s">
        <v>81</v>
      </c>
      <c r="D2" s="65" t="s">
        <v>81</v>
      </c>
      <c r="E2" s="65" t="s">
        <v>81</v>
      </c>
      <c r="F2" s="65" t="s">
        <v>81</v>
      </c>
      <c r="G2" s="65" t="s">
        <v>81</v>
      </c>
      <c r="H2" s="65" t="s">
        <v>81</v>
      </c>
      <c r="I2" s="65" t="s">
        <v>81</v>
      </c>
      <c r="J2" s="65" t="s">
        <v>81</v>
      </c>
      <c r="K2" s="64" t="s">
        <v>82</v>
      </c>
      <c r="L2" s="64" t="s">
        <v>82</v>
      </c>
      <c r="M2" s="64" t="s">
        <v>82</v>
      </c>
      <c r="N2" s="64" t="s">
        <v>82</v>
      </c>
      <c r="O2" s="64" t="s">
        <v>82</v>
      </c>
      <c r="P2" s="64" t="s">
        <v>82</v>
      </c>
    </row>
    <row r="3" spans="1:113" ht="14.25" customHeight="1">
      <c r="A3" s="264"/>
      <c r="B3" s="266" t="s">
        <v>173</v>
      </c>
      <c r="C3" s="66" t="s">
        <v>84</v>
      </c>
      <c r="D3" s="66" t="s">
        <v>84</v>
      </c>
      <c r="E3" s="66" t="s">
        <v>84</v>
      </c>
      <c r="F3" s="65" t="s">
        <v>672</v>
      </c>
      <c r="G3" s="65" t="s">
        <v>672</v>
      </c>
      <c r="H3" s="65" t="s">
        <v>762</v>
      </c>
      <c r="I3" s="66" t="s">
        <v>832</v>
      </c>
      <c r="J3" s="66" t="s">
        <v>847</v>
      </c>
      <c r="K3" s="117" t="s">
        <v>832</v>
      </c>
      <c r="L3" s="117" t="s">
        <v>850</v>
      </c>
      <c r="M3" s="117" t="s">
        <v>850</v>
      </c>
      <c r="N3" s="117" t="s">
        <v>850</v>
      </c>
      <c r="O3" s="117" t="s">
        <v>850</v>
      </c>
      <c r="P3" s="117" t="s">
        <v>850</v>
      </c>
    </row>
    <row r="4" spans="1:113">
      <c r="A4" s="264"/>
      <c r="B4" s="264"/>
      <c r="C4" s="62"/>
      <c r="D4" s="62"/>
      <c r="E4" s="62"/>
      <c r="F4" s="65"/>
      <c r="I4" s="62"/>
      <c r="J4" s="62"/>
      <c r="K4" s="87"/>
      <c r="L4" s="87"/>
      <c r="M4" s="87"/>
      <c r="N4" s="87"/>
      <c r="O4" s="87"/>
      <c r="P4" s="87"/>
    </row>
    <row r="5" spans="1:113" s="13" customFormat="1">
      <c r="A5" s="274"/>
      <c r="B5" s="268" t="s">
        <v>245</v>
      </c>
      <c r="C5" s="125">
        <f>6643.9</f>
        <v>6643.9</v>
      </c>
      <c r="D5" s="125">
        <f>8778.2</f>
        <v>8778.2000000000007</v>
      </c>
      <c r="E5" s="125">
        <f>9947.9</f>
        <v>9947.9</v>
      </c>
      <c r="F5" s="73">
        <f>F6+F11+F12+F25+F13+F14+F24+F26</f>
        <v>6337.6</v>
      </c>
      <c r="G5" s="73">
        <f>G6+G11+G12+G25+G13+G14+G24+G26</f>
        <v>5390.3</v>
      </c>
      <c r="H5" s="73">
        <v>5728.3</v>
      </c>
      <c r="I5" s="73">
        <v>6746.2</v>
      </c>
      <c r="J5" s="73">
        <v>8120.4</v>
      </c>
      <c r="K5" s="72">
        <v>7318.9</v>
      </c>
      <c r="L5" s="72">
        <v>7581</v>
      </c>
      <c r="M5" s="72">
        <v>8010.4</v>
      </c>
      <c r="N5" s="72">
        <v>7863.1</v>
      </c>
      <c r="O5" s="72">
        <v>8065.4</v>
      </c>
      <c r="P5" s="72">
        <v>8488.1</v>
      </c>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row>
    <row r="6" spans="1:113" s="16" customFormat="1">
      <c r="A6" s="276"/>
      <c r="B6" s="270" t="s">
        <v>246</v>
      </c>
      <c r="C6" s="127">
        <v>1396.8</v>
      </c>
      <c r="D6" s="127">
        <v>1448</v>
      </c>
      <c r="E6" s="127">
        <v>2025.5</v>
      </c>
      <c r="F6" s="74">
        <v>2133.8000000000002</v>
      </c>
      <c r="G6" s="127">
        <v>2394.5</v>
      </c>
      <c r="H6" s="127">
        <v>2286.1999999999998</v>
      </c>
      <c r="I6" s="127">
        <v>2817</v>
      </c>
      <c r="J6" s="127">
        <v>2632.8</v>
      </c>
      <c r="K6" s="126">
        <v>2721</v>
      </c>
      <c r="L6" s="126">
        <v>2509.6</v>
      </c>
      <c r="M6" s="126">
        <v>2474.5</v>
      </c>
      <c r="N6" s="126">
        <v>2362.5</v>
      </c>
      <c r="O6" s="126">
        <v>2376.6</v>
      </c>
      <c r="P6" s="126">
        <v>2383.9</v>
      </c>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row>
    <row r="7" spans="1:113" s="16" customFormat="1" hidden="1">
      <c r="A7" s="276">
        <v>211</v>
      </c>
      <c r="B7" s="477" t="s">
        <v>247</v>
      </c>
      <c r="C7" s="127">
        <v>1184.5999999999999</v>
      </c>
      <c r="D7" s="127">
        <v>1294</v>
      </c>
      <c r="E7" s="127">
        <v>1604.9</v>
      </c>
      <c r="F7" s="74"/>
      <c r="G7" s="74"/>
      <c r="H7" s="74"/>
      <c r="I7" s="127">
        <v>2129.5</v>
      </c>
      <c r="J7" s="127"/>
      <c r="K7" s="126">
        <v>1624.8</v>
      </c>
      <c r="L7" s="126">
        <v>1678.6</v>
      </c>
      <c r="M7" s="126">
        <v>1655.1</v>
      </c>
      <c r="N7" s="126">
        <v>1580.1</v>
      </c>
      <c r="O7" s="126">
        <v>1589.6</v>
      </c>
      <c r="P7" s="126">
        <v>1594.4</v>
      </c>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row>
    <row r="8" spans="1:113" s="16" customFormat="1" hidden="1">
      <c r="A8" s="276"/>
      <c r="B8" s="477" t="s">
        <v>248</v>
      </c>
      <c r="C8" s="134" t="s">
        <v>119</v>
      </c>
      <c r="D8" s="134" t="s">
        <v>119</v>
      </c>
      <c r="E8" s="134" t="s">
        <v>119</v>
      </c>
      <c r="F8" s="74"/>
      <c r="G8" s="74"/>
      <c r="H8" s="74"/>
      <c r="I8" s="127">
        <v>2057.9</v>
      </c>
      <c r="J8" s="127"/>
      <c r="K8" s="126">
        <v>1527.8</v>
      </c>
      <c r="L8" s="126">
        <v>1584.6</v>
      </c>
      <c r="M8" s="126">
        <v>1562.5</v>
      </c>
      <c r="N8" s="126">
        <v>1491.7</v>
      </c>
      <c r="O8" s="126">
        <v>1500.7</v>
      </c>
      <c r="P8" s="126">
        <v>1505.2</v>
      </c>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row>
    <row r="9" spans="1:113" s="16" customFormat="1" hidden="1">
      <c r="A9" s="276"/>
      <c r="B9" s="477" t="s">
        <v>249</v>
      </c>
      <c r="C9" s="134" t="s">
        <v>119</v>
      </c>
      <c r="D9" s="134" t="s">
        <v>119</v>
      </c>
      <c r="E9" s="134" t="s">
        <v>119</v>
      </c>
      <c r="F9" s="74"/>
      <c r="G9" s="74"/>
      <c r="H9" s="74"/>
      <c r="I9" s="127">
        <v>71.599999999999994</v>
      </c>
      <c r="J9" s="127"/>
      <c r="K9" s="126">
        <v>97</v>
      </c>
      <c r="L9" s="126">
        <v>93.9</v>
      </c>
      <c r="M9" s="126">
        <v>92.6</v>
      </c>
      <c r="N9" s="126">
        <v>88.4</v>
      </c>
      <c r="O9" s="126">
        <v>89</v>
      </c>
      <c r="P9" s="126">
        <v>89.2</v>
      </c>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row>
    <row r="10" spans="1:113" s="16" customFormat="1" hidden="1">
      <c r="A10" s="276">
        <v>212</v>
      </c>
      <c r="B10" s="477" t="s">
        <v>250</v>
      </c>
      <c r="C10" s="127">
        <v>212.3</v>
      </c>
      <c r="D10" s="127">
        <v>154</v>
      </c>
      <c r="E10" s="127">
        <v>420.6</v>
      </c>
      <c r="F10" s="74"/>
      <c r="G10" s="74"/>
      <c r="H10" s="74"/>
      <c r="I10" s="127">
        <v>687.5</v>
      </c>
      <c r="J10" s="127"/>
      <c r="K10" s="126">
        <v>839.7</v>
      </c>
      <c r="L10" s="126"/>
      <c r="M10" s="126"/>
      <c r="N10" s="126"/>
      <c r="O10" s="126"/>
      <c r="P10" s="126"/>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row>
    <row r="11" spans="1:113" s="15" customFormat="1">
      <c r="A11" s="276"/>
      <c r="B11" s="270" t="s">
        <v>251</v>
      </c>
      <c r="C11" s="130">
        <v>1945</v>
      </c>
      <c r="D11" s="130">
        <v>2509.8000000000002</v>
      </c>
      <c r="E11" s="130">
        <v>1991.3</v>
      </c>
      <c r="F11" s="74">
        <v>2174</v>
      </c>
      <c r="G11" s="130">
        <v>1746.2</v>
      </c>
      <c r="H11" s="130">
        <v>2306.6</v>
      </c>
      <c r="I11" s="127">
        <v>2594.3000000000002</v>
      </c>
      <c r="J11" s="127">
        <v>4107.7</v>
      </c>
      <c r="K11" s="126">
        <v>2358.6999999999998</v>
      </c>
      <c r="L11" s="126">
        <v>3859.1</v>
      </c>
      <c r="M11" s="126">
        <v>4223.8999999999996</v>
      </c>
      <c r="N11" s="126">
        <v>4200.5</v>
      </c>
      <c r="O11" s="126">
        <v>4344.1000000000004</v>
      </c>
      <c r="P11" s="126">
        <v>4660.5</v>
      </c>
    </row>
    <row r="12" spans="1:113" s="15" customFormat="1">
      <c r="A12" s="276"/>
      <c r="B12" s="270" t="s">
        <v>252</v>
      </c>
      <c r="C12" s="130">
        <v>1366.5</v>
      </c>
      <c r="D12" s="130">
        <v>710</v>
      </c>
      <c r="E12" s="130">
        <v>1609.4</v>
      </c>
      <c r="F12" s="74">
        <v>893</v>
      </c>
      <c r="G12" s="130">
        <v>610.70000000000005</v>
      </c>
      <c r="H12" s="130">
        <v>613.20000000000005</v>
      </c>
      <c r="I12" s="127">
        <v>779.2</v>
      </c>
      <c r="J12" s="127">
        <v>727.5</v>
      </c>
      <c r="K12" s="126">
        <v>776.9</v>
      </c>
      <c r="L12" s="126">
        <v>503.7</v>
      </c>
      <c r="M12" s="126">
        <v>525.4</v>
      </c>
      <c r="N12" s="126">
        <v>555.4</v>
      </c>
      <c r="O12" s="126">
        <v>572.4</v>
      </c>
      <c r="P12" s="126">
        <v>601.29999999999995</v>
      </c>
    </row>
    <row r="13" spans="1:113" s="16" customFormat="1">
      <c r="A13" s="276"/>
      <c r="B13" s="270" t="s">
        <v>254</v>
      </c>
      <c r="C13" s="130">
        <v>59</v>
      </c>
      <c r="D13" s="130">
        <v>855.3</v>
      </c>
      <c r="E13" s="130">
        <v>136.69999999999999</v>
      </c>
      <c r="F13" s="74">
        <v>121</v>
      </c>
      <c r="G13" s="130">
        <v>84.1</v>
      </c>
      <c r="H13" s="130">
        <v>79.8</v>
      </c>
      <c r="I13" s="127">
        <v>72.7</v>
      </c>
      <c r="J13" s="127">
        <v>84.8</v>
      </c>
      <c r="K13" s="126">
        <v>111.2</v>
      </c>
      <c r="L13" s="126">
        <v>50.9</v>
      </c>
      <c r="M13" s="126">
        <v>53</v>
      </c>
      <c r="N13" s="126">
        <v>56.1</v>
      </c>
      <c r="O13" s="126">
        <v>57.8</v>
      </c>
      <c r="P13" s="126">
        <v>60.7</v>
      </c>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row>
    <row r="14" spans="1:113" s="15" customFormat="1">
      <c r="A14" s="276"/>
      <c r="B14" s="270" t="s">
        <v>255</v>
      </c>
      <c r="C14" s="130">
        <v>1423.7</v>
      </c>
      <c r="D14" s="130">
        <v>1722.1</v>
      </c>
      <c r="E14" s="130">
        <v>3251.8</v>
      </c>
      <c r="F14" s="74">
        <v>1015.8</v>
      </c>
      <c r="G14" s="130">
        <v>554.79999999999995</v>
      </c>
      <c r="H14" s="130">
        <v>442.5</v>
      </c>
      <c r="I14" s="127">
        <v>482.1</v>
      </c>
      <c r="J14" s="127">
        <v>567.6</v>
      </c>
      <c r="K14" s="126">
        <v>1180.7</v>
      </c>
      <c r="L14" s="126">
        <v>632.5</v>
      </c>
      <c r="M14" s="126">
        <v>708.5</v>
      </c>
      <c r="N14" s="126">
        <v>664.8</v>
      </c>
      <c r="O14" s="126">
        <v>690.4</v>
      </c>
      <c r="P14" s="126">
        <v>757.4</v>
      </c>
    </row>
    <row r="15" spans="1:113" s="15" customFormat="1" hidden="1">
      <c r="A15" s="276"/>
      <c r="B15" s="477" t="s">
        <v>261</v>
      </c>
      <c r="C15" s="127"/>
      <c r="D15" s="127"/>
      <c r="E15" s="127"/>
      <c r="F15" s="782"/>
      <c r="G15" s="782"/>
      <c r="H15" s="782"/>
      <c r="I15" s="127">
        <v>0</v>
      </c>
      <c r="J15" s="127"/>
      <c r="K15" s="126">
        <v>0</v>
      </c>
      <c r="L15" s="126"/>
      <c r="M15" s="126"/>
      <c r="N15" s="126"/>
      <c r="O15" s="126"/>
      <c r="P15" s="126"/>
    </row>
    <row r="16" spans="1:113" s="15" customFormat="1" hidden="1">
      <c r="A16" s="276"/>
      <c r="B16" s="477" t="s">
        <v>262</v>
      </c>
      <c r="C16" s="127"/>
      <c r="D16" s="127"/>
      <c r="E16" s="127"/>
      <c r="F16" s="782"/>
      <c r="G16" s="782"/>
      <c r="H16" s="782"/>
      <c r="I16" s="127">
        <v>0</v>
      </c>
      <c r="J16" s="127"/>
      <c r="K16" s="126">
        <v>0.2</v>
      </c>
      <c r="L16" s="126"/>
      <c r="M16" s="126"/>
      <c r="N16" s="126"/>
      <c r="O16" s="126"/>
      <c r="P16" s="126"/>
    </row>
    <row r="17" spans="1:113" s="15" customFormat="1" hidden="1">
      <c r="A17" s="276"/>
      <c r="B17" s="477" t="s">
        <v>257</v>
      </c>
      <c r="C17" s="127"/>
      <c r="D17" s="127"/>
      <c r="E17" s="127"/>
      <c r="F17" s="782"/>
      <c r="G17" s="131"/>
      <c r="H17" s="131"/>
      <c r="I17" s="127">
        <v>0</v>
      </c>
      <c r="J17" s="127"/>
      <c r="K17" s="126">
        <v>10</v>
      </c>
      <c r="L17" s="126"/>
      <c r="M17" s="126"/>
      <c r="N17" s="126"/>
      <c r="O17" s="126"/>
      <c r="P17" s="126"/>
    </row>
    <row r="18" spans="1:113" s="15" customFormat="1" hidden="1">
      <c r="A18" s="276"/>
      <c r="B18" s="477" t="s">
        <v>258</v>
      </c>
      <c r="C18" s="127"/>
      <c r="D18" s="127"/>
      <c r="E18" s="127"/>
      <c r="F18" s="782"/>
      <c r="G18" s="131"/>
      <c r="H18" s="131"/>
      <c r="I18" s="127">
        <v>0</v>
      </c>
      <c r="J18" s="127"/>
      <c r="K18" s="126">
        <v>15</v>
      </c>
      <c r="L18" s="126"/>
      <c r="M18" s="126"/>
      <c r="N18" s="126"/>
      <c r="O18" s="126"/>
      <c r="P18" s="126"/>
    </row>
    <row r="19" spans="1:113" s="15" customFormat="1" hidden="1">
      <c r="A19" s="276"/>
      <c r="B19" s="477" t="s">
        <v>259</v>
      </c>
      <c r="C19" s="127"/>
      <c r="D19" s="127"/>
      <c r="E19" s="127"/>
      <c r="F19" s="74"/>
      <c r="G19" s="130"/>
      <c r="H19" s="130"/>
      <c r="I19" s="127">
        <v>446.7</v>
      </c>
      <c r="J19" s="127"/>
      <c r="K19" s="126">
        <v>1099.2</v>
      </c>
      <c r="L19" s="126"/>
      <c r="M19" s="126"/>
      <c r="N19" s="126"/>
      <c r="O19" s="126"/>
      <c r="P19" s="126"/>
    </row>
    <row r="20" spans="1:113" s="15" customFormat="1" hidden="1">
      <c r="A20" s="276"/>
      <c r="B20" s="477" t="s">
        <v>260</v>
      </c>
      <c r="C20" s="127"/>
      <c r="D20" s="127"/>
      <c r="E20" s="127"/>
      <c r="F20" s="74"/>
      <c r="G20" s="782"/>
      <c r="H20" s="782"/>
      <c r="I20" s="127">
        <v>17.7</v>
      </c>
      <c r="J20" s="127"/>
      <c r="K20" s="126">
        <v>7.4</v>
      </c>
      <c r="L20" s="126"/>
      <c r="M20" s="126"/>
      <c r="N20" s="126"/>
      <c r="O20" s="126"/>
      <c r="P20" s="126"/>
    </row>
    <row r="21" spans="1:113" s="15" customFormat="1" hidden="1">
      <c r="A21" s="276"/>
      <c r="B21" s="477" t="s">
        <v>263</v>
      </c>
      <c r="C21" s="127"/>
      <c r="D21" s="127"/>
      <c r="E21" s="127"/>
      <c r="F21" s="74"/>
      <c r="G21" s="782"/>
      <c r="H21" s="782"/>
      <c r="I21" s="127">
        <v>11.4</v>
      </c>
      <c r="J21" s="127"/>
      <c r="K21" s="126">
        <v>15.3</v>
      </c>
      <c r="L21" s="126"/>
      <c r="M21" s="126"/>
      <c r="N21" s="126"/>
      <c r="O21" s="126"/>
      <c r="P21" s="126"/>
    </row>
    <row r="22" spans="1:113" s="15" customFormat="1" hidden="1">
      <c r="A22" s="276"/>
      <c r="B22" s="477" t="s">
        <v>264</v>
      </c>
      <c r="C22" s="127"/>
      <c r="D22" s="127"/>
      <c r="E22" s="127"/>
      <c r="F22" s="782"/>
      <c r="G22" s="782"/>
      <c r="H22" s="782"/>
      <c r="I22" s="127">
        <v>1.6</v>
      </c>
      <c r="J22" s="127"/>
      <c r="K22" s="126">
        <v>27.1</v>
      </c>
      <c r="L22" s="126"/>
      <c r="M22" s="126"/>
      <c r="N22" s="126"/>
      <c r="O22" s="126"/>
      <c r="P22" s="126"/>
    </row>
    <row r="23" spans="1:113" s="15" customFormat="1" hidden="1">
      <c r="A23" s="276"/>
      <c r="B23" s="477" t="s">
        <v>265</v>
      </c>
      <c r="C23" s="127"/>
      <c r="D23" s="127"/>
      <c r="E23" s="127"/>
      <c r="F23" s="74"/>
      <c r="G23" s="782"/>
      <c r="H23" s="782"/>
      <c r="I23" s="127">
        <v>4.7</v>
      </c>
      <c r="J23" s="127"/>
      <c r="K23" s="126">
        <v>6.4</v>
      </c>
      <c r="L23" s="126"/>
      <c r="M23" s="126"/>
      <c r="N23" s="126"/>
      <c r="O23" s="126"/>
      <c r="P23" s="126"/>
    </row>
    <row r="24" spans="1:113" s="15" customFormat="1">
      <c r="A24" s="276"/>
      <c r="B24" s="270" t="s">
        <v>266</v>
      </c>
      <c r="C24" s="130">
        <v>0.5</v>
      </c>
      <c r="D24" s="131"/>
      <c r="E24" s="131"/>
      <c r="F24" s="782"/>
      <c r="G24" s="782"/>
      <c r="H24" s="782"/>
      <c r="I24" s="134"/>
      <c r="J24" s="134"/>
      <c r="K24" s="128"/>
      <c r="L24" s="128"/>
      <c r="M24" s="128"/>
      <c r="N24" s="128"/>
      <c r="O24" s="128"/>
      <c r="P24" s="128"/>
    </row>
    <row r="25" spans="1:113" s="15" customFormat="1">
      <c r="A25" s="276"/>
      <c r="B25" s="270" t="s">
        <v>253</v>
      </c>
      <c r="C25" s="134"/>
      <c r="D25" s="134"/>
      <c r="E25" s="134"/>
      <c r="F25" s="74"/>
      <c r="G25" s="782"/>
      <c r="H25" s="782"/>
      <c r="I25" s="127">
        <v>0.9</v>
      </c>
      <c r="J25" s="127">
        <v>0</v>
      </c>
      <c r="K25" s="126">
        <v>169.8</v>
      </c>
      <c r="L25" s="126">
        <v>23.6</v>
      </c>
      <c r="M25" s="126">
        <v>23.3</v>
      </c>
      <c r="N25" s="126">
        <v>22.2</v>
      </c>
      <c r="O25" s="126">
        <v>22.3</v>
      </c>
      <c r="P25" s="126">
        <v>22.4</v>
      </c>
    </row>
    <row r="26" spans="1:113" s="15" customFormat="1">
      <c r="A26" s="276"/>
      <c r="B26" s="270" t="s">
        <v>267</v>
      </c>
      <c r="C26" s="131"/>
      <c r="D26" s="130">
        <v>1011.8</v>
      </c>
      <c r="E26" s="131"/>
      <c r="F26" s="74"/>
      <c r="G26" s="782"/>
      <c r="H26" s="782"/>
      <c r="I26" s="127">
        <v>0</v>
      </c>
      <c r="J26" s="127">
        <v>0</v>
      </c>
      <c r="K26" s="126">
        <v>0.6</v>
      </c>
      <c r="L26" s="126">
        <v>1.6</v>
      </c>
      <c r="M26" s="126">
        <v>1.8</v>
      </c>
      <c r="N26" s="126">
        <v>1.7</v>
      </c>
      <c r="O26" s="126">
        <v>1.8</v>
      </c>
      <c r="P26" s="126">
        <v>1.9</v>
      </c>
    </row>
    <row r="27" spans="1:113" s="15" customFormat="1">
      <c r="A27" s="276"/>
      <c r="B27" s="270"/>
      <c r="C27" s="130"/>
      <c r="D27" s="130"/>
      <c r="E27" s="130"/>
      <c r="F27" s="74"/>
      <c r="G27" s="74"/>
      <c r="H27" s="74"/>
      <c r="I27" s="127"/>
      <c r="J27" s="127"/>
      <c r="K27" s="126"/>
      <c r="L27" s="126"/>
      <c r="M27" s="126"/>
      <c r="N27" s="126"/>
      <c r="O27" s="126"/>
      <c r="P27" s="126"/>
    </row>
    <row r="28" spans="1:113" s="13" customFormat="1">
      <c r="A28" s="274"/>
      <c r="B28" s="268" t="s">
        <v>268</v>
      </c>
      <c r="C28" s="125">
        <v>1753.1</v>
      </c>
      <c r="D28" s="125">
        <v>2794.3</v>
      </c>
      <c r="E28" s="125">
        <v>3686.3</v>
      </c>
      <c r="F28" s="73">
        <f>SUM(F29:F41)</f>
        <v>3949.8</v>
      </c>
      <c r="G28" s="73">
        <f>SUM(G29:G41)</f>
        <v>3658.4</v>
      </c>
      <c r="H28" s="73">
        <v>3178.5</v>
      </c>
      <c r="I28" s="73">
        <v>3560.9</v>
      </c>
      <c r="J28" s="73">
        <v>3123.9</v>
      </c>
      <c r="K28" s="72">
        <v>3885.6</v>
      </c>
      <c r="L28" s="72">
        <v>4815</v>
      </c>
      <c r="M28" s="72">
        <v>5158.5</v>
      </c>
      <c r="N28" s="72">
        <v>5000.8999999999996</v>
      </c>
      <c r="O28" s="72">
        <v>5115.6000000000004</v>
      </c>
      <c r="P28" s="72">
        <v>5466.8</v>
      </c>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row>
    <row r="29" spans="1:113" s="15" customFormat="1">
      <c r="A29" s="276"/>
      <c r="B29" s="270" t="s">
        <v>246</v>
      </c>
      <c r="C29" s="130">
        <v>1037.5</v>
      </c>
      <c r="D29" s="130">
        <v>1006.3</v>
      </c>
      <c r="E29" s="130">
        <v>1301</v>
      </c>
      <c r="F29" s="74">
        <v>1457.8</v>
      </c>
      <c r="G29" s="74">
        <v>1641.7</v>
      </c>
      <c r="H29" s="74">
        <v>1686.4</v>
      </c>
      <c r="I29" s="127">
        <v>1823</v>
      </c>
      <c r="J29" s="127">
        <v>1960.3</v>
      </c>
      <c r="K29" s="126">
        <v>1726.3</v>
      </c>
      <c r="L29" s="126">
        <v>1836.2</v>
      </c>
      <c r="M29" s="126">
        <v>1810.5</v>
      </c>
      <c r="N29" s="126">
        <v>1728.5</v>
      </c>
      <c r="O29" s="126">
        <v>1738.8</v>
      </c>
      <c r="P29" s="126">
        <v>1744.1</v>
      </c>
    </row>
    <row r="30" spans="1:113" s="15" customFormat="1" hidden="1">
      <c r="A30" s="276">
        <v>211</v>
      </c>
      <c r="B30" s="477" t="s">
        <v>247</v>
      </c>
      <c r="C30" s="127">
        <v>1035.7</v>
      </c>
      <c r="D30" s="127">
        <v>1004.2</v>
      </c>
      <c r="E30" s="127">
        <v>1297.3</v>
      </c>
      <c r="F30" s="74"/>
      <c r="G30" s="782"/>
      <c r="H30" s="782"/>
      <c r="I30" s="134">
        <v>1823</v>
      </c>
      <c r="J30" s="134"/>
      <c r="K30" s="128">
        <v>1686.3</v>
      </c>
      <c r="L30" s="128"/>
      <c r="M30" s="128"/>
      <c r="N30" s="128"/>
      <c r="O30" s="128"/>
      <c r="P30" s="128"/>
    </row>
    <row r="31" spans="1:113" s="15" customFormat="1" hidden="1">
      <c r="A31" s="276"/>
      <c r="B31" s="477" t="s">
        <v>248</v>
      </c>
      <c r="C31" s="127"/>
      <c r="D31" s="127"/>
      <c r="E31" s="127"/>
      <c r="F31" s="74"/>
      <c r="G31" s="74"/>
      <c r="H31" s="74"/>
      <c r="I31" s="127">
        <v>1782.7</v>
      </c>
      <c r="J31" s="127"/>
      <c r="K31" s="126">
        <v>1640.8</v>
      </c>
      <c r="L31" s="126"/>
      <c r="M31" s="126"/>
      <c r="N31" s="126"/>
      <c r="O31" s="126"/>
      <c r="P31" s="126"/>
    </row>
    <row r="32" spans="1:113" s="15" customFormat="1" hidden="1">
      <c r="A32" s="276"/>
      <c r="B32" s="477" t="s">
        <v>249</v>
      </c>
      <c r="C32" s="127"/>
      <c r="D32" s="127"/>
      <c r="E32" s="127"/>
      <c r="F32" s="74"/>
      <c r="G32" s="782"/>
      <c r="H32" s="782"/>
      <c r="I32" s="127">
        <v>40.299999999999997</v>
      </c>
      <c r="J32" s="127"/>
      <c r="K32" s="126">
        <v>45.5</v>
      </c>
      <c r="L32" s="126"/>
      <c r="M32" s="126"/>
      <c r="N32" s="126"/>
      <c r="O32" s="126"/>
      <c r="P32" s="126"/>
    </row>
    <row r="33" spans="1:113" s="15" customFormat="1" hidden="1">
      <c r="A33" s="276">
        <v>212</v>
      </c>
      <c r="B33" s="477" t="s">
        <v>250</v>
      </c>
      <c r="C33" s="127">
        <v>1.8</v>
      </c>
      <c r="D33" s="127">
        <v>2.1</v>
      </c>
      <c r="E33" s="127">
        <v>3.7</v>
      </c>
      <c r="F33" s="74"/>
      <c r="G33" s="782"/>
      <c r="H33" s="782"/>
      <c r="I33" s="134">
        <v>0</v>
      </c>
      <c r="J33" s="134"/>
      <c r="K33" s="128">
        <v>0</v>
      </c>
      <c r="L33" s="128"/>
      <c r="M33" s="128"/>
      <c r="N33" s="128"/>
      <c r="O33" s="128"/>
      <c r="P33" s="128"/>
    </row>
    <row r="34" spans="1:113" s="16" customFormat="1">
      <c r="A34" s="276"/>
      <c r="B34" s="270" t="s">
        <v>251</v>
      </c>
      <c r="C34" s="130">
        <v>332.6</v>
      </c>
      <c r="D34" s="130">
        <v>1593.1</v>
      </c>
      <c r="E34" s="130">
        <v>1382.5</v>
      </c>
      <c r="F34" s="74">
        <v>568.6</v>
      </c>
      <c r="G34" s="74">
        <v>809.7</v>
      </c>
      <c r="H34" s="74">
        <v>631.70000000000005</v>
      </c>
      <c r="I34" s="127">
        <v>713.6</v>
      </c>
      <c r="J34" s="127">
        <v>520.70000000000005</v>
      </c>
      <c r="K34" s="126">
        <v>427.9</v>
      </c>
      <c r="L34" s="126">
        <v>1063.2</v>
      </c>
      <c r="M34" s="126">
        <v>1311.2</v>
      </c>
      <c r="N34" s="126">
        <v>1386.1</v>
      </c>
      <c r="O34" s="126">
        <v>1428.5</v>
      </c>
      <c r="P34" s="126">
        <v>1650.6</v>
      </c>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row>
    <row r="35" spans="1:113" s="16" customFormat="1">
      <c r="A35" s="276"/>
      <c r="B35" s="270" t="s">
        <v>157</v>
      </c>
      <c r="C35" s="130"/>
      <c r="D35" s="130"/>
      <c r="E35" s="130"/>
      <c r="F35" s="782"/>
      <c r="G35" s="782"/>
      <c r="H35" s="782"/>
      <c r="I35" s="127"/>
      <c r="J35" s="127"/>
      <c r="K35" s="126"/>
      <c r="L35" s="126"/>
      <c r="M35" s="126"/>
      <c r="N35" s="126"/>
      <c r="O35" s="126"/>
      <c r="P35" s="126"/>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row>
    <row r="36" spans="1:113" s="15" customFormat="1">
      <c r="A36" s="276"/>
      <c r="B36" s="270" t="s">
        <v>223</v>
      </c>
      <c r="C36" s="130">
        <v>127.5</v>
      </c>
      <c r="D36" s="130">
        <v>433.1</v>
      </c>
      <c r="E36" s="130">
        <v>716.8</v>
      </c>
      <c r="F36" s="74">
        <v>1883.9</v>
      </c>
      <c r="G36" s="74">
        <v>1184</v>
      </c>
      <c r="H36" s="74">
        <v>659.3</v>
      </c>
      <c r="I36" s="127">
        <v>1002.8</v>
      </c>
      <c r="J36" s="127">
        <v>636.4</v>
      </c>
      <c r="K36" s="126">
        <v>1686.3</v>
      </c>
      <c r="L36" s="126">
        <v>1414</v>
      </c>
      <c r="M36" s="126">
        <v>1474.8</v>
      </c>
      <c r="N36" s="126">
        <v>1359</v>
      </c>
      <c r="O36" s="126">
        <v>1400.6</v>
      </c>
      <c r="P36" s="126">
        <v>1471.3</v>
      </c>
    </row>
    <row r="37" spans="1:113" s="15" customFormat="1" hidden="1">
      <c r="A37" s="276"/>
      <c r="B37" s="477" t="s">
        <v>269</v>
      </c>
      <c r="C37" s="127"/>
      <c r="D37" s="127"/>
      <c r="E37" s="127"/>
      <c r="F37" s="74"/>
      <c r="G37" s="74"/>
      <c r="H37" s="74"/>
      <c r="I37" s="127">
        <v>626.9</v>
      </c>
      <c r="J37" s="127"/>
      <c r="K37" s="126">
        <v>1077.9000000000001</v>
      </c>
      <c r="L37" s="126"/>
      <c r="M37" s="126"/>
      <c r="N37" s="126"/>
      <c r="O37" s="126"/>
      <c r="P37" s="126"/>
    </row>
    <row r="38" spans="1:113" s="15" customFormat="1" hidden="1">
      <c r="A38" s="276"/>
      <c r="B38" s="477" t="s">
        <v>270</v>
      </c>
      <c r="C38" s="127"/>
      <c r="D38" s="127"/>
      <c r="E38" s="127"/>
      <c r="F38" s="74"/>
      <c r="G38" s="74"/>
      <c r="H38" s="74"/>
      <c r="I38" s="127">
        <v>375.9</v>
      </c>
      <c r="J38" s="127"/>
      <c r="K38" s="126">
        <v>608.4</v>
      </c>
      <c r="L38" s="126"/>
      <c r="M38" s="126"/>
      <c r="N38" s="126"/>
      <c r="O38" s="126"/>
      <c r="P38" s="126"/>
    </row>
    <row r="39" spans="1:113" s="16" customFormat="1">
      <c r="A39" s="276"/>
      <c r="B39" s="270" t="s">
        <v>255</v>
      </c>
      <c r="C39" s="130">
        <v>255.5</v>
      </c>
      <c r="D39" s="130">
        <v>307.3</v>
      </c>
      <c r="E39" s="130">
        <v>286</v>
      </c>
      <c r="F39" s="74">
        <v>39.5</v>
      </c>
      <c r="G39" s="74">
        <v>23</v>
      </c>
      <c r="H39" s="74">
        <v>201</v>
      </c>
      <c r="I39" s="127">
        <v>21.5</v>
      </c>
      <c r="J39" s="127">
        <v>6.5</v>
      </c>
      <c r="K39" s="126">
        <v>45</v>
      </c>
      <c r="L39" s="126">
        <v>501.7</v>
      </c>
      <c r="M39" s="126">
        <v>562</v>
      </c>
      <c r="N39" s="126">
        <v>527.29999999999995</v>
      </c>
      <c r="O39" s="126">
        <v>547.6</v>
      </c>
      <c r="P39" s="126">
        <v>600.79999999999995</v>
      </c>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row>
    <row r="40" spans="1:113" s="15" customFormat="1" hidden="1">
      <c r="A40" s="276">
        <v>311</v>
      </c>
      <c r="B40" s="477" t="s">
        <v>256</v>
      </c>
      <c r="C40" s="127">
        <f>C39</f>
        <v>255.5</v>
      </c>
      <c r="D40" s="127">
        <f>D39</f>
        <v>307.3</v>
      </c>
      <c r="E40" s="127">
        <f>E39</f>
        <v>286</v>
      </c>
      <c r="F40" s="782"/>
      <c r="G40" s="74"/>
      <c r="H40" s="74"/>
      <c r="I40" s="127">
        <v>21.5</v>
      </c>
      <c r="J40" s="127"/>
      <c r="K40" s="126">
        <v>45</v>
      </c>
      <c r="L40" s="126"/>
      <c r="M40" s="126"/>
      <c r="N40" s="126"/>
      <c r="O40" s="126"/>
      <c r="P40" s="126"/>
    </row>
    <row r="41" spans="1:113" s="15" customFormat="1">
      <c r="A41" s="276"/>
      <c r="B41" s="270" t="s">
        <v>267</v>
      </c>
      <c r="C41" s="134"/>
      <c r="D41" s="127">
        <v>545.5</v>
      </c>
      <c r="E41" s="134"/>
      <c r="F41" s="782"/>
      <c r="G41" s="782"/>
      <c r="H41" s="782"/>
      <c r="I41" s="134"/>
      <c r="J41" s="134"/>
      <c r="K41" s="128"/>
      <c r="L41" s="128"/>
      <c r="M41" s="128"/>
      <c r="N41" s="128"/>
      <c r="O41" s="128"/>
      <c r="P41" s="128"/>
    </row>
    <row r="42" spans="1:113" s="15" customFormat="1">
      <c r="A42" s="276"/>
      <c r="B42" s="270"/>
      <c r="C42" s="127"/>
      <c r="D42" s="127"/>
      <c r="E42" s="127"/>
      <c r="F42" s="74"/>
      <c r="G42" s="74"/>
      <c r="H42" s="74"/>
      <c r="I42" s="127"/>
      <c r="J42" s="127"/>
      <c r="K42" s="126"/>
      <c r="L42" s="126"/>
      <c r="M42" s="126"/>
      <c r="N42" s="126"/>
      <c r="O42" s="126"/>
      <c r="P42" s="126"/>
    </row>
    <row r="43" spans="1:113" s="38" customFormat="1">
      <c r="A43" s="274"/>
      <c r="B43" s="268" t="s">
        <v>271</v>
      </c>
      <c r="C43" s="125">
        <v>176.2</v>
      </c>
      <c r="D43" s="125">
        <v>221.3</v>
      </c>
      <c r="E43" s="125">
        <v>245.8</v>
      </c>
      <c r="F43" s="73">
        <f>SUM(F44:F54)</f>
        <v>232.3</v>
      </c>
      <c r="G43" s="73">
        <f>SUM(G44:G54)</f>
        <v>211</v>
      </c>
      <c r="H43" s="73">
        <v>165.2</v>
      </c>
      <c r="I43" s="73">
        <v>225.9</v>
      </c>
      <c r="J43" s="73">
        <v>159.4</v>
      </c>
      <c r="K43" s="72">
        <v>241</v>
      </c>
      <c r="L43" s="72">
        <v>314.39999999999998</v>
      </c>
      <c r="M43" s="72">
        <v>321.2</v>
      </c>
      <c r="N43" s="72">
        <v>323.89999999999998</v>
      </c>
      <c r="O43" s="72">
        <v>330.7</v>
      </c>
      <c r="P43" s="72">
        <v>342</v>
      </c>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row>
    <row r="44" spans="1:113" s="15" customFormat="1">
      <c r="A44" s="276"/>
      <c r="B44" s="270" t="s">
        <v>246</v>
      </c>
      <c r="C44" s="130">
        <v>58.2</v>
      </c>
      <c r="D44" s="130">
        <v>56.1</v>
      </c>
      <c r="E44" s="130">
        <v>63.5</v>
      </c>
      <c r="F44" s="74">
        <v>103.5</v>
      </c>
      <c r="G44" s="74">
        <v>113.9</v>
      </c>
      <c r="H44" s="74">
        <v>111.3</v>
      </c>
      <c r="I44" s="127">
        <v>119.8</v>
      </c>
      <c r="J44" s="127">
        <v>123.9</v>
      </c>
      <c r="K44" s="126">
        <v>118.5</v>
      </c>
      <c r="L44" s="126">
        <v>127.1</v>
      </c>
      <c r="M44" s="126">
        <v>125.3</v>
      </c>
      <c r="N44" s="126">
        <v>119.6</v>
      </c>
      <c r="O44" s="126">
        <v>120.4</v>
      </c>
      <c r="P44" s="126">
        <v>120.7</v>
      </c>
    </row>
    <row r="45" spans="1:113" s="16" customFormat="1" hidden="1">
      <c r="A45" s="276">
        <v>211</v>
      </c>
      <c r="B45" s="477" t="s">
        <v>247</v>
      </c>
      <c r="C45" s="127">
        <v>58.2</v>
      </c>
      <c r="D45" s="127">
        <v>55.800000000000004</v>
      </c>
      <c r="E45" s="127">
        <v>63.3</v>
      </c>
      <c r="F45" s="782"/>
      <c r="G45" s="782"/>
      <c r="H45" s="782"/>
      <c r="I45" s="134">
        <v>119.8</v>
      </c>
      <c r="J45" s="134"/>
      <c r="K45" s="128">
        <v>118.5</v>
      </c>
      <c r="L45" s="128"/>
      <c r="M45" s="128"/>
      <c r="N45" s="128"/>
      <c r="O45" s="128"/>
      <c r="P45" s="128"/>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row>
    <row r="46" spans="1:113" s="16" customFormat="1" hidden="1">
      <c r="A46" s="276"/>
      <c r="B46" s="477" t="s">
        <v>248</v>
      </c>
      <c r="C46" s="127"/>
      <c r="D46" s="127"/>
      <c r="E46" s="127"/>
      <c r="F46" s="74"/>
      <c r="G46" s="74"/>
      <c r="H46" s="74"/>
      <c r="I46" s="127">
        <v>116.9</v>
      </c>
      <c r="J46" s="127"/>
      <c r="K46" s="126">
        <v>109.5</v>
      </c>
      <c r="L46" s="126"/>
      <c r="M46" s="126"/>
      <c r="N46" s="126"/>
      <c r="O46" s="126"/>
      <c r="P46" s="126"/>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row>
    <row r="47" spans="1:113" s="16" customFormat="1" hidden="1">
      <c r="A47" s="276"/>
      <c r="B47" s="477" t="s">
        <v>249</v>
      </c>
      <c r="C47" s="127"/>
      <c r="D47" s="127"/>
      <c r="E47" s="127"/>
      <c r="F47" s="74"/>
      <c r="G47" s="74"/>
      <c r="H47" s="74"/>
      <c r="I47" s="127">
        <v>2.9</v>
      </c>
      <c r="J47" s="127"/>
      <c r="K47" s="126">
        <v>9</v>
      </c>
      <c r="L47" s="126"/>
      <c r="M47" s="126"/>
      <c r="N47" s="126"/>
      <c r="O47" s="126"/>
      <c r="P47" s="126"/>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row>
    <row r="48" spans="1:113" s="15" customFormat="1" hidden="1">
      <c r="A48" s="276">
        <v>212</v>
      </c>
      <c r="B48" s="477" t="s">
        <v>250</v>
      </c>
      <c r="C48" s="127"/>
      <c r="D48" s="127">
        <v>0.3</v>
      </c>
      <c r="E48" s="127">
        <v>0.2</v>
      </c>
      <c r="F48" s="74"/>
      <c r="G48" s="782"/>
      <c r="H48" s="782"/>
      <c r="I48" s="134">
        <v>0</v>
      </c>
      <c r="J48" s="134"/>
      <c r="K48" s="128">
        <v>0</v>
      </c>
      <c r="L48" s="128"/>
      <c r="M48" s="128"/>
      <c r="N48" s="128"/>
      <c r="O48" s="128"/>
      <c r="P48" s="128"/>
    </row>
    <row r="49" spans="1:113" s="15" customFormat="1">
      <c r="A49" s="276"/>
      <c r="B49" s="270" t="s">
        <v>251</v>
      </c>
      <c r="C49" s="130">
        <v>17</v>
      </c>
      <c r="D49" s="130">
        <v>28.3</v>
      </c>
      <c r="E49" s="130">
        <v>22.3</v>
      </c>
      <c r="F49" s="74">
        <v>26.8</v>
      </c>
      <c r="G49" s="74">
        <v>24.8</v>
      </c>
      <c r="H49" s="74">
        <v>22.4</v>
      </c>
      <c r="I49" s="127">
        <v>28.1</v>
      </c>
      <c r="J49" s="127">
        <v>33.5</v>
      </c>
      <c r="K49" s="126">
        <v>97.5</v>
      </c>
      <c r="L49" s="126">
        <v>163.80000000000001</v>
      </c>
      <c r="M49" s="126">
        <v>170.9</v>
      </c>
      <c r="N49" s="126">
        <v>180.7</v>
      </c>
      <c r="O49" s="126">
        <v>186.2</v>
      </c>
      <c r="P49" s="126">
        <v>195.6</v>
      </c>
    </row>
    <row r="50" spans="1:113" s="15" customFormat="1">
      <c r="A50" s="276"/>
      <c r="B50" s="270" t="s">
        <v>252</v>
      </c>
      <c r="C50" s="130">
        <v>101</v>
      </c>
      <c r="D50" s="130">
        <v>58.1</v>
      </c>
      <c r="E50" s="130">
        <v>160</v>
      </c>
      <c r="F50" s="74">
        <v>102</v>
      </c>
      <c r="G50" s="74">
        <v>72.3</v>
      </c>
      <c r="H50" s="74">
        <v>31.5</v>
      </c>
      <c r="I50" s="127">
        <v>78</v>
      </c>
      <c r="J50" s="127">
        <v>0</v>
      </c>
      <c r="K50" s="126">
        <v>25</v>
      </c>
      <c r="L50" s="126">
        <v>10</v>
      </c>
      <c r="M50" s="126">
        <v>9.9</v>
      </c>
      <c r="N50" s="126">
        <v>9.4</v>
      </c>
      <c r="O50" s="126">
        <v>9.5</v>
      </c>
      <c r="P50" s="126">
        <v>9.5</v>
      </c>
    </row>
    <row r="51" spans="1:113" s="16" customFormat="1" hidden="1">
      <c r="A51" s="276">
        <v>263</v>
      </c>
      <c r="B51" s="477" t="s">
        <v>272</v>
      </c>
      <c r="C51" s="127"/>
      <c r="D51" s="127"/>
      <c r="E51" s="127"/>
      <c r="F51" s="74"/>
      <c r="G51" s="74"/>
      <c r="H51" s="74"/>
      <c r="I51" s="127">
        <v>78</v>
      </c>
      <c r="J51" s="127"/>
      <c r="K51" s="126">
        <v>25</v>
      </c>
      <c r="L51" s="126"/>
      <c r="M51" s="126"/>
      <c r="N51" s="126"/>
      <c r="O51" s="126"/>
      <c r="P51" s="126"/>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c r="CZ51" s="15"/>
      <c r="DA51" s="15"/>
      <c r="DB51" s="15"/>
      <c r="DC51" s="15"/>
      <c r="DD51" s="15"/>
      <c r="DE51" s="15"/>
      <c r="DF51" s="15"/>
      <c r="DG51" s="15"/>
      <c r="DH51" s="15"/>
      <c r="DI51" s="15"/>
    </row>
    <row r="52" spans="1:113" s="16" customFormat="1" hidden="1">
      <c r="A52" s="276"/>
      <c r="B52" s="477" t="s">
        <v>270</v>
      </c>
      <c r="C52" s="127"/>
      <c r="D52" s="127"/>
      <c r="E52" s="127"/>
      <c r="F52" s="74"/>
      <c r="G52" s="74"/>
      <c r="H52" s="74"/>
      <c r="I52" s="127">
        <v>4.5</v>
      </c>
      <c r="J52" s="127"/>
      <c r="K52" s="126">
        <v>25</v>
      </c>
      <c r="L52" s="126"/>
      <c r="M52" s="126"/>
      <c r="N52" s="126"/>
      <c r="O52" s="126"/>
      <c r="P52" s="126"/>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5"/>
      <c r="CU52" s="15"/>
      <c r="CV52" s="15"/>
      <c r="CW52" s="15"/>
      <c r="CX52" s="15"/>
      <c r="CY52" s="15"/>
      <c r="CZ52" s="15"/>
      <c r="DA52" s="15"/>
      <c r="DB52" s="15"/>
      <c r="DC52" s="15"/>
      <c r="DD52" s="15"/>
      <c r="DE52" s="15"/>
      <c r="DF52" s="15"/>
      <c r="DG52" s="15"/>
      <c r="DH52" s="15"/>
      <c r="DI52" s="15"/>
    </row>
    <row r="53" spans="1:113" s="16" customFormat="1">
      <c r="A53" s="276"/>
      <c r="B53" s="270" t="s">
        <v>255</v>
      </c>
      <c r="C53" s="127"/>
      <c r="D53" s="127">
        <v>98</v>
      </c>
      <c r="E53" s="134"/>
      <c r="F53" s="782"/>
      <c r="G53" s="782"/>
      <c r="H53" s="782"/>
      <c r="I53" s="134">
        <v>73.5</v>
      </c>
      <c r="J53" s="134">
        <v>2</v>
      </c>
      <c r="K53" s="128">
        <v>0</v>
      </c>
      <c r="L53" s="128">
        <v>13.5</v>
      </c>
      <c r="M53" s="128">
        <v>15.1</v>
      </c>
      <c r="N53" s="128">
        <v>14.2</v>
      </c>
      <c r="O53" s="128">
        <v>14.7</v>
      </c>
      <c r="P53" s="128">
        <v>16.2</v>
      </c>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row>
    <row r="54" spans="1:113" s="16" customFormat="1">
      <c r="A54" s="276"/>
      <c r="B54" s="270" t="s">
        <v>267</v>
      </c>
      <c r="C54" s="127"/>
      <c r="D54" s="127">
        <v>19.2</v>
      </c>
      <c r="E54" s="134"/>
      <c r="F54" s="782"/>
      <c r="G54" s="782"/>
      <c r="H54" s="782"/>
      <c r="I54" s="134">
        <v>0</v>
      </c>
      <c r="J54" s="134">
        <v>0</v>
      </c>
      <c r="K54" s="128">
        <v>0</v>
      </c>
      <c r="L54" s="128"/>
      <c r="M54" s="128"/>
      <c r="N54" s="128"/>
      <c r="O54" s="128"/>
      <c r="P54" s="128"/>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5"/>
      <c r="CN54" s="15"/>
      <c r="CO54" s="15"/>
      <c r="CP54" s="15"/>
      <c r="CQ54" s="15"/>
      <c r="CR54" s="15"/>
      <c r="CS54" s="15"/>
      <c r="CT54" s="15"/>
      <c r="CU54" s="15"/>
      <c r="CV54" s="15"/>
      <c r="CW54" s="15"/>
      <c r="CX54" s="15"/>
      <c r="CY54" s="15"/>
      <c r="CZ54" s="15"/>
      <c r="DA54" s="15"/>
      <c r="DB54" s="15"/>
      <c r="DC54" s="15"/>
      <c r="DD54" s="15"/>
      <c r="DE54" s="15"/>
      <c r="DF54" s="15"/>
      <c r="DG54" s="15"/>
      <c r="DH54" s="15"/>
      <c r="DI54" s="15"/>
    </row>
    <row r="55" spans="1:113" s="16" customFormat="1">
      <c r="A55" s="276"/>
      <c r="B55" s="270"/>
      <c r="C55" s="127"/>
      <c r="D55" s="127"/>
      <c r="E55" s="127"/>
      <c r="F55" s="74"/>
      <c r="G55" s="74"/>
      <c r="H55" s="74"/>
      <c r="I55" s="127"/>
      <c r="J55" s="127"/>
      <c r="K55" s="126">
        <v>0</v>
      </c>
      <c r="L55" s="126"/>
      <c r="M55" s="126"/>
      <c r="N55" s="126"/>
      <c r="O55" s="126"/>
      <c r="P55" s="126"/>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row>
    <row r="56" spans="1:113" s="13" customFormat="1">
      <c r="A56" s="274"/>
      <c r="B56" s="268" t="s">
        <v>273</v>
      </c>
      <c r="C56" s="125">
        <v>1370.2</v>
      </c>
      <c r="D56" s="125">
        <v>1382</v>
      </c>
      <c r="E56" s="125">
        <v>1574.2</v>
      </c>
      <c r="F56" s="73">
        <f>SUM(F57:F66)</f>
        <v>667.7</v>
      </c>
      <c r="G56" s="73">
        <f>SUM(G57:G66)</f>
        <v>624.6</v>
      </c>
      <c r="H56" s="73">
        <v>597.9</v>
      </c>
      <c r="I56" s="73">
        <v>1039.2</v>
      </c>
      <c r="J56" s="73">
        <v>1214.3</v>
      </c>
      <c r="K56" s="72">
        <v>2182.4</v>
      </c>
      <c r="L56" s="72">
        <v>1980.1</v>
      </c>
      <c r="M56" s="72">
        <v>2017</v>
      </c>
      <c r="N56" s="72">
        <v>1963.5</v>
      </c>
      <c r="O56" s="72">
        <v>1996.9</v>
      </c>
      <c r="P56" s="72">
        <v>2106.6</v>
      </c>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5"/>
      <c r="CU56" s="15"/>
      <c r="CV56" s="15"/>
      <c r="CW56" s="15"/>
      <c r="CX56" s="15"/>
      <c r="CY56" s="15"/>
      <c r="CZ56" s="15"/>
      <c r="DA56" s="15"/>
      <c r="DB56" s="15"/>
      <c r="DC56" s="15"/>
      <c r="DD56" s="15"/>
      <c r="DE56" s="15"/>
      <c r="DF56" s="15"/>
      <c r="DG56" s="15"/>
      <c r="DH56" s="15"/>
      <c r="DI56" s="15"/>
    </row>
    <row r="57" spans="1:113" s="15" customFormat="1">
      <c r="A57" s="276"/>
      <c r="B57" s="270" t="s">
        <v>246</v>
      </c>
      <c r="C57" s="130">
        <v>4</v>
      </c>
      <c r="D57" s="130">
        <v>275.60000000000002</v>
      </c>
      <c r="E57" s="130">
        <v>306.89999999999998</v>
      </c>
      <c r="F57" s="74">
        <v>298.2</v>
      </c>
      <c r="G57" s="74">
        <v>313.2</v>
      </c>
      <c r="H57" s="74">
        <v>292.39999999999998</v>
      </c>
      <c r="I57" s="127">
        <v>438.6</v>
      </c>
      <c r="J57" s="127">
        <v>706.7</v>
      </c>
      <c r="K57" s="126">
        <v>1197</v>
      </c>
      <c r="L57" s="126">
        <v>1233.5999999999999</v>
      </c>
      <c r="M57" s="126">
        <v>1216.3</v>
      </c>
      <c r="N57" s="126">
        <v>1161.2</v>
      </c>
      <c r="O57" s="126">
        <v>1168.2</v>
      </c>
      <c r="P57" s="126">
        <v>1171.7</v>
      </c>
    </row>
    <row r="58" spans="1:113" s="15" customFormat="1" hidden="1">
      <c r="A58" s="276">
        <v>211</v>
      </c>
      <c r="B58" s="477" t="s">
        <v>247</v>
      </c>
      <c r="C58" s="127">
        <v>3.9</v>
      </c>
      <c r="D58" s="127">
        <v>251.90000000000003</v>
      </c>
      <c r="E58" s="127">
        <v>277</v>
      </c>
      <c r="F58" s="74"/>
      <c r="G58" s="74"/>
      <c r="H58" s="74"/>
      <c r="I58" s="134">
        <v>414.1</v>
      </c>
      <c r="J58" s="134"/>
      <c r="K58" s="128">
        <v>1162.7</v>
      </c>
      <c r="L58" s="128"/>
      <c r="M58" s="128"/>
      <c r="N58" s="128"/>
      <c r="O58" s="128"/>
      <c r="P58" s="128"/>
    </row>
    <row r="59" spans="1:113" s="15" customFormat="1" hidden="1">
      <c r="A59" s="276"/>
      <c r="B59" s="477" t="s">
        <v>248</v>
      </c>
      <c r="C59" s="127"/>
      <c r="D59" s="127"/>
      <c r="E59" s="127"/>
      <c r="F59" s="74"/>
      <c r="G59" s="74"/>
      <c r="H59" s="74"/>
      <c r="I59" s="127">
        <v>405.2</v>
      </c>
      <c r="J59" s="127"/>
      <c r="K59" s="126">
        <v>1130.4000000000001</v>
      </c>
      <c r="L59" s="126"/>
      <c r="M59" s="126"/>
      <c r="N59" s="126"/>
      <c r="O59" s="126"/>
      <c r="P59" s="126"/>
    </row>
    <row r="60" spans="1:113" s="15" customFormat="1" hidden="1">
      <c r="A60" s="276"/>
      <c r="B60" s="477" t="s">
        <v>249</v>
      </c>
      <c r="C60" s="127"/>
      <c r="D60" s="127"/>
      <c r="E60" s="127"/>
      <c r="F60" s="74"/>
      <c r="G60" s="74"/>
      <c r="H60" s="74"/>
      <c r="I60" s="127">
        <v>8.9</v>
      </c>
      <c r="J60" s="127"/>
      <c r="K60" s="126">
        <v>32.299999999999997</v>
      </c>
      <c r="L60" s="126"/>
      <c r="M60" s="126"/>
      <c r="N60" s="126"/>
      <c r="O60" s="126"/>
      <c r="P60" s="126"/>
    </row>
    <row r="61" spans="1:113" s="15" customFormat="1" hidden="1">
      <c r="A61" s="276">
        <v>212</v>
      </c>
      <c r="B61" s="477" t="s">
        <v>250</v>
      </c>
      <c r="C61" s="127">
        <v>0.1</v>
      </c>
      <c r="D61" s="127">
        <v>23.7</v>
      </c>
      <c r="E61" s="127">
        <v>29.9</v>
      </c>
      <c r="F61" s="74"/>
      <c r="G61" s="74"/>
      <c r="H61" s="74"/>
      <c r="I61" s="127">
        <v>24.4</v>
      </c>
      <c r="J61" s="127"/>
      <c r="K61" s="126">
        <v>34.299999999999997</v>
      </c>
      <c r="L61" s="126"/>
      <c r="M61" s="126"/>
      <c r="N61" s="126"/>
      <c r="O61" s="126"/>
      <c r="P61" s="126"/>
    </row>
    <row r="62" spans="1:113" s="15" customFormat="1">
      <c r="A62" s="276"/>
      <c r="B62" s="270" t="s">
        <v>251</v>
      </c>
      <c r="C62" s="130">
        <v>77.7</v>
      </c>
      <c r="D62" s="130">
        <v>203.7</v>
      </c>
      <c r="E62" s="130">
        <v>295.10000000000002</v>
      </c>
      <c r="F62" s="74">
        <v>185.5</v>
      </c>
      <c r="G62" s="74">
        <v>185</v>
      </c>
      <c r="H62" s="74">
        <v>137.30000000000001</v>
      </c>
      <c r="I62" s="127">
        <v>324.10000000000002</v>
      </c>
      <c r="J62" s="127">
        <v>300.7</v>
      </c>
      <c r="K62" s="126">
        <v>451.2</v>
      </c>
      <c r="L62" s="126">
        <v>365.7</v>
      </c>
      <c r="M62" s="126">
        <v>381.4</v>
      </c>
      <c r="N62" s="126">
        <v>403.2</v>
      </c>
      <c r="O62" s="126">
        <v>415.5</v>
      </c>
      <c r="P62" s="126">
        <v>486.5</v>
      </c>
    </row>
    <row r="63" spans="1:113" s="15" customFormat="1">
      <c r="A63" s="276"/>
      <c r="B63" s="270" t="s">
        <v>252</v>
      </c>
      <c r="C63" s="130">
        <v>479.5</v>
      </c>
      <c r="D63" s="130">
        <v>122.4</v>
      </c>
      <c r="E63" s="130">
        <v>28.6</v>
      </c>
      <c r="F63" s="74">
        <v>23.5</v>
      </c>
      <c r="G63" s="74">
        <v>18.2</v>
      </c>
      <c r="H63" s="74">
        <v>38.9</v>
      </c>
      <c r="I63" s="127">
        <v>46.6</v>
      </c>
      <c r="J63" s="127">
        <v>7.8</v>
      </c>
      <c r="K63" s="126">
        <v>95.6</v>
      </c>
      <c r="L63" s="126">
        <v>37.9</v>
      </c>
      <c r="M63" s="126">
        <v>39.5</v>
      </c>
      <c r="N63" s="126">
        <v>41.8</v>
      </c>
      <c r="O63" s="126">
        <v>43.1</v>
      </c>
      <c r="P63" s="126">
        <v>45.2</v>
      </c>
    </row>
    <row r="64" spans="1:113" s="16" customFormat="1">
      <c r="A64" s="276"/>
      <c r="B64" s="270" t="s">
        <v>253</v>
      </c>
      <c r="C64" s="127"/>
      <c r="D64" s="127"/>
      <c r="E64" s="127"/>
      <c r="F64" s="782"/>
      <c r="G64" s="782"/>
      <c r="H64" s="782"/>
      <c r="I64" s="127"/>
      <c r="J64" s="127">
        <v>23.7</v>
      </c>
      <c r="K64" s="126">
        <v>48</v>
      </c>
      <c r="L64" s="126">
        <v>30.7</v>
      </c>
      <c r="M64" s="126">
        <v>30.3</v>
      </c>
      <c r="N64" s="126">
        <v>28.9</v>
      </c>
      <c r="O64" s="126">
        <v>29.1</v>
      </c>
      <c r="P64" s="126">
        <v>29.2</v>
      </c>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c r="CF64" s="15"/>
      <c r="CG64" s="15"/>
      <c r="CH64" s="15"/>
      <c r="CI64" s="15"/>
      <c r="CJ64" s="15"/>
      <c r="CK64" s="15"/>
      <c r="CL64" s="15"/>
      <c r="CM64" s="15"/>
      <c r="CN64" s="15"/>
      <c r="CO64" s="15"/>
      <c r="CP64" s="15"/>
      <c r="CQ64" s="15"/>
      <c r="CR64" s="15"/>
      <c r="CS64" s="15"/>
      <c r="CT64" s="15"/>
      <c r="CU64" s="15"/>
      <c r="CV64" s="15"/>
      <c r="CW64" s="15"/>
      <c r="CX64" s="15"/>
      <c r="CY64" s="15"/>
      <c r="CZ64" s="15"/>
      <c r="DA64" s="15"/>
      <c r="DB64" s="15"/>
      <c r="DC64" s="15"/>
      <c r="DD64" s="15"/>
      <c r="DE64" s="15"/>
      <c r="DF64" s="15"/>
      <c r="DG64" s="15"/>
      <c r="DH64" s="15"/>
      <c r="DI64" s="15"/>
    </row>
    <row r="65" spans="1:113" s="16" customFormat="1">
      <c r="A65" s="276"/>
      <c r="B65" s="270" t="s">
        <v>254</v>
      </c>
      <c r="C65" s="130">
        <v>13.5</v>
      </c>
      <c r="D65" s="130">
        <v>3.4</v>
      </c>
      <c r="E65" s="130">
        <v>67.8</v>
      </c>
      <c r="F65" s="74">
        <v>6.7</v>
      </c>
      <c r="G65" s="74">
        <v>8</v>
      </c>
      <c r="H65" s="74">
        <v>13.6</v>
      </c>
      <c r="I65" s="127">
        <v>17.2</v>
      </c>
      <c r="J65" s="127">
        <v>1.3</v>
      </c>
      <c r="K65" s="126">
        <v>1.9</v>
      </c>
      <c r="L65" s="126">
        <v>2.9</v>
      </c>
      <c r="M65" s="126">
        <v>3</v>
      </c>
      <c r="N65" s="126">
        <v>3.2</v>
      </c>
      <c r="O65" s="126">
        <v>3.3</v>
      </c>
      <c r="P65" s="126">
        <v>3.4</v>
      </c>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c r="CM65" s="15"/>
      <c r="CN65" s="15"/>
      <c r="CO65" s="15"/>
      <c r="CP65" s="15"/>
      <c r="CQ65" s="15"/>
      <c r="CR65" s="15"/>
      <c r="CS65" s="15"/>
      <c r="CT65" s="15"/>
      <c r="CU65" s="15"/>
      <c r="CV65" s="15"/>
      <c r="CW65" s="15"/>
      <c r="CX65" s="15"/>
      <c r="CY65" s="15"/>
      <c r="CZ65" s="15"/>
      <c r="DA65" s="15"/>
      <c r="DB65" s="15"/>
      <c r="DC65" s="15"/>
      <c r="DD65" s="15"/>
      <c r="DE65" s="15"/>
      <c r="DF65" s="15"/>
      <c r="DG65" s="15"/>
      <c r="DH65" s="15"/>
      <c r="DI65" s="15"/>
    </row>
    <row r="66" spans="1:113" s="15" customFormat="1" ht="12.6" customHeight="1">
      <c r="A66" s="276"/>
      <c r="B66" s="270" t="s">
        <v>255</v>
      </c>
      <c r="C66" s="130">
        <v>795.5</v>
      </c>
      <c r="D66" s="130">
        <v>777</v>
      </c>
      <c r="E66" s="130">
        <v>875.8</v>
      </c>
      <c r="F66" s="74">
        <v>153.80000000000001</v>
      </c>
      <c r="G66" s="782">
        <v>100.2</v>
      </c>
      <c r="H66" s="782">
        <v>115.8</v>
      </c>
      <c r="I66" s="127">
        <v>212.7</v>
      </c>
      <c r="J66" s="127">
        <v>197.77</v>
      </c>
      <c r="K66" s="126">
        <v>388.8</v>
      </c>
      <c r="L66" s="126">
        <v>308.83999999999997</v>
      </c>
      <c r="M66" s="126">
        <v>346</v>
      </c>
      <c r="N66" s="126">
        <v>324.60000000000002</v>
      </c>
      <c r="O66" s="126">
        <v>337.2</v>
      </c>
      <c r="P66" s="126">
        <v>369.9</v>
      </c>
    </row>
    <row r="67" spans="1:113" s="15" customFormat="1" hidden="1">
      <c r="A67" s="276">
        <v>311</v>
      </c>
      <c r="B67" s="477" t="s">
        <v>256</v>
      </c>
      <c r="C67" s="127"/>
      <c r="D67" s="127"/>
      <c r="E67" s="127"/>
      <c r="F67" s="782"/>
      <c r="G67" s="782"/>
      <c r="H67" s="782"/>
      <c r="I67" s="127">
        <v>212.7</v>
      </c>
      <c r="J67" s="127"/>
      <c r="K67" s="126">
        <v>249.8</v>
      </c>
      <c r="L67" s="126"/>
      <c r="M67" s="126"/>
      <c r="N67" s="126"/>
      <c r="O67" s="126"/>
      <c r="P67" s="126"/>
    </row>
    <row r="68" spans="1:113" s="15" customFormat="1" hidden="1">
      <c r="A68" s="276"/>
      <c r="B68" s="477" t="s">
        <v>259</v>
      </c>
      <c r="C68" s="127"/>
      <c r="D68" s="127"/>
      <c r="E68" s="127"/>
      <c r="F68" s="74"/>
      <c r="G68" s="782"/>
      <c r="H68" s="782"/>
      <c r="I68" s="127">
        <v>0</v>
      </c>
      <c r="J68" s="127"/>
      <c r="K68" s="126">
        <v>2.2999999999999998</v>
      </c>
      <c r="L68" s="126"/>
      <c r="M68" s="126"/>
      <c r="N68" s="126"/>
      <c r="O68" s="126"/>
      <c r="P68" s="126"/>
    </row>
    <row r="69" spans="1:113" s="15" customFormat="1" hidden="1">
      <c r="A69" s="276"/>
      <c r="B69" s="477" t="s">
        <v>260</v>
      </c>
      <c r="C69" s="127"/>
      <c r="D69" s="127"/>
      <c r="E69" s="127"/>
      <c r="F69" s="74"/>
      <c r="G69" s="782"/>
      <c r="H69" s="782"/>
      <c r="I69" s="134">
        <v>0</v>
      </c>
      <c r="J69" s="134"/>
      <c r="K69" s="128">
        <v>34.5</v>
      </c>
      <c r="L69" s="128"/>
      <c r="M69" s="128"/>
      <c r="N69" s="128"/>
      <c r="O69" s="128"/>
      <c r="P69" s="128"/>
    </row>
    <row r="70" spans="1:113" s="15" customFormat="1" hidden="1">
      <c r="A70" s="276"/>
      <c r="B70" s="477" t="s">
        <v>263</v>
      </c>
      <c r="C70" s="127"/>
      <c r="D70" s="127"/>
      <c r="E70" s="127"/>
      <c r="F70" s="74"/>
      <c r="G70" s="782"/>
      <c r="H70" s="782"/>
      <c r="I70" s="127">
        <v>206.8</v>
      </c>
      <c r="J70" s="127"/>
      <c r="K70" s="126">
        <v>193.7</v>
      </c>
      <c r="L70" s="126"/>
      <c r="M70" s="126"/>
      <c r="N70" s="126"/>
      <c r="O70" s="126"/>
      <c r="P70" s="126"/>
    </row>
    <row r="71" spans="1:113" s="15" customFormat="1" hidden="1">
      <c r="A71" s="276"/>
      <c r="B71" s="477" t="s">
        <v>264</v>
      </c>
      <c r="C71" s="127"/>
      <c r="D71" s="127"/>
      <c r="E71" s="127"/>
      <c r="F71" s="782"/>
      <c r="G71" s="782"/>
      <c r="H71" s="782"/>
      <c r="I71" s="127">
        <v>3.8</v>
      </c>
      <c r="J71" s="127"/>
      <c r="K71" s="126">
        <v>0</v>
      </c>
      <c r="L71" s="126"/>
      <c r="M71" s="126"/>
      <c r="N71" s="126"/>
      <c r="O71" s="126"/>
      <c r="P71" s="126"/>
    </row>
    <row r="72" spans="1:113" s="15" customFormat="1" hidden="1">
      <c r="A72" s="276"/>
      <c r="B72" s="477" t="s">
        <v>265</v>
      </c>
      <c r="C72" s="127"/>
      <c r="D72" s="127"/>
      <c r="E72" s="127"/>
      <c r="F72" s="782"/>
      <c r="G72" s="782"/>
      <c r="H72" s="782"/>
      <c r="I72" s="127">
        <v>0</v>
      </c>
      <c r="J72" s="127">
        <v>0</v>
      </c>
      <c r="K72" s="126">
        <v>19</v>
      </c>
      <c r="L72" s="126"/>
      <c r="M72" s="126"/>
      <c r="N72" s="126"/>
      <c r="O72" s="126"/>
      <c r="P72" s="126"/>
    </row>
    <row r="73" spans="1:113" s="15" customFormat="1">
      <c r="A73" s="276"/>
      <c r="B73" s="270" t="s">
        <v>267</v>
      </c>
      <c r="C73" s="127"/>
      <c r="D73" s="127"/>
      <c r="E73" s="127"/>
      <c r="F73" s="782"/>
      <c r="G73" s="782"/>
      <c r="H73" s="782"/>
      <c r="I73" s="127"/>
      <c r="J73" s="127"/>
      <c r="K73" s="126">
        <v>0</v>
      </c>
      <c r="L73" s="126">
        <v>0.5</v>
      </c>
      <c r="M73" s="126">
        <v>0.5</v>
      </c>
      <c r="N73" s="126">
        <v>0.5</v>
      </c>
      <c r="O73" s="126">
        <v>0.6</v>
      </c>
      <c r="P73" s="126">
        <v>0.6</v>
      </c>
    </row>
    <row r="74" spans="1:113" s="15" customFormat="1" ht="12.6" customHeight="1">
      <c r="A74" s="276"/>
      <c r="B74" s="270"/>
      <c r="C74" s="130"/>
      <c r="D74" s="130"/>
      <c r="E74" s="130"/>
      <c r="F74" s="74"/>
      <c r="G74" s="782"/>
      <c r="H74" s="782"/>
      <c r="I74" s="127"/>
      <c r="J74" s="127"/>
      <c r="K74" s="126"/>
      <c r="L74" s="126"/>
      <c r="M74" s="126"/>
      <c r="N74" s="126"/>
      <c r="O74" s="126"/>
      <c r="P74" s="126"/>
    </row>
    <row r="75" spans="1:113" s="38" customFormat="1" ht="13.5" customHeight="1">
      <c r="A75" s="274"/>
      <c r="B75" s="829" t="s">
        <v>750</v>
      </c>
      <c r="C75" s="138">
        <v>452.3</v>
      </c>
      <c r="D75" s="138">
        <v>521.1</v>
      </c>
      <c r="E75" s="138">
        <v>933.1</v>
      </c>
      <c r="F75" s="73">
        <f>SUM(F76:F77)</f>
        <v>1074.7</v>
      </c>
      <c r="G75" s="73">
        <f t="shared" ref="G75" si="0">SUM(G76:G77)</f>
        <v>1264.3</v>
      </c>
      <c r="H75" s="73">
        <v>1633.9</v>
      </c>
      <c r="I75" s="73">
        <v>1934.7</v>
      </c>
      <c r="J75" s="73">
        <v>2147.1999999999998</v>
      </c>
      <c r="K75" s="72">
        <v>2064.4</v>
      </c>
      <c r="L75" s="72">
        <v>2270.8000000000002</v>
      </c>
      <c r="M75" s="72">
        <v>2222.1999999999998</v>
      </c>
      <c r="N75" s="72">
        <v>2527.4</v>
      </c>
      <c r="O75" s="72">
        <v>2799.1</v>
      </c>
      <c r="P75" s="72">
        <v>2994.1</v>
      </c>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c r="CX75" s="15"/>
      <c r="CY75" s="15"/>
      <c r="CZ75" s="15"/>
      <c r="DA75" s="15"/>
      <c r="DB75" s="15"/>
      <c r="DC75" s="15"/>
      <c r="DD75" s="15"/>
      <c r="DE75" s="15"/>
      <c r="DF75" s="15"/>
      <c r="DG75" s="15"/>
      <c r="DH75" s="15"/>
      <c r="DI75" s="15"/>
    </row>
    <row r="76" spans="1:113" s="15" customFormat="1">
      <c r="A76" s="276"/>
      <c r="B76" s="270" t="s">
        <v>251</v>
      </c>
      <c r="C76" s="127"/>
      <c r="D76" s="127"/>
      <c r="E76" s="127"/>
      <c r="F76" s="74">
        <v>4.8</v>
      </c>
      <c r="G76" s="74">
        <v>16.2</v>
      </c>
      <c r="H76" s="74">
        <v>109</v>
      </c>
      <c r="I76" s="127">
        <v>81.400000000000006</v>
      </c>
      <c r="J76" s="127">
        <v>18.100000000000001</v>
      </c>
      <c r="K76" s="126">
        <v>16.399999999999999</v>
      </c>
      <c r="L76" s="126">
        <v>15.9</v>
      </c>
      <c r="M76" s="126">
        <v>15.6</v>
      </c>
      <c r="N76" s="126">
        <v>17.399999999999999</v>
      </c>
      <c r="O76" s="126">
        <v>19.100000000000001</v>
      </c>
      <c r="P76" s="126">
        <v>20.399999999999999</v>
      </c>
    </row>
    <row r="77" spans="1:113" s="15" customFormat="1">
      <c r="A77" s="276"/>
      <c r="B77" s="270" t="s">
        <v>275</v>
      </c>
      <c r="C77" s="127">
        <v>452.3</v>
      </c>
      <c r="D77" s="127">
        <v>521.1</v>
      </c>
      <c r="E77" s="127">
        <v>933.1</v>
      </c>
      <c r="F77" s="74">
        <v>1069.9000000000001</v>
      </c>
      <c r="G77" s="74">
        <v>1248.0999999999999</v>
      </c>
      <c r="H77" s="74">
        <v>1524.9</v>
      </c>
      <c r="I77" s="127">
        <v>1853.3</v>
      </c>
      <c r="J77" s="127">
        <v>2129.1</v>
      </c>
      <c r="K77" s="126">
        <v>2048</v>
      </c>
      <c r="L77" s="126">
        <v>2254.9</v>
      </c>
      <c r="M77" s="126">
        <v>2206.6999999999998</v>
      </c>
      <c r="N77" s="126">
        <v>2510</v>
      </c>
      <c r="O77" s="126">
        <v>2780</v>
      </c>
      <c r="P77" s="126">
        <v>2973.7</v>
      </c>
    </row>
    <row r="78" spans="1:113" s="15" customFormat="1">
      <c r="A78" s="276"/>
      <c r="B78" s="270" t="s">
        <v>469</v>
      </c>
      <c r="C78" s="127">
        <v>38.1</v>
      </c>
      <c r="D78" s="127">
        <v>42.3</v>
      </c>
      <c r="E78" s="127">
        <v>92.7</v>
      </c>
      <c r="F78" s="74">
        <v>83.8</v>
      </c>
      <c r="G78" s="74">
        <v>1171.0999999999999</v>
      </c>
      <c r="H78" s="74">
        <v>168.9</v>
      </c>
      <c r="I78" s="127">
        <v>210.5</v>
      </c>
      <c r="J78" s="127">
        <v>449</v>
      </c>
      <c r="K78" s="126">
        <v>521.4</v>
      </c>
      <c r="L78" s="126">
        <v>456.6</v>
      </c>
      <c r="M78" s="126">
        <v>447.7</v>
      </c>
      <c r="N78" s="126">
        <v>538.6</v>
      </c>
      <c r="O78" s="126">
        <v>617.20000000000005</v>
      </c>
      <c r="P78" s="126">
        <v>670.1</v>
      </c>
    </row>
    <row r="79" spans="1:113" s="15" customFormat="1">
      <c r="A79" s="276"/>
      <c r="B79" s="477" t="s">
        <v>276</v>
      </c>
      <c r="C79" s="127">
        <v>414.2</v>
      </c>
      <c r="D79" s="127">
        <v>478.9</v>
      </c>
      <c r="E79" s="127">
        <v>840.4</v>
      </c>
      <c r="F79" s="74">
        <v>986.1</v>
      </c>
      <c r="G79" s="74">
        <v>77</v>
      </c>
      <c r="H79" s="74">
        <v>1356</v>
      </c>
      <c r="I79" s="127">
        <v>1642.8</v>
      </c>
      <c r="J79" s="127">
        <v>1680.1</v>
      </c>
      <c r="K79" s="126">
        <v>1526.6</v>
      </c>
      <c r="L79" s="126">
        <v>1798.3</v>
      </c>
      <c r="M79" s="126">
        <v>1759</v>
      </c>
      <c r="N79" s="126">
        <v>1971.4</v>
      </c>
      <c r="O79" s="126">
        <v>2162.8000000000002</v>
      </c>
      <c r="P79" s="126">
        <v>2303.6</v>
      </c>
    </row>
    <row r="80" spans="1:113" s="15" customFormat="1">
      <c r="A80" s="276"/>
      <c r="B80" s="270"/>
      <c r="C80" s="127"/>
      <c r="D80" s="127"/>
      <c r="E80" s="127"/>
      <c r="F80" s="74"/>
      <c r="G80" s="74"/>
      <c r="H80" s="74"/>
      <c r="I80" s="127"/>
      <c r="J80" s="127"/>
      <c r="K80" s="126"/>
      <c r="L80" s="126"/>
      <c r="M80" s="126"/>
      <c r="N80" s="126"/>
      <c r="O80" s="126"/>
      <c r="P80" s="126"/>
    </row>
    <row r="81" spans="1:113" s="38" customFormat="1">
      <c r="A81" s="274"/>
      <c r="B81" s="268" t="s">
        <v>861</v>
      </c>
      <c r="C81" s="125"/>
      <c r="D81" s="125"/>
      <c r="E81" s="125"/>
      <c r="F81" s="73">
        <f>SUM(F82:F85)</f>
        <v>819.50000000000011</v>
      </c>
      <c r="G81" s="73">
        <f t="shared" ref="G81" si="1">SUM(G82:G85)</f>
        <v>1430.1000000000001</v>
      </c>
      <c r="H81" s="73">
        <v>1439.9</v>
      </c>
      <c r="I81" s="73">
        <v>1835.7</v>
      </c>
      <c r="J81" s="73">
        <v>1775.6</v>
      </c>
      <c r="K81" s="72">
        <v>932.1</v>
      </c>
      <c r="L81" s="72">
        <v>1008</v>
      </c>
      <c r="M81" s="72">
        <v>1092.7</v>
      </c>
      <c r="N81" s="72">
        <v>1076.5999999999999</v>
      </c>
      <c r="O81" s="72">
        <v>1145.8</v>
      </c>
      <c r="P81" s="72">
        <v>1215</v>
      </c>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c r="CX81" s="15"/>
      <c r="CY81" s="15"/>
      <c r="CZ81" s="15"/>
      <c r="DA81" s="15"/>
      <c r="DB81" s="15"/>
      <c r="DC81" s="15"/>
      <c r="DD81" s="15"/>
      <c r="DE81" s="15"/>
      <c r="DF81" s="15"/>
      <c r="DG81" s="15"/>
      <c r="DH81" s="15"/>
      <c r="DI81" s="15"/>
    </row>
    <row r="82" spans="1:113" s="15" customFormat="1">
      <c r="A82" s="276"/>
      <c r="B82" s="270" t="s">
        <v>219</v>
      </c>
      <c r="C82" s="805"/>
      <c r="D82" s="805"/>
      <c r="E82" s="805"/>
      <c r="F82" s="74">
        <v>574.6</v>
      </c>
      <c r="G82" s="74">
        <v>1125.7</v>
      </c>
      <c r="H82" s="74">
        <v>882.6</v>
      </c>
      <c r="I82" s="127">
        <v>1030</v>
      </c>
      <c r="J82" s="127">
        <v>696.9</v>
      </c>
      <c r="K82" s="126">
        <v>315.60000000000002</v>
      </c>
      <c r="L82" s="126">
        <v>222.7</v>
      </c>
      <c r="M82" s="126">
        <v>239.9</v>
      </c>
      <c r="N82" s="126">
        <v>236.3</v>
      </c>
      <c r="O82" s="126">
        <v>250.6</v>
      </c>
      <c r="P82" s="126">
        <v>264.8</v>
      </c>
    </row>
    <row r="83" spans="1:113" s="15" customFormat="1">
      <c r="A83" s="276"/>
      <c r="B83" s="270" t="s">
        <v>223</v>
      </c>
      <c r="C83" s="805"/>
      <c r="D83" s="805"/>
      <c r="E83" s="805"/>
      <c r="F83" s="74">
        <v>21.6</v>
      </c>
      <c r="G83" s="74">
        <v>11.8</v>
      </c>
      <c r="H83" s="74">
        <v>40.299999999999997</v>
      </c>
      <c r="I83" s="127">
        <v>93.2</v>
      </c>
      <c r="J83" s="127">
        <v>0</v>
      </c>
      <c r="K83" s="126"/>
      <c r="L83" s="126"/>
      <c r="M83" s="126"/>
      <c r="N83" s="126"/>
      <c r="O83" s="126"/>
      <c r="P83" s="126"/>
    </row>
    <row r="84" spans="1:113" s="15" customFormat="1">
      <c r="A84" s="276"/>
      <c r="B84" s="270" t="s">
        <v>691</v>
      </c>
      <c r="C84" s="805"/>
      <c r="D84" s="805"/>
      <c r="E84" s="805"/>
      <c r="F84" s="74">
        <v>203.2</v>
      </c>
      <c r="G84" s="74">
        <v>220.4</v>
      </c>
      <c r="H84" s="74">
        <v>517</v>
      </c>
      <c r="I84" s="127">
        <v>712.5</v>
      </c>
      <c r="J84" s="127">
        <v>621.6</v>
      </c>
      <c r="K84" s="126">
        <v>616.5</v>
      </c>
      <c r="L84" s="126">
        <v>785.3</v>
      </c>
      <c r="M84" s="126">
        <v>852.8</v>
      </c>
      <c r="N84" s="126">
        <v>840.3</v>
      </c>
      <c r="O84" s="126">
        <v>895.2</v>
      </c>
      <c r="P84" s="126">
        <v>950.2</v>
      </c>
    </row>
    <row r="85" spans="1:113" s="15" customFormat="1" hidden="1">
      <c r="A85" s="276"/>
      <c r="B85" s="270" t="s">
        <v>228</v>
      </c>
      <c r="C85" s="805"/>
      <c r="D85" s="805"/>
      <c r="E85" s="805"/>
      <c r="F85" s="74">
        <v>20.100000000000001</v>
      </c>
      <c r="G85" s="74">
        <v>72.2</v>
      </c>
      <c r="H85" s="74">
        <v>450.7</v>
      </c>
      <c r="I85" s="127">
        <v>437.3</v>
      </c>
      <c r="J85" s="127">
        <v>427.8</v>
      </c>
      <c r="K85" s="126">
        <v>403.3</v>
      </c>
      <c r="L85" s="126"/>
      <c r="M85" s="126"/>
      <c r="N85" s="126"/>
      <c r="O85" s="126"/>
      <c r="P85" s="126"/>
    </row>
    <row r="86" spans="1:113" s="15" customFormat="1">
      <c r="A86" s="276"/>
      <c r="B86" s="270"/>
      <c r="C86" s="127"/>
      <c r="D86" s="127"/>
      <c r="E86" s="127"/>
      <c r="F86" s="74"/>
      <c r="G86" s="74"/>
      <c r="H86" s="74"/>
      <c r="I86" s="127"/>
      <c r="J86" s="127"/>
      <c r="K86" s="126"/>
      <c r="L86" s="126"/>
      <c r="M86" s="126"/>
      <c r="N86" s="126"/>
      <c r="O86" s="126"/>
      <c r="P86" s="126"/>
    </row>
    <row r="87" spans="1:113" s="13" customFormat="1">
      <c r="A87" s="274"/>
      <c r="B87" s="268" t="s">
        <v>862</v>
      </c>
      <c r="C87" s="125"/>
      <c r="D87" s="125"/>
      <c r="E87" s="125"/>
      <c r="F87" s="73">
        <f>SUM(F88:F90)</f>
        <v>707.3</v>
      </c>
      <c r="G87" s="73">
        <f t="shared" ref="G87" si="2">SUM(G88:G90)</f>
        <v>993.8</v>
      </c>
      <c r="H87" s="73">
        <v>576.1</v>
      </c>
      <c r="I87" s="73">
        <v>791.6</v>
      </c>
      <c r="J87" s="73">
        <v>1311.7</v>
      </c>
      <c r="K87" s="72">
        <v>1365</v>
      </c>
      <c r="L87" s="72">
        <v>1638.4</v>
      </c>
      <c r="M87" s="72">
        <v>1568.2</v>
      </c>
      <c r="N87" s="72">
        <v>1611.7</v>
      </c>
      <c r="O87" s="72">
        <v>1673.1</v>
      </c>
      <c r="P87" s="72">
        <v>1773.5</v>
      </c>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J87" s="15"/>
      <c r="CK87" s="15"/>
      <c r="CL87" s="15"/>
      <c r="CM87" s="15"/>
      <c r="CN87" s="15"/>
      <c r="CO87" s="15"/>
      <c r="CP87" s="15"/>
      <c r="CQ87" s="15"/>
      <c r="CR87" s="15"/>
      <c r="CS87" s="15"/>
      <c r="CT87" s="15"/>
      <c r="CU87" s="15"/>
      <c r="CV87" s="15"/>
      <c r="CW87" s="15"/>
      <c r="CX87" s="15"/>
      <c r="CY87" s="15"/>
      <c r="CZ87" s="15"/>
      <c r="DA87" s="15"/>
      <c r="DB87" s="15"/>
      <c r="DC87" s="15"/>
      <c r="DD87" s="15"/>
      <c r="DE87" s="15"/>
      <c r="DF87" s="15"/>
      <c r="DG87" s="15"/>
      <c r="DH87" s="15"/>
      <c r="DI87" s="15"/>
    </row>
    <row r="88" spans="1:113" s="16" customFormat="1">
      <c r="A88" s="276"/>
      <c r="B88" s="270" t="s">
        <v>219</v>
      </c>
      <c r="C88" s="805"/>
      <c r="D88" s="805"/>
      <c r="E88" s="805"/>
      <c r="F88" s="74">
        <v>71.3</v>
      </c>
      <c r="G88" s="788">
        <v>195</v>
      </c>
      <c r="H88" s="788">
        <v>48.6</v>
      </c>
      <c r="I88" s="127">
        <v>107.6</v>
      </c>
      <c r="J88" s="127">
        <v>123.2</v>
      </c>
      <c r="K88" s="126">
        <v>89.5</v>
      </c>
      <c r="L88" s="126">
        <v>125.2</v>
      </c>
      <c r="M88" s="126">
        <v>119.6</v>
      </c>
      <c r="N88" s="126">
        <v>122.8</v>
      </c>
      <c r="O88" s="126">
        <v>127.3</v>
      </c>
      <c r="P88" s="126">
        <v>134.5</v>
      </c>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row>
    <row r="89" spans="1:113" s="16" customFormat="1">
      <c r="A89" s="276"/>
      <c r="B89" s="270" t="s">
        <v>691</v>
      </c>
      <c r="C89" s="805"/>
      <c r="D89" s="805"/>
      <c r="E89" s="805"/>
      <c r="F89" s="74">
        <v>636</v>
      </c>
      <c r="G89" s="74">
        <v>517</v>
      </c>
      <c r="H89" s="74">
        <v>489.3</v>
      </c>
      <c r="I89" s="127">
        <v>684</v>
      </c>
      <c r="J89" s="127">
        <v>1188.5999999999999</v>
      </c>
      <c r="K89" s="126">
        <v>1275.5</v>
      </c>
      <c r="L89" s="126">
        <v>1513.2</v>
      </c>
      <c r="M89" s="126">
        <v>1448.6</v>
      </c>
      <c r="N89" s="126">
        <v>1488.9</v>
      </c>
      <c r="O89" s="126">
        <v>1545.8</v>
      </c>
      <c r="P89" s="126">
        <v>1639</v>
      </c>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c r="CX89" s="15"/>
      <c r="CY89" s="15"/>
      <c r="CZ89" s="15"/>
      <c r="DA89" s="15"/>
      <c r="DB89" s="15"/>
      <c r="DC89" s="15"/>
      <c r="DD89" s="15"/>
      <c r="DE89" s="15"/>
      <c r="DF89" s="15"/>
      <c r="DG89" s="15"/>
      <c r="DH89" s="15"/>
      <c r="DI89" s="15"/>
    </row>
    <row r="90" spans="1:113" s="16" customFormat="1" hidden="1">
      <c r="A90" s="276"/>
      <c r="B90" s="270" t="s">
        <v>228</v>
      </c>
      <c r="C90" s="805"/>
      <c r="D90" s="805"/>
      <c r="E90" s="805"/>
      <c r="F90" s="74"/>
      <c r="G90" s="74">
        <v>281.8</v>
      </c>
      <c r="H90" s="74">
        <v>38.200000000000003</v>
      </c>
      <c r="I90" s="127">
        <v>179.6</v>
      </c>
      <c r="J90" s="127">
        <v>133.6</v>
      </c>
      <c r="K90" s="126">
        <v>39.4</v>
      </c>
      <c r="L90" s="126"/>
      <c r="M90" s="126"/>
      <c r="N90" s="126"/>
      <c r="O90" s="126"/>
      <c r="P90" s="126"/>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5"/>
      <c r="CU90" s="15"/>
      <c r="CV90" s="15"/>
      <c r="CW90" s="15"/>
      <c r="CX90" s="15"/>
      <c r="CY90" s="15"/>
      <c r="CZ90" s="15"/>
      <c r="DA90" s="15"/>
      <c r="DB90" s="15"/>
      <c r="DC90" s="15"/>
      <c r="DD90" s="15"/>
      <c r="DE90" s="15"/>
      <c r="DF90" s="15"/>
      <c r="DG90" s="15"/>
      <c r="DH90" s="15"/>
      <c r="DI90" s="15"/>
    </row>
    <row r="91" spans="1:113" s="15" customFormat="1">
      <c r="A91" s="278"/>
      <c r="B91" s="270"/>
      <c r="C91" s="127"/>
      <c r="D91" s="127"/>
      <c r="E91" s="127"/>
      <c r="F91" s="74"/>
      <c r="G91" s="74"/>
      <c r="H91" s="74"/>
      <c r="I91" s="127"/>
      <c r="J91" s="127"/>
      <c r="K91" s="126"/>
      <c r="L91" s="126"/>
      <c r="M91" s="126"/>
      <c r="N91" s="126"/>
      <c r="O91" s="126"/>
      <c r="P91" s="126"/>
    </row>
    <row r="92" spans="1:113" s="13" customFormat="1">
      <c r="A92" s="279"/>
      <c r="B92" s="268" t="s">
        <v>529</v>
      </c>
      <c r="C92" s="125">
        <v>9943.2999999999993</v>
      </c>
      <c r="D92" s="125">
        <v>13175.8</v>
      </c>
      <c r="E92" s="125">
        <v>15454.1</v>
      </c>
      <c r="F92" s="73">
        <f>F5+F28+F43+F56+F75+F81+F87</f>
        <v>13788.900000000001</v>
      </c>
      <c r="G92" s="73">
        <f>G5+G28+G43+G56+G75+G81+G87</f>
        <v>13572.5</v>
      </c>
      <c r="H92" s="73">
        <f>H5+H28+H43+H56+H75+H81+H87</f>
        <v>13319.8</v>
      </c>
      <c r="I92" s="73">
        <v>16134.2</v>
      </c>
      <c r="J92" s="73">
        <v>17852.5</v>
      </c>
      <c r="K92" s="72">
        <v>17989.3</v>
      </c>
      <c r="L92" s="72">
        <v>19607.8</v>
      </c>
      <c r="M92" s="72">
        <v>20390.2</v>
      </c>
      <c r="N92" s="72">
        <v>20367.099999999999</v>
      </c>
      <c r="O92" s="72">
        <v>21126.6</v>
      </c>
      <c r="P92" s="72">
        <v>22386.1</v>
      </c>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c r="CD92" s="15"/>
      <c r="CE92" s="15"/>
      <c r="CF92" s="15"/>
      <c r="CG92" s="15"/>
      <c r="CH92" s="15"/>
      <c r="CI92" s="15"/>
      <c r="CJ92" s="15"/>
      <c r="CK92" s="15"/>
      <c r="CL92" s="15"/>
      <c r="CM92" s="15"/>
      <c r="CN92" s="15"/>
      <c r="CO92" s="15"/>
      <c r="CP92" s="15"/>
      <c r="CQ92" s="15"/>
      <c r="CR92" s="15"/>
      <c r="CS92" s="15"/>
      <c r="CT92" s="15"/>
      <c r="CU92" s="15"/>
      <c r="CV92" s="15"/>
      <c r="CW92" s="15"/>
      <c r="CX92" s="15"/>
      <c r="CY92" s="15"/>
      <c r="CZ92" s="15"/>
      <c r="DA92" s="15"/>
      <c r="DB92" s="15"/>
      <c r="DC92" s="15"/>
      <c r="DD92" s="15"/>
      <c r="DE92" s="15"/>
      <c r="DF92" s="15"/>
      <c r="DG92" s="15"/>
      <c r="DH92" s="15"/>
      <c r="DI92" s="15"/>
    </row>
    <row r="93" spans="1:113" s="15" customFormat="1">
      <c r="A93" s="278"/>
      <c r="B93" s="476"/>
      <c r="C93" s="475"/>
      <c r="D93" s="475"/>
      <c r="E93" s="475"/>
      <c r="F93" s="127"/>
      <c r="G93" s="475"/>
      <c r="H93" s="475"/>
      <c r="I93" s="475"/>
      <c r="J93" s="475"/>
      <c r="K93" s="475"/>
      <c r="L93" s="86"/>
    </row>
    <row r="94" spans="1:113" s="15" customFormat="1" ht="15">
      <c r="A94" s="278"/>
      <c r="B94" s="508" t="s">
        <v>486</v>
      </c>
      <c r="C94" s="475"/>
      <c r="D94" s="475"/>
      <c r="E94" s="475"/>
      <c r="F94" s="127"/>
      <c r="G94" s="475"/>
      <c r="H94" s="475"/>
      <c r="I94" s="475"/>
      <c r="J94" s="475"/>
      <c r="K94" s="475"/>
      <c r="L94" s="86"/>
    </row>
    <row r="95" spans="1:113" s="15" customFormat="1">
      <c r="A95" s="278"/>
      <c r="B95" s="803" t="s">
        <v>863</v>
      </c>
      <c r="C95" s="475"/>
      <c r="D95" s="475"/>
      <c r="E95" s="475"/>
      <c r="F95" s="127"/>
      <c r="G95" s="475"/>
      <c r="H95" s="475"/>
      <c r="I95" s="475"/>
      <c r="J95" s="475"/>
      <c r="K95" s="475"/>
      <c r="L95" s="86"/>
    </row>
    <row r="96" spans="1:113" s="15" customFormat="1">
      <c r="A96" s="278"/>
      <c r="B96" s="803" t="s">
        <v>683</v>
      </c>
      <c r="C96" s="475"/>
      <c r="D96" s="475"/>
      <c r="E96" s="475"/>
      <c r="F96" s="127"/>
      <c r="G96" s="475"/>
      <c r="H96" s="475"/>
      <c r="I96" s="475"/>
      <c r="J96" s="475"/>
      <c r="K96" s="475"/>
      <c r="L96" s="86"/>
    </row>
    <row r="97" spans="1:113" s="15" customFormat="1">
      <c r="A97" s="278"/>
      <c r="B97" s="803"/>
      <c r="C97" s="475"/>
      <c r="D97" s="475"/>
      <c r="E97" s="475"/>
      <c r="F97" s="127"/>
      <c r="G97" s="475"/>
      <c r="H97" s="475"/>
      <c r="I97" s="475"/>
      <c r="J97" s="475"/>
      <c r="K97" s="475"/>
      <c r="L97" s="86"/>
    </row>
    <row r="98" spans="1:113" s="15" customFormat="1" ht="20.25">
      <c r="A98" s="278"/>
      <c r="B98" s="591" t="s">
        <v>860</v>
      </c>
      <c r="C98" s="475"/>
      <c r="D98" s="475"/>
      <c r="E98" s="475"/>
      <c r="F98" s="127"/>
      <c r="G98" s="475"/>
      <c r="H98" s="475"/>
      <c r="I98" s="475"/>
      <c r="J98" s="475"/>
      <c r="K98" s="475"/>
      <c r="L98" s="86"/>
    </row>
    <row r="99" spans="1:113" s="22" customFormat="1" ht="15.75">
      <c r="A99" s="503"/>
      <c r="B99" s="847" t="s">
        <v>714</v>
      </c>
      <c r="C99" s="623">
        <v>2012</v>
      </c>
      <c r="D99" s="623">
        <v>2013</v>
      </c>
      <c r="E99" s="623">
        <v>2014</v>
      </c>
      <c r="F99" s="623">
        <v>2015</v>
      </c>
      <c r="G99" s="623">
        <v>2016</v>
      </c>
      <c r="H99" s="623">
        <v>2017</v>
      </c>
      <c r="I99" s="623">
        <v>2018</v>
      </c>
      <c r="J99" s="564">
        <v>2019</v>
      </c>
      <c r="K99" s="961">
        <v>2020</v>
      </c>
      <c r="L99" s="961">
        <v>2021</v>
      </c>
      <c r="M99" s="961">
        <v>2022</v>
      </c>
      <c r="N99" s="961">
        <v>2023</v>
      </c>
      <c r="O99" s="961">
        <v>2024</v>
      </c>
      <c r="Q99" s="579"/>
      <c r="R99" s="579"/>
      <c r="S99" s="579"/>
      <c r="T99" s="579"/>
      <c r="U99" s="579"/>
      <c r="V99" s="579"/>
      <c r="W99" s="579"/>
      <c r="X99" s="579"/>
      <c r="Y99" s="579"/>
      <c r="Z99" s="579"/>
      <c r="AA99" s="579"/>
      <c r="AB99" s="579"/>
      <c r="AC99" s="579"/>
      <c r="AD99" s="579"/>
      <c r="AE99" s="579"/>
      <c r="AF99" s="579"/>
      <c r="AG99" s="579"/>
      <c r="AH99" s="579"/>
      <c r="AI99" s="579"/>
      <c r="AJ99" s="579"/>
      <c r="AK99" s="579"/>
      <c r="AL99" s="579"/>
      <c r="AM99" s="579"/>
      <c r="AN99" s="579"/>
      <c r="AO99" s="579"/>
      <c r="AP99" s="579"/>
      <c r="AQ99" s="579"/>
      <c r="AR99" s="579"/>
      <c r="AS99" s="579"/>
      <c r="AT99" s="579"/>
      <c r="AU99" s="579"/>
      <c r="AV99" s="579"/>
      <c r="AW99" s="579"/>
      <c r="AX99" s="579"/>
      <c r="AY99" s="579"/>
      <c r="AZ99" s="579"/>
      <c r="BA99" s="579"/>
      <c r="BB99" s="579"/>
      <c r="BC99" s="579"/>
      <c r="BD99" s="579"/>
      <c r="BE99" s="579"/>
      <c r="BF99" s="579"/>
      <c r="BG99" s="579"/>
      <c r="BH99" s="579"/>
      <c r="BI99" s="579"/>
      <c r="BJ99" s="579"/>
      <c r="BK99" s="579"/>
      <c r="BL99" s="579"/>
      <c r="BM99" s="579"/>
      <c r="BN99" s="579"/>
      <c r="BO99" s="579"/>
      <c r="BP99" s="579"/>
      <c r="BQ99" s="579"/>
      <c r="BR99" s="579"/>
      <c r="BS99" s="579"/>
      <c r="BT99" s="579"/>
      <c r="BU99" s="579"/>
      <c r="BV99" s="579"/>
      <c r="BW99" s="579"/>
      <c r="BX99" s="579"/>
      <c r="BY99" s="579"/>
      <c r="BZ99" s="579"/>
      <c r="CA99" s="579"/>
      <c r="CB99" s="579"/>
      <c r="CC99" s="579"/>
      <c r="CD99" s="579"/>
      <c r="CE99" s="579"/>
      <c r="CF99" s="579"/>
      <c r="CG99" s="579"/>
      <c r="CH99" s="579"/>
      <c r="CI99" s="579"/>
      <c r="CJ99" s="579"/>
      <c r="CK99" s="579"/>
      <c r="CL99" s="579"/>
      <c r="CM99" s="579"/>
      <c r="CN99" s="579"/>
      <c r="CO99" s="579"/>
      <c r="CP99" s="579"/>
      <c r="CQ99" s="579"/>
      <c r="CR99" s="579"/>
      <c r="CS99" s="579"/>
      <c r="CT99" s="579"/>
      <c r="CU99" s="579"/>
      <c r="CV99" s="579"/>
      <c r="CW99" s="579"/>
      <c r="CX99" s="579"/>
      <c r="CY99" s="579"/>
      <c r="CZ99" s="579"/>
      <c r="DA99" s="579"/>
      <c r="DB99" s="579"/>
      <c r="DC99" s="579"/>
      <c r="DD99" s="579"/>
      <c r="DE99" s="579"/>
      <c r="DF99" s="579"/>
      <c r="DG99" s="579"/>
      <c r="DH99" s="579"/>
      <c r="DI99" s="579"/>
    </row>
    <row r="100" spans="1:113" s="22" customFormat="1" ht="13.5" customHeight="1">
      <c r="A100" s="503"/>
      <c r="B100" s="847" t="s">
        <v>171</v>
      </c>
      <c r="C100" s="624" t="s">
        <v>81</v>
      </c>
      <c r="D100" s="624" t="s">
        <v>81</v>
      </c>
      <c r="E100" s="624" t="s">
        <v>81</v>
      </c>
      <c r="F100" s="624" t="s">
        <v>81</v>
      </c>
      <c r="G100" s="624" t="s">
        <v>81</v>
      </c>
      <c r="H100" s="624" t="s">
        <v>81</v>
      </c>
      <c r="I100" s="624" t="s">
        <v>81</v>
      </c>
      <c r="J100" s="565" t="s">
        <v>82</v>
      </c>
      <c r="K100" s="737" t="s">
        <v>82</v>
      </c>
      <c r="L100" s="737" t="s">
        <v>82</v>
      </c>
      <c r="M100" s="737" t="s">
        <v>82</v>
      </c>
      <c r="N100" s="737" t="s">
        <v>82</v>
      </c>
      <c r="O100" s="737" t="s">
        <v>82</v>
      </c>
      <c r="Q100" s="579"/>
      <c r="R100" s="579"/>
      <c r="S100" s="579"/>
      <c r="T100" s="579"/>
      <c r="U100" s="579"/>
      <c r="V100" s="579"/>
      <c r="W100" s="579"/>
      <c r="X100" s="579"/>
      <c r="Y100" s="579"/>
      <c r="Z100" s="579"/>
      <c r="AA100" s="579"/>
      <c r="AB100" s="579"/>
      <c r="AC100" s="579"/>
      <c r="AD100" s="579"/>
      <c r="AE100" s="579"/>
      <c r="AF100" s="579"/>
      <c r="AG100" s="579"/>
      <c r="AH100" s="579"/>
      <c r="AI100" s="579"/>
      <c r="AJ100" s="579"/>
      <c r="AK100" s="579"/>
      <c r="AL100" s="579"/>
      <c r="AM100" s="579"/>
      <c r="AN100" s="579"/>
      <c r="AO100" s="579"/>
      <c r="AP100" s="579"/>
      <c r="AQ100" s="579"/>
      <c r="AR100" s="579"/>
      <c r="AS100" s="579"/>
      <c r="AT100" s="579"/>
      <c r="AU100" s="579"/>
      <c r="AV100" s="579"/>
      <c r="AW100" s="579"/>
      <c r="AX100" s="579"/>
      <c r="AY100" s="579"/>
      <c r="AZ100" s="579"/>
      <c r="BA100" s="579"/>
      <c r="BB100" s="579"/>
      <c r="BC100" s="579"/>
      <c r="BD100" s="579"/>
      <c r="BE100" s="579"/>
      <c r="BF100" s="579"/>
      <c r="BG100" s="579"/>
      <c r="BH100" s="579"/>
      <c r="BI100" s="579"/>
      <c r="BJ100" s="579"/>
      <c r="BK100" s="579"/>
      <c r="BL100" s="579"/>
      <c r="BM100" s="579"/>
      <c r="BN100" s="579"/>
      <c r="BO100" s="579"/>
      <c r="BP100" s="579"/>
      <c r="BQ100" s="579"/>
      <c r="BR100" s="579"/>
      <c r="BS100" s="579"/>
      <c r="BT100" s="579"/>
      <c r="BU100" s="579"/>
      <c r="BV100" s="579"/>
      <c r="BW100" s="579"/>
      <c r="BX100" s="579"/>
      <c r="BY100" s="579"/>
      <c r="BZ100" s="579"/>
      <c r="CA100" s="579"/>
      <c r="CB100" s="579"/>
      <c r="CC100" s="579"/>
      <c r="CD100" s="579"/>
      <c r="CE100" s="579"/>
      <c r="CF100" s="579"/>
      <c r="CG100" s="579"/>
      <c r="CH100" s="579"/>
      <c r="CI100" s="579"/>
      <c r="CJ100" s="579"/>
      <c r="CK100" s="579"/>
      <c r="CL100" s="579"/>
      <c r="CM100" s="579"/>
      <c r="CN100" s="579"/>
      <c r="CO100" s="579"/>
      <c r="CP100" s="579"/>
      <c r="CQ100" s="579"/>
      <c r="CR100" s="579"/>
      <c r="CS100" s="579"/>
      <c r="CT100" s="579"/>
      <c r="CU100" s="579"/>
      <c r="CV100" s="579"/>
      <c r="CW100" s="579"/>
      <c r="CX100" s="579"/>
      <c r="CY100" s="579"/>
      <c r="CZ100" s="579"/>
      <c r="DA100" s="579"/>
      <c r="DB100" s="579"/>
      <c r="DC100" s="579"/>
      <c r="DD100" s="579"/>
      <c r="DE100" s="579"/>
      <c r="DF100" s="579"/>
      <c r="DG100" s="579"/>
      <c r="DH100" s="579"/>
      <c r="DI100" s="579"/>
    </row>
    <row r="101" spans="1:113" s="22" customFormat="1" ht="14.25" customHeight="1">
      <c r="A101" s="503"/>
      <c r="B101" s="584" t="s">
        <v>173</v>
      </c>
      <c r="C101" s="230" t="s">
        <v>84</v>
      </c>
      <c r="D101" s="230" t="s">
        <v>84</v>
      </c>
      <c r="E101" s="230" t="s">
        <v>84</v>
      </c>
      <c r="F101" s="624" t="s">
        <v>672</v>
      </c>
      <c r="G101" s="624" t="s">
        <v>672</v>
      </c>
      <c r="H101" s="624" t="s">
        <v>762</v>
      </c>
      <c r="I101" s="230" t="s">
        <v>832</v>
      </c>
      <c r="J101" s="567" t="s">
        <v>832</v>
      </c>
      <c r="K101" s="567" t="s">
        <v>832</v>
      </c>
      <c r="L101" s="567" t="s">
        <v>832</v>
      </c>
      <c r="M101" s="567" t="s">
        <v>832</v>
      </c>
      <c r="N101" s="567" t="s">
        <v>832</v>
      </c>
      <c r="O101" s="567" t="s">
        <v>832</v>
      </c>
      <c r="Q101" s="579"/>
      <c r="R101" s="579"/>
      <c r="S101" s="579"/>
      <c r="T101" s="579"/>
      <c r="U101" s="579"/>
      <c r="V101" s="579"/>
      <c r="W101" s="579"/>
      <c r="X101" s="579"/>
      <c r="Y101" s="579"/>
      <c r="Z101" s="579"/>
      <c r="AA101" s="579"/>
      <c r="AB101" s="579"/>
      <c r="AC101" s="579"/>
      <c r="AD101" s="579"/>
      <c r="AE101" s="579"/>
      <c r="AF101" s="579"/>
      <c r="AG101" s="579"/>
      <c r="AH101" s="579"/>
      <c r="AI101" s="579"/>
      <c r="AJ101" s="579"/>
      <c r="AK101" s="579"/>
      <c r="AL101" s="579"/>
      <c r="AM101" s="579"/>
      <c r="AN101" s="579"/>
      <c r="AO101" s="579"/>
      <c r="AP101" s="579"/>
      <c r="AQ101" s="579"/>
      <c r="AR101" s="579"/>
      <c r="AS101" s="579"/>
      <c r="AT101" s="579"/>
      <c r="AU101" s="579"/>
      <c r="AV101" s="579"/>
      <c r="AW101" s="579"/>
      <c r="AX101" s="579"/>
      <c r="AY101" s="579"/>
      <c r="AZ101" s="579"/>
      <c r="BA101" s="579"/>
      <c r="BB101" s="579"/>
      <c r="BC101" s="579"/>
      <c r="BD101" s="579"/>
      <c r="BE101" s="579"/>
      <c r="BF101" s="579"/>
      <c r="BG101" s="579"/>
      <c r="BH101" s="579"/>
      <c r="BI101" s="579"/>
      <c r="BJ101" s="579"/>
      <c r="BK101" s="579"/>
      <c r="BL101" s="579"/>
      <c r="BM101" s="579"/>
      <c r="BN101" s="579"/>
      <c r="BO101" s="579"/>
      <c r="BP101" s="579"/>
      <c r="BQ101" s="579"/>
      <c r="BR101" s="579"/>
      <c r="BS101" s="579"/>
      <c r="BT101" s="579"/>
      <c r="BU101" s="579"/>
      <c r="BV101" s="579"/>
      <c r="BW101" s="579"/>
      <c r="BX101" s="579"/>
      <c r="BY101" s="579"/>
      <c r="BZ101" s="579"/>
      <c r="CA101" s="579"/>
      <c r="CB101" s="579"/>
      <c r="CC101" s="579"/>
      <c r="CD101" s="579"/>
      <c r="CE101" s="579"/>
      <c r="CF101" s="579"/>
      <c r="CG101" s="579"/>
      <c r="CH101" s="579"/>
      <c r="CI101" s="579"/>
      <c r="CJ101" s="579"/>
      <c r="CK101" s="579"/>
      <c r="CL101" s="579"/>
      <c r="CM101" s="579"/>
      <c r="CN101" s="579"/>
      <c r="CO101" s="579"/>
      <c r="CP101" s="579"/>
      <c r="CQ101" s="579"/>
      <c r="CR101" s="579"/>
      <c r="CS101" s="579"/>
      <c r="CT101" s="579"/>
      <c r="CU101" s="579"/>
      <c r="CV101" s="579"/>
      <c r="CW101" s="579"/>
      <c r="CX101" s="579"/>
      <c r="CY101" s="579"/>
      <c r="CZ101" s="579"/>
      <c r="DA101" s="579"/>
      <c r="DB101" s="579"/>
      <c r="DC101" s="579"/>
      <c r="DD101" s="579"/>
      <c r="DE101" s="579"/>
      <c r="DF101" s="579"/>
      <c r="DG101" s="579"/>
      <c r="DH101" s="579"/>
      <c r="DI101" s="579"/>
    </row>
    <row r="102" spans="1:113" s="22" customFormat="1">
      <c r="A102" s="503"/>
      <c r="B102" s="503"/>
      <c r="C102" s="284"/>
      <c r="D102" s="284"/>
      <c r="E102" s="284"/>
      <c r="F102" s="624"/>
      <c r="G102" s="284"/>
      <c r="H102" s="284"/>
      <c r="I102" s="284"/>
      <c r="J102" s="593"/>
      <c r="K102" s="593"/>
      <c r="L102" s="593"/>
      <c r="M102" s="593"/>
      <c r="N102" s="593"/>
      <c r="O102" s="593"/>
      <c r="Q102" s="579"/>
      <c r="R102" s="579"/>
      <c r="S102" s="579"/>
      <c r="T102" s="579"/>
      <c r="U102" s="579"/>
      <c r="V102" s="579"/>
      <c r="W102" s="579"/>
      <c r="X102" s="579"/>
      <c r="Y102" s="579"/>
      <c r="Z102" s="579"/>
      <c r="AA102" s="579"/>
      <c r="AB102" s="579"/>
      <c r="AC102" s="579"/>
      <c r="AD102" s="579"/>
      <c r="AE102" s="579"/>
      <c r="AF102" s="579"/>
      <c r="AG102" s="579"/>
      <c r="AH102" s="579"/>
      <c r="AI102" s="579"/>
      <c r="AJ102" s="579"/>
      <c r="AK102" s="579"/>
      <c r="AL102" s="579"/>
      <c r="AM102" s="579"/>
      <c r="AN102" s="579"/>
      <c r="AO102" s="579"/>
      <c r="AP102" s="579"/>
      <c r="AQ102" s="579"/>
      <c r="AR102" s="579"/>
      <c r="AS102" s="579"/>
      <c r="AT102" s="579"/>
      <c r="AU102" s="579"/>
      <c r="AV102" s="579"/>
      <c r="AW102" s="579"/>
      <c r="AX102" s="579"/>
      <c r="AY102" s="579"/>
      <c r="AZ102" s="579"/>
      <c r="BA102" s="579"/>
      <c r="BB102" s="579"/>
      <c r="BC102" s="579"/>
      <c r="BD102" s="579"/>
      <c r="BE102" s="579"/>
      <c r="BF102" s="579"/>
      <c r="BG102" s="579"/>
      <c r="BH102" s="579"/>
      <c r="BI102" s="579"/>
      <c r="BJ102" s="579"/>
      <c r="BK102" s="579"/>
      <c r="BL102" s="579"/>
      <c r="BM102" s="579"/>
      <c r="BN102" s="579"/>
      <c r="BO102" s="579"/>
      <c r="BP102" s="579"/>
      <c r="BQ102" s="579"/>
      <c r="BR102" s="579"/>
      <c r="BS102" s="579"/>
      <c r="BT102" s="579"/>
      <c r="BU102" s="579"/>
      <c r="BV102" s="579"/>
      <c r="BW102" s="579"/>
      <c r="BX102" s="579"/>
      <c r="BY102" s="579"/>
      <c r="BZ102" s="579"/>
      <c r="CA102" s="579"/>
      <c r="CB102" s="579"/>
      <c r="CC102" s="579"/>
      <c r="CD102" s="579"/>
      <c r="CE102" s="579"/>
      <c r="CF102" s="579"/>
      <c r="CG102" s="579"/>
      <c r="CH102" s="579"/>
      <c r="CI102" s="579"/>
      <c r="CJ102" s="579"/>
      <c r="CK102" s="579"/>
      <c r="CL102" s="579"/>
      <c r="CM102" s="579"/>
      <c r="CN102" s="579"/>
      <c r="CO102" s="579"/>
      <c r="CP102" s="579"/>
      <c r="CQ102" s="579"/>
      <c r="CR102" s="579"/>
      <c r="CS102" s="579"/>
      <c r="CT102" s="579"/>
      <c r="CU102" s="579"/>
      <c r="CV102" s="579"/>
      <c r="CW102" s="579"/>
      <c r="CX102" s="579"/>
      <c r="CY102" s="579"/>
      <c r="CZ102" s="579"/>
      <c r="DA102" s="579"/>
      <c r="DB102" s="579"/>
      <c r="DC102" s="579"/>
      <c r="DD102" s="579"/>
      <c r="DE102" s="579"/>
      <c r="DF102" s="579"/>
      <c r="DG102" s="579"/>
      <c r="DH102" s="579"/>
      <c r="DI102" s="579"/>
    </row>
    <row r="103" spans="1:113" s="884" customFormat="1">
      <c r="A103" s="594"/>
      <c r="B103" s="568" t="s">
        <v>245</v>
      </c>
      <c r="C103" s="851">
        <f>6643.9</f>
        <v>6643.9</v>
      </c>
      <c r="D103" s="851">
        <f>8778.2</f>
        <v>8778.2000000000007</v>
      </c>
      <c r="E103" s="851">
        <f>9947.9</f>
        <v>9947.9</v>
      </c>
      <c r="F103" s="255">
        <f>F104+F109+F110+F123+F111+F112+F122+F124</f>
        <v>6337.6</v>
      </c>
      <c r="G103" s="255">
        <f>G104+G109+G110+G123+G111+G112+G122+G124</f>
        <v>5390.3</v>
      </c>
      <c r="H103" s="255">
        <v>5728.3</v>
      </c>
      <c r="I103" s="255">
        <v>6746.2</v>
      </c>
      <c r="J103" s="569">
        <v>8231.6</v>
      </c>
      <c r="K103" s="569">
        <v>7943.5</v>
      </c>
      <c r="L103" s="569">
        <v>7744.4</v>
      </c>
      <c r="M103" s="569">
        <v>7490.7</v>
      </c>
      <c r="N103" s="569">
        <v>7852.6</v>
      </c>
      <c r="O103" s="569">
        <v>8159</v>
      </c>
      <c r="Q103" s="579"/>
      <c r="R103" s="579"/>
      <c r="S103" s="579"/>
      <c r="T103" s="579"/>
      <c r="U103" s="579"/>
      <c r="V103" s="579"/>
      <c r="W103" s="579"/>
      <c r="X103" s="579"/>
      <c r="Y103" s="579"/>
      <c r="Z103" s="579"/>
      <c r="AA103" s="579"/>
      <c r="AB103" s="579"/>
      <c r="AC103" s="579"/>
      <c r="AD103" s="579"/>
      <c r="AE103" s="579"/>
      <c r="AF103" s="579"/>
      <c r="AG103" s="579"/>
      <c r="AH103" s="579"/>
      <c r="AI103" s="579"/>
      <c r="AJ103" s="579"/>
      <c r="AK103" s="579"/>
      <c r="AL103" s="579"/>
      <c r="AM103" s="579"/>
      <c r="AN103" s="579"/>
      <c r="AO103" s="579"/>
      <c r="AP103" s="579"/>
      <c r="AQ103" s="579"/>
      <c r="AR103" s="579"/>
      <c r="AS103" s="579"/>
      <c r="AT103" s="579"/>
      <c r="AU103" s="579"/>
      <c r="AV103" s="579"/>
      <c r="AW103" s="579"/>
      <c r="AX103" s="579"/>
      <c r="AY103" s="579"/>
      <c r="AZ103" s="579"/>
      <c r="BA103" s="579"/>
      <c r="BB103" s="579"/>
      <c r="BC103" s="579"/>
      <c r="BD103" s="579"/>
      <c r="BE103" s="579"/>
      <c r="BF103" s="579"/>
      <c r="BG103" s="579"/>
      <c r="BH103" s="579"/>
      <c r="BI103" s="579"/>
      <c r="BJ103" s="579"/>
      <c r="BK103" s="579"/>
      <c r="BL103" s="579"/>
      <c r="BM103" s="579"/>
      <c r="BN103" s="579"/>
      <c r="BO103" s="579"/>
      <c r="BP103" s="579"/>
      <c r="BQ103" s="579"/>
      <c r="BR103" s="579"/>
      <c r="BS103" s="579"/>
      <c r="BT103" s="579"/>
      <c r="BU103" s="579"/>
      <c r="BV103" s="579"/>
      <c r="BW103" s="579"/>
      <c r="BX103" s="579"/>
      <c r="BY103" s="579"/>
      <c r="BZ103" s="579"/>
      <c r="CA103" s="579"/>
      <c r="CB103" s="579"/>
      <c r="CC103" s="579"/>
      <c r="CD103" s="579"/>
      <c r="CE103" s="579"/>
      <c r="CF103" s="579"/>
      <c r="CG103" s="579"/>
      <c r="CH103" s="579"/>
      <c r="CI103" s="579"/>
      <c r="CJ103" s="579"/>
      <c r="CK103" s="579"/>
      <c r="CL103" s="579"/>
      <c r="CM103" s="579"/>
      <c r="CN103" s="579"/>
      <c r="CO103" s="579"/>
      <c r="CP103" s="579"/>
      <c r="CQ103" s="579"/>
      <c r="CR103" s="579"/>
      <c r="CS103" s="579"/>
      <c r="CT103" s="579"/>
      <c r="CU103" s="579"/>
      <c r="CV103" s="579"/>
      <c r="CW103" s="579"/>
      <c r="CX103" s="579"/>
      <c r="CY103" s="579"/>
      <c r="CZ103" s="579"/>
      <c r="DA103" s="579"/>
      <c r="DB103" s="579"/>
      <c r="DC103" s="579"/>
      <c r="DD103" s="579"/>
      <c r="DE103" s="579"/>
      <c r="DF103" s="579"/>
      <c r="DG103" s="579"/>
      <c r="DH103" s="579"/>
      <c r="DI103" s="579"/>
    </row>
    <row r="104" spans="1:113" s="885" customFormat="1">
      <c r="A104" s="597"/>
      <c r="B104" s="588" t="s">
        <v>246</v>
      </c>
      <c r="C104" s="852">
        <v>1396.8</v>
      </c>
      <c r="D104" s="852">
        <v>1448</v>
      </c>
      <c r="E104" s="852">
        <v>2025.5</v>
      </c>
      <c r="F104" s="344">
        <v>2133.8000000000002</v>
      </c>
      <c r="G104" s="852">
        <v>2394.5</v>
      </c>
      <c r="H104" s="852">
        <v>2286.1999999999998</v>
      </c>
      <c r="I104" s="852">
        <v>2817</v>
      </c>
      <c r="J104" s="737">
        <v>2662.3</v>
      </c>
      <c r="K104" s="737">
        <v>2414.6</v>
      </c>
      <c r="L104" s="737">
        <v>2505.3000000000002</v>
      </c>
      <c r="M104" s="737">
        <v>2366.5</v>
      </c>
      <c r="N104" s="737">
        <v>2460.1999999999998</v>
      </c>
      <c r="O104" s="737">
        <v>2554</v>
      </c>
      <c r="Q104" s="579"/>
      <c r="R104" s="579"/>
      <c r="S104" s="579"/>
      <c r="T104" s="579"/>
      <c r="U104" s="579"/>
      <c r="V104" s="579"/>
      <c r="W104" s="579"/>
      <c r="X104" s="579"/>
      <c r="Y104" s="579"/>
      <c r="Z104" s="579"/>
      <c r="AA104" s="579"/>
      <c r="AB104" s="579"/>
      <c r="AC104" s="579"/>
      <c r="AD104" s="579"/>
      <c r="AE104" s="579"/>
      <c r="AF104" s="579"/>
      <c r="AG104" s="579"/>
      <c r="AH104" s="579"/>
      <c r="AI104" s="579"/>
      <c r="AJ104" s="579"/>
      <c r="AK104" s="579"/>
      <c r="AL104" s="579"/>
      <c r="AM104" s="579"/>
      <c r="AN104" s="579"/>
      <c r="AO104" s="579"/>
      <c r="AP104" s="579"/>
      <c r="AQ104" s="579"/>
      <c r="AR104" s="579"/>
      <c r="AS104" s="579"/>
      <c r="AT104" s="579"/>
      <c r="AU104" s="579"/>
      <c r="AV104" s="579"/>
      <c r="AW104" s="579"/>
      <c r="AX104" s="579"/>
      <c r="AY104" s="579"/>
      <c r="AZ104" s="579"/>
      <c r="BA104" s="579"/>
      <c r="BB104" s="579"/>
      <c r="BC104" s="579"/>
      <c r="BD104" s="579"/>
      <c r="BE104" s="579"/>
      <c r="BF104" s="579"/>
      <c r="BG104" s="579"/>
      <c r="BH104" s="579"/>
      <c r="BI104" s="579"/>
      <c r="BJ104" s="579"/>
      <c r="BK104" s="579"/>
      <c r="BL104" s="579"/>
      <c r="BM104" s="579"/>
      <c r="BN104" s="579"/>
      <c r="BO104" s="579"/>
      <c r="BP104" s="579"/>
      <c r="BQ104" s="579"/>
      <c r="BR104" s="579"/>
      <c r="BS104" s="579"/>
      <c r="BT104" s="579"/>
      <c r="BU104" s="579"/>
      <c r="BV104" s="579"/>
      <c r="BW104" s="579"/>
      <c r="BX104" s="579"/>
      <c r="BY104" s="579"/>
      <c r="BZ104" s="579"/>
      <c r="CA104" s="579"/>
      <c r="CB104" s="579"/>
      <c r="CC104" s="579"/>
      <c r="CD104" s="579"/>
      <c r="CE104" s="579"/>
      <c r="CF104" s="579"/>
      <c r="CG104" s="579"/>
      <c r="CH104" s="579"/>
      <c r="CI104" s="579"/>
      <c r="CJ104" s="579"/>
      <c r="CK104" s="579"/>
      <c r="CL104" s="579"/>
      <c r="CM104" s="579"/>
      <c r="CN104" s="579"/>
      <c r="CO104" s="579"/>
      <c r="CP104" s="579"/>
      <c r="CQ104" s="579"/>
      <c r="CR104" s="579"/>
      <c r="CS104" s="579"/>
      <c r="CT104" s="579"/>
      <c r="CU104" s="579"/>
      <c r="CV104" s="579"/>
      <c r="CW104" s="579"/>
      <c r="CX104" s="579"/>
      <c r="CY104" s="579"/>
      <c r="CZ104" s="579"/>
      <c r="DA104" s="579"/>
      <c r="DB104" s="579"/>
      <c r="DC104" s="579"/>
      <c r="DD104" s="579"/>
      <c r="DE104" s="579"/>
      <c r="DF104" s="579"/>
      <c r="DG104" s="579"/>
      <c r="DH104" s="579"/>
      <c r="DI104" s="579"/>
    </row>
    <row r="105" spans="1:113" s="885" customFormat="1" hidden="1">
      <c r="A105" s="597">
        <v>211</v>
      </c>
      <c r="B105" s="735" t="s">
        <v>247</v>
      </c>
      <c r="C105" s="852">
        <v>1184.5999999999999</v>
      </c>
      <c r="D105" s="852">
        <v>1294</v>
      </c>
      <c r="E105" s="852">
        <v>1604.9</v>
      </c>
      <c r="F105" s="344"/>
      <c r="G105" s="344"/>
      <c r="H105" s="344"/>
      <c r="I105" s="852">
        <v>2129.5</v>
      </c>
      <c r="J105" s="737">
        <v>2227.6999999999998</v>
      </c>
      <c r="K105" s="737">
        <v>1574.8</v>
      </c>
      <c r="L105" s="737">
        <v>1636.8</v>
      </c>
      <c r="M105" s="737">
        <v>1553</v>
      </c>
      <c r="N105" s="737">
        <v>1616.9</v>
      </c>
      <c r="O105" s="737">
        <v>1680.9</v>
      </c>
      <c r="Q105" s="579"/>
      <c r="R105" s="579"/>
      <c r="S105" s="579"/>
      <c r="T105" s="579"/>
      <c r="U105" s="579"/>
      <c r="V105" s="579"/>
      <c r="W105" s="579"/>
      <c r="X105" s="579"/>
      <c r="Y105" s="579"/>
      <c r="Z105" s="579"/>
      <c r="AA105" s="579"/>
      <c r="AB105" s="579"/>
      <c r="AC105" s="579"/>
      <c r="AD105" s="579"/>
      <c r="AE105" s="579"/>
      <c r="AF105" s="579"/>
      <c r="AG105" s="579"/>
      <c r="AH105" s="579"/>
      <c r="AI105" s="579"/>
      <c r="AJ105" s="579"/>
      <c r="AK105" s="579"/>
      <c r="AL105" s="579"/>
      <c r="AM105" s="579"/>
      <c r="AN105" s="579"/>
      <c r="AO105" s="579"/>
      <c r="AP105" s="579"/>
      <c r="AQ105" s="579"/>
      <c r="AR105" s="579"/>
      <c r="AS105" s="579"/>
      <c r="AT105" s="579"/>
      <c r="AU105" s="579"/>
      <c r="AV105" s="579"/>
      <c r="AW105" s="579"/>
      <c r="AX105" s="579"/>
      <c r="AY105" s="579"/>
      <c r="AZ105" s="579"/>
      <c r="BA105" s="579"/>
      <c r="BB105" s="579"/>
      <c r="BC105" s="579"/>
      <c r="BD105" s="579"/>
      <c r="BE105" s="579"/>
      <c r="BF105" s="579"/>
      <c r="BG105" s="579"/>
      <c r="BH105" s="579"/>
      <c r="BI105" s="579"/>
      <c r="BJ105" s="579"/>
      <c r="BK105" s="579"/>
      <c r="BL105" s="579"/>
      <c r="BM105" s="579"/>
      <c r="BN105" s="579"/>
      <c r="BO105" s="579"/>
      <c r="BP105" s="579"/>
      <c r="BQ105" s="579"/>
      <c r="BR105" s="579"/>
      <c r="BS105" s="579"/>
      <c r="BT105" s="579"/>
      <c r="BU105" s="579"/>
      <c r="BV105" s="579"/>
      <c r="BW105" s="579"/>
      <c r="BX105" s="579"/>
      <c r="BY105" s="579"/>
      <c r="BZ105" s="579"/>
      <c r="CA105" s="579"/>
      <c r="CB105" s="579"/>
      <c r="CC105" s="579"/>
      <c r="CD105" s="579"/>
      <c r="CE105" s="579"/>
      <c r="CF105" s="579"/>
      <c r="CG105" s="579"/>
      <c r="CH105" s="579"/>
      <c r="CI105" s="579"/>
      <c r="CJ105" s="579"/>
      <c r="CK105" s="579"/>
      <c r="CL105" s="579"/>
      <c r="CM105" s="579"/>
      <c r="CN105" s="579"/>
      <c r="CO105" s="579"/>
      <c r="CP105" s="579"/>
      <c r="CQ105" s="579"/>
      <c r="CR105" s="579"/>
      <c r="CS105" s="579"/>
      <c r="CT105" s="579"/>
      <c r="CU105" s="579"/>
      <c r="CV105" s="579"/>
      <c r="CW105" s="579"/>
      <c r="CX105" s="579"/>
      <c r="CY105" s="579"/>
      <c r="CZ105" s="579"/>
      <c r="DA105" s="579"/>
      <c r="DB105" s="579"/>
      <c r="DC105" s="579"/>
      <c r="DD105" s="579"/>
      <c r="DE105" s="579"/>
      <c r="DF105" s="579"/>
      <c r="DG105" s="579"/>
      <c r="DH105" s="579"/>
      <c r="DI105" s="579"/>
    </row>
    <row r="106" spans="1:113" s="885" customFormat="1" hidden="1">
      <c r="A106" s="597"/>
      <c r="B106" s="735" t="s">
        <v>248</v>
      </c>
      <c r="C106" s="853" t="s">
        <v>119</v>
      </c>
      <c r="D106" s="853" t="s">
        <v>119</v>
      </c>
      <c r="E106" s="853" t="s">
        <v>119</v>
      </c>
      <c r="F106" s="344"/>
      <c r="G106" s="344"/>
      <c r="H106" s="344"/>
      <c r="I106" s="852">
        <v>2057.9</v>
      </c>
      <c r="J106" s="737">
        <v>2188</v>
      </c>
      <c r="K106" s="737">
        <v>1477.8</v>
      </c>
      <c r="L106" s="737">
        <v>1536.5</v>
      </c>
      <c r="M106" s="737">
        <v>1459</v>
      </c>
      <c r="N106" s="737">
        <v>1519.5</v>
      </c>
      <c r="O106" s="737">
        <v>1580</v>
      </c>
      <c r="Q106" s="579"/>
      <c r="R106" s="579"/>
      <c r="S106" s="579"/>
      <c r="T106" s="579"/>
      <c r="U106" s="579"/>
      <c r="V106" s="579"/>
      <c r="W106" s="579"/>
      <c r="X106" s="579"/>
      <c r="Y106" s="579"/>
      <c r="Z106" s="579"/>
      <c r="AA106" s="579"/>
      <c r="AB106" s="579"/>
      <c r="AC106" s="579"/>
      <c r="AD106" s="579"/>
      <c r="AE106" s="579"/>
      <c r="AF106" s="579"/>
      <c r="AG106" s="579"/>
      <c r="AH106" s="579"/>
      <c r="AI106" s="579"/>
      <c r="AJ106" s="579"/>
      <c r="AK106" s="579"/>
      <c r="AL106" s="579"/>
      <c r="AM106" s="579"/>
      <c r="AN106" s="579"/>
      <c r="AO106" s="579"/>
      <c r="AP106" s="579"/>
      <c r="AQ106" s="579"/>
      <c r="AR106" s="579"/>
      <c r="AS106" s="579"/>
      <c r="AT106" s="579"/>
      <c r="AU106" s="579"/>
      <c r="AV106" s="579"/>
      <c r="AW106" s="579"/>
      <c r="AX106" s="579"/>
      <c r="AY106" s="579"/>
      <c r="AZ106" s="579"/>
      <c r="BA106" s="579"/>
      <c r="BB106" s="579"/>
      <c r="BC106" s="579"/>
      <c r="BD106" s="579"/>
      <c r="BE106" s="579"/>
      <c r="BF106" s="579"/>
      <c r="BG106" s="579"/>
      <c r="BH106" s="579"/>
      <c r="BI106" s="579"/>
      <c r="BJ106" s="579"/>
      <c r="BK106" s="579"/>
      <c r="BL106" s="579"/>
      <c r="BM106" s="579"/>
      <c r="BN106" s="579"/>
      <c r="BO106" s="579"/>
      <c r="BP106" s="579"/>
      <c r="BQ106" s="579"/>
      <c r="BR106" s="579"/>
      <c r="BS106" s="579"/>
      <c r="BT106" s="579"/>
      <c r="BU106" s="579"/>
      <c r="BV106" s="579"/>
      <c r="BW106" s="579"/>
      <c r="BX106" s="579"/>
      <c r="BY106" s="579"/>
      <c r="BZ106" s="579"/>
      <c r="CA106" s="579"/>
      <c r="CB106" s="579"/>
      <c r="CC106" s="579"/>
      <c r="CD106" s="579"/>
      <c r="CE106" s="579"/>
      <c r="CF106" s="579"/>
      <c r="CG106" s="579"/>
      <c r="CH106" s="579"/>
      <c r="CI106" s="579"/>
      <c r="CJ106" s="579"/>
      <c r="CK106" s="579"/>
      <c r="CL106" s="579"/>
      <c r="CM106" s="579"/>
      <c r="CN106" s="579"/>
      <c r="CO106" s="579"/>
      <c r="CP106" s="579"/>
      <c r="CQ106" s="579"/>
      <c r="CR106" s="579"/>
      <c r="CS106" s="579"/>
      <c r="CT106" s="579"/>
      <c r="CU106" s="579"/>
      <c r="CV106" s="579"/>
      <c r="CW106" s="579"/>
      <c r="CX106" s="579"/>
      <c r="CY106" s="579"/>
      <c r="CZ106" s="579"/>
      <c r="DA106" s="579"/>
      <c r="DB106" s="579"/>
      <c r="DC106" s="579"/>
      <c r="DD106" s="579"/>
      <c r="DE106" s="579"/>
      <c r="DF106" s="579"/>
      <c r="DG106" s="579"/>
      <c r="DH106" s="579"/>
      <c r="DI106" s="579"/>
    </row>
    <row r="107" spans="1:113" s="885" customFormat="1" hidden="1">
      <c r="A107" s="597"/>
      <c r="B107" s="735" t="s">
        <v>249</v>
      </c>
      <c r="C107" s="853" t="s">
        <v>119</v>
      </c>
      <c r="D107" s="853" t="s">
        <v>119</v>
      </c>
      <c r="E107" s="853" t="s">
        <v>119</v>
      </c>
      <c r="F107" s="344"/>
      <c r="G107" s="344"/>
      <c r="H107" s="344"/>
      <c r="I107" s="852">
        <v>71.599999999999994</v>
      </c>
      <c r="J107" s="737">
        <v>39.700000000000003</v>
      </c>
      <c r="K107" s="737">
        <v>97</v>
      </c>
      <c r="L107" s="737">
        <v>100.4</v>
      </c>
      <c r="M107" s="737">
        <v>94</v>
      </c>
      <c r="N107" s="737">
        <v>97.4</v>
      </c>
      <c r="O107" s="737">
        <v>100.9</v>
      </c>
      <c r="Q107" s="579"/>
      <c r="R107" s="579"/>
      <c r="S107" s="579"/>
      <c r="T107" s="579"/>
      <c r="U107" s="579"/>
      <c r="V107" s="579"/>
      <c r="W107" s="579"/>
      <c r="X107" s="579"/>
      <c r="Y107" s="579"/>
      <c r="Z107" s="579"/>
      <c r="AA107" s="579"/>
      <c r="AB107" s="579"/>
      <c r="AC107" s="579"/>
      <c r="AD107" s="579"/>
      <c r="AE107" s="579"/>
      <c r="AF107" s="579"/>
      <c r="AG107" s="579"/>
      <c r="AH107" s="579"/>
      <c r="AI107" s="579"/>
      <c r="AJ107" s="579"/>
      <c r="AK107" s="579"/>
      <c r="AL107" s="579"/>
      <c r="AM107" s="579"/>
      <c r="AN107" s="579"/>
      <c r="AO107" s="579"/>
      <c r="AP107" s="579"/>
      <c r="AQ107" s="579"/>
      <c r="AR107" s="579"/>
      <c r="AS107" s="579"/>
      <c r="AT107" s="579"/>
      <c r="AU107" s="579"/>
      <c r="AV107" s="579"/>
      <c r="AW107" s="579"/>
      <c r="AX107" s="579"/>
      <c r="AY107" s="579"/>
      <c r="AZ107" s="579"/>
      <c r="BA107" s="579"/>
      <c r="BB107" s="579"/>
      <c r="BC107" s="579"/>
      <c r="BD107" s="579"/>
      <c r="BE107" s="579"/>
      <c r="BF107" s="579"/>
      <c r="BG107" s="579"/>
      <c r="BH107" s="579"/>
      <c r="BI107" s="579"/>
      <c r="BJ107" s="579"/>
      <c r="BK107" s="579"/>
      <c r="BL107" s="579"/>
      <c r="BM107" s="579"/>
      <c r="BN107" s="579"/>
      <c r="BO107" s="579"/>
      <c r="BP107" s="579"/>
      <c r="BQ107" s="579"/>
      <c r="BR107" s="579"/>
      <c r="BS107" s="579"/>
      <c r="BT107" s="579"/>
      <c r="BU107" s="579"/>
      <c r="BV107" s="579"/>
      <c r="BW107" s="579"/>
      <c r="BX107" s="579"/>
      <c r="BY107" s="579"/>
      <c r="BZ107" s="579"/>
      <c r="CA107" s="579"/>
      <c r="CB107" s="579"/>
      <c r="CC107" s="579"/>
      <c r="CD107" s="579"/>
      <c r="CE107" s="579"/>
      <c r="CF107" s="579"/>
      <c r="CG107" s="579"/>
      <c r="CH107" s="579"/>
      <c r="CI107" s="579"/>
      <c r="CJ107" s="579"/>
      <c r="CK107" s="579"/>
      <c r="CL107" s="579"/>
      <c r="CM107" s="579"/>
      <c r="CN107" s="579"/>
      <c r="CO107" s="579"/>
      <c r="CP107" s="579"/>
      <c r="CQ107" s="579"/>
      <c r="CR107" s="579"/>
      <c r="CS107" s="579"/>
      <c r="CT107" s="579"/>
      <c r="CU107" s="579"/>
      <c r="CV107" s="579"/>
      <c r="CW107" s="579"/>
      <c r="CX107" s="579"/>
      <c r="CY107" s="579"/>
      <c r="CZ107" s="579"/>
      <c r="DA107" s="579"/>
      <c r="DB107" s="579"/>
      <c r="DC107" s="579"/>
      <c r="DD107" s="579"/>
      <c r="DE107" s="579"/>
      <c r="DF107" s="579"/>
      <c r="DG107" s="579"/>
      <c r="DH107" s="579"/>
      <c r="DI107" s="579"/>
    </row>
    <row r="108" spans="1:113" s="885" customFormat="1" hidden="1">
      <c r="A108" s="597">
        <v>212</v>
      </c>
      <c r="B108" s="735" t="s">
        <v>250</v>
      </c>
      <c r="C108" s="852">
        <v>212.3</v>
      </c>
      <c r="D108" s="852">
        <v>154</v>
      </c>
      <c r="E108" s="852">
        <v>420.6</v>
      </c>
      <c r="F108" s="344"/>
      <c r="G108" s="344"/>
      <c r="H108" s="344"/>
      <c r="I108" s="852">
        <v>687.5</v>
      </c>
      <c r="J108" s="737">
        <v>434.6</v>
      </c>
      <c r="K108" s="737">
        <v>839.7</v>
      </c>
      <c r="L108" s="737">
        <v>868.5</v>
      </c>
      <c r="M108" s="737">
        <v>813.5</v>
      </c>
      <c r="N108" s="737">
        <v>843.2</v>
      </c>
      <c r="O108" s="737">
        <v>873.2</v>
      </c>
      <c r="Q108" s="579"/>
      <c r="R108" s="579"/>
      <c r="S108" s="579"/>
      <c r="T108" s="579"/>
      <c r="U108" s="579"/>
      <c r="V108" s="579"/>
      <c r="W108" s="579"/>
      <c r="X108" s="579"/>
      <c r="Y108" s="579"/>
      <c r="Z108" s="579"/>
      <c r="AA108" s="579"/>
      <c r="AB108" s="579"/>
      <c r="AC108" s="579"/>
      <c r="AD108" s="579"/>
      <c r="AE108" s="579"/>
      <c r="AF108" s="579"/>
      <c r="AG108" s="579"/>
      <c r="AH108" s="579"/>
      <c r="AI108" s="579"/>
      <c r="AJ108" s="579"/>
      <c r="AK108" s="579"/>
      <c r="AL108" s="579"/>
      <c r="AM108" s="579"/>
      <c r="AN108" s="579"/>
      <c r="AO108" s="579"/>
      <c r="AP108" s="579"/>
      <c r="AQ108" s="579"/>
      <c r="AR108" s="579"/>
      <c r="AS108" s="579"/>
      <c r="AT108" s="579"/>
      <c r="AU108" s="579"/>
      <c r="AV108" s="579"/>
      <c r="AW108" s="579"/>
      <c r="AX108" s="579"/>
      <c r="AY108" s="579"/>
      <c r="AZ108" s="579"/>
      <c r="BA108" s="579"/>
      <c r="BB108" s="579"/>
      <c r="BC108" s="579"/>
      <c r="BD108" s="579"/>
      <c r="BE108" s="579"/>
      <c r="BF108" s="579"/>
      <c r="BG108" s="579"/>
      <c r="BH108" s="579"/>
      <c r="BI108" s="579"/>
      <c r="BJ108" s="579"/>
      <c r="BK108" s="579"/>
      <c r="BL108" s="579"/>
      <c r="BM108" s="579"/>
      <c r="BN108" s="579"/>
      <c r="BO108" s="579"/>
      <c r="BP108" s="579"/>
      <c r="BQ108" s="579"/>
      <c r="BR108" s="579"/>
      <c r="BS108" s="579"/>
      <c r="BT108" s="579"/>
      <c r="BU108" s="579"/>
      <c r="BV108" s="579"/>
      <c r="BW108" s="579"/>
      <c r="BX108" s="579"/>
      <c r="BY108" s="579"/>
      <c r="BZ108" s="579"/>
      <c r="CA108" s="579"/>
      <c r="CB108" s="579"/>
      <c r="CC108" s="579"/>
      <c r="CD108" s="579"/>
      <c r="CE108" s="579"/>
      <c r="CF108" s="579"/>
      <c r="CG108" s="579"/>
      <c r="CH108" s="579"/>
      <c r="CI108" s="579"/>
      <c r="CJ108" s="579"/>
      <c r="CK108" s="579"/>
      <c r="CL108" s="579"/>
      <c r="CM108" s="579"/>
      <c r="CN108" s="579"/>
      <c r="CO108" s="579"/>
      <c r="CP108" s="579"/>
      <c r="CQ108" s="579"/>
      <c r="CR108" s="579"/>
      <c r="CS108" s="579"/>
      <c r="CT108" s="579"/>
      <c r="CU108" s="579"/>
      <c r="CV108" s="579"/>
      <c r="CW108" s="579"/>
      <c r="CX108" s="579"/>
      <c r="CY108" s="579"/>
      <c r="CZ108" s="579"/>
      <c r="DA108" s="579"/>
      <c r="DB108" s="579"/>
      <c r="DC108" s="579"/>
      <c r="DD108" s="579"/>
      <c r="DE108" s="579"/>
      <c r="DF108" s="579"/>
      <c r="DG108" s="579"/>
      <c r="DH108" s="579"/>
      <c r="DI108" s="579"/>
    </row>
    <row r="109" spans="1:113" s="579" customFormat="1">
      <c r="A109" s="597"/>
      <c r="B109" s="588" t="s">
        <v>251</v>
      </c>
      <c r="C109" s="372">
        <v>1945</v>
      </c>
      <c r="D109" s="372">
        <v>2509.8000000000002</v>
      </c>
      <c r="E109" s="372">
        <v>1991.3</v>
      </c>
      <c r="F109" s="344">
        <v>2174</v>
      </c>
      <c r="G109" s="372">
        <v>1746.2</v>
      </c>
      <c r="H109" s="372">
        <v>2306.6</v>
      </c>
      <c r="I109" s="852">
        <v>2594.3000000000002</v>
      </c>
      <c r="J109" s="737">
        <v>3635.3</v>
      </c>
      <c r="K109" s="737">
        <v>3251.2</v>
      </c>
      <c r="L109" s="737">
        <v>3103.1</v>
      </c>
      <c r="M109" s="737">
        <v>2996.8</v>
      </c>
      <c r="N109" s="737">
        <v>3159.2</v>
      </c>
      <c r="O109" s="737">
        <v>3250.3</v>
      </c>
    </row>
    <row r="110" spans="1:113" s="579" customFormat="1">
      <c r="A110" s="597"/>
      <c r="B110" s="588" t="s">
        <v>252</v>
      </c>
      <c r="C110" s="372">
        <v>1366.5</v>
      </c>
      <c r="D110" s="372">
        <v>710</v>
      </c>
      <c r="E110" s="372">
        <v>1609.4</v>
      </c>
      <c r="F110" s="344">
        <v>893</v>
      </c>
      <c r="G110" s="372">
        <v>610.70000000000005</v>
      </c>
      <c r="H110" s="372">
        <v>613.20000000000005</v>
      </c>
      <c r="I110" s="852">
        <v>779.2</v>
      </c>
      <c r="J110" s="737">
        <v>849.9</v>
      </c>
      <c r="K110" s="737">
        <v>776.9</v>
      </c>
      <c r="L110" s="737">
        <v>777.4</v>
      </c>
      <c r="M110" s="737">
        <v>779.6</v>
      </c>
      <c r="N110" s="737">
        <v>821.8</v>
      </c>
      <c r="O110" s="737">
        <v>870.8</v>
      </c>
    </row>
    <row r="111" spans="1:113" s="885" customFormat="1">
      <c r="A111" s="597"/>
      <c r="B111" s="588" t="s">
        <v>254</v>
      </c>
      <c r="C111" s="372">
        <v>59</v>
      </c>
      <c r="D111" s="372">
        <v>855.3</v>
      </c>
      <c r="E111" s="372">
        <v>136.69999999999999</v>
      </c>
      <c r="F111" s="344">
        <v>121</v>
      </c>
      <c r="G111" s="372">
        <v>84.1</v>
      </c>
      <c r="H111" s="372">
        <v>79.8</v>
      </c>
      <c r="I111" s="852">
        <v>72.7</v>
      </c>
      <c r="J111" s="737">
        <v>88.5</v>
      </c>
      <c r="K111" s="737">
        <v>111.2</v>
      </c>
      <c r="L111" s="737">
        <v>111.2</v>
      </c>
      <c r="M111" s="737">
        <v>111.2</v>
      </c>
      <c r="N111" s="737">
        <v>111.2</v>
      </c>
      <c r="O111" s="737">
        <v>111.2</v>
      </c>
      <c r="Q111" s="579"/>
      <c r="R111" s="579"/>
      <c r="S111" s="579"/>
      <c r="T111" s="579"/>
      <c r="U111" s="579"/>
      <c r="V111" s="579"/>
      <c r="W111" s="579"/>
      <c r="X111" s="579"/>
      <c r="Y111" s="579"/>
      <c r="Z111" s="579"/>
      <c r="AA111" s="579"/>
      <c r="AB111" s="579"/>
      <c r="AC111" s="579"/>
      <c r="AD111" s="579"/>
      <c r="AE111" s="579"/>
      <c r="AF111" s="579"/>
      <c r="AG111" s="579"/>
      <c r="AH111" s="579"/>
      <c r="AI111" s="579"/>
      <c r="AJ111" s="579"/>
      <c r="AK111" s="579"/>
      <c r="AL111" s="579"/>
      <c r="AM111" s="579"/>
      <c r="AN111" s="579"/>
      <c r="AO111" s="579"/>
      <c r="AP111" s="579"/>
      <c r="AQ111" s="579"/>
      <c r="AR111" s="579"/>
      <c r="AS111" s="579"/>
      <c r="AT111" s="579"/>
      <c r="AU111" s="579"/>
      <c r="AV111" s="579"/>
      <c r="AW111" s="579"/>
      <c r="AX111" s="579"/>
      <c r="AY111" s="579"/>
      <c r="AZ111" s="579"/>
      <c r="BA111" s="579"/>
      <c r="BB111" s="579"/>
      <c r="BC111" s="579"/>
      <c r="BD111" s="579"/>
      <c r="BE111" s="579"/>
      <c r="BF111" s="579"/>
      <c r="BG111" s="579"/>
      <c r="BH111" s="579"/>
      <c r="BI111" s="579"/>
      <c r="BJ111" s="579"/>
      <c r="BK111" s="579"/>
      <c r="BL111" s="579"/>
      <c r="BM111" s="579"/>
      <c r="BN111" s="579"/>
      <c r="BO111" s="579"/>
      <c r="BP111" s="579"/>
      <c r="BQ111" s="579"/>
      <c r="BR111" s="579"/>
      <c r="BS111" s="579"/>
      <c r="BT111" s="579"/>
      <c r="BU111" s="579"/>
      <c r="BV111" s="579"/>
      <c r="BW111" s="579"/>
      <c r="BX111" s="579"/>
      <c r="BY111" s="579"/>
      <c r="BZ111" s="579"/>
      <c r="CA111" s="579"/>
      <c r="CB111" s="579"/>
      <c r="CC111" s="579"/>
      <c r="CD111" s="579"/>
      <c r="CE111" s="579"/>
      <c r="CF111" s="579"/>
      <c r="CG111" s="579"/>
      <c r="CH111" s="579"/>
      <c r="CI111" s="579"/>
      <c r="CJ111" s="579"/>
      <c r="CK111" s="579"/>
      <c r="CL111" s="579"/>
      <c r="CM111" s="579"/>
      <c r="CN111" s="579"/>
      <c r="CO111" s="579"/>
      <c r="CP111" s="579"/>
      <c r="CQ111" s="579"/>
      <c r="CR111" s="579"/>
      <c r="CS111" s="579"/>
      <c r="CT111" s="579"/>
      <c r="CU111" s="579"/>
      <c r="CV111" s="579"/>
      <c r="CW111" s="579"/>
      <c r="CX111" s="579"/>
      <c r="CY111" s="579"/>
      <c r="CZ111" s="579"/>
      <c r="DA111" s="579"/>
      <c r="DB111" s="579"/>
      <c r="DC111" s="579"/>
      <c r="DD111" s="579"/>
      <c r="DE111" s="579"/>
      <c r="DF111" s="579"/>
      <c r="DG111" s="579"/>
      <c r="DH111" s="579"/>
      <c r="DI111" s="579"/>
    </row>
    <row r="112" spans="1:113" s="579" customFormat="1">
      <c r="A112" s="597"/>
      <c r="B112" s="588" t="s">
        <v>255</v>
      </c>
      <c r="C112" s="372">
        <v>1423.7</v>
      </c>
      <c r="D112" s="372">
        <v>1722.1</v>
      </c>
      <c r="E112" s="372">
        <v>3251.8</v>
      </c>
      <c r="F112" s="344">
        <v>1015.8</v>
      </c>
      <c r="G112" s="372">
        <v>554.79999999999995</v>
      </c>
      <c r="H112" s="372">
        <v>442.5</v>
      </c>
      <c r="I112" s="852">
        <v>482.1</v>
      </c>
      <c r="J112" s="737">
        <v>945</v>
      </c>
      <c r="K112" s="737">
        <v>1180.7</v>
      </c>
      <c r="L112" s="737">
        <v>1031.3</v>
      </c>
      <c r="M112" s="737">
        <v>1034.2</v>
      </c>
      <c r="N112" s="737">
        <v>1090.3</v>
      </c>
      <c r="O112" s="737">
        <v>1155.3</v>
      </c>
    </row>
    <row r="113" spans="1:113" s="579" customFormat="1" hidden="1">
      <c r="A113" s="597"/>
      <c r="B113" s="735" t="s">
        <v>261</v>
      </c>
      <c r="C113" s="852"/>
      <c r="D113" s="852"/>
      <c r="E113" s="852"/>
      <c r="F113" s="841"/>
      <c r="G113" s="841"/>
      <c r="H113" s="841"/>
      <c r="I113" s="852">
        <v>0</v>
      </c>
      <c r="J113" s="737">
        <v>1.6</v>
      </c>
      <c r="K113" s="737">
        <v>0</v>
      </c>
      <c r="L113" s="737">
        <v>0</v>
      </c>
      <c r="M113" s="737">
        <v>0</v>
      </c>
      <c r="N113" s="737">
        <v>0</v>
      </c>
      <c r="O113" s="737">
        <v>0</v>
      </c>
    </row>
    <row r="114" spans="1:113" s="579" customFormat="1" hidden="1">
      <c r="A114" s="597"/>
      <c r="B114" s="735" t="s">
        <v>262</v>
      </c>
      <c r="C114" s="852"/>
      <c r="D114" s="852"/>
      <c r="E114" s="852"/>
      <c r="F114" s="841"/>
      <c r="G114" s="841"/>
      <c r="H114" s="841"/>
      <c r="I114" s="852">
        <v>0</v>
      </c>
      <c r="J114" s="737">
        <v>7.7</v>
      </c>
      <c r="K114" s="737">
        <v>0.2</v>
      </c>
      <c r="L114" s="737">
        <v>0.2</v>
      </c>
      <c r="M114" s="737">
        <v>0.2</v>
      </c>
      <c r="N114" s="737">
        <v>0.2</v>
      </c>
      <c r="O114" s="737">
        <v>0.2</v>
      </c>
    </row>
    <row r="115" spans="1:113" s="579" customFormat="1" hidden="1">
      <c r="A115" s="597"/>
      <c r="B115" s="735" t="s">
        <v>257</v>
      </c>
      <c r="C115" s="852"/>
      <c r="D115" s="852"/>
      <c r="E115" s="852"/>
      <c r="F115" s="841"/>
      <c r="G115" s="371"/>
      <c r="H115" s="371"/>
      <c r="I115" s="852">
        <v>0</v>
      </c>
      <c r="J115" s="737">
        <v>0.5</v>
      </c>
      <c r="K115" s="737">
        <v>10</v>
      </c>
      <c r="L115" s="737">
        <v>10</v>
      </c>
      <c r="M115" s="737">
        <v>10</v>
      </c>
      <c r="N115" s="737">
        <v>10.5</v>
      </c>
      <c r="O115" s="737">
        <v>11.2</v>
      </c>
    </row>
    <row r="116" spans="1:113" s="579" customFormat="1" hidden="1">
      <c r="A116" s="597"/>
      <c r="B116" s="735" t="s">
        <v>258</v>
      </c>
      <c r="C116" s="852"/>
      <c r="D116" s="852"/>
      <c r="E116" s="852"/>
      <c r="F116" s="841"/>
      <c r="G116" s="371"/>
      <c r="H116" s="371"/>
      <c r="I116" s="852">
        <v>0</v>
      </c>
      <c r="J116" s="737">
        <v>18</v>
      </c>
      <c r="K116" s="737">
        <v>15</v>
      </c>
      <c r="L116" s="737">
        <v>15.1</v>
      </c>
      <c r="M116" s="737">
        <v>15.1</v>
      </c>
      <c r="N116" s="737">
        <v>15.9</v>
      </c>
      <c r="O116" s="737">
        <v>16.899999999999999</v>
      </c>
    </row>
    <row r="117" spans="1:113" s="579" customFormat="1" hidden="1">
      <c r="A117" s="597"/>
      <c r="B117" s="735" t="s">
        <v>259</v>
      </c>
      <c r="C117" s="852"/>
      <c r="D117" s="852"/>
      <c r="E117" s="852"/>
      <c r="F117" s="344"/>
      <c r="G117" s="372"/>
      <c r="H117" s="372"/>
      <c r="I117" s="852">
        <v>446.7</v>
      </c>
      <c r="J117" s="737">
        <v>856.4</v>
      </c>
      <c r="K117" s="737">
        <v>1099.2</v>
      </c>
      <c r="L117" s="737">
        <v>949.8</v>
      </c>
      <c r="M117" s="737">
        <v>952.5</v>
      </c>
      <c r="N117" s="737">
        <v>1004.1</v>
      </c>
      <c r="O117" s="737">
        <v>1064</v>
      </c>
    </row>
    <row r="118" spans="1:113" s="579" customFormat="1" hidden="1">
      <c r="A118" s="597"/>
      <c r="B118" s="735" t="s">
        <v>260</v>
      </c>
      <c r="C118" s="852"/>
      <c r="D118" s="852"/>
      <c r="E118" s="852"/>
      <c r="F118" s="344"/>
      <c r="G118" s="841"/>
      <c r="H118" s="841"/>
      <c r="I118" s="852">
        <v>17.7</v>
      </c>
      <c r="J118" s="737">
        <v>22.2</v>
      </c>
      <c r="K118" s="737">
        <v>7.4</v>
      </c>
      <c r="L118" s="737">
        <v>7.4</v>
      </c>
      <c r="M118" s="737">
        <v>7.4</v>
      </c>
      <c r="N118" s="737">
        <v>7.9</v>
      </c>
      <c r="O118" s="737">
        <v>8.3000000000000007</v>
      </c>
    </row>
    <row r="119" spans="1:113" s="579" customFormat="1" hidden="1">
      <c r="A119" s="597"/>
      <c r="B119" s="735" t="s">
        <v>263</v>
      </c>
      <c r="C119" s="852"/>
      <c r="D119" s="852"/>
      <c r="E119" s="852"/>
      <c r="F119" s="344"/>
      <c r="G119" s="841"/>
      <c r="H119" s="841"/>
      <c r="I119" s="852">
        <v>11.4</v>
      </c>
      <c r="J119" s="737">
        <v>13.5</v>
      </c>
      <c r="K119" s="737">
        <v>15.3</v>
      </c>
      <c r="L119" s="737">
        <v>15.3</v>
      </c>
      <c r="M119" s="737">
        <v>15.4</v>
      </c>
      <c r="N119" s="737">
        <v>16.2</v>
      </c>
      <c r="O119" s="737">
        <v>17.2</v>
      </c>
    </row>
    <row r="120" spans="1:113" s="579" customFormat="1" hidden="1">
      <c r="A120" s="597"/>
      <c r="B120" s="735" t="s">
        <v>264</v>
      </c>
      <c r="C120" s="852"/>
      <c r="D120" s="852"/>
      <c r="E120" s="852"/>
      <c r="F120" s="841"/>
      <c r="G120" s="841"/>
      <c r="H120" s="841"/>
      <c r="I120" s="852">
        <v>1.6</v>
      </c>
      <c r="J120" s="737">
        <v>23.6</v>
      </c>
      <c r="K120" s="737">
        <v>27.1</v>
      </c>
      <c r="L120" s="737">
        <v>27.1</v>
      </c>
      <c r="M120" s="737">
        <v>27.2</v>
      </c>
      <c r="N120" s="737">
        <v>28.6</v>
      </c>
      <c r="O120" s="737">
        <v>30.3</v>
      </c>
    </row>
    <row r="121" spans="1:113" s="579" customFormat="1" hidden="1">
      <c r="A121" s="597"/>
      <c r="B121" s="735" t="s">
        <v>265</v>
      </c>
      <c r="C121" s="852"/>
      <c r="D121" s="852"/>
      <c r="E121" s="852"/>
      <c r="F121" s="344"/>
      <c r="G121" s="841"/>
      <c r="H121" s="841"/>
      <c r="I121" s="852">
        <v>4.7</v>
      </c>
      <c r="J121" s="737">
        <v>1.6</v>
      </c>
      <c r="K121" s="737">
        <v>6.4</v>
      </c>
      <c r="L121" s="737">
        <v>6.4</v>
      </c>
      <c r="M121" s="737">
        <v>6.5</v>
      </c>
      <c r="N121" s="737">
        <v>6.8</v>
      </c>
      <c r="O121" s="737">
        <v>7.2</v>
      </c>
    </row>
    <row r="122" spans="1:113" s="579" customFormat="1">
      <c r="A122" s="597"/>
      <c r="B122" s="588" t="s">
        <v>266</v>
      </c>
      <c r="C122" s="372">
        <v>0.5</v>
      </c>
      <c r="D122" s="371"/>
      <c r="E122" s="371"/>
      <c r="F122" s="841"/>
      <c r="G122" s="841"/>
      <c r="H122" s="841"/>
      <c r="I122" s="853"/>
      <c r="J122" s="739"/>
      <c r="K122" s="739"/>
      <c r="L122" s="739"/>
      <c r="M122" s="739"/>
      <c r="N122" s="739"/>
      <c r="O122" s="739"/>
    </row>
    <row r="123" spans="1:113" s="579" customFormat="1">
      <c r="A123" s="597"/>
      <c r="B123" s="588" t="s">
        <v>253</v>
      </c>
      <c r="C123" s="853"/>
      <c r="D123" s="853"/>
      <c r="E123" s="853"/>
      <c r="F123" s="344"/>
      <c r="G123" s="841"/>
      <c r="H123" s="841"/>
      <c r="I123" s="852">
        <v>0.9</v>
      </c>
      <c r="J123" s="737">
        <v>50.6</v>
      </c>
      <c r="K123" s="737">
        <v>208.5</v>
      </c>
      <c r="L123" s="737">
        <v>215.6</v>
      </c>
      <c r="M123" s="737">
        <v>201.9</v>
      </c>
      <c r="N123" s="737">
        <v>209.3</v>
      </c>
      <c r="O123" s="737">
        <v>216.8</v>
      </c>
    </row>
    <row r="124" spans="1:113" s="579" customFormat="1">
      <c r="A124" s="597"/>
      <c r="B124" s="588" t="s">
        <v>267</v>
      </c>
      <c r="C124" s="371"/>
      <c r="D124" s="372">
        <v>1011.8</v>
      </c>
      <c r="E124" s="371"/>
      <c r="F124" s="344"/>
      <c r="G124" s="841"/>
      <c r="H124" s="841"/>
      <c r="I124" s="852">
        <v>0</v>
      </c>
      <c r="J124" s="737">
        <v>0</v>
      </c>
      <c r="K124" s="737">
        <v>0.5</v>
      </c>
      <c r="L124" s="737">
        <v>0.5</v>
      </c>
      <c r="M124" s="737">
        <v>0.5</v>
      </c>
      <c r="N124" s="737">
        <v>0.6</v>
      </c>
      <c r="O124" s="737">
        <v>0.6</v>
      </c>
    </row>
    <row r="125" spans="1:113" s="579" customFormat="1">
      <c r="A125" s="597"/>
      <c r="B125" s="588"/>
      <c r="C125" s="372"/>
      <c r="D125" s="372"/>
      <c r="E125" s="372"/>
      <c r="F125" s="344"/>
      <c r="G125" s="344"/>
      <c r="H125" s="344"/>
      <c r="I125" s="852"/>
      <c r="J125" s="737"/>
      <c r="K125" s="737"/>
      <c r="L125" s="737"/>
      <c r="M125" s="737"/>
      <c r="N125" s="737"/>
      <c r="O125" s="737"/>
    </row>
    <row r="126" spans="1:113" s="884" customFormat="1">
      <c r="A126" s="594"/>
      <c r="B126" s="568" t="s">
        <v>268</v>
      </c>
      <c r="C126" s="851">
        <v>1753.1</v>
      </c>
      <c r="D126" s="851">
        <v>2794.3</v>
      </c>
      <c r="E126" s="851">
        <v>3686.3</v>
      </c>
      <c r="F126" s="255">
        <f>SUM(F127:F139)</f>
        <v>3949.8</v>
      </c>
      <c r="G126" s="255">
        <f>SUM(G127:G139)</f>
        <v>3658.4</v>
      </c>
      <c r="H126" s="255">
        <v>3178.5</v>
      </c>
      <c r="I126" s="255">
        <v>3560.9</v>
      </c>
      <c r="J126" s="569">
        <v>2919.3</v>
      </c>
      <c r="K126" s="569">
        <v>3940.3</v>
      </c>
      <c r="L126" s="569">
        <v>3899.4</v>
      </c>
      <c r="M126" s="569">
        <v>3794.9</v>
      </c>
      <c r="N126" s="569">
        <v>3971.9</v>
      </c>
      <c r="O126" s="569">
        <v>4167.8</v>
      </c>
      <c r="Q126" s="579"/>
      <c r="R126" s="579"/>
      <c r="S126" s="579"/>
      <c r="T126" s="579"/>
      <c r="U126" s="579"/>
      <c r="V126" s="579"/>
      <c r="W126" s="579"/>
      <c r="X126" s="579"/>
      <c r="Y126" s="579"/>
      <c r="Z126" s="579"/>
      <c r="AA126" s="579"/>
      <c r="AB126" s="579"/>
      <c r="AC126" s="579"/>
      <c r="AD126" s="579"/>
      <c r="AE126" s="579"/>
      <c r="AF126" s="579"/>
      <c r="AG126" s="579"/>
      <c r="AH126" s="579"/>
      <c r="AI126" s="579"/>
      <c r="AJ126" s="579"/>
      <c r="AK126" s="579"/>
      <c r="AL126" s="579"/>
      <c r="AM126" s="579"/>
      <c r="AN126" s="579"/>
      <c r="AO126" s="579"/>
      <c r="AP126" s="579"/>
      <c r="AQ126" s="579"/>
      <c r="AR126" s="579"/>
      <c r="AS126" s="579"/>
      <c r="AT126" s="579"/>
      <c r="AU126" s="579"/>
      <c r="AV126" s="579"/>
      <c r="AW126" s="579"/>
      <c r="AX126" s="579"/>
      <c r="AY126" s="579"/>
      <c r="AZ126" s="579"/>
      <c r="BA126" s="579"/>
      <c r="BB126" s="579"/>
      <c r="BC126" s="579"/>
      <c r="BD126" s="579"/>
      <c r="BE126" s="579"/>
      <c r="BF126" s="579"/>
      <c r="BG126" s="579"/>
      <c r="BH126" s="579"/>
      <c r="BI126" s="579"/>
      <c r="BJ126" s="579"/>
      <c r="BK126" s="579"/>
      <c r="BL126" s="579"/>
      <c r="BM126" s="579"/>
      <c r="BN126" s="579"/>
      <c r="BO126" s="579"/>
      <c r="BP126" s="579"/>
      <c r="BQ126" s="579"/>
      <c r="BR126" s="579"/>
      <c r="BS126" s="579"/>
      <c r="BT126" s="579"/>
      <c r="BU126" s="579"/>
      <c r="BV126" s="579"/>
      <c r="BW126" s="579"/>
      <c r="BX126" s="579"/>
      <c r="BY126" s="579"/>
      <c r="BZ126" s="579"/>
      <c r="CA126" s="579"/>
      <c r="CB126" s="579"/>
      <c r="CC126" s="579"/>
      <c r="CD126" s="579"/>
      <c r="CE126" s="579"/>
      <c r="CF126" s="579"/>
      <c r="CG126" s="579"/>
      <c r="CH126" s="579"/>
      <c r="CI126" s="579"/>
      <c r="CJ126" s="579"/>
      <c r="CK126" s="579"/>
      <c r="CL126" s="579"/>
      <c r="CM126" s="579"/>
      <c r="CN126" s="579"/>
      <c r="CO126" s="579"/>
      <c r="CP126" s="579"/>
      <c r="CQ126" s="579"/>
      <c r="CR126" s="579"/>
      <c r="CS126" s="579"/>
      <c r="CT126" s="579"/>
      <c r="CU126" s="579"/>
      <c r="CV126" s="579"/>
      <c r="CW126" s="579"/>
      <c r="CX126" s="579"/>
      <c r="CY126" s="579"/>
      <c r="CZ126" s="579"/>
      <c r="DA126" s="579"/>
      <c r="DB126" s="579"/>
      <c r="DC126" s="579"/>
      <c r="DD126" s="579"/>
      <c r="DE126" s="579"/>
      <c r="DF126" s="579"/>
      <c r="DG126" s="579"/>
      <c r="DH126" s="579"/>
      <c r="DI126" s="579"/>
    </row>
    <row r="127" spans="1:113" s="579" customFormat="1">
      <c r="A127" s="597"/>
      <c r="B127" s="588" t="s">
        <v>246</v>
      </c>
      <c r="C127" s="372">
        <v>1037.5</v>
      </c>
      <c r="D127" s="372">
        <v>1006.3</v>
      </c>
      <c r="E127" s="372">
        <v>1301</v>
      </c>
      <c r="F127" s="344">
        <v>1457.8</v>
      </c>
      <c r="G127" s="344">
        <v>1641.7</v>
      </c>
      <c r="H127" s="344">
        <v>1686.4</v>
      </c>
      <c r="I127" s="852">
        <v>1823</v>
      </c>
      <c r="J127" s="737">
        <v>1974.1</v>
      </c>
      <c r="K127" s="737">
        <v>1686.3</v>
      </c>
      <c r="L127" s="737">
        <v>1744.1</v>
      </c>
      <c r="M127" s="737">
        <v>1633.6</v>
      </c>
      <c r="N127" s="737">
        <v>1693.4</v>
      </c>
      <c r="O127" s="737">
        <v>1753.4</v>
      </c>
    </row>
    <row r="128" spans="1:113" s="579" customFormat="1" hidden="1">
      <c r="A128" s="597">
        <v>211</v>
      </c>
      <c r="B128" s="735" t="s">
        <v>247</v>
      </c>
      <c r="C128" s="852">
        <v>1035.7</v>
      </c>
      <c r="D128" s="852">
        <v>1004.2</v>
      </c>
      <c r="E128" s="852">
        <v>1297.3</v>
      </c>
      <c r="F128" s="344"/>
      <c r="G128" s="841"/>
      <c r="H128" s="841"/>
      <c r="I128" s="853">
        <v>1823</v>
      </c>
      <c r="J128" s="739">
        <v>1974.1</v>
      </c>
      <c r="K128" s="739">
        <v>1686.3</v>
      </c>
      <c r="L128" s="739">
        <v>1744.1</v>
      </c>
      <c r="M128" s="739">
        <v>1633.6</v>
      </c>
      <c r="N128" s="739">
        <v>1693.4</v>
      </c>
      <c r="O128" s="739">
        <v>1753.4</v>
      </c>
    </row>
    <row r="129" spans="1:113" s="579" customFormat="1" hidden="1">
      <c r="A129" s="597"/>
      <c r="B129" s="735" t="s">
        <v>248</v>
      </c>
      <c r="C129" s="852"/>
      <c r="D129" s="852"/>
      <c r="E129" s="852"/>
      <c r="F129" s="344"/>
      <c r="G129" s="344"/>
      <c r="H129" s="344"/>
      <c r="I129" s="852">
        <v>1782.7</v>
      </c>
      <c r="J129" s="737">
        <v>1935</v>
      </c>
      <c r="K129" s="737">
        <v>1640.8</v>
      </c>
      <c r="L129" s="737">
        <v>1697</v>
      </c>
      <c r="M129" s="737">
        <v>1589.5</v>
      </c>
      <c r="N129" s="737">
        <v>1647.6</v>
      </c>
      <c r="O129" s="737">
        <v>1706.1</v>
      </c>
    </row>
    <row r="130" spans="1:113" s="579" customFormat="1" hidden="1">
      <c r="A130" s="597"/>
      <c r="B130" s="735" t="s">
        <v>249</v>
      </c>
      <c r="C130" s="852"/>
      <c r="D130" s="852"/>
      <c r="E130" s="852"/>
      <c r="F130" s="344"/>
      <c r="G130" s="841"/>
      <c r="H130" s="841"/>
      <c r="I130" s="852">
        <v>40.299999999999997</v>
      </c>
      <c r="J130" s="737">
        <v>39.1</v>
      </c>
      <c r="K130" s="737">
        <v>45.5</v>
      </c>
      <c r="L130" s="737">
        <v>47.1</v>
      </c>
      <c r="M130" s="737">
        <v>44.1</v>
      </c>
      <c r="N130" s="737">
        <v>45.73</v>
      </c>
      <c r="O130" s="737">
        <v>47.35</v>
      </c>
    </row>
    <row r="131" spans="1:113" s="579" customFormat="1" hidden="1">
      <c r="A131" s="597">
        <v>212</v>
      </c>
      <c r="B131" s="735" t="s">
        <v>250</v>
      </c>
      <c r="C131" s="852">
        <v>1.8</v>
      </c>
      <c r="D131" s="852">
        <v>2.1</v>
      </c>
      <c r="E131" s="852">
        <v>3.7</v>
      </c>
      <c r="F131" s="344"/>
      <c r="G131" s="841"/>
      <c r="H131" s="841"/>
      <c r="I131" s="853">
        <v>0</v>
      </c>
      <c r="J131" s="739">
        <v>0</v>
      </c>
      <c r="K131" s="739">
        <v>0</v>
      </c>
      <c r="L131" s="739">
        <v>0</v>
      </c>
      <c r="M131" s="739">
        <v>0</v>
      </c>
      <c r="N131" s="739">
        <v>0</v>
      </c>
      <c r="O131" s="739">
        <v>0</v>
      </c>
    </row>
    <row r="132" spans="1:113" s="885" customFormat="1">
      <c r="A132" s="597"/>
      <c r="B132" s="588" t="s">
        <v>251</v>
      </c>
      <c r="C132" s="372">
        <v>332.6</v>
      </c>
      <c r="D132" s="372">
        <v>1593.1</v>
      </c>
      <c r="E132" s="372">
        <v>1382.5</v>
      </c>
      <c r="F132" s="344">
        <v>568.6</v>
      </c>
      <c r="G132" s="344">
        <v>809.7</v>
      </c>
      <c r="H132" s="344">
        <v>631.70000000000005</v>
      </c>
      <c r="I132" s="852">
        <v>713.6</v>
      </c>
      <c r="J132" s="737">
        <v>17</v>
      </c>
      <c r="K132" s="737">
        <v>522.70000000000005</v>
      </c>
      <c r="L132" s="737">
        <v>423</v>
      </c>
      <c r="M132" s="737">
        <v>424.2</v>
      </c>
      <c r="N132" s="737">
        <v>447.2</v>
      </c>
      <c r="O132" s="737">
        <v>473.8</v>
      </c>
      <c r="Q132" s="579"/>
      <c r="R132" s="579"/>
      <c r="S132" s="579"/>
      <c r="T132" s="579"/>
      <c r="U132" s="579"/>
      <c r="V132" s="579"/>
      <c r="W132" s="579"/>
      <c r="X132" s="579"/>
      <c r="Y132" s="579"/>
      <c r="Z132" s="579"/>
      <c r="AA132" s="579"/>
      <c r="AB132" s="579"/>
      <c r="AC132" s="579"/>
      <c r="AD132" s="579"/>
      <c r="AE132" s="579"/>
      <c r="AF132" s="579"/>
      <c r="AG132" s="579"/>
      <c r="AH132" s="579"/>
      <c r="AI132" s="579"/>
      <c r="AJ132" s="579"/>
      <c r="AK132" s="579"/>
      <c r="AL132" s="579"/>
      <c r="AM132" s="579"/>
      <c r="AN132" s="579"/>
      <c r="AO132" s="579"/>
      <c r="AP132" s="579"/>
      <c r="AQ132" s="579"/>
      <c r="AR132" s="579"/>
      <c r="AS132" s="579"/>
      <c r="AT132" s="579"/>
      <c r="AU132" s="579"/>
      <c r="AV132" s="579"/>
      <c r="AW132" s="579"/>
      <c r="AX132" s="579"/>
      <c r="AY132" s="579"/>
      <c r="AZ132" s="579"/>
      <c r="BA132" s="579"/>
      <c r="BB132" s="579"/>
      <c r="BC132" s="579"/>
      <c r="BD132" s="579"/>
      <c r="BE132" s="579"/>
      <c r="BF132" s="579"/>
      <c r="BG132" s="579"/>
      <c r="BH132" s="579"/>
      <c r="BI132" s="579"/>
      <c r="BJ132" s="579"/>
      <c r="BK132" s="579"/>
      <c r="BL132" s="579"/>
      <c r="BM132" s="579"/>
      <c r="BN132" s="579"/>
      <c r="BO132" s="579"/>
      <c r="BP132" s="579"/>
      <c r="BQ132" s="579"/>
      <c r="BR132" s="579"/>
      <c r="BS132" s="579"/>
      <c r="BT132" s="579"/>
      <c r="BU132" s="579"/>
      <c r="BV132" s="579"/>
      <c r="BW132" s="579"/>
      <c r="BX132" s="579"/>
      <c r="BY132" s="579"/>
      <c r="BZ132" s="579"/>
      <c r="CA132" s="579"/>
      <c r="CB132" s="579"/>
      <c r="CC132" s="579"/>
      <c r="CD132" s="579"/>
      <c r="CE132" s="579"/>
      <c r="CF132" s="579"/>
      <c r="CG132" s="579"/>
      <c r="CH132" s="579"/>
      <c r="CI132" s="579"/>
      <c r="CJ132" s="579"/>
      <c r="CK132" s="579"/>
      <c r="CL132" s="579"/>
      <c r="CM132" s="579"/>
      <c r="CN132" s="579"/>
      <c r="CO132" s="579"/>
      <c r="CP132" s="579"/>
      <c r="CQ132" s="579"/>
      <c r="CR132" s="579"/>
      <c r="CS132" s="579"/>
      <c r="CT132" s="579"/>
      <c r="CU132" s="579"/>
      <c r="CV132" s="579"/>
      <c r="CW132" s="579"/>
      <c r="CX132" s="579"/>
      <c r="CY132" s="579"/>
      <c r="CZ132" s="579"/>
      <c r="DA132" s="579"/>
      <c r="DB132" s="579"/>
      <c r="DC132" s="579"/>
      <c r="DD132" s="579"/>
      <c r="DE132" s="579"/>
      <c r="DF132" s="579"/>
      <c r="DG132" s="579"/>
      <c r="DH132" s="579"/>
      <c r="DI132" s="579"/>
    </row>
    <row r="133" spans="1:113" s="885" customFormat="1">
      <c r="A133" s="597"/>
      <c r="B133" s="588" t="s">
        <v>157</v>
      </c>
      <c r="C133" s="372"/>
      <c r="D133" s="372"/>
      <c r="E133" s="372"/>
      <c r="F133" s="841"/>
      <c r="G133" s="841"/>
      <c r="H133" s="841"/>
      <c r="I133" s="852">
        <v>713.6</v>
      </c>
      <c r="J133" s="737">
        <v>17</v>
      </c>
      <c r="K133" s="737">
        <v>522.70000000000005</v>
      </c>
      <c r="L133" s="737">
        <v>423</v>
      </c>
      <c r="M133" s="737">
        <v>424.2</v>
      </c>
      <c r="N133" s="737">
        <v>447.2</v>
      </c>
      <c r="O133" s="737">
        <v>473.8</v>
      </c>
      <c r="Q133" s="579"/>
      <c r="R133" s="579"/>
      <c r="S133" s="579"/>
      <c r="T133" s="579"/>
      <c r="U133" s="579"/>
      <c r="V133" s="579"/>
      <c r="W133" s="579"/>
      <c r="X133" s="579"/>
      <c r="Y133" s="579"/>
      <c r="Z133" s="579"/>
      <c r="AA133" s="579"/>
      <c r="AB133" s="579"/>
      <c r="AC133" s="579"/>
      <c r="AD133" s="579"/>
      <c r="AE133" s="579"/>
      <c r="AF133" s="579"/>
      <c r="AG133" s="579"/>
      <c r="AH133" s="579"/>
      <c r="AI133" s="579"/>
      <c r="AJ133" s="579"/>
      <c r="AK133" s="579"/>
      <c r="AL133" s="579"/>
      <c r="AM133" s="579"/>
      <c r="AN133" s="579"/>
      <c r="AO133" s="579"/>
      <c r="AP133" s="579"/>
      <c r="AQ133" s="579"/>
      <c r="AR133" s="579"/>
      <c r="AS133" s="579"/>
      <c r="AT133" s="579"/>
      <c r="AU133" s="579"/>
      <c r="AV133" s="579"/>
      <c r="AW133" s="579"/>
      <c r="AX133" s="579"/>
      <c r="AY133" s="579"/>
      <c r="AZ133" s="579"/>
      <c r="BA133" s="579"/>
      <c r="BB133" s="579"/>
      <c r="BC133" s="579"/>
      <c r="BD133" s="579"/>
      <c r="BE133" s="579"/>
      <c r="BF133" s="579"/>
      <c r="BG133" s="579"/>
      <c r="BH133" s="579"/>
      <c r="BI133" s="579"/>
      <c r="BJ133" s="579"/>
      <c r="BK133" s="579"/>
      <c r="BL133" s="579"/>
      <c r="BM133" s="579"/>
      <c r="BN133" s="579"/>
      <c r="BO133" s="579"/>
      <c r="BP133" s="579"/>
      <c r="BQ133" s="579"/>
      <c r="BR133" s="579"/>
      <c r="BS133" s="579"/>
      <c r="BT133" s="579"/>
      <c r="BU133" s="579"/>
      <c r="BV133" s="579"/>
      <c r="BW133" s="579"/>
      <c r="BX133" s="579"/>
      <c r="BY133" s="579"/>
      <c r="BZ133" s="579"/>
      <c r="CA133" s="579"/>
      <c r="CB133" s="579"/>
      <c r="CC133" s="579"/>
      <c r="CD133" s="579"/>
      <c r="CE133" s="579"/>
      <c r="CF133" s="579"/>
      <c r="CG133" s="579"/>
      <c r="CH133" s="579"/>
      <c r="CI133" s="579"/>
      <c r="CJ133" s="579"/>
      <c r="CK133" s="579"/>
      <c r="CL133" s="579"/>
      <c r="CM133" s="579"/>
      <c r="CN133" s="579"/>
      <c r="CO133" s="579"/>
      <c r="CP133" s="579"/>
      <c r="CQ133" s="579"/>
      <c r="CR133" s="579"/>
      <c r="CS133" s="579"/>
      <c r="CT133" s="579"/>
      <c r="CU133" s="579"/>
      <c r="CV133" s="579"/>
      <c r="CW133" s="579"/>
      <c r="CX133" s="579"/>
      <c r="CY133" s="579"/>
      <c r="CZ133" s="579"/>
      <c r="DA133" s="579"/>
      <c r="DB133" s="579"/>
      <c r="DC133" s="579"/>
      <c r="DD133" s="579"/>
      <c r="DE133" s="579"/>
      <c r="DF133" s="579"/>
      <c r="DG133" s="579"/>
      <c r="DH133" s="579"/>
      <c r="DI133" s="579"/>
    </row>
    <row r="134" spans="1:113" s="579" customFormat="1">
      <c r="A134" s="597"/>
      <c r="B134" s="588" t="s">
        <v>223</v>
      </c>
      <c r="C134" s="372">
        <v>127.5</v>
      </c>
      <c r="D134" s="372">
        <v>433.1</v>
      </c>
      <c r="E134" s="372">
        <v>716.8</v>
      </c>
      <c r="F134" s="344">
        <v>1883.9</v>
      </c>
      <c r="G134" s="344">
        <v>1184</v>
      </c>
      <c r="H134" s="344">
        <v>659.3</v>
      </c>
      <c r="I134" s="852">
        <v>1002.8</v>
      </c>
      <c r="J134" s="737">
        <v>910.2</v>
      </c>
      <c r="K134" s="737">
        <v>1686.3</v>
      </c>
      <c r="L134" s="737">
        <v>1687.3</v>
      </c>
      <c r="M134" s="737">
        <v>1692</v>
      </c>
      <c r="N134" s="737">
        <v>1783.8</v>
      </c>
      <c r="O134" s="737">
        <v>1890.1</v>
      </c>
    </row>
    <row r="135" spans="1:113" s="579" customFormat="1" hidden="1">
      <c r="A135" s="597"/>
      <c r="B135" s="735" t="s">
        <v>269</v>
      </c>
      <c r="C135" s="852"/>
      <c r="D135" s="852"/>
      <c r="E135" s="852"/>
      <c r="F135" s="344"/>
      <c r="G135" s="344"/>
      <c r="H135" s="344"/>
      <c r="I135" s="852">
        <v>626.9</v>
      </c>
      <c r="J135" s="737">
        <v>384.1</v>
      </c>
      <c r="K135" s="737">
        <v>1077.9000000000001</v>
      </c>
      <c r="L135" s="737">
        <v>1078.5</v>
      </c>
      <c r="M135" s="737">
        <v>1081.5999999999999</v>
      </c>
      <c r="N135" s="737">
        <v>1140.2</v>
      </c>
      <c r="O135" s="737">
        <v>1208.2</v>
      </c>
    </row>
    <row r="136" spans="1:113" s="579" customFormat="1" hidden="1">
      <c r="A136" s="597"/>
      <c r="B136" s="735" t="s">
        <v>270</v>
      </c>
      <c r="C136" s="852"/>
      <c r="D136" s="852"/>
      <c r="E136" s="852"/>
      <c r="F136" s="344"/>
      <c r="G136" s="344"/>
      <c r="H136" s="344"/>
      <c r="I136" s="852">
        <v>375.9</v>
      </c>
      <c r="J136" s="737">
        <v>526.1</v>
      </c>
      <c r="K136" s="737">
        <v>608.4</v>
      </c>
      <c r="L136" s="737">
        <v>608.79999999999995</v>
      </c>
      <c r="M136" s="737">
        <v>610.5</v>
      </c>
      <c r="N136" s="737">
        <v>643.6</v>
      </c>
      <c r="O136" s="737">
        <v>682</v>
      </c>
    </row>
    <row r="137" spans="1:113" s="885" customFormat="1">
      <c r="A137" s="597"/>
      <c r="B137" s="588" t="s">
        <v>255</v>
      </c>
      <c r="C137" s="372">
        <v>255.5</v>
      </c>
      <c r="D137" s="372">
        <v>307.3</v>
      </c>
      <c r="E137" s="372">
        <v>286</v>
      </c>
      <c r="F137" s="344">
        <v>39.5</v>
      </c>
      <c r="G137" s="344">
        <v>23</v>
      </c>
      <c r="H137" s="344">
        <v>201</v>
      </c>
      <c r="I137" s="852">
        <v>21.5</v>
      </c>
      <c r="J137" s="737">
        <v>18</v>
      </c>
      <c r="K137" s="737">
        <v>45</v>
      </c>
      <c r="L137" s="737">
        <v>45</v>
      </c>
      <c r="M137" s="737">
        <v>45.2</v>
      </c>
      <c r="N137" s="737">
        <v>47.6</v>
      </c>
      <c r="O137" s="737">
        <v>50.4</v>
      </c>
      <c r="Q137" s="579"/>
      <c r="R137" s="579"/>
      <c r="S137" s="579"/>
      <c r="T137" s="579"/>
      <c r="U137" s="579"/>
      <c r="V137" s="579"/>
      <c r="W137" s="579"/>
      <c r="X137" s="579"/>
      <c r="Y137" s="579"/>
      <c r="Z137" s="579"/>
      <c r="AA137" s="579"/>
      <c r="AB137" s="579"/>
      <c r="AC137" s="579"/>
      <c r="AD137" s="579"/>
      <c r="AE137" s="579"/>
      <c r="AF137" s="579"/>
      <c r="AG137" s="579"/>
      <c r="AH137" s="579"/>
      <c r="AI137" s="579"/>
      <c r="AJ137" s="579"/>
      <c r="AK137" s="579"/>
      <c r="AL137" s="579"/>
      <c r="AM137" s="579"/>
      <c r="AN137" s="579"/>
      <c r="AO137" s="579"/>
      <c r="AP137" s="579"/>
      <c r="AQ137" s="579"/>
      <c r="AR137" s="579"/>
      <c r="AS137" s="579"/>
      <c r="AT137" s="579"/>
      <c r="AU137" s="579"/>
      <c r="AV137" s="579"/>
      <c r="AW137" s="579"/>
      <c r="AX137" s="579"/>
      <c r="AY137" s="579"/>
      <c r="AZ137" s="579"/>
      <c r="BA137" s="579"/>
      <c r="BB137" s="579"/>
      <c r="BC137" s="579"/>
      <c r="BD137" s="579"/>
      <c r="BE137" s="579"/>
      <c r="BF137" s="579"/>
      <c r="BG137" s="579"/>
      <c r="BH137" s="579"/>
      <c r="BI137" s="579"/>
      <c r="BJ137" s="579"/>
      <c r="BK137" s="579"/>
      <c r="BL137" s="579"/>
      <c r="BM137" s="579"/>
      <c r="BN137" s="579"/>
      <c r="BO137" s="579"/>
      <c r="BP137" s="579"/>
      <c r="BQ137" s="579"/>
      <c r="BR137" s="579"/>
      <c r="BS137" s="579"/>
      <c r="BT137" s="579"/>
      <c r="BU137" s="579"/>
      <c r="BV137" s="579"/>
      <c r="BW137" s="579"/>
      <c r="BX137" s="579"/>
      <c r="BY137" s="579"/>
      <c r="BZ137" s="579"/>
      <c r="CA137" s="579"/>
      <c r="CB137" s="579"/>
      <c r="CC137" s="579"/>
      <c r="CD137" s="579"/>
      <c r="CE137" s="579"/>
      <c r="CF137" s="579"/>
      <c r="CG137" s="579"/>
      <c r="CH137" s="579"/>
      <c r="CI137" s="579"/>
      <c r="CJ137" s="579"/>
      <c r="CK137" s="579"/>
      <c r="CL137" s="579"/>
      <c r="CM137" s="579"/>
      <c r="CN137" s="579"/>
      <c r="CO137" s="579"/>
      <c r="CP137" s="579"/>
      <c r="CQ137" s="579"/>
      <c r="CR137" s="579"/>
      <c r="CS137" s="579"/>
      <c r="CT137" s="579"/>
      <c r="CU137" s="579"/>
      <c r="CV137" s="579"/>
      <c r="CW137" s="579"/>
      <c r="CX137" s="579"/>
      <c r="CY137" s="579"/>
      <c r="CZ137" s="579"/>
      <c r="DA137" s="579"/>
      <c r="DB137" s="579"/>
      <c r="DC137" s="579"/>
      <c r="DD137" s="579"/>
      <c r="DE137" s="579"/>
      <c r="DF137" s="579"/>
      <c r="DG137" s="579"/>
      <c r="DH137" s="579"/>
      <c r="DI137" s="579"/>
    </row>
    <row r="138" spans="1:113" s="579" customFormat="1" hidden="1">
      <c r="A138" s="597">
        <v>311</v>
      </c>
      <c r="B138" s="735" t="s">
        <v>256</v>
      </c>
      <c r="C138" s="852">
        <f>C137</f>
        <v>255.5</v>
      </c>
      <c r="D138" s="852">
        <f>D137</f>
        <v>307.3</v>
      </c>
      <c r="E138" s="852">
        <f>E137</f>
        <v>286</v>
      </c>
      <c r="F138" s="841"/>
      <c r="G138" s="344"/>
      <c r="H138" s="344"/>
      <c r="I138" s="852">
        <v>21.5</v>
      </c>
      <c r="J138" s="737">
        <v>18</v>
      </c>
      <c r="K138" s="737">
        <v>45</v>
      </c>
      <c r="L138" s="737">
        <v>45</v>
      </c>
      <c r="M138" s="737">
        <v>45.2</v>
      </c>
      <c r="N138" s="737">
        <v>47.6</v>
      </c>
      <c r="O138" s="737">
        <v>50.4</v>
      </c>
    </row>
    <row r="139" spans="1:113" s="579" customFormat="1">
      <c r="A139" s="597"/>
      <c r="B139" s="588" t="s">
        <v>267</v>
      </c>
      <c r="C139" s="853"/>
      <c r="D139" s="852">
        <v>545.5</v>
      </c>
      <c r="E139" s="853"/>
      <c r="F139" s="841"/>
      <c r="G139" s="841"/>
      <c r="H139" s="841"/>
      <c r="I139" s="853"/>
      <c r="J139" s="739"/>
      <c r="K139" s="739"/>
      <c r="L139" s="739"/>
      <c r="M139" s="739"/>
      <c r="N139" s="739"/>
      <c r="O139" s="739"/>
    </row>
    <row r="140" spans="1:113" s="579" customFormat="1">
      <c r="A140" s="597"/>
      <c r="B140" s="588"/>
      <c r="C140" s="852"/>
      <c r="D140" s="852"/>
      <c r="E140" s="852"/>
      <c r="F140" s="344"/>
      <c r="G140" s="344"/>
      <c r="H140" s="344"/>
      <c r="I140" s="852"/>
      <c r="J140" s="737"/>
      <c r="K140" s="737"/>
      <c r="L140" s="737"/>
      <c r="M140" s="737"/>
      <c r="N140" s="737"/>
      <c r="O140" s="737"/>
    </row>
    <row r="141" spans="1:113" s="886" customFormat="1">
      <c r="A141" s="594"/>
      <c r="B141" s="568" t="s">
        <v>271</v>
      </c>
      <c r="C141" s="851">
        <v>176.2</v>
      </c>
      <c r="D141" s="851">
        <v>221.3</v>
      </c>
      <c r="E141" s="851">
        <v>245.8</v>
      </c>
      <c r="F141" s="255">
        <f>SUM(F142:F152)</f>
        <v>232.3</v>
      </c>
      <c r="G141" s="255">
        <f>SUM(G142:G152)</f>
        <v>211</v>
      </c>
      <c r="H141" s="255">
        <v>165.2</v>
      </c>
      <c r="I141" s="255">
        <v>225.9</v>
      </c>
      <c r="J141" s="569">
        <v>193.8</v>
      </c>
      <c r="K141" s="569">
        <v>241</v>
      </c>
      <c r="L141" s="569">
        <v>237.6</v>
      </c>
      <c r="M141" s="569">
        <v>230.2</v>
      </c>
      <c r="N141" s="569">
        <v>240.6</v>
      </c>
      <c r="O141" s="569">
        <v>252.1</v>
      </c>
      <c r="Q141" s="579"/>
      <c r="R141" s="579"/>
      <c r="S141" s="579"/>
      <c r="T141" s="579"/>
      <c r="U141" s="579"/>
      <c r="V141" s="579"/>
      <c r="W141" s="579"/>
      <c r="X141" s="579"/>
      <c r="Y141" s="579"/>
      <c r="Z141" s="579"/>
      <c r="AA141" s="579"/>
      <c r="AB141" s="579"/>
      <c r="AC141" s="579"/>
      <c r="AD141" s="579"/>
      <c r="AE141" s="579"/>
      <c r="AF141" s="579"/>
      <c r="AG141" s="579"/>
      <c r="AH141" s="579"/>
      <c r="AI141" s="579"/>
      <c r="AJ141" s="579"/>
      <c r="AK141" s="579"/>
      <c r="AL141" s="579"/>
      <c r="AM141" s="579"/>
      <c r="AN141" s="579"/>
      <c r="AO141" s="579"/>
      <c r="AP141" s="579"/>
      <c r="AQ141" s="579"/>
      <c r="AR141" s="579"/>
      <c r="AS141" s="579"/>
      <c r="AT141" s="579"/>
      <c r="AU141" s="579"/>
      <c r="AV141" s="579"/>
      <c r="AW141" s="579"/>
      <c r="AX141" s="579"/>
      <c r="AY141" s="579"/>
      <c r="AZ141" s="579"/>
      <c r="BA141" s="579"/>
      <c r="BB141" s="579"/>
      <c r="BC141" s="579"/>
      <c r="BD141" s="579"/>
      <c r="BE141" s="579"/>
      <c r="BF141" s="579"/>
      <c r="BG141" s="579"/>
      <c r="BH141" s="579"/>
      <c r="BI141" s="579"/>
      <c r="BJ141" s="579"/>
      <c r="BK141" s="579"/>
      <c r="BL141" s="579"/>
      <c r="BM141" s="579"/>
      <c r="BN141" s="579"/>
      <c r="BO141" s="579"/>
      <c r="BP141" s="579"/>
      <c r="BQ141" s="579"/>
      <c r="BR141" s="579"/>
      <c r="BS141" s="579"/>
      <c r="BT141" s="579"/>
      <c r="BU141" s="579"/>
      <c r="BV141" s="579"/>
      <c r="BW141" s="579"/>
      <c r="BX141" s="579"/>
      <c r="BY141" s="579"/>
      <c r="BZ141" s="579"/>
      <c r="CA141" s="579"/>
      <c r="CB141" s="579"/>
      <c r="CC141" s="579"/>
      <c r="CD141" s="579"/>
      <c r="CE141" s="579"/>
      <c r="CF141" s="579"/>
      <c r="CG141" s="579"/>
      <c r="CH141" s="579"/>
      <c r="CI141" s="579"/>
      <c r="CJ141" s="579"/>
      <c r="CK141" s="579"/>
      <c r="CL141" s="579"/>
      <c r="CM141" s="579"/>
      <c r="CN141" s="579"/>
      <c r="CO141" s="579"/>
      <c r="CP141" s="579"/>
      <c r="CQ141" s="579"/>
      <c r="CR141" s="579"/>
      <c r="CS141" s="579"/>
      <c r="CT141" s="579"/>
      <c r="CU141" s="579"/>
      <c r="CV141" s="579"/>
      <c r="CW141" s="579"/>
      <c r="CX141" s="579"/>
      <c r="CY141" s="579"/>
      <c r="CZ141" s="579"/>
      <c r="DA141" s="579"/>
      <c r="DB141" s="579"/>
      <c r="DC141" s="579"/>
      <c r="DD141" s="579"/>
      <c r="DE141" s="579"/>
      <c r="DF141" s="579"/>
      <c r="DG141" s="579"/>
      <c r="DH141" s="579"/>
      <c r="DI141" s="579"/>
    </row>
    <row r="142" spans="1:113" s="579" customFormat="1">
      <c r="A142" s="597"/>
      <c r="B142" s="588" t="s">
        <v>246</v>
      </c>
      <c r="C142" s="372">
        <v>58.2</v>
      </c>
      <c r="D142" s="372">
        <v>56.1</v>
      </c>
      <c r="E142" s="372">
        <v>63.5</v>
      </c>
      <c r="F142" s="344">
        <v>103.5</v>
      </c>
      <c r="G142" s="344">
        <v>113.9</v>
      </c>
      <c r="H142" s="344">
        <v>111.3</v>
      </c>
      <c r="I142" s="852">
        <v>119.8</v>
      </c>
      <c r="J142" s="737">
        <v>64.599999999999994</v>
      </c>
      <c r="K142" s="737">
        <v>118.5</v>
      </c>
      <c r="L142" s="737">
        <v>122.6</v>
      </c>
      <c r="M142" s="737">
        <v>114.8</v>
      </c>
      <c r="N142" s="737">
        <v>119</v>
      </c>
      <c r="O142" s="737">
        <v>123.2</v>
      </c>
    </row>
    <row r="143" spans="1:113" s="885" customFormat="1" hidden="1">
      <c r="A143" s="597">
        <v>211</v>
      </c>
      <c r="B143" s="735" t="s">
        <v>247</v>
      </c>
      <c r="C143" s="852">
        <v>58.2</v>
      </c>
      <c r="D143" s="852">
        <v>55.800000000000004</v>
      </c>
      <c r="E143" s="852">
        <v>63.3</v>
      </c>
      <c r="F143" s="841"/>
      <c r="G143" s="841"/>
      <c r="H143" s="841"/>
      <c r="I143" s="853">
        <v>119.8</v>
      </c>
      <c r="J143" s="739">
        <v>64.599999999999994</v>
      </c>
      <c r="K143" s="739">
        <v>118.5</v>
      </c>
      <c r="L143" s="739">
        <v>122.6</v>
      </c>
      <c r="M143" s="739">
        <v>114.8</v>
      </c>
      <c r="N143" s="739">
        <v>119</v>
      </c>
      <c r="O143" s="739">
        <v>123.2</v>
      </c>
      <c r="Q143" s="579"/>
      <c r="R143" s="579"/>
      <c r="S143" s="579"/>
      <c r="T143" s="579"/>
      <c r="U143" s="579"/>
      <c r="V143" s="579"/>
      <c r="W143" s="579"/>
      <c r="X143" s="579"/>
      <c r="Y143" s="579"/>
      <c r="Z143" s="579"/>
      <c r="AA143" s="579"/>
      <c r="AB143" s="579"/>
      <c r="AC143" s="579"/>
      <c r="AD143" s="579"/>
      <c r="AE143" s="579"/>
      <c r="AF143" s="579"/>
      <c r="AG143" s="579"/>
      <c r="AH143" s="579"/>
      <c r="AI143" s="579"/>
      <c r="AJ143" s="579"/>
      <c r="AK143" s="579"/>
      <c r="AL143" s="579"/>
      <c r="AM143" s="579"/>
      <c r="AN143" s="579"/>
      <c r="AO143" s="579"/>
      <c r="AP143" s="579"/>
      <c r="AQ143" s="579"/>
      <c r="AR143" s="579"/>
      <c r="AS143" s="579"/>
      <c r="AT143" s="579"/>
      <c r="AU143" s="579"/>
      <c r="AV143" s="579"/>
      <c r="AW143" s="579"/>
      <c r="AX143" s="579"/>
      <c r="AY143" s="579"/>
      <c r="AZ143" s="579"/>
      <c r="BA143" s="579"/>
      <c r="BB143" s="579"/>
      <c r="BC143" s="579"/>
      <c r="BD143" s="579"/>
      <c r="BE143" s="579"/>
      <c r="BF143" s="579"/>
      <c r="BG143" s="579"/>
      <c r="BH143" s="579"/>
      <c r="BI143" s="579"/>
      <c r="BJ143" s="579"/>
      <c r="BK143" s="579"/>
      <c r="BL143" s="579"/>
      <c r="BM143" s="579"/>
      <c r="BN143" s="579"/>
      <c r="BO143" s="579"/>
      <c r="BP143" s="579"/>
      <c r="BQ143" s="579"/>
      <c r="BR143" s="579"/>
      <c r="BS143" s="579"/>
      <c r="BT143" s="579"/>
      <c r="BU143" s="579"/>
      <c r="BV143" s="579"/>
      <c r="BW143" s="579"/>
      <c r="BX143" s="579"/>
      <c r="BY143" s="579"/>
      <c r="BZ143" s="579"/>
      <c r="CA143" s="579"/>
      <c r="CB143" s="579"/>
      <c r="CC143" s="579"/>
      <c r="CD143" s="579"/>
      <c r="CE143" s="579"/>
      <c r="CF143" s="579"/>
      <c r="CG143" s="579"/>
      <c r="CH143" s="579"/>
      <c r="CI143" s="579"/>
      <c r="CJ143" s="579"/>
      <c r="CK143" s="579"/>
      <c r="CL143" s="579"/>
      <c r="CM143" s="579"/>
      <c r="CN143" s="579"/>
      <c r="CO143" s="579"/>
      <c r="CP143" s="579"/>
      <c r="CQ143" s="579"/>
      <c r="CR143" s="579"/>
      <c r="CS143" s="579"/>
      <c r="CT143" s="579"/>
      <c r="CU143" s="579"/>
      <c r="CV143" s="579"/>
      <c r="CW143" s="579"/>
      <c r="CX143" s="579"/>
      <c r="CY143" s="579"/>
      <c r="CZ143" s="579"/>
      <c r="DA143" s="579"/>
      <c r="DB143" s="579"/>
      <c r="DC143" s="579"/>
      <c r="DD143" s="579"/>
      <c r="DE143" s="579"/>
      <c r="DF143" s="579"/>
      <c r="DG143" s="579"/>
      <c r="DH143" s="579"/>
      <c r="DI143" s="579"/>
    </row>
    <row r="144" spans="1:113" s="885" customFormat="1" hidden="1">
      <c r="A144" s="597"/>
      <c r="B144" s="735" t="s">
        <v>248</v>
      </c>
      <c r="C144" s="852"/>
      <c r="D144" s="852"/>
      <c r="E144" s="852"/>
      <c r="F144" s="344"/>
      <c r="G144" s="344"/>
      <c r="H144" s="344"/>
      <c r="I144" s="852">
        <v>116.9</v>
      </c>
      <c r="J144" s="737">
        <v>61.8</v>
      </c>
      <c r="K144" s="737">
        <v>109.5</v>
      </c>
      <c r="L144" s="737">
        <v>113.2</v>
      </c>
      <c r="M144" s="737">
        <v>106.1</v>
      </c>
      <c r="N144" s="737">
        <v>110</v>
      </c>
      <c r="O144" s="737">
        <v>113.9</v>
      </c>
      <c r="Q144" s="579"/>
      <c r="R144" s="579"/>
      <c r="S144" s="579"/>
      <c r="T144" s="579"/>
      <c r="U144" s="579"/>
      <c r="V144" s="579"/>
      <c r="W144" s="579"/>
      <c r="X144" s="579"/>
      <c r="Y144" s="579"/>
      <c r="Z144" s="579"/>
      <c r="AA144" s="579"/>
      <c r="AB144" s="579"/>
      <c r="AC144" s="579"/>
      <c r="AD144" s="579"/>
      <c r="AE144" s="579"/>
      <c r="AF144" s="579"/>
      <c r="AG144" s="579"/>
      <c r="AH144" s="579"/>
      <c r="AI144" s="579"/>
      <c r="AJ144" s="579"/>
      <c r="AK144" s="579"/>
      <c r="AL144" s="579"/>
      <c r="AM144" s="579"/>
      <c r="AN144" s="579"/>
      <c r="AO144" s="579"/>
      <c r="AP144" s="579"/>
      <c r="AQ144" s="579"/>
      <c r="AR144" s="579"/>
      <c r="AS144" s="579"/>
      <c r="AT144" s="579"/>
      <c r="AU144" s="579"/>
      <c r="AV144" s="579"/>
      <c r="AW144" s="579"/>
      <c r="AX144" s="579"/>
      <c r="AY144" s="579"/>
      <c r="AZ144" s="579"/>
      <c r="BA144" s="579"/>
      <c r="BB144" s="579"/>
      <c r="BC144" s="579"/>
      <c r="BD144" s="579"/>
      <c r="BE144" s="579"/>
      <c r="BF144" s="579"/>
      <c r="BG144" s="579"/>
      <c r="BH144" s="579"/>
      <c r="BI144" s="579"/>
      <c r="BJ144" s="579"/>
      <c r="BK144" s="579"/>
      <c r="BL144" s="579"/>
      <c r="BM144" s="579"/>
      <c r="BN144" s="579"/>
      <c r="BO144" s="579"/>
      <c r="BP144" s="579"/>
      <c r="BQ144" s="579"/>
      <c r="BR144" s="579"/>
      <c r="BS144" s="579"/>
      <c r="BT144" s="579"/>
      <c r="BU144" s="579"/>
      <c r="BV144" s="579"/>
      <c r="BW144" s="579"/>
      <c r="BX144" s="579"/>
      <c r="BY144" s="579"/>
      <c r="BZ144" s="579"/>
      <c r="CA144" s="579"/>
      <c r="CB144" s="579"/>
      <c r="CC144" s="579"/>
      <c r="CD144" s="579"/>
      <c r="CE144" s="579"/>
      <c r="CF144" s="579"/>
      <c r="CG144" s="579"/>
      <c r="CH144" s="579"/>
      <c r="CI144" s="579"/>
      <c r="CJ144" s="579"/>
      <c r="CK144" s="579"/>
      <c r="CL144" s="579"/>
      <c r="CM144" s="579"/>
      <c r="CN144" s="579"/>
      <c r="CO144" s="579"/>
      <c r="CP144" s="579"/>
      <c r="CQ144" s="579"/>
      <c r="CR144" s="579"/>
      <c r="CS144" s="579"/>
      <c r="CT144" s="579"/>
      <c r="CU144" s="579"/>
      <c r="CV144" s="579"/>
      <c r="CW144" s="579"/>
      <c r="CX144" s="579"/>
      <c r="CY144" s="579"/>
      <c r="CZ144" s="579"/>
      <c r="DA144" s="579"/>
      <c r="DB144" s="579"/>
      <c r="DC144" s="579"/>
      <c r="DD144" s="579"/>
      <c r="DE144" s="579"/>
      <c r="DF144" s="579"/>
      <c r="DG144" s="579"/>
      <c r="DH144" s="579"/>
      <c r="DI144" s="579"/>
    </row>
    <row r="145" spans="1:113" s="885" customFormat="1" hidden="1">
      <c r="A145" s="597"/>
      <c r="B145" s="735" t="s">
        <v>249</v>
      </c>
      <c r="C145" s="852"/>
      <c r="D145" s="852"/>
      <c r="E145" s="852"/>
      <c r="F145" s="344"/>
      <c r="G145" s="344"/>
      <c r="H145" s="344"/>
      <c r="I145" s="852">
        <v>2.9</v>
      </c>
      <c r="J145" s="737">
        <v>2.8</v>
      </c>
      <c r="K145" s="737">
        <v>9</v>
      </c>
      <c r="L145" s="737">
        <v>9.3000000000000007</v>
      </c>
      <c r="M145" s="737">
        <v>8.6999999999999993</v>
      </c>
      <c r="N145" s="737">
        <v>9</v>
      </c>
      <c r="O145" s="737">
        <v>9.4</v>
      </c>
      <c r="Q145" s="579"/>
      <c r="R145" s="579"/>
      <c r="S145" s="579"/>
      <c r="T145" s="579"/>
      <c r="U145" s="579"/>
      <c r="V145" s="579"/>
      <c r="W145" s="579"/>
      <c r="X145" s="579"/>
      <c r="Y145" s="579"/>
      <c r="Z145" s="579"/>
      <c r="AA145" s="579"/>
      <c r="AB145" s="579"/>
      <c r="AC145" s="579"/>
      <c r="AD145" s="579"/>
      <c r="AE145" s="579"/>
      <c r="AF145" s="579"/>
      <c r="AG145" s="579"/>
      <c r="AH145" s="579"/>
      <c r="AI145" s="579"/>
      <c r="AJ145" s="579"/>
      <c r="AK145" s="579"/>
      <c r="AL145" s="579"/>
      <c r="AM145" s="579"/>
      <c r="AN145" s="579"/>
      <c r="AO145" s="579"/>
      <c r="AP145" s="579"/>
      <c r="AQ145" s="579"/>
      <c r="AR145" s="579"/>
      <c r="AS145" s="579"/>
      <c r="AT145" s="579"/>
      <c r="AU145" s="579"/>
      <c r="AV145" s="579"/>
      <c r="AW145" s="579"/>
      <c r="AX145" s="579"/>
      <c r="AY145" s="579"/>
      <c r="AZ145" s="579"/>
      <c r="BA145" s="579"/>
      <c r="BB145" s="579"/>
      <c r="BC145" s="579"/>
      <c r="BD145" s="579"/>
      <c r="BE145" s="579"/>
      <c r="BF145" s="579"/>
      <c r="BG145" s="579"/>
      <c r="BH145" s="579"/>
      <c r="BI145" s="579"/>
      <c r="BJ145" s="579"/>
      <c r="BK145" s="579"/>
      <c r="BL145" s="579"/>
      <c r="BM145" s="579"/>
      <c r="BN145" s="579"/>
      <c r="BO145" s="579"/>
      <c r="BP145" s="579"/>
      <c r="BQ145" s="579"/>
      <c r="BR145" s="579"/>
      <c r="BS145" s="579"/>
      <c r="BT145" s="579"/>
      <c r="BU145" s="579"/>
      <c r="BV145" s="579"/>
      <c r="BW145" s="579"/>
      <c r="BX145" s="579"/>
      <c r="BY145" s="579"/>
      <c r="BZ145" s="579"/>
      <c r="CA145" s="579"/>
      <c r="CB145" s="579"/>
      <c r="CC145" s="579"/>
      <c r="CD145" s="579"/>
      <c r="CE145" s="579"/>
      <c r="CF145" s="579"/>
      <c r="CG145" s="579"/>
      <c r="CH145" s="579"/>
      <c r="CI145" s="579"/>
      <c r="CJ145" s="579"/>
      <c r="CK145" s="579"/>
      <c r="CL145" s="579"/>
      <c r="CM145" s="579"/>
      <c r="CN145" s="579"/>
      <c r="CO145" s="579"/>
      <c r="CP145" s="579"/>
      <c r="CQ145" s="579"/>
      <c r="CR145" s="579"/>
      <c r="CS145" s="579"/>
      <c r="CT145" s="579"/>
      <c r="CU145" s="579"/>
      <c r="CV145" s="579"/>
      <c r="CW145" s="579"/>
      <c r="CX145" s="579"/>
      <c r="CY145" s="579"/>
      <c r="CZ145" s="579"/>
      <c r="DA145" s="579"/>
      <c r="DB145" s="579"/>
      <c r="DC145" s="579"/>
      <c r="DD145" s="579"/>
      <c r="DE145" s="579"/>
      <c r="DF145" s="579"/>
      <c r="DG145" s="579"/>
      <c r="DH145" s="579"/>
      <c r="DI145" s="579"/>
    </row>
    <row r="146" spans="1:113" s="579" customFormat="1" hidden="1">
      <c r="A146" s="597">
        <v>212</v>
      </c>
      <c r="B146" s="735" t="s">
        <v>250</v>
      </c>
      <c r="C146" s="852"/>
      <c r="D146" s="852">
        <v>0.3</v>
      </c>
      <c r="E146" s="852">
        <v>0.2</v>
      </c>
      <c r="F146" s="344"/>
      <c r="G146" s="841"/>
      <c r="H146" s="841"/>
      <c r="I146" s="853">
        <v>0</v>
      </c>
      <c r="J146" s="739">
        <v>0</v>
      </c>
      <c r="K146" s="739">
        <v>0</v>
      </c>
      <c r="L146" s="739">
        <v>0</v>
      </c>
      <c r="M146" s="739">
        <v>0</v>
      </c>
      <c r="N146" s="739">
        <v>0</v>
      </c>
      <c r="O146" s="739">
        <v>0</v>
      </c>
    </row>
    <row r="147" spans="1:113" s="579" customFormat="1">
      <c r="A147" s="597"/>
      <c r="B147" s="588" t="s">
        <v>251</v>
      </c>
      <c r="C147" s="372">
        <v>17</v>
      </c>
      <c r="D147" s="372">
        <v>28.3</v>
      </c>
      <c r="E147" s="372">
        <v>22.3</v>
      </c>
      <c r="F147" s="344">
        <v>26.8</v>
      </c>
      <c r="G147" s="344">
        <v>24.8</v>
      </c>
      <c r="H147" s="344">
        <v>22.4</v>
      </c>
      <c r="I147" s="852">
        <v>28.1</v>
      </c>
      <c r="J147" s="737">
        <v>34.6</v>
      </c>
      <c r="K147" s="737">
        <v>97.5</v>
      </c>
      <c r="L147" s="737">
        <v>90.1</v>
      </c>
      <c r="M147" s="737">
        <v>90.3</v>
      </c>
      <c r="N147" s="737">
        <v>95.2</v>
      </c>
      <c r="O147" s="737">
        <v>100.9</v>
      </c>
    </row>
    <row r="148" spans="1:113" s="579" customFormat="1">
      <c r="A148" s="597"/>
      <c r="B148" s="588" t="s">
        <v>252</v>
      </c>
      <c r="C148" s="372">
        <v>101</v>
      </c>
      <c r="D148" s="372">
        <v>58.1</v>
      </c>
      <c r="E148" s="372">
        <v>160</v>
      </c>
      <c r="F148" s="344">
        <v>102</v>
      </c>
      <c r="G148" s="344">
        <v>72.3</v>
      </c>
      <c r="H148" s="344">
        <v>31.5</v>
      </c>
      <c r="I148" s="852">
        <v>78</v>
      </c>
      <c r="J148" s="737">
        <v>35.9</v>
      </c>
      <c r="K148" s="737">
        <v>25</v>
      </c>
      <c r="L148" s="737">
        <v>25</v>
      </c>
      <c r="M148" s="737">
        <v>25.1</v>
      </c>
      <c r="N148" s="737">
        <v>26.4</v>
      </c>
      <c r="O148" s="737">
        <v>28</v>
      </c>
    </row>
    <row r="149" spans="1:113" s="885" customFormat="1" hidden="1">
      <c r="A149" s="597">
        <v>263</v>
      </c>
      <c r="B149" s="735" t="s">
        <v>272</v>
      </c>
      <c r="C149" s="852"/>
      <c r="D149" s="852"/>
      <c r="E149" s="852"/>
      <c r="F149" s="344"/>
      <c r="G149" s="344"/>
      <c r="H149" s="344"/>
      <c r="I149" s="852">
        <v>78</v>
      </c>
      <c r="J149" s="737">
        <v>35.9</v>
      </c>
      <c r="K149" s="737">
        <v>25</v>
      </c>
      <c r="L149" s="737">
        <v>25</v>
      </c>
      <c r="M149" s="737">
        <v>25.1</v>
      </c>
      <c r="N149" s="737">
        <v>26.4</v>
      </c>
      <c r="O149" s="737">
        <v>28</v>
      </c>
      <c r="Q149" s="579"/>
      <c r="R149" s="579"/>
      <c r="S149" s="579"/>
      <c r="T149" s="579"/>
      <c r="U149" s="579"/>
      <c r="V149" s="579"/>
      <c r="W149" s="579"/>
      <c r="X149" s="579"/>
      <c r="Y149" s="579"/>
      <c r="Z149" s="579"/>
      <c r="AA149" s="579"/>
      <c r="AB149" s="579"/>
      <c r="AC149" s="579"/>
      <c r="AD149" s="579"/>
      <c r="AE149" s="579"/>
      <c r="AF149" s="579"/>
      <c r="AG149" s="579"/>
      <c r="AH149" s="579"/>
      <c r="AI149" s="579"/>
      <c r="AJ149" s="579"/>
      <c r="AK149" s="579"/>
      <c r="AL149" s="579"/>
      <c r="AM149" s="579"/>
      <c r="AN149" s="579"/>
      <c r="AO149" s="579"/>
      <c r="AP149" s="579"/>
      <c r="AQ149" s="579"/>
      <c r="AR149" s="579"/>
      <c r="AS149" s="579"/>
      <c r="AT149" s="579"/>
      <c r="AU149" s="579"/>
      <c r="AV149" s="579"/>
      <c r="AW149" s="579"/>
      <c r="AX149" s="579"/>
      <c r="AY149" s="579"/>
      <c r="AZ149" s="579"/>
      <c r="BA149" s="579"/>
      <c r="BB149" s="579"/>
      <c r="BC149" s="579"/>
      <c r="BD149" s="579"/>
      <c r="BE149" s="579"/>
      <c r="BF149" s="579"/>
      <c r="BG149" s="579"/>
      <c r="BH149" s="579"/>
      <c r="BI149" s="579"/>
      <c r="BJ149" s="579"/>
      <c r="BK149" s="579"/>
      <c r="BL149" s="579"/>
      <c r="BM149" s="579"/>
      <c r="BN149" s="579"/>
      <c r="BO149" s="579"/>
      <c r="BP149" s="579"/>
      <c r="BQ149" s="579"/>
      <c r="BR149" s="579"/>
      <c r="BS149" s="579"/>
      <c r="BT149" s="579"/>
      <c r="BU149" s="579"/>
      <c r="BV149" s="579"/>
      <c r="BW149" s="579"/>
      <c r="BX149" s="579"/>
      <c r="BY149" s="579"/>
      <c r="BZ149" s="579"/>
      <c r="CA149" s="579"/>
      <c r="CB149" s="579"/>
      <c r="CC149" s="579"/>
      <c r="CD149" s="579"/>
      <c r="CE149" s="579"/>
      <c r="CF149" s="579"/>
      <c r="CG149" s="579"/>
      <c r="CH149" s="579"/>
      <c r="CI149" s="579"/>
      <c r="CJ149" s="579"/>
      <c r="CK149" s="579"/>
      <c r="CL149" s="579"/>
      <c r="CM149" s="579"/>
      <c r="CN149" s="579"/>
      <c r="CO149" s="579"/>
      <c r="CP149" s="579"/>
      <c r="CQ149" s="579"/>
      <c r="CR149" s="579"/>
      <c r="CS149" s="579"/>
      <c r="CT149" s="579"/>
      <c r="CU149" s="579"/>
      <c r="CV149" s="579"/>
      <c r="CW149" s="579"/>
      <c r="CX149" s="579"/>
      <c r="CY149" s="579"/>
      <c r="CZ149" s="579"/>
      <c r="DA149" s="579"/>
      <c r="DB149" s="579"/>
      <c r="DC149" s="579"/>
      <c r="DD149" s="579"/>
      <c r="DE149" s="579"/>
      <c r="DF149" s="579"/>
      <c r="DG149" s="579"/>
      <c r="DH149" s="579"/>
      <c r="DI149" s="579"/>
    </row>
    <row r="150" spans="1:113" s="885" customFormat="1" hidden="1">
      <c r="A150" s="597"/>
      <c r="B150" s="735" t="s">
        <v>270</v>
      </c>
      <c r="C150" s="852"/>
      <c r="D150" s="852"/>
      <c r="E150" s="852"/>
      <c r="F150" s="344"/>
      <c r="G150" s="344"/>
      <c r="H150" s="344"/>
      <c r="I150" s="852">
        <v>4.5</v>
      </c>
      <c r="J150" s="737">
        <v>34.1</v>
      </c>
      <c r="K150" s="737">
        <v>25</v>
      </c>
      <c r="L150" s="737">
        <v>25</v>
      </c>
      <c r="M150" s="737">
        <v>25.1</v>
      </c>
      <c r="N150" s="737">
        <v>26.4</v>
      </c>
      <c r="O150" s="737">
        <v>28</v>
      </c>
      <c r="Q150" s="579"/>
      <c r="R150" s="579"/>
      <c r="S150" s="579"/>
      <c r="T150" s="579"/>
      <c r="U150" s="579"/>
      <c r="V150" s="579"/>
      <c r="W150" s="579"/>
      <c r="X150" s="579"/>
      <c r="Y150" s="579"/>
      <c r="Z150" s="579"/>
      <c r="AA150" s="579"/>
      <c r="AB150" s="579"/>
      <c r="AC150" s="579"/>
      <c r="AD150" s="579"/>
      <c r="AE150" s="579"/>
      <c r="AF150" s="579"/>
      <c r="AG150" s="579"/>
      <c r="AH150" s="579"/>
      <c r="AI150" s="579"/>
      <c r="AJ150" s="579"/>
      <c r="AK150" s="579"/>
      <c r="AL150" s="579"/>
      <c r="AM150" s="579"/>
      <c r="AN150" s="579"/>
      <c r="AO150" s="579"/>
      <c r="AP150" s="579"/>
      <c r="AQ150" s="579"/>
      <c r="AR150" s="579"/>
      <c r="AS150" s="579"/>
      <c r="AT150" s="579"/>
      <c r="AU150" s="579"/>
      <c r="AV150" s="579"/>
      <c r="AW150" s="579"/>
      <c r="AX150" s="579"/>
      <c r="AY150" s="579"/>
      <c r="AZ150" s="579"/>
      <c r="BA150" s="579"/>
      <c r="BB150" s="579"/>
      <c r="BC150" s="579"/>
      <c r="BD150" s="579"/>
      <c r="BE150" s="579"/>
      <c r="BF150" s="579"/>
      <c r="BG150" s="579"/>
      <c r="BH150" s="579"/>
      <c r="BI150" s="579"/>
      <c r="BJ150" s="579"/>
      <c r="BK150" s="579"/>
      <c r="BL150" s="579"/>
      <c r="BM150" s="579"/>
      <c r="BN150" s="579"/>
      <c r="BO150" s="579"/>
      <c r="BP150" s="579"/>
      <c r="BQ150" s="579"/>
      <c r="BR150" s="579"/>
      <c r="BS150" s="579"/>
      <c r="BT150" s="579"/>
      <c r="BU150" s="579"/>
      <c r="BV150" s="579"/>
      <c r="BW150" s="579"/>
      <c r="BX150" s="579"/>
      <c r="BY150" s="579"/>
      <c r="BZ150" s="579"/>
      <c r="CA150" s="579"/>
      <c r="CB150" s="579"/>
      <c r="CC150" s="579"/>
      <c r="CD150" s="579"/>
      <c r="CE150" s="579"/>
      <c r="CF150" s="579"/>
      <c r="CG150" s="579"/>
      <c r="CH150" s="579"/>
      <c r="CI150" s="579"/>
      <c r="CJ150" s="579"/>
      <c r="CK150" s="579"/>
      <c r="CL150" s="579"/>
      <c r="CM150" s="579"/>
      <c r="CN150" s="579"/>
      <c r="CO150" s="579"/>
      <c r="CP150" s="579"/>
      <c r="CQ150" s="579"/>
      <c r="CR150" s="579"/>
      <c r="CS150" s="579"/>
      <c r="CT150" s="579"/>
      <c r="CU150" s="579"/>
      <c r="CV150" s="579"/>
      <c r="CW150" s="579"/>
      <c r="CX150" s="579"/>
      <c r="CY150" s="579"/>
      <c r="CZ150" s="579"/>
      <c r="DA150" s="579"/>
      <c r="DB150" s="579"/>
      <c r="DC150" s="579"/>
      <c r="DD150" s="579"/>
      <c r="DE150" s="579"/>
      <c r="DF150" s="579"/>
      <c r="DG150" s="579"/>
      <c r="DH150" s="579"/>
      <c r="DI150" s="579"/>
    </row>
    <row r="151" spans="1:113" s="885" customFormat="1">
      <c r="A151" s="597"/>
      <c r="B151" s="588" t="s">
        <v>255</v>
      </c>
      <c r="C151" s="852"/>
      <c r="D151" s="852">
        <v>98</v>
      </c>
      <c r="E151" s="853"/>
      <c r="F151" s="841"/>
      <c r="G151" s="841"/>
      <c r="H151" s="841"/>
      <c r="I151" s="853">
        <v>73.5</v>
      </c>
      <c r="J151" s="739">
        <v>1.8</v>
      </c>
      <c r="K151" s="739">
        <v>0</v>
      </c>
      <c r="L151" s="739">
        <v>0</v>
      </c>
      <c r="M151" s="739">
        <v>0</v>
      </c>
      <c r="N151" s="739">
        <v>0</v>
      </c>
      <c r="O151" s="739">
        <v>0</v>
      </c>
      <c r="Q151" s="579"/>
      <c r="R151" s="579"/>
      <c r="S151" s="579"/>
      <c r="T151" s="579"/>
      <c r="U151" s="579"/>
      <c r="V151" s="579"/>
      <c r="W151" s="579"/>
      <c r="X151" s="579"/>
      <c r="Y151" s="579"/>
      <c r="Z151" s="579"/>
      <c r="AA151" s="579"/>
      <c r="AB151" s="579"/>
      <c r="AC151" s="579"/>
      <c r="AD151" s="579"/>
      <c r="AE151" s="579"/>
      <c r="AF151" s="579"/>
      <c r="AG151" s="579"/>
      <c r="AH151" s="579"/>
      <c r="AI151" s="579"/>
      <c r="AJ151" s="579"/>
      <c r="AK151" s="579"/>
      <c r="AL151" s="579"/>
      <c r="AM151" s="579"/>
      <c r="AN151" s="579"/>
      <c r="AO151" s="579"/>
      <c r="AP151" s="579"/>
      <c r="AQ151" s="579"/>
      <c r="AR151" s="579"/>
      <c r="AS151" s="579"/>
      <c r="AT151" s="579"/>
      <c r="AU151" s="579"/>
      <c r="AV151" s="579"/>
      <c r="AW151" s="579"/>
      <c r="AX151" s="579"/>
      <c r="AY151" s="579"/>
      <c r="AZ151" s="579"/>
      <c r="BA151" s="579"/>
      <c r="BB151" s="579"/>
      <c r="BC151" s="579"/>
      <c r="BD151" s="579"/>
      <c r="BE151" s="579"/>
      <c r="BF151" s="579"/>
      <c r="BG151" s="579"/>
      <c r="BH151" s="579"/>
      <c r="BI151" s="579"/>
      <c r="BJ151" s="579"/>
      <c r="BK151" s="579"/>
      <c r="BL151" s="579"/>
      <c r="BM151" s="579"/>
      <c r="BN151" s="579"/>
      <c r="BO151" s="579"/>
      <c r="BP151" s="579"/>
      <c r="BQ151" s="579"/>
      <c r="BR151" s="579"/>
      <c r="BS151" s="579"/>
      <c r="BT151" s="579"/>
      <c r="BU151" s="579"/>
      <c r="BV151" s="579"/>
      <c r="BW151" s="579"/>
      <c r="BX151" s="579"/>
      <c r="BY151" s="579"/>
      <c r="BZ151" s="579"/>
      <c r="CA151" s="579"/>
      <c r="CB151" s="579"/>
      <c r="CC151" s="579"/>
      <c r="CD151" s="579"/>
      <c r="CE151" s="579"/>
      <c r="CF151" s="579"/>
      <c r="CG151" s="579"/>
      <c r="CH151" s="579"/>
      <c r="CI151" s="579"/>
      <c r="CJ151" s="579"/>
      <c r="CK151" s="579"/>
      <c r="CL151" s="579"/>
      <c r="CM151" s="579"/>
      <c r="CN151" s="579"/>
      <c r="CO151" s="579"/>
      <c r="CP151" s="579"/>
      <c r="CQ151" s="579"/>
      <c r="CR151" s="579"/>
      <c r="CS151" s="579"/>
      <c r="CT151" s="579"/>
      <c r="CU151" s="579"/>
      <c r="CV151" s="579"/>
      <c r="CW151" s="579"/>
      <c r="CX151" s="579"/>
      <c r="CY151" s="579"/>
      <c r="CZ151" s="579"/>
      <c r="DA151" s="579"/>
      <c r="DB151" s="579"/>
      <c r="DC151" s="579"/>
      <c r="DD151" s="579"/>
      <c r="DE151" s="579"/>
      <c r="DF151" s="579"/>
      <c r="DG151" s="579"/>
      <c r="DH151" s="579"/>
      <c r="DI151" s="579"/>
    </row>
    <row r="152" spans="1:113" s="885" customFormat="1">
      <c r="A152" s="597"/>
      <c r="B152" s="588" t="s">
        <v>267</v>
      </c>
      <c r="C152" s="852"/>
      <c r="D152" s="852">
        <v>19.2</v>
      </c>
      <c r="E152" s="853"/>
      <c r="F152" s="841"/>
      <c r="G152" s="841"/>
      <c r="H152" s="841"/>
      <c r="I152" s="853">
        <v>0</v>
      </c>
      <c r="J152" s="739">
        <v>58.7</v>
      </c>
      <c r="K152" s="739">
        <v>0</v>
      </c>
      <c r="L152" s="739">
        <v>0</v>
      </c>
      <c r="M152" s="739">
        <v>0</v>
      </c>
      <c r="N152" s="739">
        <v>0</v>
      </c>
      <c r="O152" s="739">
        <v>0</v>
      </c>
      <c r="Q152" s="579"/>
      <c r="R152" s="579"/>
      <c r="S152" s="579"/>
      <c r="T152" s="579"/>
      <c r="U152" s="579"/>
      <c r="V152" s="579"/>
      <c r="W152" s="579"/>
      <c r="X152" s="579"/>
      <c r="Y152" s="579"/>
      <c r="Z152" s="579"/>
      <c r="AA152" s="579"/>
      <c r="AB152" s="579"/>
      <c r="AC152" s="579"/>
      <c r="AD152" s="579"/>
      <c r="AE152" s="579"/>
      <c r="AF152" s="579"/>
      <c r="AG152" s="579"/>
      <c r="AH152" s="579"/>
      <c r="AI152" s="579"/>
      <c r="AJ152" s="579"/>
      <c r="AK152" s="579"/>
      <c r="AL152" s="579"/>
      <c r="AM152" s="579"/>
      <c r="AN152" s="579"/>
      <c r="AO152" s="579"/>
      <c r="AP152" s="579"/>
      <c r="AQ152" s="579"/>
      <c r="AR152" s="579"/>
      <c r="AS152" s="579"/>
      <c r="AT152" s="579"/>
      <c r="AU152" s="579"/>
      <c r="AV152" s="579"/>
      <c r="AW152" s="579"/>
      <c r="AX152" s="579"/>
      <c r="AY152" s="579"/>
      <c r="AZ152" s="579"/>
      <c r="BA152" s="579"/>
      <c r="BB152" s="579"/>
      <c r="BC152" s="579"/>
      <c r="BD152" s="579"/>
      <c r="BE152" s="579"/>
      <c r="BF152" s="579"/>
      <c r="BG152" s="579"/>
      <c r="BH152" s="579"/>
      <c r="BI152" s="579"/>
      <c r="BJ152" s="579"/>
      <c r="BK152" s="579"/>
      <c r="BL152" s="579"/>
      <c r="BM152" s="579"/>
      <c r="BN152" s="579"/>
      <c r="BO152" s="579"/>
      <c r="BP152" s="579"/>
      <c r="BQ152" s="579"/>
      <c r="BR152" s="579"/>
      <c r="BS152" s="579"/>
      <c r="BT152" s="579"/>
      <c r="BU152" s="579"/>
      <c r="BV152" s="579"/>
      <c r="BW152" s="579"/>
      <c r="BX152" s="579"/>
      <c r="BY152" s="579"/>
      <c r="BZ152" s="579"/>
      <c r="CA152" s="579"/>
      <c r="CB152" s="579"/>
      <c r="CC152" s="579"/>
      <c r="CD152" s="579"/>
      <c r="CE152" s="579"/>
      <c r="CF152" s="579"/>
      <c r="CG152" s="579"/>
      <c r="CH152" s="579"/>
      <c r="CI152" s="579"/>
      <c r="CJ152" s="579"/>
      <c r="CK152" s="579"/>
      <c r="CL152" s="579"/>
      <c r="CM152" s="579"/>
      <c r="CN152" s="579"/>
      <c r="CO152" s="579"/>
      <c r="CP152" s="579"/>
      <c r="CQ152" s="579"/>
      <c r="CR152" s="579"/>
      <c r="CS152" s="579"/>
      <c r="CT152" s="579"/>
      <c r="CU152" s="579"/>
      <c r="CV152" s="579"/>
      <c r="CW152" s="579"/>
      <c r="CX152" s="579"/>
      <c r="CY152" s="579"/>
      <c r="CZ152" s="579"/>
      <c r="DA152" s="579"/>
      <c r="DB152" s="579"/>
      <c r="DC152" s="579"/>
      <c r="DD152" s="579"/>
      <c r="DE152" s="579"/>
      <c r="DF152" s="579"/>
      <c r="DG152" s="579"/>
      <c r="DH152" s="579"/>
      <c r="DI152" s="579"/>
    </row>
    <row r="153" spans="1:113" s="885" customFormat="1">
      <c r="A153" s="597"/>
      <c r="B153" s="588"/>
      <c r="C153" s="852"/>
      <c r="D153" s="852"/>
      <c r="E153" s="852"/>
      <c r="F153" s="344"/>
      <c r="G153" s="344"/>
      <c r="H153" s="344"/>
      <c r="I153" s="852"/>
      <c r="J153" s="737">
        <v>58.7</v>
      </c>
      <c r="K153" s="737">
        <v>0</v>
      </c>
      <c r="L153" s="737">
        <v>0</v>
      </c>
      <c r="M153" s="737">
        <v>0</v>
      </c>
      <c r="N153" s="737">
        <v>0</v>
      </c>
      <c r="O153" s="737">
        <v>0</v>
      </c>
      <c r="Q153" s="579"/>
      <c r="R153" s="579"/>
      <c r="S153" s="579"/>
      <c r="T153" s="579"/>
      <c r="U153" s="579"/>
      <c r="V153" s="579"/>
      <c r="W153" s="579"/>
      <c r="X153" s="579"/>
      <c r="Y153" s="579"/>
      <c r="Z153" s="579"/>
      <c r="AA153" s="579"/>
      <c r="AB153" s="579"/>
      <c r="AC153" s="579"/>
      <c r="AD153" s="579"/>
      <c r="AE153" s="579"/>
      <c r="AF153" s="579"/>
      <c r="AG153" s="579"/>
      <c r="AH153" s="579"/>
      <c r="AI153" s="579"/>
      <c r="AJ153" s="579"/>
      <c r="AK153" s="579"/>
      <c r="AL153" s="579"/>
      <c r="AM153" s="579"/>
      <c r="AN153" s="579"/>
      <c r="AO153" s="579"/>
      <c r="AP153" s="579"/>
      <c r="AQ153" s="579"/>
      <c r="AR153" s="579"/>
      <c r="AS153" s="579"/>
      <c r="AT153" s="579"/>
      <c r="AU153" s="579"/>
      <c r="AV153" s="579"/>
      <c r="AW153" s="579"/>
      <c r="AX153" s="579"/>
      <c r="AY153" s="579"/>
      <c r="AZ153" s="579"/>
      <c r="BA153" s="579"/>
      <c r="BB153" s="579"/>
      <c r="BC153" s="579"/>
      <c r="BD153" s="579"/>
      <c r="BE153" s="579"/>
      <c r="BF153" s="579"/>
      <c r="BG153" s="579"/>
      <c r="BH153" s="579"/>
      <c r="BI153" s="579"/>
      <c r="BJ153" s="579"/>
      <c r="BK153" s="579"/>
      <c r="BL153" s="579"/>
      <c r="BM153" s="579"/>
      <c r="BN153" s="579"/>
      <c r="BO153" s="579"/>
      <c r="BP153" s="579"/>
      <c r="BQ153" s="579"/>
      <c r="BR153" s="579"/>
      <c r="BS153" s="579"/>
      <c r="BT153" s="579"/>
      <c r="BU153" s="579"/>
      <c r="BV153" s="579"/>
      <c r="BW153" s="579"/>
      <c r="BX153" s="579"/>
      <c r="BY153" s="579"/>
      <c r="BZ153" s="579"/>
      <c r="CA153" s="579"/>
      <c r="CB153" s="579"/>
      <c r="CC153" s="579"/>
      <c r="CD153" s="579"/>
      <c r="CE153" s="579"/>
      <c r="CF153" s="579"/>
      <c r="CG153" s="579"/>
      <c r="CH153" s="579"/>
      <c r="CI153" s="579"/>
      <c r="CJ153" s="579"/>
      <c r="CK153" s="579"/>
      <c r="CL153" s="579"/>
      <c r="CM153" s="579"/>
      <c r="CN153" s="579"/>
      <c r="CO153" s="579"/>
      <c r="CP153" s="579"/>
      <c r="CQ153" s="579"/>
      <c r="CR153" s="579"/>
      <c r="CS153" s="579"/>
      <c r="CT153" s="579"/>
      <c r="CU153" s="579"/>
      <c r="CV153" s="579"/>
      <c r="CW153" s="579"/>
      <c r="CX153" s="579"/>
      <c r="CY153" s="579"/>
      <c r="CZ153" s="579"/>
      <c r="DA153" s="579"/>
      <c r="DB153" s="579"/>
      <c r="DC153" s="579"/>
      <c r="DD153" s="579"/>
      <c r="DE153" s="579"/>
      <c r="DF153" s="579"/>
      <c r="DG153" s="579"/>
      <c r="DH153" s="579"/>
      <c r="DI153" s="579"/>
    </row>
    <row r="154" spans="1:113" s="884" customFormat="1">
      <c r="A154" s="594"/>
      <c r="B154" s="568" t="s">
        <v>273</v>
      </c>
      <c r="C154" s="851">
        <v>1370.2</v>
      </c>
      <c r="D154" s="851">
        <v>1382</v>
      </c>
      <c r="E154" s="851">
        <v>1574.2</v>
      </c>
      <c r="F154" s="255">
        <f>SUM(F155:F164)</f>
        <v>667.7</v>
      </c>
      <c r="G154" s="255">
        <f>SUM(G155:G164)</f>
        <v>624.6</v>
      </c>
      <c r="H154" s="255">
        <v>597.9</v>
      </c>
      <c r="I154" s="255">
        <v>1039.2</v>
      </c>
      <c r="J154" s="569">
        <v>1319.6</v>
      </c>
      <c r="K154" s="569">
        <v>2147.6</v>
      </c>
      <c r="L154" s="569">
        <v>2004.6</v>
      </c>
      <c r="M154" s="569">
        <v>1926.6</v>
      </c>
      <c r="N154" s="569">
        <v>1867</v>
      </c>
      <c r="O154" s="569">
        <v>1944.4</v>
      </c>
      <c r="Q154" s="579"/>
      <c r="R154" s="579"/>
      <c r="S154" s="579"/>
      <c r="T154" s="579"/>
      <c r="U154" s="579"/>
      <c r="V154" s="579"/>
      <c r="W154" s="579"/>
      <c r="X154" s="579"/>
      <c r="Y154" s="579"/>
      <c r="Z154" s="579"/>
      <c r="AA154" s="579"/>
      <c r="AB154" s="579"/>
      <c r="AC154" s="579"/>
      <c r="AD154" s="579"/>
      <c r="AE154" s="579"/>
      <c r="AF154" s="579"/>
      <c r="AG154" s="579"/>
      <c r="AH154" s="579"/>
      <c r="AI154" s="579"/>
      <c r="AJ154" s="579"/>
      <c r="AK154" s="579"/>
      <c r="AL154" s="579"/>
      <c r="AM154" s="579"/>
      <c r="AN154" s="579"/>
      <c r="AO154" s="579"/>
      <c r="AP154" s="579"/>
      <c r="AQ154" s="579"/>
      <c r="AR154" s="579"/>
      <c r="AS154" s="579"/>
      <c r="AT154" s="579"/>
      <c r="AU154" s="579"/>
      <c r="AV154" s="579"/>
      <c r="AW154" s="579"/>
      <c r="AX154" s="579"/>
      <c r="AY154" s="579"/>
      <c r="AZ154" s="579"/>
      <c r="BA154" s="579"/>
      <c r="BB154" s="579"/>
      <c r="BC154" s="579"/>
      <c r="BD154" s="579"/>
      <c r="BE154" s="579"/>
      <c r="BF154" s="579"/>
      <c r="BG154" s="579"/>
      <c r="BH154" s="579"/>
      <c r="BI154" s="579"/>
      <c r="BJ154" s="579"/>
      <c r="BK154" s="579"/>
      <c r="BL154" s="579"/>
      <c r="BM154" s="579"/>
      <c r="BN154" s="579"/>
      <c r="BO154" s="579"/>
      <c r="BP154" s="579"/>
      <c r="BQ154" s="579"/>
      <c r="BR154" s="579"/>
      <c r="BS154" s="579"/>
      <c r="BT154" s="579"/>
      <c r="BU154" s="579"/>
      <c r="BV154" s="579"/>
      <c r="BW154" s="579"/>
      <c r="BX154" s="579"/>
      <c r="BY154" s="579"/>
      <c r="BZ154" s="579"/>
      <c r="CA154" s="579"/>
      <c r="CB154" s="579"/>
      <c r="CC154" s="579"/>
      <c r="CD154" s="579"/>
      <c r="CE154" s="579"/>
      <c r="CF154" s="579"/>
      <c r="CG154" s="579"/>
      <c r="CH154" s="579"/>
      <c r="CI154" s="579"/>
      <c r="CJ154" s="579"/>
      <c r="CK154" s="579"/>
      <c r="CL154" s="579"/>
      <c r="CM154" s="579"/>
      <c r="CN154" s="579"/>
      <c r="CO154" s="579"/>
      <c r="CP154" s="579"/>
      <c r="CQ154" s="579"/>
      <c r="CR154" s="579"/>
      <c r="CS154" s="579"/>
      <c r="CT154" s="579"/>
      <c r="CU154" s="579"/>
      <c r="CV154" s="579"/>
      <c r="CW154" s="579"/>
      <c r="CX154" s="579"/>
      <c r="CY154" s="579"/>
      <c r="CZ154" s="579"/>
      <c r="DA154" s="579"/>
      <c r="DB154" s="579"/>
      <c r="DC154" s="579"/>
      <c r="DD154" s="579"/>
      <c r="DE154" s="579"/>
      <c r="DF154" s="579"/>
      <c r="DG154" s="579"/>
      <c r="DH154" s="579"/>
      <c r="DI154" s="579"/>
    </row>
    <row r="155" spans="1:113" s="579" customFormat="1">
      <c r="A155" s="597"/>
      <c r="B155" s="588" t="s">
        <v>246</v>
      </c>
      <c r="C155" s="372">
        <v>4</v>
      </c>
      <c r="D155" s="372">
        <v>275.60000000000002</v>
      </c>
      <c r="E155" s="372">
        <v>306.89999999999998</v>
      </c>
      <c r="F155" s="344">
        <v>298.2</v>
      </c>
      <c r="G155" s="344">
        <v>313.2</v>
      </c>
      <c r="H155" s="344">
        <v>292.39999999999998</v>
      </c>
      <c r="I155" s="852">
        <v>438.6</v>
      </c>
      <c r="J155" s="737">
        <v>622.5</v>
      </c>
      <c r="K155" s="737">
        <v>1197</v>
      </c>
      <c r="L155" s="737">
        <v>1236.8</v>
      </c>
      <c r="M155" s="737">
        <v>1160.7</v>
      </c>
      <c r="N155" s="737">
        <v>1203.8</v>
      </c>
      <c r="O155" s="737">
        <v>1247.4000000000001</v>
      </c>
    </row>
    <row r="156" spans="1:113" s="579" customFormat="1" hidden="1">
      <c r="A156" s="597">
        <v>211</v>
      </c>
      <c r="B156" s="735" t="s">
        <v>247</v>
      </c>
      <c r="C156" s="852">
        <v>3.9</v>
      </c>
      <c r="D156" s="852">
        <v>251.90000000000003</v>
      </c>
      <c r="E156" s="852">
        <v>277</v>
      </c>
      <c r="F156" s="344"/>
      <c r="G156" s="344"/>
      <c r="H156" s="344"/>
      <c r="I156" s="853">
        <v>414.1</v>
      </c>
      <c r="J156" s="739">
        <v>594.1</v>
      </c>
      <c r="K156" s="739">
        <v>1162.7</v>
      </c>
      <c r="L156" s="739">
        <v>1202.5</v>
      </c>
      <c r="M156" s="739">
        <v>1126.3</v>
      </c>
      <c r="N156" s="739">
        <v>1167.5999999999999</v>
      </c>
      <c r="O156" s="739">
        <v>1209</v>
      </c>
    </row>
    <row r="157" spans="1:113" s="579" customFormat="1" hidden="1">
      <c r="A157" s="597"/>
      <c r="B157" s="735" t="s">
        <v>248</v>
      </c>
      <c r="C157" s="852"/>
      <c r="D157" s="852"/>
      <c r="E157" s="852"/>
      <c r="F157" s="344"/>
      <c r="G157" s="344"/>
      <c r="H157" s="344"/>
      <c r="I157" s="852">
        <v>405.2</v>
      </c>
      <c r="J157" s="737">
        <v>576.79999999999995</v>
      </c>
      <c r="K157" s="737">
        <v>1130.4000000000001</v>
      </c>
      <c r="L157" s="737">
        <v>1169.0999999999999</v>
      </c>
      <c r="M157" s="737">
        <v>1095</v>
      </c>
      <c r="N157" s="737">
        <v>1135.0999999999999</v>
      </c>
      <c r="O157" s="737">
        <v>1175.3</v>
      </c>
    </row>
    <row r="158" spans="1:113" s="579" customFormat="1" hidden="1">
      <c r="A158" s="597"/>
      <c r="B158" s="735" t="s">
        <v>249</v>
      </c>
      <c r="C158" s="852"/>
      <c r="D158" s="852"/>
      <c r="E158" s="852"/>
      <c r="F158" s="344"/>
      <c r="G158" s="344"/>
      <c r="H158" s="344"/>
      <c r="I158" s="852">
        <v>8.9</v>
      </c>
      <c r="J158" s="737">
        <v>17.3</v>
      </c>
      <c r="K158" s="737">
        <v>32.299999999999997</v>
      </c>
      <c r="L158" s="737">
        <v>33.5</v>
      </c>
      <c r="M158" s="737">
        <v>31.3</v>
      </c>
      <c r="N158" s="737">
        <v>32.5</v>
      </c>
      <c r="O158" s="737">
        <v>33.6</v>
      </c>
    </row>
    <row r="159" spans="1:113" s="579" customFormat="1" hidden="1">
      <c r="A159" s="597">
        <v>212</v>
      </c>
      <c r="B159" s="735" t="s">
        <v>250</v>
      </c>
      <c r="C159" s="852">
        <v>0.1</v>
      </c>
      <c r="D159" s="852">
        <v>23.7</v>
      </c>
      <c r="E159" s="852">
        <v>29.9</v>
      </c>
      <c r="F159" s="344"/>
      <c r="G159" s="344"/>
      <c r="H159" s="344"/>
      <c r="I159" s="852">
        <v>24.4</v>
      </c>
      <c r="J159" s="737">
        <v>28.4</v>
      </c>
      <c r="K159" s="737">
        <v>34.299999999999997</v>
      </c>
      <c r="L159" s="737">
        <v>34.299999999999997</v>
      </c>
      <c r="M159" s="737">
        <v>34.4</v>
      </c>
      <c r="N159" s="737">
        <v>36.299999999999997</v>
      </c>
      <c r="O159" s="737">
        <v>38.4</v>
      </c>
    </row>
    <row r="160" spans="1:113" s="579" customFormat="1">
      <c r="A160" s="597"/>
      <c r="B160" s="588" t="s">
        <v>251</v>
      </c>
      <c r="C160" s="372">
        <v>77.7</v>
      </c>
      <c r="D160" s="372">
        <v>203.7</v>
      </c>
      <c r="E160" s="372">
        <v>295.10000000000002</v>
      </c>
      <c r="F160" s="344">
        <v>185.5</v>
      </c>
      <c r="G160" s="344">
        <v>185</v>
      </c>
      <c r="H160" s="344">
        <v>137.30000000000001</v>
      </c>
      <c r="I160" s="852">
        <v>324.10000000000002</v>
      </c>
      <c r="J160" s="737">
        <v>508.7</v>
      </c>
      <c r="K160" s="737">
        <v>551</v>
      </c>
      <c r="L160" s="737">
        <v>451.4</v>
      </c>
      <c r="M160" s="737">
        <v>451.7</v>
      </c>
      <c r="N160" s="737">
        <v>332.6</v>
      </c>
      <c r="O160" s="737">
        <v>351.5</v>
      </c>
    </row>
    <row r="161" spans="1:113" s="579" customFormat="1">
      <c r="A161" s="597"/>
      <c r="B161" s="588" t="s">
        <v>252</v>
      </c>
      <c r="C161" s="372">
        <v>479.5</v>
      </c>
      <c r="D161" s="372">
        <v>122.4</v>
      </c>
      <c r="E161" s="372">
        <v>28.6</v>
      </c>
      <c r="F161" s="344">
        <v>23.5</v>
      </c>
      <c r="G161" s="344">
        <v>18.2</v>
      </c>
      <c r="H161" s="344">
        <v>38.9</v>
      </c>
      <c r="I161" s="852">
        <v>46.6</v>
      </c>
      <c r="J161" s="737">
        <v>3.1</v>
      </c>
      <c r="K161" s="737">
        <v>95.6</v>
      </c>
      <c r="L161" s="737">
        <v>70.7</v>
      </c>
      <c r="M161" s="737">
        <v>70.900000000000006</v>
      </c>
      <c r="N161" s="737">
        <v>74.7</v>
      </c>
      <c r="O161" s="737">
        <v>79.099999999999994</v>
      </c>
    </row>
    <row r="162" spans="1:113" s="885" customFormat="1">
      <c r="A162" s="597"/>
      <c r="B162" s="588" t="s">
        <v>253</v>
      </c>
      <c r="C162" s="852"/>
      <c r="D162" s="852"/>
      <c r="E162" s="852"/>
      <c r="F162" s="841"/>
      <c r="G162" s="841"/>
      <c r="H162" s="841"/>
      <c r="I162" s="852">
        <v>46.6</v>
      </c>
      <c r="J162" s="737">
        <v>3.1</v>
      </c>
      <c r="K162" s="737">
        <v>95.6</v>
      </c>
      <c r="L162" s="737">
        <v>70.7</v>
      </c>
      <c r="M162" s="737">
        <v>70.900000000000006</v>
      </c>
      <c r="N162" s="737">
        <v>74.7</v>
      </c>
      <c r="O162" s="737">
        <v>79.099999999999994</v>
      </c>
      <c r="Q162" s="579"/>
      <c r="R162" s="579"/>
      <c r="S162" s="579"/>
      <c r="T162" s="579"/>
      <c r="U162" s="579"/>
      <c r="V162" s="579"/>
      <c r="W162" s="579"/>
      <c r="X162" s="579"/>
      <c r="Y162" s="579"/>
      <c r="Z162" s="579"/>
      <c r="AA162" s="579"/>
      <c r="AB162" s="579"/>
      <c r="AC162" s="579"/>
      <c r="AD162" s="579"/>
      <c r="AE162" s="579"/>
      <c r="AF162" s="579"/>
      <c r="AG162" s="579"/>
      <c r="AH162" s="579"/>
      <c r="AI162" s="579"/>
      <c r="AJ162" s="579"/>
      <c r="AK162" s="579"/>
      <c r="AL162" s="579"/>
      <c r="AM162" s="579"/>
      <c r="AN162" s="579"/>
      <c r="AO162" s="579"/>
      <c r="AP162" s="579"/>
      <c r="AQ162" s="579"/>
      <c r="AR162" s="579"/>
      <c r="AS162" s="579"/>
      <c r="AT162" s="579"/>
      <c r="AU162" s="579"/>
      <c r="AV162" s="579"/>
      <c r="AW162" s="579"/>
      <c r="AX162" s="579"/>
      <c r="AY162" s="579"/>
      <c r="AZ162" s="579"/>
      <c r="BA162" s="579"/>
      <c r="BB162" s="579"/>
      <c r="BC162" s="579"/>
      <c r="BD162" s="579"/>
      <c r="BE162" s="579"/>
      <c r="BF162" s="579"/>
      <c r="BG162" s="579"/>
      <c r="BH162" s="579"/>
      <c r="BI162" s="579"/>
      <c r="BJ162" s="579"/>
      <c r="BK162" s="579"/>
      <c r="BL162" s="579"/>
      <c r="BM162" s="579"/>
      <c r="BN162" s="579"/>
      <c r="BO162" s="579"/>
      <c r="BP162" s="579"/>
      <c r="BQ162" s="579"/>
      <c r="BR162" s="579"/>
      <c r="BS162" s="579"/>
      <c r="BT162" s="579"/>
      <c r="BU162" s="579"/>
      <c r="BV162" s="579"/>
      <c r="BW162" s="579"/>
      <c r="BX162" s="579"/>
      <c r="BY162" s="579"/>
      <c r="BZ162" s="579"/>
      <c r="CA162" s="579"/>
      <c r="CB162" s="579"/>
      <c r="CC162" s="579"/>
      <c r="CD162" s="579"/>
      <c r="CE162" s="579"/>
      <c r="CF162" s="579"/>
      <c r="CG162" s="579"/>
      <c r="CH162" s="579"/>
      <c r="CI162" s="579"/>
      <c r="CJ162" s="579"/>
      <c r="CK162" s="579"/>
      <c r="CL162" s="579"/>
      <c r="CM162" s="579"/>
      <c r="CN162" s="579"/>
      <c r="CO162" s="579"/>
      <c r="CP162" s="579"/>
      <c r="CQ162" s="579"/>
      <c r="CR162" s="579"/>
      <c r="CS162" s="579"/>
      <c r="CT162" s="579"/>
      <c r="CU162" s="579"/>
      <c r="CV162" s="579"/>
      <c r="CW162" s="579"/>
      <c r="CX162" s="579"/>
      <c r="CY162" s="579"/>
      <c r="CZ162" s="579"/>
      <c r="DA162" s="579"/>
      <c r="DB162" s="579"/>
      <c r="DC162" s="579"/>
      <c r="DD162" s="579"/>
      <c r="DE162" s="579"/>
      <c r="DF162" s="579"/>
      <c r="DG162" s="579"/>
      <c r="DH162" s="579"/>
      <c r="DI162" s="579"/>
    </row>
    <row r="163" spans="1:113" s="885" customFormat="1">
      <c r="A163" s="597"/>
      <c r="B163" s="588" t="s">
        <v>254</v>
      </c>
      <c r="C163" s="372">
        <v>13.5</v>
      </c>
      <c r="D163" s="372">
        <v>3.4</v>
      </c>
      <c r="E163" s="372">
        <v>67.8</v>
      </c>
      <c r="F163" s="344">
        <v>6.7</v>
      </c>
      <c r="G163" s="344">
        <v>8</v>
      </c>
      <c r="H163" s="344">
        <v>13.6</v>
      </c>
      <c r="I163" s="852">
        <v>17.2</v>
      </c>
      <c r="J163" s="737">
        <v>2</v>
      </c>
      <c r="K163" s="737">
        <v>1.9</v>
      </c>
      <c r="L163" s="737">
        <v>1.8</v>
      </c>
      <c r="M163" s="737">
        <v>2</v>
      </c>
      <c r="N163" s="737">
        <v>2.2000000000000002</v>
      </c>
      <c r="O163" s="737">
        <v>3.2</v>
      </c>
      <c r="Q163" s="579"/>
      <c r="R163" s="579"/>
      <c r="S163" s="579"/>
      <c r="T163" s="579"/>
      <c r="U163" s="579"/>
      <c r="V163" s="579"/>
      <c r="W163" s="579"/>
      <c r="X163" s="579"/>
      <c r="Y163" s="579"/>
      <c r="Z163" s="579"/>
      <c r="AA163" s="579"/>
      <c r="AB163" s="579"/>
      <c r="AC163" s="579"/>
      <c r="AD163" s="579"/>
      <c r="AE163" s="579"/>
      <c r="AF163" s="579"/>
      <c r="AG163" s="579"/>
      <c r="AH163" s="579"/>
      <c r="AI163" s="579"/>
      <c r="AJ163" s="579"/>
      <c r="AK163" s="579"/>
      <c r="AL163" s="579"/>
      <c r="AM163" s="579"/>
      <c r="AN163" s="579"/>
      <c r="AO163" s="579"/>
      <c r="AP163" s="579"/>
      <c r="AQ163" s="579"/>
      <c r="AR163" s="579"/>
      <c r="AS163" s="579"/>
      <c r="AT163" s="579"/>
      <c r="AU163" s="579"/>
      <c r="AV163" s="579"/>
      <c r="AW163" s="579"/>
      <c r="AX163" s="579"/>
      <c r="AY163" s="579"/>
      <c r="AZ163" s="579"/>
      <c r="BA163" s="579"/>
      <c r="BB163" s="579"/>
      <c r="BC163" s="579"/>
      <c r="BD163" s="579"/>
      <c r="BE163" s="579"/>
      <c r="BF163" s="579"/>
      <c r="BG163" s="579"/>
      <c r="BH163" s="579"/>
      <c r="BI163" s="579"/>
      <c r="BJ163" s="579"/>
      <c r="BK163" s="579"/>
      <c r="BL163" s="579"/>
      <c r="BM163" s="579"/>
      <c r="BN163" s="579"/>
      <c r="BO163" s="579"/>
      <c r="BP163" s="579"/>
      <c r="BQ163" s="579"/>
      <c r="BR163" s="579"/>
      <c r="BS163" s="579"/>
      <c r="BT163" s="579"/>
      <c r="BU163" s="579"/>
      <c r="BV163" s="579"/>
      <c r="BW163" s="579"/>
      <c r="BX163" s="579"/>
      <c r="BY163" s="579"/>
      <c r="BZ163" s="579"/>
      <c r="CA163" s="579"/>
      <c r="CB163" s="579"/>
      <c r="CC163" s="579"/>
      <c r="CD163" s="579"/>
      <c r="CE163" s="579"/>
      <c r="CF163" s="579"/>
      <c r="CG163" s="579"/>
      <c r="CH163" s="579"/>
      <c r="CI163" s="579"/>
      <c r="CJ163" s="579"/>
      <c r="CK163" s="579"/>
      <c r="CL163" s="579"/>
      <c r="CM163" s="579"/>
      <c r="CN163" s="579"/>
      <c r="CO163" s="579"/>
      <c r="CP163" s="579"/>
      <c r="CQ163" s="579"/>
      <c r="CR163" s="579"/>
      <c r="CS163" s="579"/>
      <c r="CT163" s="579"/>
      <c r="CU163" s="579"/>
      <c r="CV163" s="579"/>
      <c r="CW163" s="579"/>
      <c r="CX163" s="579"/>
      <c r="CY163" s="579"/>
      <c r="CZ163" s="579"/>
      <c r="DA163" s="579"/>
      <c r="DB163" s="579"/>
      <c r="DC163" s="579"/>
      <c r="DD163" s="579"/>
      <c r="DE163" s="579"/>
      <c r="DF163" s="579"/>
      <c r="DG163" s="579"/>
      <c r="DH163" s="579"/>
      <c r="DI163" s="579"/>
    </row>
    <row r="164" spans="1:113" s="579" customFormat="1" ht="12.6" customHeight="1">
      <c r="A164" s="597"/>
      <c r="B164" s="588" t="s">
        <v>255</v>
      </c>
      <c r="C164" s="372">
        <v>795.5</v>
      </c>
      <c r="D164" s="372">
        <v>777</v>
      </c>
      <c r="E164" s="372">
        <v>875.8</v>
      </c>
      <c r="F164" s="344">
        <v>153.80000000000001</v>
      </c>
      <c r="G164" s="841">
        <v>100.2</v>
      </c>
      <c r="H164" s="841">
        <v>115.8</v>
      </c>
      <c r="I164" s="852">
        <v>212.7</v>
      </c>
      <c r="J164" s="737">
        <v>159.5</v>
      </c>
      <c r="K164" s="737">
        <v>249.79</v>
      </c>
      <c r="L164" s="737">
        <v>189.9</v>
      </c>
      <c r="M164" s="737">
        <v>190.5</v>
      </c>
      <c r="N164" s="737">
        <v>200.8</v>
      </c>
      <c r="O164" s="737">
        <v>212.8</v>
      </c>
    </row>
    <row r="165" spans="1:113" s="579" customFormat="1" hidden="1">
      <c r="A165" s="597">
        <v>311</v>
      </c>
      <c r="B165" s="735" t="s">
        <v>256</v>
      </c>
      <c r="C165" s="852"/>
      <c r="D165" s="852"/>
      <c r="E165" s="852"/>
      <c r="F165" s="841"/>
      <c r="G165" s="841"/>
      <c r="H165" s="841"/>
      <c r="I165" s="852">
        <v>212.7</v>
      </c>
      <c r="J165" s="737">
        <v>159.5</v>
      </c>
      <c r="K165" s="737">
        <v>249.8</v>
      </c>
      <c r="L165" s="737">
        <v>189.9</v>
      </c>
      <c r="M165" s="737">
        <v>190.5</v>
      </c>
      <c r="N165" s="737">
        <v>200.8</v>
      </c>
      <c r="O165" s="737">
        <v>212.8</v>
      </c>
    </row>
    <row r="166" spans="1:113" s="579" customFormat="1" hidden="1">
      <c r="A166" s="597"/>
      <c r="B166" s="735" t="s">
        <v>259</v>
      </c>
      <c r="C166" s="852"/>
      <c r="D166" s="852"/>
      <c r="E166" s="852"/>
      <c r="F166" s="344"/>
      <c r="G166" s="841"/>
      <c r="H166" s="841"/>
      <c r="I166" s="852">
        <v>0</v>
      </c>
      <c r="J166" s="737">
        <v>2.7</v>
      </c>
      <c r="K166" s="737">
        <v>2.2999999999999998</v>
      </c>
      <c r="L166" s="737">
        <v>2.2999999999999998</v>
      </c>
      <c r="M166" s="737">
        <v>2.2999999999999998</v>
      </c>
      <c r="N166" s="737">
        <v>2.4</v>
      </c>
      <c r="O166" s="737">
        <v>2.6</v>
      </c>
    </row>
    <row r="167" spans="1:113" s="579" customFormat="1" hidden="1">
      <c r="A167" s="597"/>
      <c r="B167" s="735" t="s">
        <v>260</v>
      </c>
      <c r="C167" s="852"/>
      <c r="D167" s="852"/>
      <c r="E167" s="852"/>
      <c r="F167" s="344"/>
      <c r="G167" s="841"/>
      <c r="H167" s="841"/>
      <c r="I167" s="853">
        <v>0</v>
      </c>
      <c r="J167" s="739">
        <v>36.5</v>
      </c>
      <c r="K167" s="739">
        <v>34.5</v>
      </c>
      <c r="L167" s="739">
        <v>34.5</v>
      </c>
      <c r="M167" s="739">
        <v>34.6</v>
      </c>
      <c r="N167" s="739">
        <v>36.4</v>
      </c>
      <c r="O167" s="739">
        <v>38.6</v>
      </c>
    </row>
    <row r="168" spans="1:113" s="579" customFormat="1" hidden="1">
      <c r="A168" s="597"/>
      <c r="B168" s="735" t="s">
        <v>263</v>
      </c>
      <c r="C168" s="852"/>
      <c r="D168" s="852"/>
      <c r="E168" s="852"/>
      <c r="F168" s="344"/>
      <c r="G168" s="841"/>
      <c r="H168" s="841"/>
      <c r="I168" s="852">
        <v>206.8</v>
      </c>
      <c r="J168" s="737">
        <v>120.2</v>
      </c>
      <c r="K168" s="737">
        <v>193.7</v>
      </c>
      <c r="L168" s="737">
        <v>143.80000000000001</v>
      </c>
      <c r="M168" s="737">
        <v>144.19999999999999</v>
      </c>
      <c r="N168" s="737">
        <v>152</v>
      </c>
      <c r="O168" s="737">
        <v>161.1</v>
      </c>
    </row>
    <row r="169" spans="1:113" s="579" customFormat="1" hidden="1">
      <c r="A169" s="597"/>
      <c r="B169" s="735" t="s">
        <v>264</v>
      </c>
      <c r="C169" s="852"/>
      <c r="D169" s="852"/>
      <c r="E169" s="852"/>
      <c r="F169" s="841"/>
      <c r="G169" s="841"/>
      <c r="H169" s="841"/>
      <c r="I169" s="852">
        <v>3.8</v>
      </c>
      <c r="J169" s="737">
        <v>0</v>
      </c>
      <c r="K169" s="737">
        <v>0</v>
      </c>
      <c r="L169" s="737">
        <v>0</v>
      </c>
      <c r="M169" s="737">
        <v>0</v>
      </c>
      <c r="N169" s="737">
        <v>0</v>
      </c>
      <c r="O169" s="737">
        <v>0</v>
      </c>
    </row>
    <row r="170" spans="1:113" s="579" customFormat="1" ht="3" customHeight="1">
      <c r="A170" s="597"/>
      <c r="B170" s="735" t="s">
        <v>265</v>
      </c>
      <c r="C170" s="852"/>
      <c r="D170" s="852"/>
      <c r="E170" s="852"/>
      <c r="F170" s="344"/>
      <c r="G170" s="841"/>
      <c r="H170" s="841"/>
      <c r="I170" s="852">
        <v>0</v>
      </c>
      <c r="J170" s="737">
        <v>0</v>
      </c>
      <c r="K170" s="737">
        <v>19</v>
      </c>
      <c r="L170" s="737">
        <v>9</v>
      </c>
      <c r="M170" s="737">
        <v>9</v>
      </c>
      <c r="N170" s="737">
        <v>9.5</v>
      </c>
      <c r="O170" s="737">
        <v>10.1</v>
      </c>
    </row>
    <row r="171" spans="1:113" s="579" customFormat="1" ht="9.6" customHeight="1">
      <c r="A171" s="597"/>
      <c r="B171" s="588"/>
      <c r="C171" s="852"/>
      <c r="D171" s="852"/>
      <c r="E171" s="852"/>
      <c r="F171" s="344"/>
      <c r="G171" s="344"/>
      <c r="H171" s="344"/>
      <c r="I171" s="852">
        <v>0.1</v>
      </c>
      <c r="J171" s="737">
        <v>0</v>
      </c>
      <c r="K171" s="737">
        <v>0</v>
      </c>
      <c r="L171" s="737">
        <v>0</v>
      </c>
      <c r="M171" s="737">
        <v>0</v>
      </c>
      <c r="N171" s="737">
        <v>0</v>
      </c>
      <c r="O171" s="737">
        <v>0</v>
      </c>
    </row>
    <row r="172" spans="1:113" s="886" customFormat="1" ht="13.5" customHeight="1">
      <c r="A172" s="594"/>
      <c r="B172" s="568" t="s">
        <v>750</v>
      </c>
      <c r="C172" s="854">
        <v>452.3</v>
      </c>
      <c r="D172" s="854">
        <v>521.1</v>
      </c>
      <c r="E172" s="854">
        <v>933.1</v>
      </c>
      <c r="F172" s="255">
        <f>SUM(F173:F174)</f>
        <v>1074.7</v>
      </c>
      <c r="G172" s="255">
        <f t="shared" ref="G172" si="3">SUM(G173:G174)</f>
        <v>1264.3</v>
      </c>
      <c r="H172" s="255">
        <v>1633.9</v>
      </c>
      <c r="I172" s="255">
        <v>1934.7</v>
      </c>
      <c r="J172" s="569">
        <v>2101.6</v>
      </c>
      <c r="K172" s="569">
        <v>2156.9</v>
      </c>
      <c r="L172" s="569">
        <v>2205</v>
      </c>
      <c r="M172" s="569">
        <v>2289.3000000000002</v>
      </c>
      <c r="N172" s="569">
        <v>2499.6</v>
      </c>
      <c r="O172" s="569">
        <v>2622.4</v>
      </c>
      <c r="Q172" s="579"/>
      <c r="R172" s="579"/>
      <c r="S172" s="579"/>
      <c r="T172" s="579"/>
      <c r="U172" s="579"/>
      <c r="V172" s="579"/>
      <c r="W172" s="579"/>
      <c r="X172" s="579"/>
      <c r="Y172" s="579"/>
      <c r="Z172" s="579"/>
      <c r="AA172" s="579"/>
      <c r="AB172" s="579"/>
      <c r="AC172" s="579"/>
      <c r="AD172" s="579"/>
      <c r="AE172" s="579"/>
      <c r="AF172" s="579"/>
      <c r="AG172" s="579"/>
      <c r="AH172" s="579"/>
      <c r="AI172" s="579"/>
      <c r="AJ172" s="579"/>
      <c r="AK172" s="579"/>
      <c r="AL172" s="579"/>
      <c r="AM172" s="579"/>
      <c r="AN172" s="579"/>
      <c r="AO172" s="579"/>
      <c r="AP172" s="579"/>
      <c r="AQ172" s="579"/>
      <c r="AR172" s="579"/>
      <c r="AS172" s="579"/>
      <c r="AT172" s="579"/>
      <c r="AU172" s="579"/>
      <c r="AV172" s="579"/>
      <c r="AW172" s="579"/>
      <c r="AX172" s="579"/>
      <c r="AY172" s="579"/>
      <c r="AZ172" s="579"/>
      <c r="BA172" s="579"/>
      <c r="BB172" s="579"/>
      <c r="BC172" s="579"/>
      <c r="BD172" s="579"/>
      <c r="BE172" s="579"/>
      <c r="BF172" s="579"/>
      <c r="BG172" s="579"/>
      <c r="BH172" s="579"/>
      <c r="BI172" s="579"/>
      <c r="BJ172" s="579"/>
      <c r="BK172" s="579"/>
      <c r="BL172" s="579"/>
      <c r="BM172" s="579"/>
      <c r="BN172" s="579"/>
      <c r="BO172" s="579"/>
      <c r="BP172" s="579"/>
      <c r="BQ172" s="579"/>
      <c r="BR172" s="579"/>
      <c r="BS172" s="579"/>
      <c r="BT172" s="579"/>
      <c r="BU172" s="579"/>
      <c r="BV172" s="579"/>
      <c r="BW172" s="579"/>
      <c r="BX172" s="579"/>
      <c r="BY172" s="579"/>
      <c r="BZ172" s="579"/>
      <c r="CA172" s="579"/>
      <c r="CB172" s="579"/>
      <c r="CC172" s="579"/>
      <c r="CD172" s="579"/>
      <c r="CE172" s="579"/>
      <c r="CF172" s="579"/>
      <c r="CG172" s="579"/>
      <c r="CH172" s="579"/>
      <c r="CI172" s="579"/>
      <c r="CJ172" s="579"/>
      <c r="CK172" s="579"/>
      <c r="CL172" s="579"/>
      <c r="CM172" s="579"/>
      <c r="CN172" s="579"/>
      <c r="CO172" s="579"/>
      <c r="CP172" s="579"/>
      <c r="CQ172" s="579"/>
      <c r="CR172" s="579"/>
      <c r="CS172" s="579"/>
      <c r="CT172" s="579"/>
      <c r="CU172" s="579"/>
      <c r="CV172" s="579"/>
      <c r="CW172" s="579"/>
      <c r="CX172" s="579"/>
      <c r="CY172" s="579"/>
      <c r="CZ172" s="579"/>
      <c r="DA172" s="579"/>
      <c r="DB172" s="579"/>
      <c r="DC172" s="579"/>
      <c r="DD172" s="579"/>
      <c r="DE172" s="579"/>
      <c r="DF172" s="579"/>
      <c r="DG172" s="579"/>
      <c r="DH172" s="579"/>
      <c r="DI172" s="579"/>
    </row>
    <row r="173" spans="1:113" s="579" customFormat="1">
      <c r="A173" s="597"/>
      <c r="B173" s="588" t="s">
        <v>251</v>
      </c>
      <c r="C173" s="852"/>
      <c r="D173" s="852"/>
      <c r="E173" s="852"/>
      <c r="F173" s="344">
        <v>4.8</v>
      </c>
      <c r="G173" s="344">
        <v>16.2</v>
      </c>
      <c r="H173" s="344">
        <v>109</v>
      </c>
      <c r="I173" s="852">
        <v>81.400000000000006</v>
      </c>
      <c r="J173" s="737">
        <v>17.7</v>
      </c>
      <c r="K173" s="737">
        <v>16.399999999999999</v>
      </c>
      <c r="L173" s="737">
        <v>16.8</v>
      </c>
      <c r="M173" s="737">
        <v>17.399999999999999</v>
      </c>
      <c r="N173" s="737">
        <v>19</v>
      </c>
      <c r="O173" s="737">
        <v>20</v>
      </c>
    </row>
    <row r="174" spans="1:113" s="579" customFormat="1">
      <c r="A174" s="597"/>
      <c r="B174" s="588" t="s">
        <v>275</v>
      </c>
      <c r="C174" s="852">
        <v>452.3</v>
      </c>
      <c r="D174" s="852">
        <v>521.1</v>
      </c>
      <c r="E174" s="852">
        <v>933.1</v>
      </c>
      <c r="F174" s="344">
        <v>1069.9000000000001</v>
      </c>
      <c r="G174" s="344">
        <v>1248.0999999999999</v>
      </c>
      <c r="H174" s="344">
        <v>1524.9</v>
      </c>
      <c r="I174" s="852">
        <v>1853.3</v>
      </c>
      <c r="J174" s="737">
        <v>2083.9</v>
      </c>
      <c r="K174" s="737">
        <v>2140.5</v>
      </c>
      <c r="L174" s="737">
        <v>2188.1999999999998</v>
      </c>
      <c r="M174" s="737">
        <v>2271.9</v>
      </c>
      <c r="N174" s="737">
        <v>2480.5</v>
      </c>
      <c r="O174" s="737">
        <v>2602.4</v>
      </c>
    </row>
    <row r="175" spans="1:113" s="579" customFormat="1">
      <c r="A175" s="597"/>
      <c r="B175" s="588" t="s">
        <v>653</v>
      </c>
      <c r="C175" s="852">
        <v>38.1</v>
      </c>
      <c r="D175" s="852">
        <v>42.3</v>
      </c>
      <c r="E175" s="852">
        <v>92.7</v>
      </c>
      <c r="F175" s="344">
        <v>83.8</v>
      </c>
      <c r="G175" s="344">
        <v>1171.0999999999999</v>
      </c>
      <c r="H175" s="344">
        <v>168.9</v>
      </c>
      <c r="I175" s="852">
        <v>210.5</v>
      </c>
      <c r="J175" s="737">
        <v>435.8</v>
      </c>
      <c r="K175" s="737">
        <v>573.29999999999995</v>
      </c>
      <c r="L175" s="737">
        <v>586</v>
      </c>
      <c r="M175" s="737">
        <v>608.4</v>
      </c>
      <c r="N175" s="737">
        <v>664.3</v>
      </c>
      <c r="O175" s="737">
        <v>697</v>
      </c>
    </row>
    <row r="176" spans="1:113" s="579" customFormat="1">
      <c r="A176" s="597"/>
      <c r="B176" s="735" t="s">
        <v>276</v>
      </c>
      <c r="C176" s="852">
        <v>414.2</v>
      </c>
      <c r="D176" s="852">
        <v>478.9</v>
      </c>
      <c r="E176" s="852">
        <v>840.4</v>
      </c>
      <c r="F176" s="344">
        <v>986.1</v>
      </c>
      <c r="G176" s="344">
        <v>77</v>
      </c>
      <c r="H176" s="344">
        <v>1356</v>
      </c>
      <c r="I176" s="852">
        <v>1642.8</v>
      </c>
      <c r="J176" s="737">
        <v>1648.1</v>
      </c>
      <c r="K176" s="737">
        <v>1567.2</v>
      </c>
      <c r="L176" s="737">
        <v>1602.2</v>
      </c>
      <c r="M176" s="737">
        <v>1663.4</v>
      </c>
      <c r="N176" s="737">
        <v>1816.2</v>
      </c>
      <c r="O176" s="737">
        <v>1905.4</v>
      </c>
    </row>
    <row r="177" spans="1:113" s="579" customFormat="1">
      <c r="A177" s="597"/>
      <c r="B177" s="588"/>
      <c r="C177" s="852"/>
      <c r="D177" s="852"/>
      <c r="E177" s="852"/>
      <c r="F177" s="344"/>
      <c r="G177" s="344"/>
      <c r="H177" s="344"/>
      <c r="I177" s="852"/>
      <c r="J177" s="737"/>
      <c r="K177" s="737"/>
      <c r="L177" s="737"/>
      <c r="M177" s="737"/>
      <c r="N177" s="737"/>
      <c r="O177" s="737"/>
    </row>
    <row r="178" spans="1:113" s="886" customFormat="1">
      <c r="A178" s="594"/>
      <c r="B178" s="568" t="s">
        <v>751</v>
      </c>
      <c r="C178" s="851"/>
      <c r="D178" s="851"/>
      <c r="E178" s="851"/>
      <c r="F178" s="255">
        <f>SUM(F179:F182)</f>
        <v>819.50000000000011</v>
      </c>
      <c r="G178" s="255">
        <f t="shared" ref="G178" si="4">SUM(G179:G182)</f>
        <v>1430.1000000000001</v>
      </c>
      <c r="H178" s="255">
        <v>1439.9</v>
      </c>
      <c r="I178" s="255">
        <v>1835.7</v>
      </c>
      <c r="J178" s="569">
        <v>943.1</v>
      </c>
      <c r="K178" s="569">
        <v>932.1</v>
      </c>
      <c r="L178" s="569">
        <v>1008.3</v>
      </c>
      <c r="M178" s="569">
        <v>1092.7</v>
      </c>
      <c r="N178" s="569">
        <v>1076.5999999999999</v>
      </c>
      <c r="O178" s="569">
        <v>1145.8</v>
      </c>
      <c r="Q178" s="579"/>
      <c r="R178" s="579"/>
      <c r="S178" s="579"/>
      <c r="T178" s="579"/>
      <c r="U178" s="579"/>
      <c r="V178" s="579"/>
      <c r="W178" s="579"/>
      <c r="X178" s="579"/>
      <c r="Y178" s="579"/>
      <c r="Z178" s="579"/>
      <c r="AA178" s="579"/>
      <c r="AB178" s="579"/>
      <c r="AC178" s="579"/>
      <c r="AD178" s="579"/>
      <c r="AE178" s="579"/>
      <c r="AF178" s="579"/>
      <c r="AG178" s="579"/>
      <c r="AH178" s="579"/>
      <c r="AI178" s="579"/>
      <c r="AJ178" s="579"/>
      <c r="AK178" s="579"/>
      <c r="AL178" s="579"/>
      <c r="AM178" s="579"/>
      <c r="AN178" s="579"/>
      <c r="AO178" s="579"/>
      <c r="AP178" s="579"/>
      <c r="AQ178" s="579"/>
      <c r="AR178" s="579"/>
      <c r="AS178" s="579"/>
      <c r="AT178" s="579"/>
      <c r="AU178" s="579"/>
      <c r="AV178" s="579"/>
      <c r="AW178" s="579"/>
      <c r="AX178" s="579"/>
      <c r="AY178" s="579"/>
      <c r="AZ178" s="579"/>
      <c r="BA178" s="579"/>
      <c r="BB178" s="579"/>
      <c r="BC178" s="579"/>
      <c r="BD178" s="579"/>
      <c r="BE178" s="579"/>
      <c r="BF178" s="579"/>
      <c r="BG178" s="579"/>
      <c r="BH178" s="579"/>
      <c r="BI178" s="579"/>
      <c r="BJ178" s="579"/>
      <c r="BK178" s="579"/>
      <c r="BL178" s="579"/>
      <c r="BM178" s="579"/>
      <c r="BN178" s="579"/>
      <c r="BO178" s="579"/>
      <c r="BP178" s="579"/>
      <c r="BQ178" s="579"/>
      <c r="BR178" s="579"/>
      <c r="BS178" s="579"/>
      <c r="BT178" s="579"/>
      <c r="BU178" s="579"/>
      <c r="BV178" s="579"/>
      <c r="BW178" s="579"/>
      <c r="BX178" s="579"/>
      <c r="BY178" s="579"/>
      <c r="BZ178" s="579"/>
      <c r="CA178" s="579"/>
      <c r="CB178" s="579"/>
      <c r="CC178" s="579"/>
      <c r="CD178" s="579"/>
      <c r="CE178" s="579"/>
      <c r="CF178" s="579"/>
      <c r="CG178" s="579"/>
      <c r="CH178" s="579"/>
      <c r="CI178" s="579"/>
      <c r="CJ178" s="579"/>
      <c r="CK178" s="579"/>
      <c r="CL178" s="579"/>
      <c r="CM178" s="579"/>
      <c r="CN178" s="579"/>
      <c r="CO178" s="579"/>
      <c r="CP178" s="579"/>
      <c r="CQ178" s="579"/>
      <c r="CR178" s="579"/>
      <c r="CS178" s="579"/>
      <c r="CT178" s="579"/>
      <c r="CU178" s="579"/>
      <c r="CV178" s="579"/>
      <c r="CW178" s="579"/>
      <c r="CX178" s="579"/>
      <c r="CY178" s="579"/>
      <c r="CZ178" s="579"/>
      <c r="DA178" s="579"/>
      <c r="DB178" s="579"/>
      <c r="DC178" s="579"/>
      <c r="DD178" s="579"/>
      <c r="DE178" s="579"/>
      <c r="DF178" s="579"/>
      <c r="DG178" s="579"/>
      <c r="DH178" s="579"/>
      <c r="DI178" s="579"/>
    </row>
    <row r="179" spans="1:113" s="579" customFormat="1">
      <c r="A179" s="597"/>
      <c r="B179" s="588" t="s">
        <v>219</v>
      </c>
      <c r="C179" s="855"/>
      <c r="D179" s="855"/>
      <c r="E179" s="855"/>
      <c r="F179" s="344">
        <v>574.6</v>
      </c>
      <c r="G179" s="344">
        <v>1125.7</v>
      </c>
      <c r="H179" s="344">
        <v>882.6</v>
      </c>
      <c r="I179" s="852">
        <v>1030</v>
      </c>
      <c r="J179" s="737">
        <v>370.2</v>
      </c>
      <c r="K179" s="737">
        <v>244.2</v>
      </c>
      <c r="L179" s="737">
        <v>264.2</v>
      </c>
      <c r="M179" s="737">
        <v>286.3</v>
      </c>
      <c r="N179" s="737">
        <v>282</v>
      </c>
      <c r="O179" s="737">
        <v>300.2</v>
      </c>
    </row>
    <row r="180" spans="1:113" s="579" customFormat="1">
      <c r="A180" s="597"/>
      <c r="B180" s="588" t="s">
        <v>223</v>
      </c>
      <c r="C180" s="855"/>
      <c r="D180" s="855"/>
      <c r="E180" s="855"/>
      <c r="F180" s="344">
        <v>21.6</v>
      </c>
      <c r="G180" s="344">
        <v>11.8</v>
      </c>
      <c r="H180" s="344">
        <v>40.299999999999997</v>
      </c>
      <c r="I180" s="852">
        <v>93.2</v>
      </c>
      <c r="J180" s="737">
        <v>15.6</v>
      </c>
      <c r="K180" s="737">
        <v>71.400000000000006</v>
      </c>
      <c r="L180" s="737">
        <v>77.2</v>
      </c>
      <c r="M180" s="737">
        <v>83.7</v>
      </c>
      <c r="N180" s="737">
        <v>82.5</v>
      </c>
      <c r="O180" s="737">
        <v>87.8</v>
      </c>
    </row>
    <row r="181" spans="1:113" s="579" customFormat="1">
      <c r="A181" s="597"/>
      <c r="B181" s="588" t="s">
        <v>691</v>
      </c>
      <c r="C181" s="855"/>
      <c r="D181" s="855"/>
      <c r="E181" s="855"/>
      <c r="F181" s="344">
        <v>203.2</v>
      </c>
      <c r="G181" s="344">
        <v>220.4</v>
      </c>
      <c r="H181" s="344">
        <v>66.400000000000006</v>
      </c>
      <c r="I181" s="852">
        <v>275.2</v>
      </c>
      <c r="J181" s="737">
        <v>330.2</v>
      </c>
      <c r="K181" s="737">
        <v>213.2</v>
      </c>
      <c r="L181" s="737">
        <v>230.6</v>
      </c>
      <c r="M181" s="737">
        <v>249.9</v>
      </c>
      <c r="N181" s="737">
        <v>246.3</v>
      </c>
      <c r="O181" s="737">
        <v>262.10000000000002</v>
      </c>
    </row>
    <row r="182" spans="1:113" s="579" customFormat="1">
      <c r="A182" s="597"/>
      <c r="B182" s="588" t="s">
        <v>228</v>
      </c>
      <c r="C182" s="855"/>
      <c r="D182" s="855"/>
      <c r="E182" s="855"/>
      <c r="F182" s="344">
        <v>20.100000000000001</v>
      </c>
      <c r="G182" s="344">
        <v>72.2</v>
      </c>
      <c r="H182" s="344">
        <v>450.7</v>
      </c>
      <c r="I182" s="852">
        <v>437.3</v>
      </c>
      <c r="J182" s="737">
        <v>227.2</v>
      </c>
      <c r="K182" s="737">
        <v>403.3</v>
      </c>
      <c r="L182" s="737">
        <v>436.3</v>
      </c>
      <c r="M182" s="737">
        <v>472.8</v>
      </c>
      <c r="N182" s="737">
        <v>465.8</v>
      </c>
      <c r="O182" s="737">
        <v>495.8</v>
      </c>
    </row>
    <row r="183" spans="1:113" s="579" customFormat="1">
      <c r="A183" s="597"/>
      <c r="B183" s="588"/>
      <c r="C183" s="852"/>
      <c r="D183" s="852"/>
      <c r="E183" s="852"/>
      <c r="F183" s="344"/>
      <c r="G183" s="344"/>
      <c r="H183" s="344"/>
      <c r="I183" s="852"/>
      <c r="J183" s="737"/>
      <c r="K183" s="737"/>
      <c r="L183" s="737"/>
      <c r="M183" s="737"/>
      <c r="N183" s="737"/>
      <c r="O183" s="737"/>
    </row>
    <row r="184" spans="1:113" s="884" customFormat="1">
      <c r="A184" s="594"/>
      <c r="B184" s="568" t="s">
        <v>752</v>
      </c>
      <c r="C184" s="851"/>
      <c r="D184" s="851"/>
      <c r="E184" s="851"/>
      <c r="F184" s="255">
        <f>SUM(F185:F187)</f>
        <v>707.3</v>
      </c>
      <c r="G184" s="255">
        <f t="shared" ref="G184" si="5">SUM(G185:G187)</f>
        <v>993.8</v>
      </c>
      <c r="H184" s="255">
        <v>576.1</v>
      </c>
      <c r="I184" s="255">
        <v>791.6</v>
      </c>
      <c r="J184" s="569">
        <v>816.9</v>
      </c>
      <c r="K184" s="569">
        <v>1365</v>
      </c>
      <c r="L184" s="569">
        <v>1638</v>
      </c>
      <c r="M184" s="569">
        <v>1965.6</v>
      </c>
      <c r="N184" s="569">
        <v>2358.6999999999998</v>
      </c>
      <c r="O184" s="569">
        <v>2830.5</v>
      </c>
      <c r="Q184" s="579"/>
      <c r="R184" s="579"/>
      <c r="S184" s="579"/>
      <c r="T184" s="579"/>
      <c r="U184" s="579"/>
      <c r="V184" s="579"/>
      <c r="W184" s="579"/>
      <c r="X184" s="579"/>
      <c r="Y184" s="579"/>
      <c r="Z184" s="579"/>
      <c r="AA184" s="579"/>
      <c r="AB184" s="579"/>
      <c r="AC184" s="579"/>
      <c r="AD184" s="579"/>
      <c r="AE184" s="579"/>
      <c r="AF184" s="579"/>
      <c r="AG184" s="579"/>
      <c r="AH184" s="579"/>
      <c r="AI184" s="579"/>
      <c r="AJ184" s="579"/>
      <c r="AK184" s="579"/>
      <c r="AL184" s="579"/>
      <c r="AM184" s="579"/>
      <c r="AN184" s="579"/>
      <c r="AO184" s="579"/>
      <c r="AP184" s="579"/>
      <c r="AQ184" s="579"/>
      <c r="AR184" s="579"/>
      <c r="AS184" s="579"/>
      <c r="AT184" s="579"/>
      <c r="AU184" s="579"/>
      <c r="AV184" s="579"/>
      <c r="AW184" s="579"/>
      <c r="AX184" s="579"/>
      <c r="AY184" s="579"/>
      <c r="AZ184" s="579"/>
      <c r="BA184" s="579"/>
      <c r="BB184" s="579"/>
      <c r="BC184" s="579"/>
      <c r="BD184" s="579"/>
      <c r="BE184" s="579"/>
      <c r="BF184" s="579"/>
      <c r="BG184" s="579"/>
      <c r="BH184" s="579"/>
      <c r="BI184" s="579"/>
      <c r="BJ184" s="579"/>
      <c r="BK184" s="579"/>
      <c r="BL184" s="579"/>
      <c r="BM184" s="579"/>
      <c r="BN184" s="579"/>
      <c r="BO184" s="579"/>
      <c r="BP184" s="579"/>
      <c r="BQ184" s="579"/>
      <c r="BR184" s="579"/>
      <c r="BS184" s="579"/>
      <c r="BT184" s="579"/>
      <c r="BU184" s="579"/>
      <c r="BV184" s="579"/>
      <c r="BW184" s="579"/>
      <c r="BX184" s="579"/>
      <c r="BY184" s="579"/>
      <c r="BZ184" s="579"/>
      <c r="CA184" s="579"/>
      <c r="CB184" s="579"/>
      <c r="CC184" s="579"/>
      <c r="CD184" s="579"/>
      <c r="CE184" s="579"/>
      <c r="CF184" s="579"/>
      <c r="CG184" s="579"/>
      <c r="CH184" s="579"/>
      <c r="CI184" s="579"/>
      <c r="CJ184" s="579"/>
      <c r="CK184" s="579"/>
      <c r="CL184" s="579"/>
      <c r="CM184" s="579"/>
      <c r="CN184" s="579"/>
      <c r="CO184" s="579"/>
      <c r="CP184" s="579"/>
      <c r="CQ184" s="579"/>
      <c r="CR184" s="579"/>
      <c r="CS184" s="579"/>
      <c r="CT184" s="579"/>
      <c r="CU184" s="579"/>
      <c r="CV184" s="579"/>
      <c r="CW184" s="579"/>
      <c r="CX184" s="579"/>
      <c r="CY184" s="579"/>
      <c r="CZ184" s="579"/>
      <c r="DA184" s="579"/>
      <c r="DB184" s="579"/>
      <c r="DC184" s="579"/>
      <c r="DD184" s="579"/>
      <c r="DE184" s="579"/>
      <c r="DF184" s="579"/>
      <c r="DG184" s="579"/>
      <c r="DH184" s="579"/>
      <c r="DI184" s="579"/>
    </row>
    <row r="185" spans="1:113" s="885" customFormat="1">
      <c r="A185" s="597"/>
      <c r="B185" s="588" t="s">
        <v>219</v>
      </c>
      <c r="C185" s="855"/>
      <c r="D185" s="855"/>
      <c r="E185" s="855"/>
      <c r="F185" s="344">
        <v>71.3</v>
      </c>
      <c r="G185" s="840">
        <v>195</v>
      </c>
      <c r="H185" s="840">
        <v>48.6</v>
      </c>
      <c r="I185" s="852">
        <v>107.6</v>
      </c>
      <c r="J185" s="737">
        <v>76.7</v>
      </c>
      <c r="K185" s="737">
        <v>89.5</v>
      </c>
      <c r="L185" s="737">
        <v>107.4</v>
      </c>
      <c r="M185" s="737">
        <v>128.9</v>
      </c>
      <c r="N185" s="737">
        <v>154.69999999999999</v>
      </c>
      <c r="O185" s="737">
        <v>185.6</v>
      </c>
      <c r="Q185" s="579"/>
      <c r="R185" s="579"/>
      <c r="S185" s="579"/>
      <c r="T185" s="579"/>
      <c r="U185" s="579"/>
      <c r="V185" s="579"/>
      <c r="W185" s="579"/>
      <c r="X185" s="579"/>
      <c r="Y185" s="579"/>
      <c r="Z185" s="579"/>
      <c r="AA185" s="579"/>
      <c r="AB185" s="579"/>
      <c r="AC185" s="579"/>
      <c r="AD185" s="579"/>
      <c r="AE185" s="579"/>
      <c r="AF185" s="579"/>
      <c r="AG185" s="579"/>
      <c r="AH185" s="579"/>
      <c r="AI185" s="579"/>
      <c r="AJ185" s="579"/>
      <c r="AK185" s="579"/>
      <c r="AL185" s="579"/>
      <c r="AM185" s="579"/>
      <c r="AN185" s="579"/>
      <c r="AO185" s="579"/>
      <c r="AP185" s="579"/>
      <c r="AQ185" s="579"/>
      <c r="AR185" s="579"/>
      <c r="AS185" s="579"/>
      <c r="AT185" s="579"/>
      <c r="AU185" s="579"/>
      <c r="AV185" s="579"/>
      <c r="AW185" s="579"/>
      <c r="AX185" s="579"/>
      <c r="AY185" s="579"/>
      <c r="AZ185" s="579"/>
      <c r="BA185" s="579"/>
      <c r="BB185" s="579"/>
      <c r="BC185" s="579"/>
      <c r="BD185" s="579"/>
      <c r="BE185" s="579"/>
      <c r="BF185" s="579"/>
      <c r="BG185" s="579"/>
      <c r="BH185" s="579"/>
      <c r="BI185" s="579"/>
      <c r="BJ185" s="579"/>
      <c r="BK185" s="579"/>
      <c r="BL185" s="579"/>
      <c r="BM185" s="579"/>
      <c r="BN185" s="579"/>
      <c r="BO185" s="579"/>
      <c r="BP185" s="579"/>
      <c r="BQ185" s="579"/>
      <c r="BR185" s="579"/>
      <c r="BS185" s="579"/>
      <c r="BT185" s="579"/>
      <c r="BU185" s="579"/>
      <c r="BV185" s="579"/>
      <c r="BW185" s="579"/>
      <c r="BX185" s="579"/>
      <c r="BY185" s="579"/>
      <c r="BZ185" s="579"/>
      <c r="CA185" s="579"/>
      <c r="CB185" s="579"/>
      <c r="CC185" s="579"/>
      <c r="CD185" s="579"/>
      <c r="CE185" s="579"/>
      <c r="CF185" s="579"/>
      <c r="CG185" s="579"/>
      <c r="CH185" s="579"/>
      <c r="CI185" s="579"/>
      <c r="CJ185" s="579"/>
      <c r="CK185" s="579"/>
      <c r="CL185" s="579"/>
      <c r="CM185" s="579"/>
      <c r="CN185" s="579"/>
      <c r="CO185" s="579"/>
      <c r="CP185" s="579"/>
      <c r="CQ185" s="579"/>
      <c r="CR185" s="579"/>
      <c r="CS185" s="579"/>
      <c r="CT185" s="579"/>
      <c r="CU185" s="579"/>
      <c r="CV185" s="579"/>
      <c r="CW185" s="579"/>
      <c r="CX185" s="579"/>
      <c r="CY185" s="579"/>
      <c r="CZ185" s="579"/>
      <c r="DA185" s="579"/>
      <c r="DB185" s="579"/>
      <c r="DC185" s="579"/>
      <c r="DD185" s="579"/>
      <c r="DE185" s="579"/>
      <c r="DF185" s="579"/>
      <c r="DG185" s="579"/>
      <c r="DH185" s="579"/>
      <c r="DI185" s="579"/>
    </row>
    <row r="186" spans="1:113" s="885" customFormat="1">
      <c r="A186" s="597"/>
      <c r="B186" s="588" t="s">
        <v>691</v>
      </c>
      <c r="C186" s="855"/>
      <c r="D186" s="855"/>
      <c r="E186" s="855"/>
      <c r="F186" s="344">
        <v>636</v>
      </c>
      <c r="G186" s="344">
        <v>517</v>
      </c>
      <c r="H186" s="344">
        <v>489.3</v>
      </c>
      <c r="I186" s="852">
        <v>684</v>
      </c>
      <c r="J186" s="737">
        <v>740.2</v>
      </c>
      <c r="K186" s="737">
        <v>1275.5</v>
      </c>
      <c r="L186" s="737">
        <v>1530.6</v>
      </c>
      <c r="M186" s="737">
        <v>1836.7</v>
      </c>
      <c r="N186" s="737">
        <v>2204.1</v>
      </c>
      <c r="O186" s="737">
        <v>2644.9</v>
      </c>
      <c r="Q186" s="579"/>
      <c r="R186" s="579"/>
      <c r="S186" s="579"/>
      <c r="T186" s="579"/>
      <c r="U186" s="579"/>
      <c r="V186" s="579"/>
      <c r="W186" s="579"/>
      <c r="X186" s="579"/>
      <c r="Y186" s="579"/>
      <c r="Z186" s="579"/>
      <c r="AA186" s="579"/>
      <c r="AB186" s="579"/>
      <c r="AC186" s="579"/>
      <c r="AD186" s="579"/>
      <c r="AE186" s="579"/>
      <c r="AF186" s="579"/>
      <c r="AG186" s="579"/>
      <c r="AH186" s="579"/>
      <c r="AI186" s="579"/>
      <c r="AJ186" s="579"/>
      <c r="AK186" s="579"/>
      <c r="AL186" s="579"/>
      <c r="AM186" s="579"/>
      <c r="AN186" s="579"/>
      <c r="AO186" s="579"/>
      <c r="AP186" s="579"/>
      <c r="AQ186" s="579"/>
      <c r="AR186" s="579"/>
      <c r="AS186" s="579"/>
      <c r="AT186" s="579"/>
      <c r="AU186" s="579"/>
      <c r="AV186" s="579"/>
      <c r="AW186" s="579"/>
      <c r="AX186" s="579"/>
      <c r="AY186" s="579"/>
      <c r="AZ186" s="579"/>
      <c r="BA186" s="579"/>
      <c r="BB186" s="579"/>
      <c r="BC186" s="579"/>
      <c r="BD186" s="579"/>
      <c r="BE186" s="579"/>
      <c r="BF186" s="579"/>
      <c r="BG186" s="579"/>
      <c r="BH186" s="579"/>
      <c r="BI186" s="579"/>
      <c r="BJ186" s="579"/>
      <c r="BK186" s="579"/>
      <c r="BL186" s="579"/>
      <c r="BM186" s="579"/>
      <c r="BN186" s="579"/>
      <c r="BO186" s="579"/>
      <c r="BP186" s="579"/>
      <c r="BQ186" s="579"/>
      <c r="BR186" s="579"/>
      <c r="BS186" s="579"/>
      <c r="BT186" s="579"/>
      <c r="BU186" s="579"/>
      <c r="BV186" s="579"/>
      <c r="BW186" s="579"/>
      <c r="BX186" s="579"/>
      <c r="BY186" s="579"/>
      <c r="BZ186" s="579"/>
      <c r="CA186" s="579"/>
      <c r="CB186" s="579"/>
      <c r="CC186" s="579"/>
      <c r="CD186" s="579"/>
      <c r="CE186" s="579"/>
      <c r="CF186" s="579"/>
      <c r="CG186" s="579"/>
      <c r="CH186" s="579"/>
      <c r="CI186" s="579"/>
      <c r="CJ186" s="579"/>
      <c r="CK186" s="579"/>
      <c r="CL186" s="579"/>
      <c r="CM186" s="579"/>
      <c r="CN186" s="579"/>
      <c r="CO186" s="579"/>
      <c r="CP186" s="579"/>
      <c r="CQ186" s="579"/>
      <c r="CR186" s="579"/>
      <c r="CS186" s="579"/>
      <c r="CT186" s="579"/>
      <c r="CU186" s="579"/>
      <c r="CV186" s="579"/>
      <c r="CW186" s="579"/>
      <c r="CX186" s="579"/>
      <c r="CY186" s="579"/>
      <c r="CZ186" s="579"/>
      <c r="DA186" s="579"/>
      <c r="DB186" s="579"/>
      <c r="DC186" s="579"/>
      <c r="DD186" s="579"/>
      <c r="DE186" s="579"/>
      <c r="DF186" s="579"/>
      <c r="DG186" s="579"/>
      <c r="DH186" s="579"/>
      <c r="DI186" s="579"/>
    </row>
    <row r="187" spans="1:113" s="885" customFormat="1">
      <c r="A187" s="597"/>
      <c r="B187" s="588" t="s">
        <v>228</v>
      </c>
      <c r="C187" s="855"/>
      <c r="D187" s="855"/>
      <c r="E187" s="855"/>
      <c r="F187" s="344"/>
      <c r="G187" s="344">
        <v>281.8</v>
      </c>
      <c r="H187" s="344">
        <v>38.200000000000003</v>
      </c>
      <c r="I187" s="852">
        <v>179.6</v>
      </c>
      <c r="J187" s="737">
        <v>83.2</v>
      </c>
      <c r="K187" s="737">
        <v>39.4</v>
      </c>
      <c r="L187" s="737">
        <v>47.3</v>
      </c>
      <c r="M187" s="737">
        <v>56.7</v>
      </c>
      <c r="N187" s="737">
        <v>68.099999999999994</v>
      </c>
      <c r="O187" s="737">
        <v>81.7</v>
      </c>
      <c r="Q187" s="579"/>
      <c r="R187" s="579"/>
      <c r="S187" s="579"/>
      <c r="T187" s="579"/>
      <c r="U187" s="579"/>
      <c r="V187" s="579"/>
      <c r="W187" s="579"/>
      <c r="X187" s="579"/>
      <c r="Y187" s="579"/>
      <c r="Z187" s="579"/>
      <c r="AA187" s="579"/>
      <c r="AB187" s="579"/>
      <c r="AC187" s="579"/>
      <c r="AD187" s="579"/>
      <c r="AE187" s="579"/>
      <c r="AF187" s="579"/>
      <c r="AG187" s="579"/>
      <c r="AH187" s="579"/>
      <c r="AI187" s="579"/>
      <c r="AJ187" s="579"/>
      <c r="AK187" s="579"/>
      <c r="AL187" s="579"/>
      <c r="AM187" s="579"/>
      <c r="AN187" s="579"/>
      <c r="AO187" s="579"/>
      <c r="AP187" s="579"/>
      <c r="AQ187" s="579"/>
      <c r="AR187" s="579"/>
      <c r="AS187" s="579"/>
      <c r="AT187" s="579"/>
      <c r="AU187" s="579"/>
      <c r="AV187" s="579"/>
      <c r="AW187" s="579"/>
      <c r="AX187" s="579"/>
      <c r="AY187" s="579"/>
      <c r="AZ187" s="579"/>
      <c r="BA187" s="579"/>
      <c r="BB187" s="579"/>
      <c r="BC187" s="579"/>
      <c r="BD187" s="579"/>
      <c r="BE187" s="579"/>
      <c r="BF187" s="579"/>
      <c r="BG187" s="579"/>
      <c r="BH187" s="579"/>
      <c r="BI187" s="579"/>
      <c r="BJ187" s="579"/>
      <c r="BK187" s="579"/>
      <c r="BL187" s="579"/>
      <c r="BM187" s="579"/>
      <c r="BN187" s="579"/>
      <c r="BO187" s="579"/>
      <c r="BP187" s="579"/>
      <c r="BQ187" s="579"/>
      <c r="BR187" s="579"/>
      <c r="BS187" s="579"/>
      <c r="BT187" s="579"/>
      <c r="BU187" s="579"/>
      <c r="BV187" s="579"/>
      <c r="BW187" s="579"/>
      <c r="BX187" s="579"/>
      <c r="BY187" s="579"/>
      <c r="BZ187" s="579"/>
      <c r="CA187" s="579"/>
      <c r="CB187" s="579"/>
      <c r="CC187" s="579"/>
      <c r="CD187" s="579"/>
      <c r="CE187" s="579"/>
      <c r="CF187" s="579"/>
      <c r="CG187" s="579"/>
      <c r="CH187" s="579"/>
      <c r="CI187" s="579"/>
      <c r="CJ187" s="579"/>
      <c r="CK187" s="579"/>
      <c r="CL187" s="579"/>
      <c r="CM187" s="579"/>
      <c r="CN187" s="579"/>
      <c r="CO187" s="579"/>
      <c r="CP187" s="579"/>
      <c r="CQ187" s="579"/>
      <c r="CR187" s="579"/>
      <c r="CS187" s="579"/>
      <c r="CT187" s="579"/>
      <c r="CU187" s="579"/>
      <c r="CV187" s="579"/>
      <c r="CW187" s="579"/>
      <c r="CX187" s="579"/>
      <c r="CY187" s="579"/>
      <c r="CZ187" s="579"/>
      <c r="DA187" s="579"/>
      <c r="DB187" s="579"/>
      <c r="DC187" s="579"/>
      <c r="DD187" s="579"/>
      <c r="DE187" s="579"/>
      <c r="DF187" s="579"/>
      <c r="DG187" s="579"/>
      <c r="DH187" s="579"/>
      <c r="DI187" s="579"/>
    </row>
    <row r="188" spans="1:113" s="579" customFormat="1">
      <c r="A188" s="507"/>
      <c r="B188" s="588"/>
      <c r="C188" s="852"/>
      <c r="D188" s="852"/>
      <c r="E188" s="852"/>
      <c r="F188" s="344"/>
      <c r="G188" s="344"/>
      <c r="H188" s="344"/>
      <c r="I188" s="852"/>
      <c r="J188" s="737"/>
      <c r="K188" s="737"/>
      <c r="L188" s="737"/>
      <c r="M188" s="737"/>
      <c r="N188" s="737"/>
      <c r="O188" s="737"/>
    </row>
    <row r="189" spans="1:113" s="884" customFormat="1">
      <c r="A189" s="506"/>
      <c r="B189" s="568" t="s">
        <v>529</v>
      </c>
      <c r="C189" s="851">
        <v>9943.2999999999993</v>
      </c>
      <c r="D189" s="851">
        <v>13175.8</v>
      </c>
      <c r="E189" s="851">
        <v>15454.1</v>
      </c>
      <c r="F189" s="255">
        <f>F103+F126+F141+F154+F172+F178+F184</f>
        <v>13788.900000000001</v>
      </c>
      <c r="G189" s="255">
        <f>G103+G126+G141+G154+G172+G178+G184</f>
        <v>13572.5</v>
      </c>
      <c r="H189" s="255">
        <f>H103+H126+H141+H154+H172+H178+H184</f>
        <v>13319.8</v>
      </c>
      <c r="I189" s="255">
        <v>16134.2</v>
      </c>
      <c r="J189" s="569">
        <v>16525.900000000001</v>
      </c>
      <c r="K189" s="569">
        <v>18726.400000000001</v>
      </c>
      <c r="L189" s="569">
        <v>18737.400000000001</v>
      </c>
      <c r="M189" s="569">
        <v>18790</v>
      </c>
      <c r="N189" s="569">
        <v>19867</v>
      </c>
      <c r="O189" s="569">
        <v>21121.9</v>
      </c>
      <c r="Q189" s="579"/>
      <c r="R189" s="579"/>
      <c r="S189" s="579"/>
      <c r="T189" s="579"/>
      <c r="U189" s="579"/>
      <c r="V189" s="579"/>
      <c r="W189" s="579"/>
      <c r="X189" s="579"/>
      <c r="Y189" s="579"/>
      <c r="Z189" s="579"/>
      <c r="AA189" s="579"/>
      <c r="AB189" s="579"/>
      <c r="AC189" s="579"/>
      <c r="AD189" s="579"/>
      <c r="AE189" s="579"/>
      <c r="AF189" s="579"/>
      <c r="AG189" s="579"/>
      <c r="AH189" s="579"/>
      <c r="AI189" s="579"/>
      <c r="AJ189" s="579"/>
      <c r="AK189" s="579"/>
      <c r="AL189" s="579"/>
      <c r="AM189" s="579"/>
      <c r="AN189" s="579"/>
      <c r="AO189" s="579"/>
      <c r="AP189" s="579"/>
      <c r="AQ189" s="579"/>
      <c r="AR189" s="579"/>
      <c r="AS189" s="579"/>
      <c r="AT189" s="579"/>
      <c r="AU189" s="579"/>
      <c r="AV189" s="579"/>
      <c r="AW189" s="579"/>
      <c r="AX189" s="579"/>
      <c r="AY189" s="579"/>
      <c r="AZ189" s="579"/>
      <c r="BA189" s="579"/>
      <c r="BB189" s="579"/>
      <c r="BC189" s="579"/>
      <c r="BD189" s="579"/>
      <c r="BE189" s="579"/>
      <c r="BF189" s="579"/>
      <c r="BG189" s="579"/>
      <c r="BH189" s="579"/>
      <c r="BI189" s="579"/>
      <c r="BJ189" s="579"/>
      <c r="BK189" s="579"/>
      <c r="BL189" s="579"/>
      <c r="BM189" s="579"/>
      <c r="BN189" s="579"/>
      <c r="BO189" s="579"/>
      <c r="BP189" s="579"/>
      <c r="BQ189" s="579"/>
      <c r="BR189" s="579"/>
      <c r="BS189" s="579"/>
      <c r="BT189" s="579"/>
      <c r="BU189" s="579"/>
      <c r="BV189" s="579"/>
      <c r="BW189" s="579"/>
      <c r="BX189" s="579"/>
      <c r="BY189" s="579"/>
      <c r="BZ189" s="579"/>
      <c r="CA189" s="579"/>
      <c r="CB189" s="579"/>
      <c r="CC189" s="579"/>
      <c r="CD189" s="579"/>
      <c r="CE189" s="579"/>
      <c r="CF189" s="579"/>
      <c r="CG189" s="579"/>
      <c r="CH189" s="579"/>
      <c r="CI189" s="579"/>
      <c r="CJ189" s="579"/>
      <c r="CK189" s="579"/>
      <c r="CL189" s="579"/>
      <c r="CM189" s="579"/>
      <c r="CN189" s="579"/>
      <c r="CO189" s="579"/>
      <c r="CP189" s="579"/>
      <c r="CQ189" s="579"/>
      <c r="CR189" s="579"/>
      <c r="CS189" s="579"/>
      <c r="CT189" s="579"/>
      <c r="CU189" s="579"/>
      <c r="CV189" s="579"/>
      <c r="CW189" s="579"/>
      <c r="CX189" s="579"/>
      <c r="CY189" s="579"/>
      <c r="CZ189" s="579"/>
      <c r="DA189" s="579"/>
      <c r="DB189" s="579"/>
      <c r="DC189" s="579"/>
      <c r="DD189" s="579"/>
      <c r="DE189" s="579"/>
      <c r="DF189" s="579"/>
      <c r="DG189" s="579"/>
      <c r="DH189" s="579"/>
      <c r="DI189" s="579"/>
    </row>
    <row r="190" spans="1:113" s="885" customFormat="1">
      <c r="A190" s="507"/>
      <c r="B190" s="611"/>
      <c r="C190" s="855"/>
      <c r="D190" s="855"/>
      <c r="E190" s="855"/>
      <c r="F190" s="856"/>
      <c r="G190" s="856"/>
      <c r="H190" s="856"/>
      <c r="I190" s="856"/>
      <c r="J190" s="857"/>
      <c r="K190" s="857"/>
      <c r="L190" s="857"/>
      <c r="M190" s="857"/>
      <c r="N190" s="857"/>
      <c r="O190" s="857"/>
      <c r="Q190" s="579"/>
      <c r="R190" s="579"/>
      <c r="S190" s="579"/>
      <c r="T190" s="579"/>
      <c r="U190" s="579"/>
      <c r="V190" s="579"/>
      <c r="W190" s="579"/>
      <c r="X190" s="579"/>
      <c r="Y190" s="579"/>
      <c r="Z190" s="579"/>
      <c r="AA190" s="579"/>
      <c r="AB190" s="579"/>
      <c r="AC190" s="579"/>
      <c r="AD190" s="579"/>
      <c r="AE190" s="579"/>
      <c r="AF190" s="579"/>
      <c r="AG190" s="579"/>
      <c r="AH190" s="579"/>
      <c r="AI190" s="579"/>
      <c r="AJ190" s="579"/>
      <c r="AK190" s="579"/>
      <c r="AL190" s="579"/>
      <c r="AM190" s="579"/>
      <c r="AN190" s="579"/>
      <c r="AO190" s="579"/>
      <c r="AP190" s="579"/>
      <c r="AQ190" s="579"/>
      <c r="AR190" s="579"/>
      <c r="AS190" s="579"/>
      <c r="AT190" s="579"/>
      <c r="AU190" s="579"/>
      <c r="AV190" s="579"/>
      <c r="AW190" s="579"/>
      <c r="AX190" s="579"/>
      <c r="AY190" s="579"/>
      <c r="AZ190" s="579"/>
      <c r="BA190" s="579"/>
      <c r="BB190" s="579"/>
      <c r="BC190" s="579"/>
      <c r="BD190" s="579"/>
      <c r="BE190" s="579"/>
      <c r="BF190" s="579"/>
      <c r="BG190" s="579"/>
      <c r="BH190" s="579"/>
      <c r="BI190" s="579"/>
      <c r="BJ190" s="579"/>
      <c r="BK190" s="579"/>
      <c r="BL190" s="579"/>
      <c r="BM190" s="579"/>
      <c r="BN190" s="579"/>
      <c r="BO190" s="579"/>
      <c r="BP190" s="579"/>
      <c r="BQ190" s="579"/>
      <c r="BR190" s="579"/>
      <c r="BS190" s="579"/>
      <c r="BT190" s="579"/>
      <c r="BU190" s="579"/>
      <c r="BV190" s="579"/>
      <c r="BW190" s="579"/>
      <c r="BX190" s="579"/>
      <c r="BY190" s="579"/>
      <c r="BZ190" s="579"/>
      <c r="CA190" s="579"/>
      <c r="CB190" s="579"/>
      <c r="CC190" s="579"/>
      <c r="CD190" s="579"/>
      <c r="CE190" s="579"/>
      <c r="CF190" s="579"/>
      <c r="CG190" s="579"/>
      <c r="CH190" s="579"/>
      <c r="CI190" s="579"/>
      <c r="CJ190" s="579"/>
      <c r="CK190" s="579"/>
      <c r="CL190" s="579"/>
      <c r="CM190" s="579"/>
      <c r="CN190" s="579"/>
      <c r="CO190" s="579"/>
      <c r="CP190" s="579"/>
      <c r="CQ190" s="579"/>
      <c r="CR190" s="579"/>
      <c r="CS190" s="579"/>
      <c r="CT190" s="579"/>
      <c r="CU190" s="579"/>
      <c r="CV190" s="579"/>
      <c r="CW190" s="579"/>
      <c r="CX190" s="579"/>
      <c r="CY190" s="579"/>
      <c r="CZ190" s="579"/>
      <c r="DA190" s="579"/>
      <c r="DB190" s="579"/>
      <c r="DC190" s="579"/>
      <c r="DD190" s="579"/>
      <c r="DE190" s="579"/>
      <c r="DF190" s="579"/>
      <c r="DG190" s="579"/>
      <c r="DH190" s="579"/>
      <c r="DI190" s="579"/>
    </row>
    <row r="191" spans="1:113" s="15" customFormat="1" ht="20.25">
      <c r="A191" s="278"/>
      <c r="B191" s="591" t="s">
        <v>833</v>
      </c>
      <c r="C191" s="475"/>
      <c r="D191" s="475"/>
      <c r="E191" s="475"/>
      <c r="F191" s="127"/>
      <c r="G191" s="475"/>
      <c r="H191" s="475"/>
      <c r="I191" s="475"/>
      <c r="J191" s="475"/>
      <c r="K191" s="475"/>
      <c r="L191" s="86"/>
    </row>
    <row r="192" spans="1:113" s="22" customFormat="1" ht="15.75">
      <c r="A192" s="503"/>
      <c r="B192" s="847" t="s">
        <v>714</v>
      </c>
      <c r="C192" s="623"/>
      <c r="D192" s="623"/>
      <c r="E192" s="623"/>
      <c r="F192" s="623"/>
      <c r="G192" s="623"/>
      <c r="H192" s="623"/>
      <c r="I192" s="623"/>
      <c r="J192" s="623">
        <v>2019</v>
      </c>
      <c r="K192" s="623">
        <v>2020</v>
      </c>
      <c r="L192" s="623">
        <v>2021</v>
      </c>
      <c r="M192" s="606">
        <v>2022</v>
      </c>
      <c r="N192" s="606">
        <v>2023</v>
      </c>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15"/>
      <c r="BZ192" s="15"/>
      <c r="CA192" s="15"/>
      <c r="CB192" s="15"/>
      <c r="CC192" s="15"/>
      <c r="CD192" s="15"/>
      <c r="CE192" s="15"/>
      <c r="CF192" s="15"/>
      <c r="CG192" s="15"/>
      <c r="CH192" s="15"/>
      <c r="CI192" s="15"/>
      <c r="CJ192" s="15"/>
      <c r="CK192" s="15"/>
      <c r="CL192" s="15"/>
      <c r="CM192" s="15"/>
      <c r="CN192" s="15"/>
      <c r="CO192" s="15"/>
      <c r="CP192" s="15"/>
      <c r="CQ192" s="15"/>
      <c r="CR192" s="15"/>
      <c r="CS192" s="15"/>
      <c r="CT192" s="15"/>
      <c r="CU192" s="15"/>
      <c r="CV192" s="15"/>
      <c r="CW192" s="15"/>
      <c r="CX192" s="15"/>
      <c r="CY192" s="15"/>
      <c r="CZ192" s="15"/>
      <c r="DA192" s="15"/>
      <c r="DB192" s="15"/>
      <c r="DC192" s="15"/>
      <c r="DD192" s="15"/>
      <c r="DE192" s="15"/>
      <c r="DF192" s="15"/>
      <c r="DG192" s="15"/>
      <c r="DH192" s="15"/>
      <c r="DI192" s="15"/>
    </row>
    <row r="193" spans="1:113" s="22" customFormat="1" ht="13.5" customHeight="1">
      <c r="A193" s="503"/>
      <c r="B193" s="847" t="s">
        <v>171</v>
      </c>
      <c r="C193" s="624"/>
      <c r="D193" s="624"/>
      <c r="E193" s="624"/>
      <c r="F193" s="624"/>
      <c r="G193" s="624"/>
      <c r="H193" s="624"/>
      <c r="I193" s="624"/>
      <c r="J193" s="565" t="s">
        <v>82</v>
      </c>
      <c r="K193" s="565" t="s">
        <v>82</v>
      </c>
      <c r="L193" s="565" t="s">
        <v>82</v>
      </c>
      <c r="M193" s="565" t="s">
        <v>82</v>
      </c>
      <c r="N193" s="565" t="s">
        <v>82</v>
      </c>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c r="CA193" s="15"/>
      <c r="CB193" s="15"/>
      <c r="CC193" s="15"/>
      <c r="CD193" s="15"/>
      <c r="CE193" s="15"/>
      <c r="CF193" s="15"/>
      <c r="CG193" s="15"/>
      <c r="CH193" s="15"/>
      <c r="CI193" s="15"/>
      <c r="CJ193" s="15"/>
      <c r="CK193" s="15"/>
      <c r="CL193" s="15"/>
      <c r="CM193" s="15"/>
      <c r="CN193" s="15"/>
      <c r="CO193" s="15"/>
      <c r="CP193" s="15"/>
      <c r="CQ193" s="15"/>
      <c r="CR193" s="15"/>
      <c r="CS193" s="15"/>
      <c r="CT193" s="15"/>
      <c r="CU193" s="15"/>
      <c r="CV193" s="15"/>
      <c r="CW193" s="15"/>
      <c r="CX193" s="15"/>
      <c r="CY193" s="15"/>
      <c r="CZ193" s="15"/>
      <c r="DA193" s="15"/>
      <c r="DB193" s="15"/>
      <c r="DC193" s="15"/>
      <c r="DD193" s="15"/>
      <c r="DE193" s="15"/>
      <c r="DF193" s="15"/>
      <c r="DG193" s="15"/>
      <c r="DH193" s="15"/>
      <c r="DI193" s="15"/>
    </row>
    <row r="194" spans="1:113" s="22" customFormat="1" ht="14.25" customHeight="1">
      <c r="A194" s="503"/>
      <c r="B194" s="584" t="s">
        <v>173</v>
      </c>
      <c r="C194" s="230"/>
      <c r="D194" s="230"/>
      <c r="E194" s="230"/>
      <c r="F194" s="624"/>
      <c r="G194" s="624"/>
      <c r="H194" s="624"/>
      <c r="I194" s="230"/>
      <c r="J194" s="567" t="s">
        <v>762</v>
      </c>
      <c r="K194" s="567" t="s">
        <v>762</v>
      </c>
      <c r="L194" s="567" t="s">
        <v>762</v>
      </c>
      <c r="M194" s="567" t="s">
        <v>762</v>
      </c>
      <c r="N194" s="567" t="s">
        <v>762</v>
      </c>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c r="CA194" s="15"/>
      <c r="CB194" s="15"/>
      <c r="CC194" s="15"/>
      <c r="CD194" s="15"/>
      <c r="CE194" s="15"/>
      <c r="CF194" s="15"/>
      <c r="CG194" s="15"/>
      <c r="CH194" s="15"/>
      <c r="CI194" s="15"/>
      <c r="CJ194" s="15"/>
      <c r="CK194" s="15"/>
      <c r="CL194" s="15"/>
      <c r="CM194" s="15"/>
      <c r="CN194" s="15"/>
      <c r="CO194" s="15"/>
      <c r="CP194" s="15"/>
      <c r="CQ194" s="15"/>
      <c r="CR194" s="15"/>
      <c r="CS194" s="15"/>
      <c r="CT194" s="15"/>
      <c r="CU194" s="15"/>
      <c r="CV194" s="15"/>
      <c r="CW194" s="15"/>
      <c r="CX194" s="15"/>
      <c r="CY194" s="15"/>
      <c r="CZ194" s="15"/>
      <c r="DA194" s="15"/>
      <c r="DB194" s="15"/>
      <c r="DC194" s="15"/>
      <c r="DD194" s="15"/>
      <c r="DE194" s="15"/>
      <c r="DF194" s="15"/>
      <c r="DG194" s="15"/>
      <c r="DH194" s="15"/>
      <c r="DI194" s="15"/>
    </row>
    <row r="195" spans="1:113" s="22" customFormat="1">
      <c r="A195" s="503"/>
      <c r="B195" s="503"/>
      <c r="C195" s="284"/>
      <c r="D195" s="284"/>
      <c r="E195" s="284"/>
      <c r="F195" s="624"/>
      <c r="G195" s="284"/>
      <c r="H195" s="284"/>
      <c r="I195" s="284"/>
      <c r="J195" s="593"/>
      <c r="K195" s="593"/>
      <c r="L195" s="593"/>
      <c r="M195" s="593"/>
      <c r="N195" s="593"/>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c r="AZ195" s="15"/>
      <c r="BA195" s="15"/>
      <c r="BB195" s="15"/>
      <c r="BC195" s="15"/>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c r="CA195" s="15"/>
      <c r="CB195" s="15"/>
      <c r="CC195" s="15"/>
      <c r="CD195" s="15"/>
      <c r="CE195" s="15"/>
      <c r="CF195" s="15"/>
      <c r="CG195" s="15"/>
      <c r="CH195" s="15"/>
      <c r="CI195" s="15"/>
      <c r="CJ195" s="15"/>
      <c r="CK195" s="15"/>
      <c r="CL195" s="15"/>
      <c r="CM195" s="15"/>
      <c r="CN195" s="15"/>
      <c r="CO195" s="15"/>
      <c r="CP195" s="15"/>
      <c r="CQ195" s="15"/>
      <c r="CR195" s="15"/>
      <c r="CS195" s="15"/>
      <c r="CT195" s="15"/>
      <c r="CU195" s="15"/>
      <c r="CV195" s="15"/>
      <c r="CW195" s="15"/>
      <c r="CX195" s="15"/>
      <c r="CY195" s="15"/>
      <c r="CZ195" s="15"/>
      <c r="DA195" s="15"/>
      <c r="DB195" s="15"/>
      <c r="DC195" s="15"/>
      <c r="DD195" s="15"/>
      <c r="DE195" s="15"/>
      <c r="DF195" s="15"/>
      <c r="DG195" s="15"/>
      <c r="DH195" s="15"/>
      <c r="DI195" s="15"/>
    </row>
    <row r="196" spans="1:113" s="884" customFormat="1">
      <c r="A196" s="594"/>
      <c r="B196" s="568" t="s">
        <v>245</v>
      </c>
      <c r="C196" s="851"/>
      <c r="D196" s="851"/>
      <c r="E196" s="851"/>
      <c r="F196" s="255"/>
      <c r="G196" s="255"/>
      <c r="H196" s="255"/>
      <c r="I196" s="255"/>
      <c r="J196" s="569">
        <v>7750.8</v>
      </c>
      <c r="K196" s="617">
        <v>7392.3</v>
      </c>
      <c r="L196" s="569">
        <v>7336</v>
      </c>
      <c r="M196" s="569">
        <v>7831.8</v>
      </c>
      <c r="N196" s="569">
        <v>8699.7999999999993</v>
      </c>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c r="CA196" s="15"/>
      <c r="CB196" s="15"/>
      <c r="CC196" s="15"/>
      <c r="CD196" s="15"/>
      <c r="CE196" s="15"/>
      <c r="CF196" s="15"/>
      <c r="CG196" s="15"/>
      <c r="CH196" s="15"/>
      <c r="CI196" s="15"/>
      <c r="CJ196" s="15"/>
      <c r="CK196" s="15"/>
      <c r="CL196" s="15"/>
      <c r="CM196" s="15"/>
      <c r="CN196" s="15"/>
      <c r="CO196" s="15"/>
      <c r="CP196" s="15"/>
      <c r="CQ196" s="15"/>
      <c r="CR196" s="15"/>
      <c r="CS196" s="15"/>
      <c r="CT196" s="15"/>
      <c r="CU196" s="15"/>
      <c r="CV196" s="15"/>
      <c r="CW196" s="15"/>
      <c r="CX196" s="15"/>
      <c r="CY196" s="15"/>
      <c r="CZ196" s="15"/>
      <c r="DA196" s="15"/>
      <c r="DB196" s="15"/>
      <c r="DC196" s="15"/>
      <c r="DD196" s="15"/>
      <c r="DE196" s="15"/>
      <c r="DF196" s="15"/>
      <c r="DG196" s="15"/>
      <c r="DH196" s="15"/>
      <c r="DI196" s="15"/>
    </row>
    <row r="197" spans="1:113" s="885" customFormat="1">
      <c r="A197" s="597"/>
      <c r="B197" s="588" t="s">
        <v>246</v>
      </c>
      <c r="C197" s="852"/>
      <c r="D197" s="852"/>
      <c r="E197" s="852"/>
      <c r="F197" s="344"/>
      <c r="G197" s="852"/>
      <c r="H197" s="852"/>
      <c r="I197" s="852"/>
      <c r="J197" s="737">
        <v>2089.9</v>
      </c>
      <c r="K197" s="737">
        <v>2249.4</v>
      </c>
      <c r="L197" s="737">
        <v>2364.9</v>
      </c>
      <c r="M197" s="737">
        <v>2428</v>
      </c>
      <c r="N197" s="737">
        <v>2555.3000000000002</v>
      </c>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c r="CA197" s="15"/>
      <c r="CB197" s="15"/>
      <c r="CC197" s="15"/>
      <c r="CD197" s="15"/>
      <c r="CE197" s="15"/>
      <c r="CF197" s="15"/>
      <c r="CG197" s="15"/>
      <c r="CH197" s="15"/>
      <c r="CI197" s="15"/>
      <c r="CJ197" s="15"/>
      <c r="CK197" s="15"/>
      <c r="CL197" s="15"/>
      <c r="CM197" s="15"/>
      <c r="CN197" s="15"/>
      <c r="CO197" s="15"/>
      <c r="CP197" s="15"/>
      <c r="CQ197" s="15"/>
      <c r="CR197" s="15"/>
      <c r="CS197" s="15"/>
      <c r="CT197" s="15"/>
      <c r="CU197" s="15"/>
      <c r="CV197" s="15"/>
      <c r="CW197" s="15"/>
      <c r="CX197" s="15"/>
      <c r="CY197" s="15"/>
      <c r="CZ197" s="15"/>
      <c r="DA197" s="15"/>
      <c r="DB197" s="15"/>
      <c r="DC197" s="15"/>
      <c r="DD197" s="15"/>
      <c r="DE197" s="15"/>
      <c r="DF197" s="15"/>
      <c r="DG197" s="15"/>
      <c r="DH197" s="15"/>
      <c r="DI197" s="15"/>
    </row>
    <row r="198" spans="1:113" s="885" customFormat="1">
      <c r="A198" s="597">
        <v>211</v>
      </c>
      <c r="B198" s="735" t="s">
        <v>247</v>
      </c>
      <c r="C198" s="852"/>
      <c r="D198" s="852"/>
      <c r="E198" s="852"/>
      <c r="F198" s="344"/>
      <c r="G198" s="344"/>
      <c r="H198" s="344"/>
      <c r="I198" s="852"/>
      <c r="J198" s="737"/>
      <c r="K198" s="737"/>
      <c r="L198" s="737"/>
      <c r="M198" s="737"/>
      <c r="N198" s="737"/>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c r="CA198" s="15"/>
      <c r="CB198" s="15"/>
      <c r="CC198" s="15"/>
      <c r="CD198" s="15"/>
      <c r="CE198" s="15"/>
      <c r="CF198" s="15"/>
      <c r="CG198" s="15"/>
      <c r="CH198" s="15"/>
      <c r="CI198" s="15"/>
      <c r="CJ198" s="15"/>
      <c r="CK198" s="15"/>
      <c r="CL198" s="15"/>
      <c r="CM198" s="15"/>
      <c r="CN198" s="15"/>
      <c r="CO198" s="15"/>
      <c r="CP198" s="15"/>
      <c r="CQ198" s="15"/>
      <c r="CR198" s="15"/>
      <c r="CS198" s="15"/>
      <c r="CT198" s="15"/>
      <c r="CU198" s="15"/>
      <c r="CV198" s="15"/>
      <c r="CW198" s="15"/>
      <c r="CX198" s="15"/>
      <c r="CY198" s="15"/>
      <c r="CZ198" s="15"/>
      <c r="DA198" s="15"/>
      <c r="DB198" s="15"/>
      <c r="DC198" s="15"/>
      <c r="DD198" s="15"/>
      <c r="DE198" s="15"/>
      <c r="DF198" s="15"/>
      <c r="DG198" s="15"/>
      <c r="DH198" s="15"/>
      <c r="DI198" s="15"/>
    </row>
    <row r="199" spans="1:113" s="885" customFormat="1">
      <c r="A199" s="597"/>
      <c r="B199" s="735" t="s">
        <v>248</v>
      </c>
      <c r="C199" s="853"/>
      <c r="D199" s="853"/>
      <c r="E199" s="853"/>
      <c r="F199" s="344"/>
      <c r="G199" s="344"/>
      <c r="H199" s="344"/>
      <c r="I199" s="852"/>
      <c r="J199" s="737"/>
      <c r="K199" s="737"/>
      <c r="L199" s="737"/>
      <c r="M199" s="737"/>
      <c r="N199" s="737"/>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c r="CA199" s="15"/>
      <c r="CB199" s="15"/>
      <c r="CC199" s="15"/>
      <c r="CD199" s="15"/>
      <c r="CE199" s="15"/>
      <c r="CF199" s="15"/>
      <c r="CG199" s="15"/>
      <c r="CH199" s="15"/>
      <c r="CI199" s="15"/>
      <c r="CJ199" s="15"/>
      <c r="CK199" s="15"/>
      <c r="CL199" s="15"/>
      <c r="CM199" s="15"/>
      <c r="CN199" s="15"/>
      <c r="CO199" s="15"/>
      <c r="CP199" s="15"/>
      <c r="CQ199" s="15"/>
      <c r="CR199" s="15"/>
      <c r="CS199" s="15"/>
      <c r="CT199" s="15"/>
      <c r="CU199" s="15"/>
      <c r="CV199" s="15"/>
      <c r="CW199" s="15"/>
      <c r="CX199" s="15"/>
      <c r="CY199" s="15"/>
      <c r="CZ199" s="15"/>
      <c r="DA199" s="15"/>
      <c r="DB199" s="15"/>
      <c r="DC199" s="15"/>
      <c r="DD199" s="15"/>
      <c r="DE199" s="15"/>
      <c r="DF199" s="15"/>
      <c r="DG199" s="15"/>
      <c r="DH199" s="15"/>
      <c r="DI199" s="15"/>
    </row>
    <row r="200" spans="1:113" s="885" customFormat="1">
      <c r="A200" s="597"/>
      <c r="B200" s="735" t="s">
        <v>249</v>
      </c>
      <c r="C200" s="853"/>
      <c r="D200" s="853"/>
      <c r="E200" s="853"/>
      <c r="F200" s="344"/>
      <c r="G200" s="344"/>
      <c r="H200" s="344"/>
      <c r="I200" s="852"/>
      <c r="J200" s="737"/>
      <c r="K200" s="737"/>
      <c r="L200" s="737"/>
      <c r="M200" s="737"/>
      <c r="N200" s="737"/>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c r="AZ200" s="15"/>
      <c r="BA200" s="15"/>
      <c r="BB200" s="15"/>
      <c r="BC200" s="15"/>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15"/>
      <c r="BZ200" s="15"/>
      <c r="CA200" s="15"/>
      <c r="CB200" s="15"/>
      <c r="CC200" s="15"/>
      <c r="CD200" s="15"/>
      <c r="CE200" s="15"/>
      <c r="CF200" s="15"/>
      <c r="CG200" s="15"/>
      <c r="CH200" s="15"/>
      <c r="CI200" s="15"/>
      <c r="CJ200" s="15"/>
      <c r="CK200" s="15"/>
      <c r="CL200" s="15"/>
      <c r="CM200" s="15"/>
      <c r="CN200" s="15"/>
      <c r="CO200" s="15"/>
      <c r="CP200" s="15"/>
      <c r="CQ200" s="15"/>
      <c r="CR200" s="15"/>
      <c r="CS200" s="15"/>
      <c r="CT200" s="15"/>
      <c r="CU200" s="15"/>
      <c r="CV200" s="15"/>
      <c r="CW200" s="15"/>
      <c r="CX200" s="15"/>
      <c r="CY200" s="15"/>
      <c r="CZ200" s="15"/>
      <c r="DA200" s="15"/>
      <c r="DB200" s="15"/>
      <c r="DC200" s="15"/>
      <c r="DD200" s="15"/>
      <c r="DE200" s="15"/>
      <c r="DF200" s="15"/>
      <c r="DG200" s="15"/>
      <c r="DH200" s="15"/>
      <c r="DI200" s="15"/>
    </row>
    <row r="201" spans="1:113" s="885" customFormat="1">
      <c r="A201" s="597">
        <v>212</v>
      </c>
      <c r="B201" s="735" t="s">
        <v>250</v>
      </c>
      <c r="C201" s="852"/>
      <c r="D201" s="852"/>
      <c r="E201" s="852"/>
      <c r="F201" s="344"/>
      <c r="G201" s="344"/>
      <c r="H201" s="344"/>
      <c r="I201" s="852"/>
      <c r="J201" s="737"/>
      <c r="K201" s="737"/>
      <c r="L201" s="737"/>
      <c r="M201" s="737"/>
      <c r="N201" s="737"/>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c r="AY201" s="15"/>
      <c r="AZ201" s="15"/>
      <c r="BA201" s="15"/>
      <c r="BB201" s="15"/>
      <c r="BC201" s="15"/>
      <c r="BD201" s="15"/>
      <c r="BE201" s="15"/>
      <c r="BF201" s="15"/>
      <c r="BG201" s="15"/>
      <c r="BH201" s="15"/>
      <c r="BI201" s="15"/>
      <c r="BJ201" s="15"/>
      <c r="BK201" s="15"/>
      <c r="BL201" s="15"/>
      <c r="BM201" s="15"/>
      <c r="BN201" s="15"/>
      <c r="BO201" s="15"/>
      <c r="BP201" s="15"/>
      <c r="BQ201" s="15"/>
      <c r="BR201" s="15"/>
      <c r="BS201" s="15"/>
      <c r="BT201" s="15"/>
      <c r="BU201" s="15"/>
      <c r="BV201" s="15"/>
      <c r="BW201" s="15"/>
      <c r="BX201" s="15"/>
      <c r="BY201" s="15"/>
      <c r="BZ201" s="15"/>
      <c r="CA201" s="15"/>
      <c r="CB201" s="15"/>
      <c r="CC201" s="15"/>
      <c r="CD201" s="15"/>
      <c r="CE201" s="15"/>
      <c r="CF201" s="15"/>
      <c r="CG201" s="15"/>
      <c r="CH201" s="15"/>
      <c r="CI201" s="15"/>
      <c r="CJ201" s="15"/>
      <c r="CK201" s="15"/>
      <c r="CL201" s="15"/>
      <c r="CM201" s="15"/>
      <c r="CN201" s="15"/>
      <c r="CO201" s="15"/>
      <c r="CP201" s="15"/>
      <c r="CQ201" s="15"/>
      <c r="CR201" s="15"/>
      <c r="CS201" s="15"/>
      <c r="CT201" s="15"/>
      <c r="CU201" s="15"/>
      <c r="CV201" s="15"/>
      <c r="CW201" s="15"/>
      <c r="CX201" s="15"/>
      <c r="CY201" s="15"/>
      <c r="CZ201" s="15"/>
      <c r="DA201" s="15"/>
      <c r="DB201" s="15"/>
      <c r="DC201" s="15"/>
      <c r="DD201" s="15"/>
      <c r="DE201" s="15"/>
      <c r="DF201" s="15"/>
      <c r="DG201" s="15"/>
      <c r="DH201" s="15"/>
      <c r="DI201" s="15"/>
    </row>
    <row r="202" spans="1:113" s="579" customFormat="1">
      <c r="A202" s="597"/>
      <c r="B202" s="588" t="s">
        <v>251</v>
      </c>
      <c r="C202" s="372"/>
      <c r="D202" s="372"/>
      <c r="E202" s="372"/>
      <c r="F202" s="344"/>
      <c r="G202" s="372"/>
      <c r="H202" s="372"/>
      <c r="I202" s="852"/>
      <c r="J202" s="737">
        <v>3554.2</v>
      </c>
      <c r="K202" s="737">
        <v>3228.9</v>
      </c>
      <c r="L202" s="737">
        <v>3121.1</v>
      </c>
      <c r="M202" s="737">
        <v>3392.8</v>
      </c>
      <c r="N202" s="737">
        <v>3857.8</v>
      </c>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c r="AY202" s="15"/>
      <c r="AZ202" s="15"/>
      <c r="BA202" s="15"/>
      <c r="BB202" s="15"/>
      <c r="BC202" s="15"/>
      <c r="BD202" s="15"/>
      <c r="BE202" s="15"/>
      <c r="BF202" s="15"/>
      <c r="BG202" s="15"/>
      <c r="BH202" s="15"/>
      <c r="BI202" s="15"/>
      <c r="BJ202" s="15"/>
      <c r="BK202" s="15"/>
      <c r="BL202" s="15"/>
      <c r="BM202" s="15"/>
      <c r="BN202" s="15"/>
      <c r="BO202" s="15"/>
      <c r="BP202" s="15"/>
      <c r="BQ202" s="15"/>
      <c r="BR202" s="15"/>
      <c r="BS202" s="15"/>
      <c r="BT202" s="15"/>
      <c r="BU202" s="15"/>
      <c r="BV202" s="15"/>
      <c r="BW202" s="15"/>
      <c r="BX202" s="15"/>
      <c r="BY202" s="15"/>
      <c r="BZ202" s="15"/>
      <c r="CA202" s="15"/>
      <c r="CB202" s="15"/>
      <c r="CC202" s="15"/>
      <c r="CD202" s="15"/>
      <c r="CE202" s="15"/>
      <c r="CF202" s="15"/>
      <c r="CG202" s="15"/>
      <c r="CH202" s="15"/>
      <c r="CI202" s="15"/>
      <c r="CJ202" s="15"/>
      <c r="CK202" s="15"/>
      <c r="CL202" s="15"/>
      <c r="CM202" s="15"/>
      <c r="CN202" s="15"/>
      <c r="CO202" s="15"/>
      <c r="CP202" s="15"/>
      <c r="CQ202" s="15"/>
      <c r="CR202" s="15"/>
      <c r="CS202" s="15"/>
      <c r="CT202" s="15"/>
      <c r="CU202" s="15"/>
      <c r="CV202" s="15"/>
      <c r="CW202" s="15"/>
      <c r="CX202" s="15"/>
      <c r="CY202" s="15"/>
      <c r="CZ202" s="15"/>
      <c r="DA202" s="15"/>
      <c r="DB202" s="15"/>
      <c r="DC202" s="15"/>
      <c r="DD202" s="15"/>
      <c r="DE202" s="15"/>
      <c r="DF202" s="15"/>
      <c r="DG202" s="15"/>
      <c r="DH202" s="15"/>
      <c r="DI202" s="15"/>
    </row>
    <row r="203" spans="1:113" s="579" customFormat="1">
      <c r="A203" s="597"/>
      <c r="B203" s="588" t="s">
        <v>252</v>
      </c>
      <c r="C203" s="372"/>
      <c r="D203" s="372"/>
      <c r="E203" s="372"/>
      <c r="F203" s="344"/>
      <c r="G203" s="372"/>
      <c r="H203" s="372"/>
      <c r="I203" s="852"/>
      <c r="J203" s="737">
        <v>932</v>
      </c>
      <c r="K203" s="737">
        <v>846.7</v>
      </c>
      <c r="L203" s="737">
        <v>818.4</v>
      </c>
      <c r="M203" s="737">
        <v>889.7</v>
      </c>
      <c r="N203" s="737">
        <v>1011.6</v>
      </c>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5"/>
      <c r="AV203" s="15"/>
      <c r="AW203" s="15"/>
      <c r="AX203" s="15"/>
      <c r="AY203" s="15"/>
      <c r="AZ203" s="15"/>
      <c r="BA203" s="15"/>
      <c r="BB203" s="15"/>
      <c r="BC203" s="15"/>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15"/>
      <c r="BZ203" s="15"/>
      <c r="CA203" s="15"/>
      <c r="CB203" s="15"/>
      <c r="CC203" s="15"/>
      <c r="CD203" s="15"/>
      <c r="CE203" s="15"/>
      <c r="CF203" s="15"/>
      <c r="CG203" s="15"/>
      <c r="CH203" s="15"/>
      <c r="CI203" s="15"/>
      <c r="CJ203" s="15"/>
      <c r="CK203" s="15"/>
      <c r="CL203" s="15"/>
      <c r="CM203" s="15"/>
      <c r="CN203" s="15"/>
      <c r="CO203" s="15"/>
      <c r="CP203" s="15"/>
      <c r="CQ203" s="15"/>
      <c r="CR203" s="15"/>
      <c r="CS203" s="15"/>
      <c r="CT203" s="15"/>
      <c r="CU203" s="15"/>
      <c r="CV203" s="15"/>
      <c r="CW203" s="15"/>
      <c r="CX203" s="15"/>
      <c r="CY203" s="15"/>
      <c r="CZ203" s="15"/>
      <c r="DA203" s="15"/>
      <c r="DB203" s="15"/>
      <c r="DC203" s="15"/>
      <c r="DD203" s="15"/>
      <c r="DE203" s="15"/>
      <c r="DF203" s="15"/>
      <c r="DG203" s="15"/>
      <c r="DH203" s="15"/>
      <c r="DI203" s="15"/>
    </row>
    <row r="204" spans="1:113" s="885" customFormat="1">
      <c r="A204" s="597"/>
      <c r="B204" s="588" t="s">
        <v>254</v>
      </c>
      <c r="C204" s="372"/>
      <c r="D204" s="372"/>
      <c r="E204" s="372"/>
      <c r="F204" s="344"/>
      <c r="G204" s="372"/>
      <c r="H204" s="372"/>
      <c r="I204" s="852"/>
      <c r="J204" s="737">
        <v>88.2</v>
      </c>
      <c r="K204" s="737">
        <v>80.099999999999994</v>
      </c>
      <c r="L204" s="737">
        <v>77.400000000000006</v>
      </c>
      <c r="M204" s="737">
        <v>84.2</v>
      </c>
      <c r="N204" s="737">
        <v>95.7</v>
      </c>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c r="AY204" s="15"/>
      <c r="AZ204" s="15"/>
      <c r="BA204" s="15"/>
      <c r="BB204" s="15"/>
      <c r="BC204" s="15"/>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15"/>
      <c r="CA204" s="15"/>
      <c r="CB204" s="15"/>
      <c r="CC204" s="15"/>
      <c r="CD204" s="15"/>
      <c r="CE204" s="15"/>
      <c r="CF204" s="15"/>
      <c r="CG204" s="15"/>
      <c r="CH204" s="15"/>
      <c r="CI204" s="15"/>
      <c r="CJ204" s="15"/>
      <c r="CK204" s="15"/>
      <c r="CL204" s="15"/>
      <c r="CM204" s="15"/>
      <c r="CN204" s="15"/>
      <c r="CO204" s="15"/>
      <c r="CP204" s="15"/>
      <c r="CQ204" s="15"/>
      <c r="CR204" s="15"/>
      <c r="CS204" s="15"/>
      <c r="CT204" s="15"/>
      <c r="CU204" s="15"/>
      <c r="CV204" s="15"/>
      <c r="CW204" s="15"/>
      <c r="CX204" s="15"/>
      <c r="CY204" s="15"/>
      <c r="CZ204" s="15"/>
      <c r="DA204" s="15"/>
      <c r="DB204" s="15"/>
      <c r="DC204" s="15"/>
      <c r="DD204" s="15"/>
      <c r="DE204" s="15"/>
      <c r="DF204" s="15"/>
      <c r="DG204" s="15"/>
      <c r="DH204" s="15"/>
      <c r="DI204" s="15"/>
    </row>
    <row r="205" spans="1:113" s="579" customFormat="1">
      <c r="A205" s="597"/>
      <c r="B205" s="588" t="s">
        <v>255</v>
      </c>
      <c r="C205" s="372"/>
      <c r="D205" s="372"/>
      <c r="E205" s="372"/>
      <c r="F205" s="344"/>
      <c r="G205" s="372"/>
      <c r="H205" s="372"/>
      <c r="I205" s="852"/>
      <c r="J205" s="737">
        <v>1035.7</v>
      </c>
      <c r="K205" s="737">
        <v>940.9</v>
      </c>
      <c r="L205" s="738">
        <v>909.5</v>
      </c>
      <c r="M205" s="738">
        <v>988.6</v>
      </c>
      <c r="N205" s="738">
        <v>1124.0999999999999</v>
      </c>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c r="AY205" s="15"/>
      <c r="AZ205" s="15"/>
      <c r="BA205" s="15"/>
      <c r="BB205" s="15"/>
      <c r="BC205" s="15"/>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15"/>
      <c r="CA205" s="15"/>
      <c r="CB205" s="15"/>
      <c r="CC205" s="15"/>
      <c r="CD205" s="15"/>
      <c r="CE205" s="15"/>
      <c r="CF205" s="15"/>
      <c r="CG205" s="15"/>
      <c r="CH205" s="15"/>
      <c r="CI205" s="15"/>
      <c r="CJ205" s="15"/>
      <c r="CK205" s="15"/>
      <c r="CL205" s="15"/>
      <c r="CM205" s="15"/>
      <c r="CN205" s="15"/>
      <c r="CO205" s="15"/>
      <c r="CP205" s="15"/>
      <c r="CQ205" s="15"/>
      <c r="CR205" s="15"/>
      <c r="CS205" s="15"/>
      <c r="CT205" s="15"/>
      <c r="CU205" s="15"/>
      <c r="CV205" s="15"/>
      <c r="CW205" s="15"/>
      <c r="CX205" s="15"/>
      <c r="CY205" s="15"/>
      <c r="CZ205" s="15"/>
      <c r="DA205" s="15"/>
      <c r="DB205" s="15"/>
      <c r="DC205" s="15"/>
      <c r="DD205" s="15"/>
      <c r="DE205" s="15"/>
      <c r="DF205" s="15"/>
      <c r="DG205" s="15"/>
      <c r="DH205" s="15"/>
      <c r="DI205" s="15"/>
    </row>
    <row r="206" spans="1:113" s="579" customFormat="1">
      <c r="A206" s="597"/>
      <c r="B206" s="735" t="s">
        <v>261</v>
      </c>
      <c r="C206" s="852"/>
      <c r="D206" s="852"/>
      <c r="E206" s="852"/>
      <c r="F206" s="841"/>
      <c r="G206" s="841"/>
      <c r="H206" s="841"/>
      <c r="I206" s="852"/>
      <c r="J206" s="737"/>
      <c r="K206" s="737"/>
      <c r="L206" s="737"/>
      <c r="M206" s="737"/>
      <c r="N206" s="737"/>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c r="CA206" s="15"/>
      <c r="CB206" s="15"/>
      <c r="CC206" s="15"/>
      <c r="CD206" s="15"/>
      <c r="CE206" s="15"/>
      <c r="CF206" s="15"/>
      <c r="CG206" s="15"/>
      <c r="CH206" s="15"/>
      <c r="CI206" s="15"/>
      <c r="CJ206" s="15"/>
      <c r="CK206" s="15"/>
      <c r="CL206" s="15"/>
      <c r="CM206" s="15"/>
      <c r="CN206" s="15"/>
      <c r="CO206" s="15"/>
      <c r="CP206" s="15"/>
      <c r="CQ206" s="15"/>
      <c r="CR206" s="15"/>
      <c r="CS206" s="15"/>
      <c r="CT206" s="15"/>
      <c r="CU206" s="15"/>
      <c r="CV206" s="15"/>
      <c r="CW206" s="15"/>
      <c r="CX206" s="15"/>
      <c r="CY206" s="15"/>
      <c r="CZ206" s="15"/>
      <c r="DA206" s="15"/>
      <c r="DB206" s="15"/>
      <c r="DC206" s="15"/>
      <c r="DD206" s="15"/>
      <c r="DE206" s="15"/>
      <c r="DF206" s="15"/>
      <c r="DG206" s="15"/>
      <c r="DH206" s="15"/>
      <c r="DI206" s="15"/>
    </row>
    <row r="207" spans="1:113" s="579" customFormat="1">
      <c r="A207" s="597"/>
      <c r="B207" s="735" t="s">
        <v>262</v>
      </c>
      <c r="C207" s="852"/>
      <c r="D207" s="852"/>
      <c r="E207" s="852"/>
      <c r="F207" s="841"/>
      <c r="G207" s="841"/>
      <c r="H207" s="841"/>
      <c r="I207" s="852"/>
      <c r="J207" s="737"/>
      <c r="K207" s="737"/>
      <c r="L207" s="737"/>
      <c r="M207" s="737"/>
      <c r="N207" s="737"/>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15"/>
      <c r="AY207" s="15"/>
      <c r="AZ207" s="15"/>
      <c r="BA207" s="15"/>
      <c r="BB207" s="15"/>
      <c r="BC207" s="15"/>
      <c r="BD207" s="15"/>
      <c r="BE207" s="15"/>
      <c r="BF207" s="15"/>
      <c r="BG207" s="15"/>
      <c r="BH207" s="15"/>
      <c r="BI207" s="15"/>
      <c r="BJ207" s="15"/>
      <c r="BK207" s="15"/>
      <c r="BL207" s="15"/>
      <c r="BM207" s="15"/>
      <c r="BN207" s="15"/>
      <c r="BO207" s="15"/>
      <c r="BP207" s="15"/>
      <c r="BQ207" s="15"/>
      <c r="BR207" s="15"/>
      <c r="BS207" s="15"/>
      <c r="BT207" s="15"/>
      <c r="BU207" s="15"/>
      <c r="BV207" s="15"/>
      <c r="BW207" s="15"/>
      <c r="BX207" s="15"/>
      <c r="BY207" s="15"/>
      <c r="BZ207" s="15"/>
      <c r="CA207" s="15"/>
      <c r="CB207" s="15"/>
      <c r="CC207" s="15"/>
      <c r="CD207" s="15"/>
      <c r="CE207" s="15"/>
      <c r="CF207" s="15"/>
      <c r="CG207" s="15"/>
      <c r="CH207" s="15"/>
      <c r="CI207" s="15"/>
      <c r="CJ207" s="15"/>
      <c r="CK207" s="15"/>
      <c r="CL207" s="15"/>
      <c r="CM207" s="15"/>
      <c r="CN207" s="15"/>
      <c r="CO207" s="15"/>
      <c r="CP207" s="15"/>
      <c r="CQ207" s="15"/>
      <c r="CR207" s="15"/>
      <c r="CS207" s="15"/>
      <c r="CT207" s="15"/>
      <c r="CU207" s="15"/>
      <c r="CV207" s="15"/>
      <c r="CW207" s="15"/>
      <c r="CX207" s="15"/>
      <c r="CY207" s="15"/>
      <c r="CZ207" s="15"/>
      <c r="DA207" s="15"/>
      <c r="DB207" s="15"/>
      <c r="DC207" s="15"/>
      <c r="DD207" s="15"/>
      <c r="DE207" s="15"/>
      <c r="DF207" s="15"/>
      <c r="DG207" s="15"/>
      <c r="DH207" s="15"/>
      <c r="DI207" s="15"/>
    </row>
    <row r="208" spans="1:113" s="579" customFormat="1">
      <c r="A208" s="597"/>
      <c r="B208" s="735" t="s">
        <v>257</v>
      </c>
      <c r="C208" s="852"/>
      <c r="D208" s="852"/>
      <c r="E208" s="852"/>
      <c r="F208" s="841"/>
      <c r="G208" s="371"/>
      <c r="H208" s="371"/>
      <c r="I208" s="852"/>
      <c r="J208" s="737"/>
      <c r="K208" s="737"/>
      <c r="L208" s="737"/>
      <c r="M208" s="737"/>
      <c r="N208" s="737"/>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c r="AT208" s="15"/>
      <c r="AU208" s="15"/>
      <c r="AV208" s="15"/>
      <c r="AW208" s="15"/>
      <c r="AX208" s="15"/>
      <c r="AY208" s="15"/>
      <c r="AZ208" s="15"/>
      <c r="BA208" s="15"/>
      <c r="BB208" s="15"/>
      <c r="BC208" s="15"/>
      <c r="BD208" s="15"/>
      <c r="BE208" s="15"/>
      <c r="BF208" s="15"/>
      <c r="BG208" s="15"/>
      <c r="BH208" s="15"/>
      <c r="BI208" s="15"/>
      <c r="BJ208" s="15"/>
      <c r="BK208" s="15"/>
      <c r="BL208" s="15"/>
      <c r="BM208" s="15"/>
      <c r="BN208" s="15"/>
      <c r="BO208" s="15"/>
      <c r="BP208" s="15"/>
      <c r="BQ208" s="15"/>
      <c r="BR208" s="15"/>
      <c r="BS208" s="15"/>
      <c r="BT208" s="15"/>
      <c r="BU208" s="15"/>
      <c r="BV208" s="15"/>
      <c r="BW208" s="15"/>
      <c r="BX208" s="15"/>
      <c r="BY208" s="15"/>
      <c r="BZ208" s="15"/>
      <c r="CA208" s="15"/>
      <c r="CB208" s="15"/>
      <c r="CC208" s="15"/>
      <c r="CD208" s="15"/>
      <c r="CE208" s="15"/>
      <c r="CF208" s="15"/>
      <c r="CG208" s="15"/>
      <c r="CH208" s="15"/>
      <c r="CI208" s="15"/>
      <c r="CJ208" s="15"/>
      <c r="CK208" s="15"/>
      <c r="CL208" s="15"/>
      <c r="CM208" s="15"/>
      <c r="CN208" s="15"/>
      <c r="CO208" s="15"/>
      <c r="CP208" s="15"/>
      <c r="CQ208" s="15"/>
      <c r="CR208" s="15"/>
      <c r="CS208" s="15"/>
      <c r="CT208" s="15"/>
      <c r="CU208" s="15"/>
      <c r="CV208" s="15"/>
      <c r="CW208" s="15"/>
      <c r="CX208" s="15"/>
      <c r="CY208" s="15"/>
      <c r="CZ208" s="15"/>
      <c r="DA208" s="15"/>
      <c r="DB208" s="15"/>
      <c r="DC208" s="15"/>
      <c r="DD208" s="15"/>
      <c r="DE208" s="15"/>
      <c r="DF208" s="15"/>
      <c r="DG208" s="15"/>
      <c r="DH208" s="15"/>
      <c r="DI208" s="15"/>
    </row>
    <row r="209" spans="1:113" s="579" customFormat="1">
      <c r="A209" s="597"/>
      <c r="B209" s="735" t="s">
        <v>258</v>
      </c>
      <c r="C209" s="852"/>
      <c r="D209" s="852"/>
      <c r="E209" s="852"/>
      <c r="F209" s="841"/>
      <c r="G209" s="371"/>
      <c r="H209" s="371"/>
      <c r="I209" s="852"/>
      <c r="J209" s="737"/>
      <c r="K209" s="737"/>
      <c r="L209" s="737"/>
      <c r="M209" s="737"/>
      <c r="N209" s="737"/>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c r="AU209" s="15"/>
      <c r="AV209" s="15"/>
      <c r="AW209" s="15"/>
      <c r="AX209" s="15"/>
      <c r="AY209" s="15"/>
      <c r="AZ209" s="15"/>
      <c r="BA209" s="15"/>
      <c r="BB209" s="15"/>
      <c r="BC209" s="15"/>
      <c r="BD209" s="15"/>
      <c r="BE209" s="15"/>
      <c r="BF209" s="15"/>
      <c r="BG209" s="15"/>
      <c r="BH209" s="15"/>
      <c r="BI209" s="15"/>
      <c r="BJ209" s="15"/>
      <c r="BK209" s="15"/>
      <c r="BL209" s="15"/>
      <c r="BM209" s="15"/>
      <c r="BN209" s="15"/>
      <c r="BO209" s="15"/>
      <c r="BP209" s="15"/>
      <c r="BQ209" s="15"/>
      <c r="BR209" s="15"/>
      <c r="BS209" s="15"/>
      <c r="BT209" s="15"/>
      <c r="BU209" s="15"/>
      <c r="BV209" s="15"/>
      <c r="BW209" s="15"/>
      <c r="BX209" s="15"/>
      <c r="BY209" s="15"/>
      <c r="BZ209" s="15"/>
      <c r="CA209" s="15"/>
      <c r="CB209" s="15"/>
      <c r="CC209" s="15"/>
      <c r="CD209" s="15"/>
      <c r="CE209" s="15"/>
      <c r="CF209" s="15"/>
      <c r="CG209" s="15"/>
      <c r="CH209" s="15"/>
      <c r="CI209" s="15"/>
      <c r="CJ209" s="15"/>
      <c r="CK209" s="15"/>
      <c r="CL209" s="15"/>
      <c r="CM209" s="15"/>
      <c r="CN209" s="15"/>
      <c r="CO209" s="15"/>
      <c r="CP209" s="15"/>
      <c r="CQ209" s="15"/>
      <c r="CR209" s="15"/>
      <c r="CS209" s="15"/>
      <c r="CT209" s="15"/>
      <c r="CU209" s="15"/>
      <c r="CV209" s="15"/>
      <c r="CW209" s="15"/>
      <c r="CX209" s="15"/>
      <c r="CY209" s="15"/>
      <c r="CZ209" s="15"/>
      <c r="DA209" s="15"/>
      <c r="DB209" s="15"/>
      <c r="DC209" s="15"/>
      <c r="DD209" s="15"/>
      <c r="DE209" s="15"/>
      <c r="DF209" s="15"/>
      <c r="DG209" s="15"/>
      <c r="DH209" s="15"/>
      <c r="DI209" s="15"/>
    </row>
    <row r="210" spans="1:113" s="579" customFormat="1">
      <c r="A210" s="597"/>
      <c r="B210" s="735" t="s">
        <v>259</v>
      </c>
      <c r="C210" s="852"/>
      <c r="D210" s="852"/>
      <c r="E210" s="852"/>
      <c r="F210" s="344"/>
      <c r="G210" s="372"/>
      <c r="H210" s="372"/>
      <c r="I210" s="852"/>
      <c r="J210" s="737"/>
      <c r="K210" s="737"/>
      <c r="L210" s="737"/>
      <c r="M210" s="737"/>
      <c r="N210" s="737"/>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c r="AU210" s="15"/>
      <c r="AV210" s="15"/>
      <c r="AW210" s="15"/>
      <c r="AX210" s="15"/>
      <c r="AY210" s="15"/>
      <c r="AZ210" s="15"/>
      <c r="BA210" s="15"/>
      <c r="BB210" s="15"/>
      <c r="BC210" s="15"/>
      <c r="BD210" s="15"/>
      <c r="BE210" s="15"/>
      <c r="BF210" s="15"/>
      <c r="BG210" s="15"/>
      <c r="BH210" s="15"/>
      <c r="BI210" s="15"/>
      <c r="BJ210" s="15"/>
      <c r="BK210" s="15"/>
      <c r="BL210" s="15"/>
      <c r="BM210" s="15"/>
      <c r="BN210" s="15"/>
      <c r="BO210" s="15"/>
      <c r="BP210" s="15"/>
      <c r="BQ210" s="15"/>
      <c r="BR210" s="15"/>
      <c r="BS210" s="15"/>
      <c r="BT210" s="15"/>
      <c r="BU210" s="15"/>
      <c r="BV210" s="15"/>
      <c r="BW210" s="15"/>
      <c r="BX210" s="15"/>
      <c r="BY210" s="15"/>
      <c r="BZ210" s="15"/>
      <c r="CA210" s="15"/>
      <c r="CB210" s="15"/>
      <c r="CC210" s="15"/>
      <c r="CD210" s="15"/>
      <c r="CE210" s="15"/>
      <c r="CF210" s="15"/>
      <c r="CG210" s="15"/>
      <c r="CH210" s="15"/>
      <c r="CI210" s="15"/>
      <c r="CJ210" s="15"/>
      <c r="CK210" s="15"/>
      <c r="CL210" s="15"/>
      <c r="CM210" s="15"/>
      <c r="CN210" s="15"/>
      <c r="CO210" s="15"/>
      <c r="CP210" s="15"/>
      <c r="CQ210" s="15"/>
      <c r="CR210" s="15"/>
      <c r="CS210" s="15"/>
      <c r="CT210" s="15"/>
      <c r="CU210" s="15"/>
      <c r="CV210" s="15"/>
      <c r="CW210" s="15"/>
      <c r="CX210" s="15"/>
      <c r="CY210" s="15"/>
      <c r="CZ210" s="15"/>
      <c r="DA210" s="15"/>
      <c r="DB210" s="15"/>
      <c r="DC210" s="15"/>
      <c r="DD210" s="15"/>
      <c r="DE210" s="15"/>
      <c r="DF210" s="15"/>
      <c r="DG210" s="15"/>
      <c r="DH210" s="15"/>
      <c r="DI210" s="15"/>
    </row>
    <row r="211" spans="1:113" s="579" customFormat="1">
      <c r="A211" s="597"/>
      <c r="B211" s="735" t="s">
        <v>260</v>
      </c>
      <c r="C211" s="852"/>
      <c r="D211" s="852"/>
      <c r="E211" s="852"/>
      <c r="F211" s="344"/>
      <c r="G211" s="841"/>
      <c r="H211" s="841"/>
      <c r="I211" s="852"/>
      <c r="J211" s="737"/>
      <c r="K211" s="737"/>
      <c r="L211" s="737"/>
      <c r="M211" s="737"/>
      <c r="N211" s="737"/>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c r="AU211" s="15"/>
      <c r="AV211" s="15"/>
      <c r="AW211" s="15"/>
      <c r="AX211" s="15"/>
      <c r="AY211" s="15"/>
      <c r="AZ211" s="15"/>
      <c r="BA211" s="15"/>
      <c r="BB211" s="15"/>
      <c r="BC211" s="15"/>
      <c r="BD211" s="15"/>
      <c r="BE211" s="15"/>
      <c r="BF211" s="15"/>
      <c r="BG211" s="15"/>
      <c r="BH211" s="15"/>
      <c r="BI211" s="15"/>
      <c r="BJ211" s="15"/>
      <c r="BK211" s="15"/>
      <c r="BL211" s="15"/>
      <c r="BM211" s="15"/>
      <c r="BN211" s="15"/>
      <c r="BO211" s="15"/>
      <c r="BP211" s="15"/>
      <c r="BQ211" s="15"/>
      <c r="BR211" s="15"/>
      <c r="BS211" s="15"/>
      <c r="BT211" s="15"/>
      <c r="BU211" s="15"/>
      <c r="BV211" s="15"/>
      <c r="BW211" s="15"/>
      <c r="BX211" s="15"/>
      <c r="BY211" s="15"/>
      <c r="BZ211" s="15"/>
      <c r="CA211" s="15"/>
      <c r="CB211" s="15"/>
      <c r="CC211" s="15"/>
      <c r="CD211" s="15"/>
      <c r="CE211" s="15"/>
      <c r="CF211" s="15"/>
      <c r="CG211" s="15"/>
      <c r="CH211" s="15"/>
      <c r="CI211" s="15"/>
      <c r="CJ211" s="15"/>
      <c r="CK211" s="15"/>
      <c r="CL211" s="15"/>
      <c r="CM211" s="15"/>
      <c r="CN211" s="15"/>
      <c r="CO211" s="15"/>
      <c r="CP211" s="15"/>
      <c r="CQ211" s="15"/>
      <c r="CR211" s="15"/>
      <c r="CS211" s="15"/>
      <c r="CT211" s="15"/>
      <c r="CU211" s="15"/>
      <c r="CV211" s="15"/>
      <c r="CW211" s="15"/>
      <c r="CX211" s="15"/>
      <c r="CY211" s="15"/>
      <c r="CZ211" s="15"/>
      <c r="DA211" s="15"/>
      <c r="DB211" s="15"/>
      <c r="DC211" s="15"/>
      <c r="DD211" s="15"/>
      <c r="DE211" s="15"/>
      <c r="DF211" s="15"/>
      <c r="DG211" s="15"/>
      <c r="DH211" s="15"/>
      <c r="DI211" s="15"/>
    </row>
    <row r="212" spans="1:113" s="579" customFormat="1">
      <c r="A212" s="597"/>
      <c r="B212" s="735" t="s">
        <v>263</v>
      </c>
      <c r="C212" s="852"/>
      <c r="D212" s="852"/>
      <c r="E212" s="852"/>
      <c r="F212" s="344"/>
      <c r="G212" s="841"/>
      <c r="H212" s="841"/>
      <c r="I212" s="852"/>
      <c r="J212" s="737"/>
      <c r="K212" s="737"/>
      <c r="L212" s="737"/>
      <c r="M212" s="737"/>
      <c r="N212" s="737"/>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c r="AU212" s="15"/>
      <c r="AV212" s="15"/>
      <c r="AW212" s="15"/>
      <c r="AX212" s="15"/>
      <c r="AY212" s="15"/>
      <c r="AZ212" s="15"/>
      <c r="BA212" s="15"/>
      <c r="BB212" s="15"/>
      <c r="BC212" s="15"/>
      <c r="BD212" s="15"/>
      <c r="BE212" s="15"/>
      <c r="BF212" s="15"/>
      <c r="BG212" s="15"/>
      <c r="BH212" s="15"/>
      <c r="BI212" s="15"/>
      <c r="BJ212" s="15"/>
      <c r="BK212" s="15"/>
      <c r="BL212" s="15"/>
      <c r="BM212" s="15"/>
      <c r="BN212" s="15"/>
      <c r="BO212" s="15"/>
      <c r="BP212" s="15"/>
      <c r="BQ212" s="15"/>
      <c r="BR212" s="15"/>
      <c r="BS212" s="15"/>
      <c r="BT212" s="15"/>
      <c r="BU212" s="15"/>
      <c r="BV212" s="15"/>
      <c r="BW212" s="15"/>
      <c r="BX212" s="15"/>
      <c r="BY212" s="15"/>
      <c r="BZ212" s="15"/>
      <c r="CA212" s="15"/>
      <c r="CB212" s="15"/>
      <c r="CC212" s="15"/>
      <c r="CD212" s="15"/>
      <c r="CE212" s="15"/>
      <c r="CF212" s="15"/>
      <c r="CG212" s="15"/>
      <c r="CH212" s="15"/>
      <c r="CI212" s="15"/>
      <c r="CJ212" s="15"/>
      <c r="CK212" s="15"/>
      <c r="CL212" s="15"/>
      <c r="CM212" s="15"/>
      <c r="CN212" s="15"/>
      <c r="CO212" s="15"/>
      <c r="CP212" s="15"/>
      <c r="CQ212" s="15"/>
      <c r="CR212" s="15"/>
      <c r="CS212" s="15"/>
      <c r="CT212" s="15"/>
      <c r="CU212" s="15"/>
      <c r="CV212" s="15"/>
      <c r="CW212" s="15"/>
      <c r="CX212" s="15"/>
      <c r="CY212" s="15"/>
      <c r="CZ212" s="15"/>
      <c r="DA212" s="15"/>
      <c r="DB212" s="15"/>
      <c r="DC212" s="15"/>
      <c r="DD212" s="15"/>
      <c r="DE212" s="15"/>
      <c r="DF212" s="15"/>
      <c r="DG212" s="15"/>
      <c r="DH212" s="15"/>
      <c r="DI212" s="15"/>
    </row>
    <row r="213" spans="1:113" s="579" customFormat="1">
      <c r="A213" s="597"/>
      <c r="B213" s="735" t="s">
        <v>264</v>
      </c>
      <c r="C213" s="852"/>
      <c r="D213" s="852"/>
      <c r="E213" s="852"/>
      <c r="F213" s="841"/>
      <c r="G213" s="841"/>
      <c r="H213" s="841"/>
      <c r="I213" s="852"/>
      <c r="J213" s="737"/>
      <c r="K213" s="737"/>
      <c r="L213" s="737"/>
      <c r="M213" s="737"/>
      <c r="N213" s="737"/>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c r="AY213" s="15"/>
      <c r="AZ213" s="15"/>
      <c r="BA213" s="15"/>
      <c r="BB213" s="15"/>
      <c r="BC213" s="15"/>
      <c r="BD213" s="15"/>
      <c r="BE213" s="15"/>
      <c r="BF213" s="15"/>
      <c r="BG213" s="15"/>
      <c r="BH213" s="15"/>
      <c r="BI213" s="15"/>
      <c r="BJ213" s="15"/>
      <c r="BK213" s="15"/>
      <c r="BL213" s="15"/>
      <c r="BM213" s="15"/>
      <c r="BN213" s="15"/>
      <c r="BO213" s="15"/>
      <c r="BP213" s="15"/>
      <c r="BQ213" s="15"/>
      <c r="BR213" s="15"/>
      <c r="BS213" s="15"/>
      <c r="BT213" s="15"/>
      <c r="BU213" s="15"/>
      <c r="BV213" s="15"/>
      <c r="BW213" s="15"/>
      <c r="BX213" s="15"/>
      <c r="BY213" s="15"/>
      <c r="BZ213" s="15"/>
      <c r="CA213" s="15"/>
      <c r="CB213" s="15"/>
      <c r="CC213" s="15"/>
      <c r="CD213" s="15"/>
      <c r="CE213" s="15"/>
      <c r="CF213" s="15"/>
      <c r="CG213" s="15"/>
      <c r="CH213" s="15"/>
      <c r="CI213" s="15"/>
      <c r="CJ213" s="15"/>
      <c r="CK213" s="15"/>
      <c r="CL213" s="15"/>
      <c r="CM213" s="15"/>
      <c r="CN213" s="15"/>
      <c r="CO213" s="15"/>
      <c r="CP213" s="15"/>
      <c r="CQ213" s="15"/>
      <c r="CR213" s="15"/>
      <c r="CS213" s="15"/>
      <c r="CT213" s="15"/>
      <c r="CU213" s="15"/>
      <c r="CV213" s="15"/>
      <c r="CW213" s="15"/>
      <c r="CX213" s="15"/>
      <c r="CY213" s="15"/>
      <c r="CZ213" s="15"/>
      <c r="DA213" s="15"/>
      <c r="DB213" s="15"/>
      <c r="DC213" s="15"/>
      <c r="DD213" s="15"/>
      <c r="DE213" s="15"/>
      <c r="DF213" s="15"/>
      <c r="DG213" s="15"/>
      <c r="DH213" s="15"/>
      <c r="DI213" s="15"/>
    </row>
    <row r="214" spans="1:113" s="579" customFormat="1">
      <c r="A214" s="597"/>
      <c r="B214" s="735" t="s">
        <v>265</v>
      </c>
      <c r="C214" s="852"/>
      <c r="D214" s="852"/>
      <c r="E214" s="852"/>
      <c r="F214" s="344"/>
      <c r="G214" s="841"/>
      <c r="H214" s="841"/>
      <c r="I214" s="852"/>
      <c r="J214" s="737"/>
      <c r="K214" s="737"/>
      <c r="L214" s="737"/>
      <c r="M214" s="737"/>
      <c r="N214" s="737"/>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5"/>
      <c r="BJ214" s="15"/>
      <c r="BK214" s="15"/>
      <c r="BL214" s="15"/>
      <c r="BM214" s="15"/>
      <c r="BN214" s="15"/>
      <c r="BO214" s="15"/>
      <c r="BP214" s="15"/>
      <c r="BQ214" s="15"/>
      <c r="BR214" s="15"/>
      <c r="BS214" s="15"/>
      <c r="BT214" s="15"/>
      <c r="BU214" s="15"/>
      <c r="BV214" s="15"/>
      <c r="BW214" s="15"/>
      <c r="BX214" s="15"/>
      <c r="BY214" s="15"/>
      <c r="BZ214" s="15"/>
      <c r="CA214" s="15"/>
      <c r="CB214" s="15"/>
      <c r="CC214" s="15"/>
      <c r="CD214" s="15"/>
      <c r="CE214" s="15"/>
      <c r="CF214" s="15"/>
      <c r="CG214" s="15"/>
      <c r="CH214" s="15"/>
      <c r="CI214" s="15"/>
      <c r="CJ214" s="15"/>
      <c r="CK214" s="15"/>
      <c r="CL214" s="15"/>
      <c r="CM214" s="15"/>
      <c r="CN214" s="15"/>
      <c r="CO214" s="15"/>
      <c r="CP214" s="15"/>
      <c r="CQ214" s="15"/>
      <c r="CR214" s="15"/>
      <c r="CS214" s="15"/>
      <c r="CT214" s="15"/>
      <c r="CU214" s="15"/>
      <c r="CV214" s="15"/>
      <c r="CW214" s="15"/>
      <c r="CX214" s="15"/>
      <c r="CY214" s="15"/>
      <c r="CZ214" s="15"/>
      <c r="DA214" s="15"/>
      <c r="DB214" s="15"/>
      <c r="DC214" s="15"/>
      <c r="DD214" s="15"/>
      <c r="DE214" s="15"/>
      <c r="DF214" s="15"/>
      <c r="DG214" s="15"/>
      <c r="DH214" s="15"/>
      <c r="DI214" s="15"/>
    </row>
    <row r="215" spans="1:113" s="579" customFormat="1">
      <c r="A215" s="597"/>
      <c r="B215" s="588" t="s">
        <v>266</v>
      </c>
      <c r="C215" s="372"/>
      <c r="D215" s="371"/>
      <c r="E215" s="371"/>
      <c r="F215" s="841"/>
      <c r="G215" s="841"/>
      <c r="H215" s="841"/>
      <c r="I215" s="853"/>
      <c r="J215" s="739"/>
      <c r="K215" s="739"/>
      <c r="L215" s="739"/>
      <c r="M215" s="739"/>
      <c r="N215" s="739"/>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5"/>
      <c r="BH215" s="15"/>
      <c r="BI215" s="15"/>
      <c r="BJ215" s="15"/>
      <c r="BK215" s="15"/>
      <c r="BL215" s="15"/>
      <c r="BM215" s="15"/>
      <c r="BN215" s="15"/>
      <c r="BO215" s="15"/>
      <c r="BP215" s="15"/>
      <c r="BQ215" s="15"/>
      <c r="BR215" s="15"/>
      <c r="BS215" s="15"/>
      <c r="BT215" s="15"/>
      <c r="BU215" s="15"/>
      <c r="BV215" s="15"/>
      <c r="BW215" s="15"/>
      <c r="BX215" s="15"/>
      <c r="BY215" s="15"/>
      <c r="BZ215" s="15"/>
      <c r="CA215" s="15"/>
      <c r="CB215" s="15"/>
      <c r="CC215" s="15"/>
      <c r="CD215" s="15"/>
      <c r="CE215" s="15"/>
      <c r="CF215" s="15"/>
      <c r="CG215" s="15"/>
      <c r="CH215" s="15"/>
      <c r="CI215" s="15"/>
      <c r="CJ215" s="15"/>
      <c r="CK215" s="15"/>
      <c r="CL215" s="15"/>
      <c r="CM215" s="15"/>
      <c r="CN215" s="15"/>
      <c r="CO215" s="15"/>
      <c r="CP215" s="15"/>
      <c r="CQ215" s="15"/>
      <c r="CR215" s="15"/>
      <c r="CS215" s="15"/>
      <c r="CT215" s="15"/>
      <c r="CU215" s="15"/>
      <c r="CV215" s="15"/>
      <c r="CW215" s="15"/>
      <c r="CX215" s="15"/>
      <c r="CY215" s="15"/>
      <c r="CZ215" s="15"/>
      <c r="DA215" s="15"/>
      <c r="DB215" s="15"/>
      <c r="DC215" s="15"/>
      <c r="DD215" s="15"/>
      <c r="DE215" s="15"/>
      <c r="DF215" s="15"/>
      <c r="DG215" s="15"/>
      <c r="DH215" s="15"/>
      <c r="DI215" s="15"/>
    </row>
    <row r="216" spans="1:113" s="579" customFormat="1">
      <c r="A216" s="597"/>
      <c r="B216" s="588" t="s">
        <v>267</v>
      </c>
      <c r="C216" s="371"/>
      <c r="D216" s="372"/>
      <c r="E216" s="371"/>
      <c r="F216" s="344"/>
      <c r="G216" s="841"/>
      <c r="H216" s="841"/>
      <c r="I216" s="852"/>
      <c r="J216" s="737"/>
      <c r="K216" s="737"/>
      <c r="L216" s="737"/>
      <c r="M216" s="737"/>
      <c r="N216" s="737"/>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5"/>
      <c r="BI216" s="15"/>
      <c r="BJ216" s="15"/>
      <c r="BK216" s="15"/>
      <c r="BL216" s="15"/>
      <c r="BM216" s="15"/>
      <c r="BN216" s="15"/>
      <c r="BO216" s="15"/>
      <c r="BP216" s="15"/>
      <c r="BQ216" s="15"/>
      <c r="BR216" s="15"/>
      <c r="BS216" s="15"/>
      <c r="BT216" s="15"/>
      <c r="BU216" s="15"/>
      <c r="BV216" s="15"/>
      <c r="BW216" s="15"/>
      <c r="BX216" s="15"/>
      <c r="BY216" s="15"/>
      <c r="BZ216" s="15"/>
      <c r="CA216" s="15"/>
      <c r="CB216" s="15"/>
      <c r="CC216" s="15"/>
      <c r="CD216" s="15"/>
      <c r="CE216" s="15"/>
      <c r="CF216" s="15"/>
      <c r="CG216" s="15"/>
      <c r="CH216" s="15"/>
      <c r="CI216" s="15"/>
      <c r="CJ216" s="15"/>
      <c r="CK216" s="15"/>
      <c r="CL216" s="15"/>
      <c r="CM216" s="15"/>
      <c r="CN216" s="15"/>
      <c r="CO216" s="15"/>
      <c r="CP216" s="15"/>
      <c r="CQ216" s="15"/>
      <c r="CR216" s="15"/>
      <c r="CS216" s="15"/>
      <c r="CT216" s="15"/>
      <c r="CU216" s="15"/>
      <c r="CV216" s="15"/>
      <c r="CW216" s="15"/>
      <c r="CX216" s="15"/>
      <c r="CY216" s="15"/>
      <c r="CZ216" s="15"/>
      <c r="DA216" s="15"/>
      <c r="DB216" s="15"/>
      <c r="DC216" s="15"/>
      <c r="DD216" s="15"/>
      <c r="DE216" s="15"/>
      <c r="DF216" s="15"/>
      <c r="DG216" s="15"/>
      <c r="DH216" s="15"/>
      <c r="DI216" s="15"/>
    </row>
    <row r="217" spans="1:113" s="579" customFormat="1">
      <c r="A217" s="597"/>
      <c r="B217" s="588" t="s">
        <v>253</v>
      </c>
      <c r="C217" s="853"/>
      <c r="D217" s="853"/>
      <c r="E217" s="853"/>
      <c r="F217" s="344"/>
      <c r="G217" s="841"/>
      <c r="H217" s="841"/>
      <c r="I217" s="852"/>
      <c r="J217" s="737">
        <v>50.6</v>
      </c>
      <c r="K217" s="737">
        <v>46</v>
      </c>
      <c r="L217" s="737">
        <v>44.5</v>
      </c>
      <c r="M217" s="737">
        <v>48.3</v>
      </c>
      <c r="N217" s="737">
        <v>55</v>
      </c>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5"/>
      <c r="BI217" s="15"/>
      <c r="BJ217" s="15"/>
      <c r="BK217" s="15"/>
      <c r="BL217" s="15"/>
      <c r="BM217" s="15"/>
      <c r="BN217" s="15"/>
      <c r="BO217" s="15"/>
      <c r="BP217" s="15"/>
      <c r="BQ217" s="15"/>
      <c r="BR217" s="15"/>
      <c r="BS217" s="15"/>
      <c r="BT217" s="15"/>
      <c r="BU217" s="15"/>
      <c r="BV217" s="15"/>
      <c r="BW217" s="15"/>
      <c r="BX217" s="15"/>
      <c r="BY217" s="15"/>
      <c r="BZ217" s="15"/>
      <c r="CA217" s="15"/>
      <c r="CB217" s="15"/>
      <c r="CC217" s="15"/>
      <c r="CD217" s="15"/>
      <c r="CE217" s="15"/>
      <c r="CF217" s="15"/>
      <c r="CG217" s="15"/>
      <c r="CH217" s="15"/>
      <c r="CI217" s="15"/>
      <c r="CJ217" s="15"/>
      <c r="CK217" s="15"/>
      <c r="CL217" s="15"/>
      <c r="CM217" s="15"/>
      <c r="CN217" s="15"/>
      <c r="CO217" s="15"/>
      <c r="CP217" s="15"/>
      <c r="CQ217" s="15"/>
      <c r="CR217" s="15"/>
      <c r="CS217" s="15"/>
      <c r="CT217" s="15"/>
      <c r="CU217" s="15"/>
      <c r="CV217" s="15"/>
      <c r="CW217" s="15"/>
      <c r="CX217" s="15"/>
      <c r="CY217" s="15"/>
      <c r="CZ217" s="15"/>
      <c r="DA217" s="15"/>
      <c r="DB217" s="15"/>
      <c r="DC217" s="15"/>
      <c r="DD217" s="15"/>
      <c r="DE217" s="15"/>
      <c r="DF217" s="15"/>
      <c r="DG217" s="15"/>
      <c r="DH217" s="15"/>
      <c r="DI217" s="15"/>
    </row>
    <row r="218" spans="1:113" s="579" customFormat="1">
      <c r="A218" s="597"/>
      <c r="B218" s="588"/>
      <c r="C218" s="372"/>
      <c r="D218" s="372"/>
      <c r="E218" s="372"/>
      <c r="F218" s="344"/>
      <c r="G218" s="344"/>
      <c r="H218" s="344"/>
      <c r="I218" s="852"/>
      <c r="J218" s="737"/>
      <c r="K218" s="737"/>
      <c r="L218" s="737"/>
      <c r="M218" s="737"/>
      <c r="N218" s="737"/>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5"/>
      <c r="BH218" s="15"/>
      <c r="BI218" s="15"/>
      <c r="BJ218" s="15"/>
      <c r="BK218" s="15"/>
      <c r="BL218" s="15"/>
      <c r="BM218" s="15"/>
      <c r="BN218" s="15"/>
      <c r="BO218" s="15"/>
      <c r="BP218" s="15"/>
      <c r="BQ218" s="15"/>
      <c r="BR218" s="15"/>
      <c r="BS218" s="15"/>
      <c r="BT218" s="15"/>
      <c r="BU218" s="15"/>
      <c r="BV218" s="15"/>
      <c r="BW218" s="15"/>
      <c r="BX218" s="15"/>
      <c r="BY218" s="15"/>
      <c r="BZ218" s="15"/>
      <c r="CA218" s="15"/>
      <c r="CB218" s="15"/>
      <c r="CC218" s="15"/>
      <c r="CD218" s="15"/>
      <c r="CE218" s="15"/>
      <c r="CF218" s="15"/>
      <c r="CG218" s="15"/>
      <c r="CH218" s="15"/>
      <c r="CI218" s="15"/>
      <c r="CJ218" s="15"/>
      <c r="CK218" s="15"/>
      <c r="CL218" s="15"/>
      <c r="CM218" s="15"/>
      <c r="CN218" s="15"/>
      <c r="CO218" s="15"/>
      <c r="CP218" s="15"/>
      <c r="CQ218" s="15"/>
      <c r="CR218" s="15"/>
      <c r="CS218" s="15"/>
      <c r="CT218" s="15"/>
      <c r="CU218" s="15"/>
      <c r="CV218" s="15"/>
      <c r="CW218" s="15"/>
      <c r="CX218" s="15"/>
      <c r="CY218" s="15"/>
      <c r="CZ218" s="15"/>
      <c r="DA218" s="15"/>
      <c r="DB218" s="15"/>
      <c r="DC218" s="15"/>
      <c r="DD218" s="15"/>
      <c r="DE218" s="15"/>
      <c r="DF218" s="15"/>
      <c r="DG218" s="15"/>
      <c r="DH218" s="15"/>
      <c r="DI218" s="15"/>
    </row>
    <row r="219" spans="1:113" s="884" customFormat="1">
      <c r="A219" s="594"/>
      <c r="B219" s="568" t="s">
        <v>268</v>
      </c>
      <c r="C219" s="851"/>
      <c r="D219" s="851"/>
      <c r="E219" s="851"/>
      <c r="F219" s="255"/>
      <c r="G219" s="255"/>
      <c r="H219" s="255"/>
      <c r="I219" s="255"/>
      <c r="J219" s="569">
        <v>2870.7</v>
      </c>
      <c r="K219" s="569">
        <v>2883.5</v>
      </c>
      <c r="L219" s="569">
        <v>2932.9</v>
      </c>
      <c r="M219" s="569">
        <v>3075.7</v>
      </c>
      <c r="N219" s="569">
        <v>3336.2</v>
      </c>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5"/>
      <c r="BG219" s="15"/>
      <c r="BH219" s="15"/>
      <c r="BI219" s="15"/>
      <c r="BJ219" s="15"/>
      <c r="BK219" s="15"/>
      <c r="BL219" s="15"/>
      <c r="BM219" s="15"/>
      <c r="BN219" s="15"/>
      <c r="BO219" s="15"/>
      <c r="BP219" s="15"/>
      <c r="BQ219" s="15"/>
      <c r="BR219" s="15"/>
      <c r="BS219" s="15"/>
      <c r="BT219" s="15"/>
      <c r="BU219" s="15"/>
      <c r="BV219" s="15"/>
      <c r="BW219" s="15"/>
      <c r="BX219" s="15"/>
      <c r="BY219" s="15"/>
      <c r="BZ219" s="15"/>
      <c r="CA219" s="15"/>
      <c r="CB219" s="15"/>
      <c r="CC219" s="15"/>
      <c r="CD219" s="15"/>
      <c r="CE219" s="15"/>
      <c r="CF219" s="15"/>
      <c r="CG219" s="15"/>
      <c r="CH219" s="15"/>
      <c r="CI219" s="15"/>
      <c r="CJ219" s="15"/>
      <c r="CK219" s="15"/>
      <c r="CL219" s="15"/>
      <c r="CM219" s="15"/>
      <c r="CN219" s="15"/>
      <c r="CO219" s="15"/>
      <c r="CP219" s="15"/>
      <c r="CQ219" s="15"/>
      <c r="CR219" s="15"/>
      <c r="CS219" s="15"/>
      <c r="CT219" s="15"/>
      <c r="CU219" s="15"/>
      <c r="CV219" s="15"/>
      <c r="CW219" s="15"/>
      <c r="CX219" s="15"/>
      <c r="CY219" s="15"/>
      <c r="CZ219" s="15"/>
      <c r="DA219" s="15"/>
      <c r="DB219" s="15"/>
      <c r="DC219" s="15"/>
      <c r="DD219" s="15"/>
      <c r="DE219" s="15"/>
      <c r="DF219" s="15"/>
      <c r="DG219" s="15"/>
      <c r="DH219" s="15"/>
      <c r="DI219" s="15"/>
    </row>
    <row r="220" spans="1:113" s="579" customFormat="1">
      <c r="A220" s="597"/>
      <c r="B220" s="588" t="s">
        <v>246</v>
      </c>
      <c r="C220" s="372"/>
      <c r="D220" s="372"/>
      <c r="E220" s="372"/>
      <c r="F220" s="344"/>
      <c r="G220" s="344"/>
      <c r="H220" s="344"/>
      <c r="I220" s="852"/>
      <c r="J220" s="737">
        <v>1671.4</v>
      </c>
      <c r="K220" s="737">
        <v>1794</v>
      </c>
      <c r="L220" s="737">
        <v>1879.8</v>
      </c>
      <c r="M220" s="737">
        <v>1931</v>
      </c>
      <c r="N220" s="737">
        <v>2034.6</v>
      </c>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c r="BG220" s="15"/>
      <c r="BH220" s="15"/>
      <c r="BI220" s="15"/>
      <c r="BJ220" s="15"/>
      <c r="BK220" s="15"/>
      <c r="BL220" s="15"/>
      <c r="BM220" s="15"/>
      <c r="BN220" s="15"/>
      <c r="BO220" s="15"/>
      <c r="BP220" s="15"/>
      <c r="BQ220" s="15"/>
      <c r="BR220" s="15"/>
      <c r="BS220" s="15"/>
      <c r="BT220" s="15"/>
      <c r="BU220" s="15"/>
      <c r="BV220" s="15"/>
      <c r="BW220" s="15"/>
      <c r="BX220" s="15"/>
      <c r="BY220" s="15"/>
      <c r="BZ220" s="15"/>
      <c r="CA220" s="15"/>
      <c r="CB220" s="15"/>
      <c r="CC220" s="15"/>
      <c r="CD220" s="15"/>
      <c r="CE220" s="15"/>
      <c r="CF220" s="15"/>
      <c r="CG220" s="15"/>
      <c r="CH220" s="15"/>
      <c r="CI220" s="15"/>
      <c r="CJ220" s="15"/>
      <c r="CK220" s="15"/>
      <c r="CL220" s="15"/>
      <c r="CM220" s="15"/>
      <c r="CN220" s="15"/>
      <c r="CO220" s="15"/>
      <c r="CP220" s="15"/>
      <c r="CQ220" s="15"/>
      <c r="CR220" s="15"/>
      <c r="CS220" s="15"/>
      <c r="CT220" s="15"/>
      <c r="CU220" s="15"/>
      <c r="CV220" s="15"/>
      <c r="CW220" s="15"/>
      <c r="CX220" s="15"/>
      <c r="CY220" s="15"/>
      <c r="CZ220" s="15"/>
      <c r="DA220" s="15"/>
      <c r="DB220" s="15"/>
      <c r="DC220" s="15"/>
      <c r="DD220" s="15"/>
      <c r="DE220" s="15"/>
      <c r="DF220" s="15"/>
      <c r="DG220" s="15"/>
      <c r="DH220" s="15"/>
      <c r="DI220" s="15"/>
    </row>
    <row r="221" spans="1:113" s="579" customFormat="1">
      <c r="A221" s="597">
        <v>211</v>
      </c>
      <c r="B221" s="735" t="s">
        <v>247</v>
      </c>
      <c r="C221" s="852"/>
      <c r="D221" s="852"/>
      <c r="E221" s="852"/>
      <c r="F221" s="344"/>
      <c r="G221" s="841"/>
      <c r="H221" s="841"/>
      <c r="I221" s="853"/>
      <c r="J221" s="739"/>
      <c r="K221" s="739"/>
      <c r="L221" s="739"/>
      <c r="M221" s="739"/>
      <c r="N221" s="739"/>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5"/>
      <c r="BJ221" s="15"/>
      <c r="BK221" s="15"/>
      <c r="BL221" s="15"/>
      <c r="BM221" s="15"/>
      <c r="BN221" s="15"/>
      <c r="BO221" s="15"/>
      <c r="BP221" s="15"/>
      <c r="BQ221" s="15"/>
      <c r="BR221" s="15"/>
      <c r="BS221" s="15"/>
      <c r="BT221" s="15"/>
      <c r="BU221" s="15"/>
      <c r="BV221" s="15"/>
      <c r="BW221" s="15"/>
      <c r="BX221" s="15"/>
      <c r="BY221" s="15"/>
      <c r="BZ221" s="15"/>
      <c r="CA221" s="15"/>
      <c r="CB221" s="15"/>
      <c r="CC221" s="15"/>
      <c r="CD221" s="15"/>
      <c r="CE221" s="15"/>
      <c r="CF221" s="15"/>
      <c r="CG221" s="15"/>
      <c r="CH221" s="15"/>
      <c r="CI221" s="15"/>
      <c r="CJ221" s="15"/>
      <c r="CK221" s="15"/>
      <c r="CL221" s="15"/>
      <c r="CM221" s="15"/>
      <c r="CN221" s="15"/>
      <c r="CO221" s="15"/>
      <c r="CP221" s="15"/>
      <c r="CQ221" s="15"/>
      <c r="CR221" s="15"/>
      <c r="CS221" s="15"/>
      <c r="CT221" s="15"/>
      <c r="CU221" s="15"/>
      <c r="CV221" s="15"/>
      <c r="CW221" s="15"/>
      <c r="CX221" s="15"/>
      <c r="CY221" s="15"/>
      <c r="CZ221" s="15"/>
      <c r="DA221" s="15"/>
      <c r="DB221" s="15"/>
      <c r="DC221" s="15"/>
      <c r="DD221" s="15"/>
      <c r="DE221" s="15"/>
      <c r="DF221" s="15"/>
      <c r="DG221" s="15"/>
      <c r="DH221" s="15"/>
      <c r="DI221" s="15"/>
    </row>
    <row r="222" spans="1:113" s="579" customFormat="1">
      <c r="A222" s="597"/>
      <c r="B222" s="735" t="s">
        <v>248</v>
      </c>
      <c r="C222" s="852"/>
      <c r="D222" s="852"/>
      <c r="E222" s="852"/>
      <c r="F222" s="344"/>
      <c r="G222" s="344"/>
      <c r="H222" s="344"/>
      <c r="I222" s="852"/>
      <c r="J222" s="737"/>
      <c r="K222" s="737"/>
      <c r="L222" s="737"/>
      <c r="M222" s="737"/>
      <c r="N222" s="737"/>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5"/>
      <c r="BO222" s="15"/>
      <c r="BP222" s="15"/>
      <c r="BQ222" s="15"/>
      <c r="BR222" s="15"/>
      <c r="BS222" s="15"/>
      <c r="BT222" s="15"/>
      <c r="BU222" s="15"/>
      <c r="BV222" s="15"/>
      <c r="BW222" s="15"/>
      <c r="BX222" s="15"/>
      <c r="BY222" s="15"/>
      <c r="BZ222" s="15"/>
      <c r="CA222" s="15"/>
      <c r="CB222" s="15"/>
      <c r="CC222" s="15"/>
      <c r="CD222" s="15"/>
      <c r="CE222" s="15"/>
      <c r="CF222" s="15"/>
      <c r="CG222" s="15"/>
      <c r="CH222" s="15"/>
      <c r="CI222" s="15"/>
      <c r="CJ222" s="15"/>
      <c r="CK222" s="15"/>
      <c r="CL222" s="15"/>
      <c r="CM222" s="15"/>
      <c r="CN222" s="15"/>
      <c r="CO222" s="15"/>
      <c r="CP222" s="15"/>
      <c r="CQ222" s="15"/>
      <c r="CR222" s="15"/>
      <c r="CS222" s="15"/>
      <c r="CT222" s="15"/>
      <c r="CU222" s="15"/>
      <c r="CV222" s="15"/>
      <c r="CW222" s="15"/>
      <c r="CX222" s="15"/>
      <c r="CY222" s="15"/>
      <c r="CZ222" s="15"/>
      <c r="DA222" s="15"/>
      <c r="DB222" s="15"/>
      <c r="DC222" s="15"/>
      <c r="DD222" s="15"/>
      <c r="DE222" s="15"/>
      <c r="DF222" s="15"/>
      <c r="DG222" s="15"/>
      <c r="DH222" s="15"/>
      <c r="DI222" s="15"/>
    </row>
    <row r="223" spans="1:113" s="579" customFormat="1">
      <c r="A223" s="597"/>
      <c r="B223" s="735" t="s">
        <v>249</v>
      </c>
      <c r="C223" s="852"/>
      <c r="D223" s="852"/>
      <c r="E223" s="852"/>
      <c r="F223" s="344"/>
      <c r="G223" s="841"/>
      <c r="H223" s="841"/>
      <c r="I223" s="852"/>
      <c r="J223" s="737"/>
      <c r="K223" s="737"/>
      <c r="L223" s="737"/>
      <c r="M223" s="737"/>
      <c r="N223" s="737"/>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5"/>
      <c r="BS223" s="15"/>
      <c r="BT223" s="15"/>
      <c r="BU223" s="15"/>
      <c r="BV223" s="15"/>
      <c r="BW223" s="15"/>
      <c r="BX223" s="15"/>
      <c r="BY223" s="15"/>
      <c r="BZ223" s="15"/>
      <c r="CA223" s="15"/>
      <c r="CB223" s="15"/>
      <c r="CC223" s="15"/>
      <c r="CD223" s="15"/>
      <c r="CE223" s="15"/>
      <c r="CF223" s="15"/>
      <c r="CG223" s="15"/>
      <c r="CH223" s="15"/>
      <c r="CI223" s="15"/>
      <c r="CJ223" s="15"/>
      <c r="CK223" s="15"/>
      <c r="CL223" s="15"/>
      <c r="CM223" s="15"/>
      <c r="CN223" s="15"/>
      <c r="CO223" s="15"/>
      <c r="CP223" s="15"/>
      <c r="CQ223" s="15"/>
      <c r="CR223" s="15"/>
      <c r="CS223" s="15"/>
      <c r="CT223" s="15"/>
      <c r="CU223" s="15"/>
      <c r="CV223" s="15"/>
      <c r="CW223" s="15"/>
      <c r="CX223" s="15"/>
      <c r="CY223" s="15"/>
      <c r="CZ223" s="15"/>
      <c r="DA223" s="15"/>
      <c r="DB223" s="15"/>
      <c r="DC223" s="15"/>
      <c r="DD223" s="15"/>
      <c r="DE223" s="15"/>
      <c r="DF223" s="15"/>
      <c r="DG223" s="15"/>
      <c r="DH223" s="15"/>
      <c r="DI223" s="15"/>
    </row>
    <row r="224" spans="1:113" s="579" customFormat="1">
      <c r="A224" s="597">
        <v>212</v>
      </c>
      <c r="B224" s="735" t="s">
        <v>250</v>
      </c>
      <c r="C224" s="852"/>
      <c r="D224" s="852"/>
      <c r="E224" s="852"/>
      <c r="F224" s="344"/>
      <c r="G224" s="841"/>
      <c r="H224" s="841"/>
      <c r="I224" s="853"/>
      <c r="J224" s="739"/>
      <c r="K224" s="739"/>
      <c r="L224" s="739"/>
      <c r="M224" s="739"/>
      <c r="N224" s="739"/>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c r="BR224" s="15"/>
      <c r="BS224" s="15"/>
      <c r="BT224" s="15"/>
      <c r="BU224" s="15"/>
      <c r="BV224" s="15"/>
      <c r="BW224" s="15"/>
      <c r="BX224" s="15"/>
      <c r="BY224" s="15"/>
      <c r="BZ224" s="15"/>
      <c r="CA224" s="15"/>
      <c r="CB224" s="15"/>
      <c r="CC224" s="15"/>
      <c r="CD224" s="15"/>
      <c r="CE224" s="15"/>
      <c r="CF224" s="15"/>
      <c r="CG224" s="15"/>
      <c r="CH224" s="15"/>
      <c r="CI224" s="15"/>
      <c r="CJ224" s="15"/>
      <c r="CK224" s="15"/>
      <c r="CL224" s="15"/>
      <c r="CM224" s="15"/>
      <c r="CN224" s="15"/>
      <c r="CO224" s="15"/>
      <c r="CP224" s="15"/>
      <c r="CQ224" s="15"/>
      <c r="CR224" s="15"/>
      <c r="CS224" s="15"/>
      <c r="CT224" s="15"/>
      <c r="CU224" s="15"/>
      <c r="CV224" s="15"/>
      <c r="CW224" s="15"/>
      <c r="CX224" s="15"/>
      <c r="CY224" s="15"/>
      <c r="CZ224" s="15"/>
      <c r="DA224" s="15"/>
      <c r="DB224" s="15"/>
      <c r="DC224" s="15"/>
      <c r="DD224" s="15"/>
      <c r="DE224" s="15"/>
      <c r="DF224" s="15"/>
      <c r="DG224" s="15"/>
      <c r="DH224" s="15"/>
      <c r="DI224" s="15"/>
    </row>
    <row r="225" spans="1:113" s="885" customFormat="1">
      <c r="A225" s="597"/>
      <c r="B225" s="588" t="s">
        <v>251</v>
      </c>
      <c r="C225" s="372"/>
      <c r="D225" s="372"/>
      <c r="E225" s="372"/>
      <c r="F225" s="344"/>
      <c r="G225" s="344"/>
      <c r="H225" s="344"/>
      <c r="I225" s="852"/>
      <c r="J225" s="737">
        <v>17</v>
      </c>
      <c r="K225" s="737">
        <v>15.4</v>
      </c>
      <c r="L225" s="737">
        <v>14.9</v>
      </c>
      <c r="M225" s="737">
        <v>16.2</v>
      </c>
      <c r="N225" s="737">
        <v>18.5</v>
      </c>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5"/>
      <c r="BS225" s="15"/>
      <c r="BT225" s="15"/>
      <c r="BU225" s="15"/>
      <c r="BV225" s="15"/>
      <c r="BW225" s="15"/>
      <c r="BX225" s="15"/>
      <c r="BY225" s="15"/>
      <c r="BZ225" s="15"/>
      <c r="CA225" s="15"/>
      <c r="CB225" s="15"/>
      <c r="CC225" s="15"/>
      <c r="CD225" s="15"/>
      <c r="CE225" s="15"/>
      <c r="CF225" s="15"/>
      <c r="CG225" s="15"/>
      <c r="CH225" s="15"/>
      <c r="CI225" s="15"/>
      <c r="CJ225" s="15"/>
      <c r="CK225" s="15"/>
      <c r="CL225" s="15"/>
      <c r="CM225" s="15"/>
      <c r="CN225" s="15"/>
      <c r="CO225" s="15"/>
      <c r="CP225" s="15"/>
      <c r="CQ225" s="15"/>
      <c r="CR225" s="15"/>
      <c r="CS225" s="15"/>
      <c r="CT225" s="15"/>
      <c r="CU225" s="15"/>
      <c r="CV225" s="15"/>
      <c r="CW225" s="15"/>
      <c r="CX225" s="15"/>
      <c r="CY225" s="15"/>
      <c r="CZ225" s="15"/>
      <c r="DA225" s="15"/>
      <c r="DB225" s="15"/>
      <c r="DC225" s="15"/>
      <c r="DD225" s="15"/>
      <c r="DE225" s="15"/>
      <c r="DF225" s="15"/>
      <c r="DG225" s="15"/>
      <c r="DH225" s="15"/>
      <c r="DI225" s="15"/>
    </row>
    <row r="226" spans="1:113" s="885" customFormat="1">
      <c r="A226" s="597"/>
      <c r="B226" s="588" t="s">
        <v>157</v>
      </c>
      <c r="C226" s="372"/>
      <c r="D226" s="372"/>
      <c r="E226" s="372"/>
      <c r="F226" s="841"/>
      <c r="G226" s="841"/>
      <c r="H226" s="841"/>
      <c r="I226" s="852"/>
      <c r="J226" s="737"/>
      <c r="K226" s="737"/>
      <c r="L226" s="737"/>
      <c r="M226" s="737"/>
      <c r="N226" s="737"/>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5"/>
      <c r="BW226" s="15"/>
      <c r="BX226" s="15"/>
      <c r="BY226" s="15"/>
      <c r="BZ226" s="15"/>
      <c r="CA226" s="15"/>
      <c r="CB226" s="15"/>
      <c r="CC226" s="15"/>
      <c r="CD226" s="15"/>
      <c r="CE226" s="15"/>
      <c r="CF226" s="15"/>
      <c r="CG226" s="15"/>
      <c r="CH226" s="15"/>
      <c r="CI226" s="15"/>
      <c r="CJ226" s="15"/>
      <c r="CK226" s="15"/>
      <c r="CL226" s="15"/>
      <c r="CM226" s="15"/>
      <c r="CN226" s="15"/>
      <c r="CO226" s="15"/>
      <c r="CP226" s="15"/>
      <c r="CQ226" s="15"/>
      <c r="CR226" s="15"/>
      <c r="CS226" s="15"/>
      <c r="CT226" s="15"/>
      <c r="CU226" s="15"/>
      <c r="CV226" s="15"/>
      <c r="CW226" s="15"/>
      <c r="CX226" s="15"/>
      <c r="CY226" s="15"/>
      <c r="CZ226" s="15"/>
      <c r="DA226" s="15"/>
      <c r="DB226" s="15"/>
      <c r="DC226" s="15"/>
      <c r="DD226" s="15"/>
      <c r="DE226" s="15"/>
      <c r="DF226" s="15"/>
      <c r="DG226" s="15"/>
      <c r="DH226" s="15"/>
      <c r="DI226" s="15"/>
    </row>
    <row r="227" spans="1:113" s="579" customFormat="1">
      <c r="A227" s="597"/>
      <c r="B227" s="588" t="s">
        <v>223</v>
      </c>
      <c r="C227" s="372"/>
      <c r="D227" s="372"/>
      <c r="E227" s="372"/>
      <c r="F227" s="344"/>
      <c r="G227" s="344"/>
      <c r="H227" s="344"/>
      <c r="I227" s="852"/>
      <c r="J227" s="737">
        <v>1164.2</v>
      </c>
      <c r="K227" s="737">
        <v>1057.7</v>
      </c>
      <c r="L227" s="737">
        <v>1022.4</v>
      </c>
      <c r="M227" s="737">
        <v>1111.3</v>
      </c>
      <c r="N227" s="737">
        <v>1263.7</v>
      </c>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5"/>
      <c r="BT227" s="15"/>
      <c r="BU227" s="15"/>
      <c r="BV227" s="15"/>
      <c r="BW227" s="15"/>
      <c r="BX227" s="15"/>
      <c r="BY227" s="15"/>
      <c r="BZ227" s="15"/>
      <c r="CA227" s="15"/>
      <c r="CB227" s="15"/>
      <c r="CC227" s="15"/>
      <c r="CD227" s="15"/>
      <c r="CE227" s="15"/>
      <c r="CF227" s="15"/>
      <c r="CG227" s="15"/>
      <c r="CH227" s="15"/>
      <c r="CI227" s="15"/>
      <c r="CJ227" s="15"/>
      <c r="CK227" s="15"/>
      <c r="CL227" s="15"/>
      <c r="CM227" s="15"/>
      <c r="CN227" s="15"/>
      <c r="CO227" s="15"/>
      <c r="CP227" s="15"/>
      <c r="CQ227" s="15"/>
      <c r="CR227" s="15"/>
      <c r="CS227" s="15"/>
      <c r="CT227" s="15"/>
      <c r="CU227" s="15"/>
      <c r="CV227" s="15"/>
      <c r="CW227" s="15"/>
      <c r="CX227" s="15"/>
      <c r="CY227" s="15"/>
      <c r="CZ227" s="15"/>
      <c r="DA227" s="15"/>
      <c r="DB227" s="15"/>
      <c r="DC227" s="15"/>
      <c r="DD227" s="15"/>
      <c r="DE227" s="15"/>
      <c r="DF227" s="15"/>
      <c r="DG227" s="15"/>
      <c r="DH227" s="15"/>
      <c r="DI227" s="15"/>
    </row>
    <row r="228" spans="1:113" s="579" customFormat="1">
      <c r="A228" s="597"/>
      <c r="B228" s="735" t="s">
        <v>269</v>
      </c>
      <c r="C228" s="852"/>
      <c r="D228" s="852"/>
      <c r="E228" s="852"/>
      <c r="F228" s="344"/>
      <c r="G228" s="344"/>
      <c r="H228" s="344"/>
      <c r="I228" s="852"/>
      <c r="J228" s="737"/>
      <c r="K228" s="737"/>
      <c r="L228" s="737"/>
      <c r="M228" s="737"/>
      <c r="N228" s="737"/>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5"/>
      <c r="BU228" s="15"/>
      <c r="BV228" s="15"/>
      <c r="BW228" s="15"/>
      <c r="BX228" s="15"/>
      <c r="BY228" s="15"/>
      <c r="BZ228" s="15"/>
      <c r="CA228" s="15"/>
      <c r="CB228" s="15"/>
      <c r="CC228" s="15"/>
      <c r="CD228" s="15"/>
      <c r="CE228" s="15"/>
      <c r="CF228" s="15"/>
      <c r="CG228" s="15"/>
      <c r="CH228" s="15"/>
      <c r="CI228" s="15"/>
      <c r="CJ228" s="15"/>
      <c r="CK228" s="15"/>
      <c r="CL228" s="15"/>
      <c r="CM228" s="15"/>
      <c r="CN228" s="15"/>
      <c r="CO228" s="15"/>
      <c r="CP228" s="15"/>
      <c r="CQ228" s="15"/>
      <c r="CR228" s="15"/>
      <c r="CS228" s="15"/>
      <c r="CT228" s="15"/>
      <c r="CU228" s="15"/>
      <c r="CV228" s="15"/>
      <c r="CW228" s="15"/>
      <c r="CX228" s="15"/>
      <c r="CY228" s="15"/>
      <c r="CZ228" s="15"/>
      <c r="DA228" s="15"/>
      <c r="DB228" s="15"/>
      <c r="DC228" s="15"/>
      <c r="DD228" s="15"/>
      <c r="DE228" s="15"/>
      <c r="DF228" s="15"/>
      <c r="DG228" s="15"/>
      <c r="DH228" s="15"/>
      <c r="DI228" s="15"/>
    </row>
    <row r="229" spans="1:113" s="579" customFormat="1">
      <c r="A229" s="597"/>
      <c r="B229" s="735" t="s">
        <v>270</v>
      </c>
      <c r="C229" s="852"/>
      <c r="D229" s="852"/>
      <c r="E229" s="852"/>
      <c r="F229" s="344"/>
      <c r="G229" s="344"/>
      <c r="H229" s="344"/>
      <c r="I229" s="852"/>
      <c r="J229" s="737"/>
      <c r="K229" s="737"/>
      <c r="L229" s="737"/>
      <c r="M229" s="737"/>
      <c r="N229" s="737"/>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5"/>
      <c r="BU229" s="15"/>
      <c r="BV229" s="15"/>
      <c r="BW229" s="15"/>
      <c r="BX229" s="15"/>
      <c r="BY229" s="15"/>
      <c r="BZ229" s="15"/>
      <c r="CA229" s="15"/>
      <c r="CB229" s="15"/>
      <c r="CC229" s="15"/>
      <c r="CD229" s="15"/>
      <c r="CE229" s="15"/>
      <c r="CF229" s="15"/>
      <c r="CG229" s="15"/>
      <c r="CH229" s="15"/>
      <c r="CI229" s="15"/>
      <c r="CJ229" s="15"/>
      <c r="CK229" s="15"/>
      <c r="CL229" s="15"/>
      <c r="CM229" s="15"/>
      <c r="CN229" s="15"/>
      <c r="CO229" s="15"/>
      <c r="CP229" s="15"/>
      <c r="CQ229" s="15"/>
      <c r="CR229" s="15"/>
      <c r="CS229" s="15"/>
      <c r="CT229" s="15"/>
      <c r="CU229" s="15"/>
      <c r="CV229" s="15"/>
      <c r="CW229" s="15"/>
      <c r="CX229" s="15"/>
      <c r="CY229" s="15"/>
      <c r="CZ229" s="15"/>
      <c r="DA229" s="15"/>
      <c r="DB229" s="15"/>
      <c r="DC229" s="15"/>
      <c r="DD229" s="15"/>
      <c r="DE229" s="15"/>
      <c r="DF229" s="15"/>
      <c r="DG229" s="15"/>
      <c r="DH229" s="15"/>
      <c r="DI229" s="15"/>
    </row>
    <row r="230" spans="1:113" s="885" customFormat="1">
      <c r="A230" s="597"/>
      <c r="B230" s="588" t="s">
        <v>255</v>
      </c>
      <c r="C230" s="372"/>
      <c r="D230" s="372"/>
      <c r="E230" s="372"/>
      <c r="F230" s="344"/>
      <c r="G230" s="344"/>
      <c r="H230" s="344"/>
      <c r="I230" s="852"/>
      <c r="J230" s="737">
        <v>18</v>
      </c>
      <c r="K230" s="737">
        <v>16.399999999999999</v>
      </c>
      <c r="L230" s="737">
        <v>15.8</v>
      </c>
      <c r="M230" s="737">
        <v>17.2</v>
      </c>
      <c r="N230" s="737">
        <v>19.5</v>
      </c>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15"/>
      <c r="BY230" s="15"/>
      <c r="BZ230" s="15"/>
      <c r="CA230" s="15"/>
      <c r="CB230" s="15"/>
      <c r="CC230" s="15"/>
      <c r="CD230" s="15"/>
      <c r="CE230" s="15"/>
      <c r="CF230" s="15"/>
      <c r="CG230" s="15"/>
      <c r="CH230" s="15"/>
      <c r="CI230" s="15"/>
      <c r="CJ230" s="15"/>
      <c r="CK230" s="15"/>
      <c r="CL230" s="15"/>
      <c r="CM230" s="15"/>
      <c r="CN230" s="15"/>
      <c r="CO230" s="15"/>
      <c r="CP230" s="15"/>
      <c r="CQ230" s="15"/>
      <c r="CR230" s="15"/>
      <c r="CS230" s="15"/>
      <c r="CT230" s="15"/>
      <c r="CU230" s="15"/>
      <c r="CV230" s="15"/>
      <c r="CW230" s="15"/>
      <c r="CX230" s="15"/>
      <c r="CY230" s="15"/>
      <c r="CZ230" s="15"/>
      <c r="DA230" s="15"/>
      <c r="DB230" s="15"/>
      <c r="DC230" s="15"/>
      <c r="DD230" s="15"/>
      <c r="DE230" s="15"/>
      <c r="DF230" s="15"/>
      <c r="DG230" s="15"/>
      <c r="DH230" s="15"/>
      <c r="DI230" s="15"/>
    </row>
    <row r="231" spans="1:113" s="579" customFormat="1">
      <c r="A231" s="597">
        <v>311</v>
      </c>
      <c r="B231" s="735" t="s">
        <v>256</v>
      </c>
      <c r="C231" s="852"/>
      <c r="D231" s="852"/>
      <c r="E231" s="852"/>
      <c r="F231" s="841"/>
      <c r="G231" s="344"/>
      <c r="H231" s="344"/>
      <c r="I231" s="852"/>
      <c r="J231" s="737"/>
      <c r="K231" s="737"/>
      <c r="L231" s="737"/>
      <c r="M231" s="737"/>
      <c r="N231" s="737"/>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5"/>
      <c r="BV231" s="15"/>
      <c r="BW231" s="15"/>
      <c r="BX231" s="15"/>
      <c r="BY231" s="15"/>
      <c r="BZ231" s="15"/>
      <c r="CA231" s="15"/>
      <c r="CB231" s="15"/>
      <c r="CC231" s="15"/>
      <c r="CD231" s="15"/>
      <c r="CE231" s="15"/>
      <c r="CF231" s="15"/>
      <c r="CG231" s="15"/>
      <c r="CH231" s="15"/>
      <c r="CI231" s="15"/>
      <c r="CJ231" s="15"/>
      <c r="CK231" s="15"/>
      <c r="CL231" s="15"/>
      <c r="CM231" s="15"/>
      <c r="CN231" s="15"/>
      <c r="CO231" s="15"/>
      <c r="CP231" s="15"/>
      <c r="CQ231" s="15"/>
      <c r="CR231" s="15"/>
      <c r="CS231" s="15"/>
      <c r="CT231" s="15"/>
      <c r="CU231" s="15"/>
      <c r="CV231" s="15"/>
      <c r="CW231" s="15"/>
      <c r="CX231" s="15"/>
      <c r="CY231" s="15"/>
      <c r="CZ231" s="15"/>
      <c r="DA231" s="15"/>
      <c r="DB231" s="15"/>
      <c r="DC231" s="15"/>
      <c r="DD231" s="15"/>
      <c r="DE231" s="15"/>
      <c r="DF231" s="15"/>
      <c r="DG231" s="15"/>
      <c r="DH231" s="15"/>
      <c r="DI231" s="15"/>
    </row>
    <row r="232" spans="1:113" s="579" customFormat="1">
      <c r="A232" s="597"/>
      <c r="B232" s="588" t="s">
        <v>267</v>
      </c>
      <c r="C232" s="853"/>
      <c r="D232" s="852"/>
      <c r="E232" s="853"/>
      <c r="F232" s="841"/>
      <c r="G232" s="841"/>
      <c r="H232" s="841"/>
      <c r="I232" s="853"/>
      <c r="J232" s="739"/>
      <c r="K232" s="739"/>
      <c r="L232" s="739"/>
      <c r="M232" s="739"/>
      <c r="N232" s="739"/>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c r="BH232" s="15"/>
      <c r="BI232" s="15"/>
      <c r="BJ232" s="15"/>
      <c r="BK232" s="15"/>
      <c r="BL232" s="15"/>
      <c r="BM232" s="15"/>
      <c r="BN232" s="15"/>
      <c r="BO232" s="15"/>
      <c r="BP232" s="15"/>
      <c r="BQ232" s="15"/>
      <c r="BR232" s="15"/>
      <c r="BS232" s="15"/>
      <c r="BT232" s="15"/>
      <c r="BU232" s="15"/>
      <c r="BV232" s="15"/>
      <c r="BW232" s="15"/>
      <c r="BX232" s="15"/>
      <c r="BY232" s="15"/>
      <c r="BZ232" s="15"/>
      <c r="CA232" s="15"/>
      <c r="CB232" s="15"/>
      <c r="CC232" s="15"/>
      <c r="CD232" s="15"/>
      <c r="CE232" s="15"/>
      <c r="CF232" s="15"/>
      <c r="CG232" s="15"/>
      <c r="CH232" s="15"/>
      <c r="CI232" s="15"/>
      <c r="CJ232" s="15"/>
      <c r="CK232" s="15"/>
      <c r="CL232" s="15"/>
      <c r="CM232" s="15"/>
      <c r="CN232" s="15"/>
      <c r="CO232" s="15"/>
      <c r="CP232" s="15"/>
      <c r="CQ232" s="15"/>
      <c r="CR232" s="15"/>
      <c r="CS232" s="15"/>
      <c r="CT232" s="15"/>
      <c r="CU232" s="15"/>
      <c r="CV232" s="15"/>
      <c r="CW232" s="15"/>
      <c r="CX232" s="15"/>
      <c r="CY232" s="15"/>
      <c r="CZ232" s="15"/>
      <c r="DA232" s="15"/>
      <c r="DB232" s="15"/>
      <c r="DC232" s="15"/>
      <c r="DD232" s="15"/>
      <c r="DE232" s="15"/>
      <c r="DF232" s="15"/>
      <c r="DG232" s="15"/>
      <c r="DH232" s="15"/>
      <c r="DI232" s="15"/>
    </row>
    <row r="233" spans="1:113" s="579" customFormat="1">
      <c r="A233" s="597"/>
      <c r="B233" s="588"/>
      <c r="C233" s="852"/>
      <c r="D233" s="852"/>
      <c r="E233" s="852"/>
      <c r="F233" s="344"/>
      <c r="G233" s="344"/>
      <c r="H233" s="344"/>
      <c r="I233" s="852"/>
      <c r="J233" s="737"/>
      <c r="K233" s="737"/>
      <c r="L233" s="737"/>
      <c r="M233" s="737"/>
      <c r="N233" s="737"/>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c r="AP233" s="15"/>
      <c r="AQ233" s="15"/>
      <c r="AR233" s="15"/>
      <c r="AS233" s="15"/>
      <c r="AT233" s="15"/>
      <c r="AU233" s="15"/>
      <c r="AV233" s="15"/>
      <c r="AW233" s="15"/>
      <c r="AX233" s="15"/>
      <c r="AY233" s="15"/>
      <c r="AZ233" s="15"/>
      <c r="BA233" s="15"/>
      <c r="BB233" s="15"/>
      <c r="BC233" s="15"/>
      <c r="BD233" s="15"/>
      <c r="BE233" s="15"/>
      <c r="BF233" s="15"/>
      <c r="BG233" s="15"/>
      <c r="BH233" s="15"/>
      <c r="BI233" s="15"/>
      <c r="BJ233" s="15"/>
      <c r="BK233" s="15"/>
      <c r="BL233" s="15"/>
      <c r="BM233" s="15"/>
      <c r="BN233" s="15"/>
      <c r="BO233" s="15"/>
      <c r="BP233" s="15"/>
      <c r="BQ233" s="15"/>
      <c r="BR233" s="15"/>
      <c r="BS233" s="15"/>
      <c r="BT233" s="15"/>
      <c r="BU233" s="15"/>
      <c r="BV233" s="15"/>
      <c r="BW233" s="15"/>
      <c r="BX233" s="15"/>
      <c r="BY233" s="15"/>
      <c r="BZ233" s="15"/>
      <c r="CA233" s="15"/>
      <c r="CB233" s="15"/>
      <c r="CC233" s="15"/>
      <c r="CD233" s="15"/>
      <c r="CE233" s="15"/>
      <c r="CF233" s="15"/>
      <c r="CG233" s="15"/>
      <c r="CH233" s="15"/>
      <c r="CI233" s="15"/>
      <c r="CJ233" s="15"/>
      <c r="CK233" s="15"/>
      <c r="CL233" s="15"/>
      <c r="CM233" s="15"/>
      <c r="CN233" s="15"/>
      <c r="CO233" s="15"/>
      <c r="CP233" s="15"/>
      <c r="CQ233" s="15"/>
      <c r="CR233" s="15"/>
      <c r="CS233" s="15"/>
      <c r="CT233" s="15"/>
      <c r="CU233" s="15"/>
      <c r="CV233" s="15"/>
      <c r="CW233" s="15"/>
      <c r="CX233" s="15"/>
      <c r="CY233" s="15"/>
      <c r="CZ233" s="15"/>
      <c r="DA233" s="15"/>
      <c r="DB233" s="15"/>
      <c r="DC233" s="15"/>
      <c r="DD233" s="15"/>
      <c r="DE233" s="15"/>
      <c r="DF233" s="15"/>
      <c r="DG233" s="15"/>
      <c r="DH233" s="15"/>
      <c r="DI233" s="15"/>
    </row>
    <row r="234" spans="1:113" s="886" customFormat="1">
      <c r="A234" s="594"/>
      <c r="B234" s="568" t="s">
        <v>271</v>
      </c>
      <c r="C234" s="851"/>
      <c r="D234" s="851"/>
      <c r="E234" s="851"/>
      <c r="F234" s="255"/>
      <c r="G234" s="255"/>
      <c r="H234" s="255"/>
      <c r="I234" s="255"/>
      <c r="J234" s="569">
        <v>193.8</v>
      </c>
      <c r="K234" s="569">
        <v>185.7</v>
      </c>
      <c r="L234" s="569">
        <v>183.9</v>
      </c>
      <c r="M234" s="569">
        <v>195.8</v>
      </c>
      <c r="N234" s="569">
        <v>217.1</v>
      </c>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c r="AR234" s="15"/>
      <c r="AS234" s="15"/>
      <c r="AT234" s="15"/>
      <c r="AU234" s="15"/>
      <c r="AV234" s="15"/>
      <c r="AW234" s="15"/>
      <c r="AX234" s="15"/>
      <c r="AY234" s="15"/>
      <c r="AZ234" s="15"/>
      <c r="BA234" s="15"/>
      <c r="BB234" s="15"/>
      <c r="BC234" s="15"/>
      <c r="BD234" s="15"/>
      <c r="BE234" s="15"/>
      <c r="BF234" s="15"/>
      <c r="BG234" s="15"/>
      <c r="BH234" s="15"/>
      <c r="BI234" s="15"/>
      <c r="BJ234" s="15"/>
      <c r="BK234" s="15"/>
      <c r="BL234" s="15"/>
      <c r="BM234" s="15"/>
      <c r="BN234" s="15"/>
      <c r="BO234" s="15"/>
      <c r="BP234" s="15"/>
      <c r="BQ234" s="15"/>
      <c r="BR234" s="15"/>
      <c r="BS234" s="15"/>
      <c r="BT234" s="15"/>
      <c r="BU234" s="15"/>
      <c r="BV234" s="15"/>
      <c r="BW234" s="15"/>
      <c r="BX234" s="15"/>
      <c r="BY234" s="15"/>
      <c r="BZ234" s="15"/>
      <c r="CA234" s="15"/>
      <c r="CB234" s="15"/>
      <c r="CC234" s="15"/>
      <c r="CD234" s="15"/>
      <c r="CE234" s="15"/>
      <c r="CF234" s="15"/>
      <c r="CG234" s="15"/>
      <c r="CH234" s="15"/>
      <c r="CI234" s="15"/>
      <c r="CJ234" s="15"/>
      <c r="CK234" s="15"/>
      <c r="CL234" s="15"/>
      <c r="CM234" s="15"/>
      <c r="CN234" s="15"/>
      <c r="CO234" s="15"/>
      <c r="CP234" s="15"/>
      <c r="CQ234" s="15"/>
      <c r="CR234" s="15"/>
      <c r="CS234" s="15"/>
      <c r="CT234" s="15"/>
      <c r="CU234" s="15"/>
      <c r="CV234" s="15"/>
      <c r="CW234" s="15"/>
      <c r="CX234" s="15"/>
      <c r="CY234" s="15"/>
      <c r="CZ234" s="15"/>
      <c r="DA234" s="15"/>
      <c r="DB234" s="15"/>
      <c r="DC234" s="15"/>
      <c r="DD234" s="15"/>
      <c r="DE234" s="15"/>
      <c r="DF234" s="15"/>
      <c r="DG234" s="15"/>
      <c r="DH234" s="15"/>
      <c r="DI234" s="15"/>
    </row>
    <row r="235" spans="1:113" s="579" customFormat="1">
      <c r="A235" s="597"/>
      <c r="B235" s="588" t="s">
        <v>246</v>
      </c>
      <c r="C235" s="372"/>
      <c r="D235" s="372"/>
      <c r="E235" s="372"/>
      <c r="F235" s="344"/>
      <c r="G235" s="344"/>
      <c r="H235" s="344"/>
      <c r="I235" s="852"/>
      <c r="J235" s="737">
        <v>64.599999999999994</v>
      </c>
      <c r="K235" s="737">
        <v>68.3</v>
      </c>
      <c r="L235" s="737">
        <v>70.3</v>
      </c>
      <c r="M235" s="737">
        <v>72.5</v>
      </c>
      <c r="N235" s="737">
        <v>76.8</v>
      </c>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c r="AR235" s="15"/>
      <c r="AS235" s="15"/>
      <c r="AT235" s="15"/>
      <c r="AU235" s="15"/>
      <c r="AV235" s="15"/>
      <c r="AW235" s="15"/>
      <c r="AX235" s="15"/>
      <c r="AY235" s="15"/>
      <c r="AZ235" s="15"/>
      <c r="BA235" s="15"/>
      <c r="BB235" s="15"/>
      <c r="BC235" s="15"/>
      <c r="BD235" s="15"/>
      <c r="BE235" s="15"/>
      <c r="BF235" s="15"/>
      <c r="BG235" s="15"/>
      <c r="BH235" s="15"/>
      <c r="BI235" s="15"/>
      <c r="BJ235" s="15"/>
      <c r="BK235" s="15"/>
      <c r="BL235" s="15"/>
      <c r="BM235" s="15"/>
      <c r="BN235" s="15"/>
      <c r="BO235" s="15"/>
      <c r="BP235" s="15"/>
      <c r="BQ235" s="15"/>
      <c r="BR235" s="15"/>
      <c r="BS235" s="15"/>
      <c r="BT235" s="15"/>
      <c r="BU235" s="15"/>
      <c r="BV235" s="15"/>
      <c r="BW235" s="15"/>
      <c r="BX235" s="15"/>
      <c r="BY235" s="15"/>
      <c r="BZ235" s="15"/>
      <c r="CA235" s="15"/>
      <c r="CB235" s="15"/>
      <c r="CC235" s="15"/>
      <c r="CD235" s="15"/>
      <c r="CE235" s="15"/>
      <c r="CF235" s="15"/>
      <c r="CG235" s="15"/>
      <c r="CH235" s="15"/>
      <c r="CI235" s="15"/>
      <c r="CJ235" s="15"/>
      <c r="CK235" s="15"/>
      <c r="CL235" s="15"/>
      <c r="CM235" s="15"/>
      <c r="CN235" s="15"/>
      <c r="CO235" s="15"/>
      <c r="CP235" s="15"/>
      <c r="CQ235" s="15"/>
      <c r="CR235" s="15"/>
      <c r="CS235" s="15"/>
      <c r="CT235" s="15"/>
      <c r="CU235" s="15"/>
      <c r="CV235" s="15"/>
      <c r="CW235" s="15"/>
      <c r="CX235" s="15"/>
      <c r="CY235" s="15"/>
      <c r="CZ235" s="15"/>
      <c r="DA235" s="15"/>
      <c r="DB235" s="15"/>
      <c r="DC235" s="15"/>
      <c r="DD235" s="15"/>
      <c r="DE235" s="15"/>
      <c r="DF235" s="15"/>
      <c r="DG235" s="15"/>
      <c r="DH235" s="15"/>
      <c r="DI235" s="15"/>
    </row>
    <row r="236" spans="1:113" s="885" customFormat="1">
      <c r="A236" s="597">
        <v>211</v>
      </c>
      <c r="B236" s="735" t="s">
        <v>247</v>
      </c>
      <c r="C236" s="852"/>
      <c r="D236" s="852"/>
      <c r="E236" s="852"/>
      <c r="F236" s="841"/>
      <c r="G236" s="841"/>
      <c r="H236" s="841"/>
      <c r="I236" s="853"/>
      <c r="J236" s="739"/>
      <c r="K236" s="739"/>
      <c r="L236" s="739"/>
      <c r="M236" s="739"/>
      <c r="N236" s="739"/>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c r="AY236" s="15"/>
      <c r="AZ236" s="15"/>
      <c r="BA236" s="15"/>
      <c r="BB236" s="15"/>
      <c r="BC236" s="15"/>
      <c r="BD236" s="15"/>
      <c r="BE236" s="15"/>
      <c r="BF236" s="15"/>
      <c r="BG236" s="15"/>
      <c r="BH236" s="15"/>
      <c r="BI236" s="15"/>
      <c r="BJ236" s="15"/>
      <c r="BK236" s="15"/>
      <c r="BL236" s="15"/>
      <c r="BM236" s="15"/>
      <c r="BN236" s="15"/>
      <c r="BO236" s="15"/>
      <c r="BP236" s="15"/>
      <c r="BQ236" s="15"/>
      <c r="BR236" s="15"/>
      <c r="BS236" s="15"/>
      <c r="BT236" s="15"/>
      <c r="BU236" s="15"/>
      <c r="BV236" s="15"/>
      <c r="BW236" s="15"/>
      <c r="BX236" s="15"/>
      <c r="BY236" s="15"/>
      <c r="BZ236" s="15"/>
      <c r="CA236" s="15"/>
      <c r="CB236" s="15"/>
      <c r="CC236" s="15"/>
      <c r="CD236" s="15"/>
      <c r="CE236" s="15"/>
      <c r="CF236" s="15"/>
      <c r="CG236" s="15"/>
      <c r="CH236" s="15"/>
      <c r="CI236" s="15"/>
      <c r="CJ236" s="15"/>
      <c r="CK236" s="15"/>
      <c r="CL236" s="15"/>
      <c r="CM236" s="15"/>
      <c r="CN236" s="15"/>
      <c r="CO236" s="15"/>
      <c r="CP236" s="15"/>
      <c r="CQ236" s="15"/>
      <c r="CR236" s="15"/>
      <c r="CS236" s="15"/>
      <c r="CT236" s="15"/>
      <c r="CU236" s="15"/>
      <c r="CV236" s="15"/>
      <c r="CW236" s="15"/>
      <c r="CX236" s="15"/>
      <c r="CY236" s="15"/>
      <c r="CZ236" s="15"/>
      <c r="DA236" s="15"/>
      <c r="DB236" s="15"/>
      <c r="DC236" s="15"/>
      <c r="DD236" s="15"/>
      <c r="DE236" s="15"/>
      <c r="DF236" s="15"/>
      <c r="DG236" s="15"/>
      <c r="DH236" s="15"/>
      <c r="DI236" s="15"/>
    </row>
    <row r="237" spans="1:113" s="885" customFormat="1">
      <c r="A237" s="597"/>
      <c r="B237" s="735" t="s">
        <v>248</v>
      </c>
      <c r="C237" s="852"/>
      <c r="D237" s="852"/>
      <c r="E237" s="852"/>
      <c r="F237" s="344"/>
      <c r="G237" s="344"/>
      <c r="H237" s="344"/>
      <c r="I237" s="852"/>
      <c r="J237" s="737"/>
      <c r="K237" s="737"/>
      <c r="L237" s="737"/>
      <c r="M237" s="737"/>
      <c r="N237" s="737"/>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c r="AP237" s="15"/>
      <c r="AQ237" s="15"/>
      <c r="AR237" s="15"/>
      <c r="AS237" s="15"/>
      <c r="AT237" s="15"/>
      <c r="AU237" s="15"/>
      <c r="AV237" s="15"/>
      <c r="AW237" s="15"/>
      <c r="AX237" s="15"/>
      <c r="AY237" s="15"/>
      <c r="AZ237" s="15"/>
      <c r="BA237" s="15"/>
      <c r="BB237" s="15"/>
      <c r="BC237" s="15"/>
      <c r="BD237" s="15"/>
      <c r="BE237" s="15"/>
      <c r="BF237" s="15"/>
      <c r="BG237" s="15"/>
      <c r="BH237" s="15"/>
      <c r="BI237" s="15"/>
      <c r="BJ237" s="15"/>
      <c r="BK237" s="15"/>
      <c r="BL237" s="15"/>
      <c r="BM237" s="15"/>
      <c r="BN237" s="15"/>
      <c r="BO237" s="15"/>
      <c r="BP237" s="15"/>
      <c r="BQ237" s="15"/>
      <c r="BR237" s="15"/>
      <c r="BS237" s="15"/>
      <c r="BT237" s="15"/>
      <c r="BU237" s="15"/>
      <c r="BV237" s="15"/>
      <c r="BW237" s="15"/>
      <c r="BX237" s="15"/>
      <c r="BY237" s="15"/>
      <c r="BZ237" s="15"/>
      <c r="CA237" s="15"/>
      <c r="CB237" s="15"/>
      <c r="CC237" s="15"/>
      <c r="CD237" s="15"/>
      <c r="CE237" s="15"/>
      <c r="CF237" s="15"/>
      <c r="CG237" s="15"/>
      <c r="CH237" s="15"/>
      <c r="CI237" s="15"/>
      <c r="CJ237" s="15"/>
      <c r="CK237" s="15"/>
      <c r="CL237" s="15"/>
      <c r="CM237" s="15"/>
      <c r="CN237" s="15"/>
      <c r="CO237" s="15"/>
      <c r="CP237" s="15"/>
      <c r="CQ237" s="15"/>
      <c r="CR237" s="15"/>
      <c r="CS237" s="15"/>
      <c r="CT237" s="15"/>
      <c r="CU237" s="15"/>
      <c r="CV237" s="15"/>
      <c r="CW237" s="15"/>
      <c r="CX237" s="15"/>
      <c r="CY237" s="15"/>
      <c r="CZ237" s="15"/>
      <c r="DA237" s="15"/>
      <c r="DB237" s="15"/>
      <c r="DC237" s="15"/>
      <c r="DD237" s="15"/>
      <c r="DE237" s="15"/>
      <c r="DF237" s="15"/>
      <c r="DG237" s="15"/>
      <c r="DH237" s="15"/>
      <c r="DI237" s="15"/>
    </row>
    <row r="238" spans="1:113" s="885" customFormat="1">
      <c r="A238" s="597"/>
      <c r="B238" s="735" t="s">
        <v>249</v>
      </c>
      <c r="C238" s="852"/>
      <c r="D238" s="852"/>
      <c r="E238" s="852"/>
      <c r="F238" s="344"/>
      <c r="G238" s="344"/>
      <c r="H238" s="344"/>
      <c r="I238" s="852"/>
      <c r="J238" s="737"/>
      <c r="K238" s="737"/>
      <c r="L238" s="737"/>
      <c r="M238" s="737"/>
      <c r="N238" s="737"/>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c r="AY238" s="15"/>
      <c r="AZ238" s="15"/>
      <c r="BA238" s="15"/>
      <c r="BB238" s="15"/>
      <c r="BC238" s="15"/>
      <c r="BD238" s="15"/>
      <c r="BE238" s="15"/>
      <c r="BF238" s="15"/>
      <c r="BG238" s="15"/>
      <c r="BH238" s="15"/>
      <c r="BI238" s="15"/>
      <c r="BJ238" s="15"/>
      <c r="BK238" s="15"/>
      <c r="BL238" s="15"/>
      <c r="BM238" s="15"/>
      <c r="BN238" s="15"/>
      <c r="BO238" s="15"/>
      <c r="BP238" s="15"/>
      <c r="BQ238" s="15"/>
      <c r="BR238" s="15"/>
      <c r="BS238" s="15"/>
      <c r="BT238" s="15"/>
      <c r="BU238" s="15"/>
      <c r="BV238" s="15"/>
      <c r="BW238" s="15"/>
      <c r="BX238" s="15"/>
      <c r="BY238" s="15"/>
      <c r="BZ238" s="15"/>
      <c r="CA238" s="15"/>
      <c r="CB238" s="15"/>
      <c r="CC238" s="15"/>
      <c r="CD238" s="15"/>
      <c r="CE238" s="15"/>
      <c r="CF238" s="15"/>
      <c r="CG238" s="15"/>
      <c r="CH238" s="15"/>
      <c r="CI238" s="15"/>
      <c r="CJ238" s="15"/>
      <c r="CK238" s="15"/>
      <c r="CL238" s="15"/>
      <c r="CM238" s="15"/>
      <c r="CN238" s="15"/>
      <c r="CO238" s="15"/>
      <c r="CP238" s="15"/>
      <c r="CQ238" s="15"/>
      <c r="CR238" s="15"/>
      <c r="CS238" s="15"/>
      <c r="CT238" s="15"/>
      <c r="CU238" s="15"/>
      <c r="CV238" s="15"/>
      <c r="CW238" s="15"/>
      <c r="CX238" s="15"/>
      <c r="CY238" s="15"/>
      <c r="CZ238" s="15"/>
      <c r="DA238" s="15"/>
      <c r="DB238" s="15"/>
      <c r="DC238" s="15"/>
      <c r="DD238" s="15"/>
      <c r="DE238" s="15"/>
      <c r="DF238" s="15"/>
      <c r="DG238" s="15"/>
      <c r="DH238" s="15"/>
      <c r="DI238" s="15"/>
    </row>
    <row r="239" spans="1:113" s="579" customFormat="1">
      <c r="A239" s="597">
        <v>212</v>
      </c>
      <c r="B239" s="735" t="s">
        <v>250</v>
      </c>
      <c r="C239" s="852"/>
      <c r="D239" s="852"/>
      <c r="E239" s="852"/>
      <c r="F239" s="344"/>
      <c r="G239" s="841"/>
      <c r="H239" s="841"/>
      <c r="I239" s="853"/>
      <c r="J239" s="739"/>
      <c r="K239" s="739"/>
      <c r="L239" s="739"/>
      <c r="M239" s="739"/>
      <c r="N239" s="739"/>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c r="AS239" s="15"/>
      <c r="AT239" s="15"/>
      <c r="AU239" s="15"/>
      <c r="AV239" s="15"/>
      <c r="AW239" s="15"/>
      <c r="AX239" s="15"/>
      <c r="AY239" s="15"/>
      <c r="AZ239" s="15"/>
      <c r="BA239" s="15"/>
      <c r="BB239" s="15"/>
      <c r="BC239" s="15"/>
      <c r="BD239" s="15"/>
      <c r="BE239" s="15"/>
      <c r="BF239" s="15"/>
      <c r="BG239" s="15"/>
      <c r="BH239" s="15"/>
      <c r="BI239" s="15"/>
      <c r="BJ239" s="15"/>
      <c r="BK239" s="15"/>
      <c r="BL239" s="15"/>
      <c r="BM239" s="15"/>
      <c r="BN239" s="15"/>
      <c r="BO239" s="15"/>
      <c r="BP239" s="15"/>
      <c r="BQ239" s="15"/>
      <c r="BR239" s="15"/>
      <c r="BS239" s="15"/>
      <c r="BT239" s="15"/>
      <c r="BU239" s="15"/>
      <c r="BV239" s="15"/>
      <c r="BW239" s="15"/>
      <c r="BX239" s="15"/>
      <c r="BY239" s="15"/>
      <c r="BZ239" s="15"/>
      <c r="CA239" s="15"/>
      <c r="CB239" s="15"/>
      <c r="CC239" s="15"/>
      <c r="CD239" s="15"/>
      <c r="CE239" s="15"/>
      <c r="CF239" s="15"/>
      <c r="CG239" s="15"/>
      <c r="CH239" s="15"/>
      <c r="CI239" s="15"/>
      <c r="CJ239" s="15"/>
      <c r="CK239" s="15"/>
      <c r="CL239" s="15"/>
      <c r="CM239" s="15"/>
      <c r="CN239" s="15"/>
      <c r="CO239" s="15"/>
      <c r="CP239" s="15"/>
      <c r="CQ239" s="15"/>
      <c r="CR239" s="15"/>
      <c r="CS239" s="15"/>
      <c r="CT239" s="15"/>
      <c r="CU239" s="15"/>
      <c r="CV239" s="15"/>
      <c r="CW239" s="15"/>
      <c r="CX239" s="15"/>
      <c r="CY239" s="15"/>
      <c r="CZ239" s="15"/>
      <c r="DA239" s="15"/>
      <c r="DB239" s="15"/>
      <c r="DC239" s="15"/>
      <c r="DD239" s="15"/>
      <c r="DE239" s="15"/>
      <c r="DF239" s="15"/>
      <c r="DG239" s="15"/>
      <c r="DH239" s="15"/>
      <c r="DI239" s="15"/>
    </row>
    <row r="240" spans="1:113" s="579" customFormat="1">
      <c r="A240" s="597"/>
      <c r="B240" s="588" t="s">
        <v>251</v>
      </c>
      <c r="C240" s="372"/>
      <c r="D240" s="372"/>
      <c r="E240" s="372"/>
      <c r="F240" s="344"/>
      <c r="G240" s="344"/>
      <c r="H240" s="344"/>
      <c r="I240" s="852"/>
      <c r="J240" s="737">
        <v>34.6</v>
      </c>
      <c r="K240" s="737">
        <v>31.5</v>
      </c>
      <c r="L240" s="737">
        <v>30.4</v>
      </c>
      <c r="M240" s="737">
        <v>33.1</v>
      </c>
      <c r="N240" s="737">
        <v>37.6</v>
      </c>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15"/>
      <c r="AS240" s="15"/>
      <c r="AT240" s="15"/>
      <c r="AU240" s="15"/>
      <c r="AV240" s="15"/>
      <c r="AW240" s="15"/>
      <c r="AX240" s="15"/>
      <c r="AY240" s="15"/>
      <c r="AZ240" s="15"/>
      <c r="BA240" s="15"/>
      <c r="BB240" s="15"/>
      <c r="BC240" s="15"/>
      <c r="BD240" s="15"/>
      <c r="BE240" s="15"/>
      <c r="BF240" s="15"/>
      <c r="BG240" s="15"/>
      <c r="BH240" s="15"/>
      <c r="BI240" s="15"/>
      <c r="BJ240" s="15"/>
      <c r="BK240" s="15"/>
      <c r="BL240" s="15"/>
      <c r="BM240" s="15"/>
      <c r="BN240" s="15"/>
      <c r="BO240" s="15"/>
      <c r="BP240" s="15"/>
      <c r="BQ240" s="15"/>
      <c r="BR240" s="15"/>
      <c r="BS240" s="15"/>
      <c r="BT240" s="15"/>
      <c r="BU240" s="15"/>
      <c r="BV240" s="15"/>
      <c r="BW240" s="15"/>
      <c r="BX240" s="15"/>
      <c r="BY240" s="15"/>
      <c r="BZ240" s="15"/>
      <c r="CA240" s="15"/>
      <c r="CB240" s="15"/>
      <c r="CC240" s="15"/>
      <c r="CD240" s="15"/>
      <c r="CE240" s="15"/>
      <c r="CF240" s="15"/>
      <c r="CG240" s="15"/>
      <c r="CH240" s="15"/>
      <c r="CI240" s="15"/>
      <c r="CJ240" s="15"/>
      <c r="CK240" s="15"/>
      <c r="CL240" s="15"/>
      <c r="CM240" s="15"/>
      <c r="CN240" s="15"/>
      <c r="CO240" s="15"/>
      <c r="CP240" s="15"/>
      <c r="CQ240" s="15"/>
      <c r="CR240" s="15"/>
      <c r="CS240" s="15"/>
      <c r="CT240" s="15"/>
      <c r="CU240" s="15"/>
      <c r="CV240" s="15"/>
      <c r="CW240" s="15"/>
      <c r="CX240" s="15"/>
      <c r="CY240" s="15"/>
      <c r="CZ240" s="15"/>
      <c r="DA240" s="15"/>
      <c r="DB240" s="15"/>
      <c r="DC240" s="15"/>
      <c r="DD240" s="15"/>
      <c r="DE240" s="15"/>
      <c r="DF240" s="15"/>
      <c r="DG240" s="15"/>
      <c r="DH240" s="15"/>
      <c r="DI240" s="15"/>
    </row>
    <row r="241" spans="1:113" s="579" customFormat="1">
      <c r="A241" s="597"/>
      <c r="B241" s="588" t="s">
        <v>252</v>
      </c>
      <c r="C241" s="372"/>
      <c r="D241" s="372"/>
      <c r="E241" s="372"/>
      <c r="F241" s="344"/>
      <c r="G241" s="344"/>
      <c r="H241" s="344"/>
      <c r="I241" s="852"/>
      <c r="J241" s="737">
        <v>35.9</v>
      </c>
      <c r="K241" s="737">
        <v>32.6</v>
      </c>
      <c r="L241" s="737">
        <v>31.6</v>
      </c>
      <c r="M241" s="737">
        <v>34.299999999999997</v>
      </c>
      <c r="N241" s="737">
        <v>39</v>
      </c>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c r="AQ241" s="15"/>
      <c r="AR241" s="15"/>
      <c r="AS241" s="15"/>
      <c r="AT241" s="15"/>
      <c r="AU241" s="15"/>
      <c r="AV241" s="15"/>
      <c r="AW241" s="15"/>
      <c r="AX241" s="15"/>
      <c r="AY241" s="15"/>
      <c r="AZ241" s="15"/>
      <c r="BA241" s="15"/>
      <c r="BB241" s="15"/>
      <c r="BC241" s="15"/>
      <c r="BD241" s="15"/>
      <c r="BE241" s="15"/>
      <c r="BF241" s="15"/>
      <c r="BG241" s="15"/>
      <c r="BH241" s="15"/>
      <c r="BI241" s="15"/>
      <c r="BJ241" s="15"/>
      <c r="BK241" s="15"/>
      <c r="BL241" s="15"/>
      <c r="BM241" s="15"/>
      <c r="BN241" s="15"/>
      <c r="BO241" s="15"/>
      <c r="BP241" s="15"/>
      <c r="BQ241" s="15"/>
      <c r="BR241" s="15"/>
      <c r="BS241" s="15"/>
      <c r="BT241" s="15"/>
      <c r="BU241" s="15"/>
      <c r="BV241" s="15"/>
      <c r="BW241" s="15"/>
      <c r="BX241" s="15"/>
      <c r="BY241" s="15"/>
      <c r="BZ241" s="15"/>
      <c r="CA241" s="15"/>
      <c r="CB241" s="15"/>
      <c r="CC241" s="15"/>
      <c r="CD241" s="15"/>
      <c r="CE241" s="15"/>
      <c r="CF241" s="15"/>
      <c r="CG241" s="15"/>
      <c r="CH241" s="15"/>
      <c r="CI241" s="15"/>
      <c r="CJ241" s="15"/>
      <c r="CK241" s="15"/>
      <c r="CL241" s="15"/>
      <c r="CM241" s="15"/>
      <c r="CN241" s="15"/>
      <c r="CO241" s="15"/>
      <c r="CP241" s="15"/>
      <c r="CQ241" s="15"/>
      <c r="CR241" s="15"/>
      <c r="CS241" s="15"/>
      <c r="CT241" s="15"/>
      <c r="CU241" s="15"/>
      <c r="CV241" s="15"/>
      <c r="CW241" s="15"/>
      <c r="CX241" s="15"/>
      <c r="CY241" s="15"/>
      <c r="CZ241" s="15"/>
      <c r="DA241" s="15"/>
      <c r="DB241" s="15"/>
      <c r="DC241" s="15"/>
      <c r="DD241" s="15"/>
      <c r="DE241" s="15"/>
      <c r="DF241" s="15"/>
      <c r="DG241" s="15"/>
      <c r="DH241" s="15"/>
      <c r="DI241" s="15"/>
    </row>
    <row r="242" spans="1:113" s="885" customFormat="1">
      <c r="A242" s="597">
        <v>263</v>
      </c>
      <c r="B242" s="735" t="s">
        <v>272</v>
      </c>
      <c r="C242" s="852"/>
      <c r="D242" s="852"/>
      <c r="E242" s="852"/>
      <c r="F242" s="344"/>
      <c r="G242" s="344"/>
      <c r="H242" s="344"/>
      <c r="I242" s="852"/>
      <c r="J242" s="737"/>
      <c r="K242" s="737"/>
      <c r="L242" s="737"/>
      <c r="M242" s="737"/>
      <c r="N242" s="737"/>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c r="AU242" s="15"/>
      <c r="AV242" s="15"/>
      <c r="AW242" s="15"/>
      <c r="AX242" s="15"/>
      <c r="AY242" s="15"/>
      <c r="AZ242" s="15"/>
      <c r="BA242" s="15"/>
      <c r="BB242" s="15"/>
      <c r="BC242" s="15"/>
      <c r="BD242" s="15"/>
      <c r="BE242" s="15"/>
      <c r="BF242" s="15"/>
      <c r="BG242" s="15"/>
      <c r="BH242" s="15"/>
      <c r="BI242" s="15"/>
      <c r="BJ242" s="15"/>
      <c r="BK242" s="15"/>
      <c r="BL242" s="15"/>
      <c r="BM242" s="15"/>
      <c r="BN242" s="15"/>
      <c r="BO242" s="15"/>
      <c r="BP242" s="15"/>
      <c r="BQ242" s="15"/>
      <c r="BR242" s="15"/>
      <c r="BS242" s="15"/>
      <c r="BT242" s="15"/>
      <c r="BU242" s="15"/>
      <c r="BV242" s="15"/>
      <c r="BW242" s="15"/>
      <c r="BX242" s="15"/>
      <c r="BY242" s="15"/>
      <c r="BZ242" s="15"/>
      <c r="CA242" s="15"/>
      <c r="CB242" s="15"/>
      <c r="CC242" s="15"/>
      <c r="CD242" s="15"/>
      <c r="CE242" s="15"/>
      <c r="CF242" s="15"/>
      <c r="CG242" s="15"/>
      <c r="CH242" s="15"/>
      <c r="CI242" s="15"/>
      <c r="CJ242" s="15"/>
      <c r="CK242" s="15"/>
      <c r="CL242" s="15"/>
      <c r="CM242" s="15"/>
      <c r="CN242" s="15"/>
      <c r="CO242" s="15"/>
      <c r="CP242" s="15"/>
      <c r="CQ242" s="15"/>
      <c r="CR242" s="15"/>
      <c r="CS242" s="15"/>
      <c r="CT242" s="15"/>
      <c r="CU242" s="15"/>
      <c r="CV242" s="15"/>
      <c r="CW242" s="15"/>
      <c r="CX242" s="15"/>
      <c r="CY242" s="15"/>
      <c r="CZ242" s="15"/>
      <c r="DA242" s="15"/>
      <c r="DB242" s="15"/>
      <c r="DC242" s="15"/>
      <c r="DD242" s="15"/>
      <c r="DE242" s="15"/>
      <c r="DF242" s="15"/>
      <c r="DG242" s="15"/>
      <c r="DH242" s="15"/>
      <c r="DI242" s="15"/>
    </row>
    <row r="243" spans="1:113" s="885" customFormat="1">
      <c r="A243" s="597"/>
      <c r="B243" s="735" t="s">
        <v>270</v>
      </c>
      <c r="C243" s="852"/>
      <c r="D243" s="852"/>
      <c r="E243" s="852"/>
      <c r="F243" s="344"/>
      <c r="G243" s="344"/>
      <c r="H243" s="344"/>
      <c r="I243" s="852"/>
      <c r="J243" s="737"/>
      <c r="K243" s="737"/>
      <c r="L243" s="737"/>
      <c r="M243" s="737"/>
      <c r="N243" s="737"/>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c r="AM243" s="15"/>
      <c r="AN243" s="15"/>
      <c r="AO243" s="15"/>
      <c r="AP243" s="15"/>
      <c r="AQ243" s="15"/>
      <c r="AR243" s="15"/>
      <c r="AS243" s="15"/>
      <c r="AT243" s="15"/>
      <c r="AU243" s="15"/>
      <c r="AV243" s="15"/>
      <c r="AW243" s="15"/>
      <c r="AX243" s="15"/>
      <c r="AY243" s="15"/>
      <c r="AZ243" s="15"/>
      <c r="BA243" s="15"/>
      <c r="BB243" s="15"/>
      <c r="BC243" s="15"/>
      <c r="BD243" s="15"/>
      <c r="BE243" s="15"/>
      <c r="BF243" s="15"/>
      <c r="BG243" s="15"/>
      <c r="BH243" s="15"/>
      <c r="BI243" s="15"/>
      <c r="BJ243" s="15"/>
      <c r="BK243" s="15"/>
      <c r="BL243" s="15"/>
      <c r="BM243" s="15"/>
      <c r="BN243" s="15"/>
      <c r="BO243" s="15"/>
      <c r="BP243" s="15"/>
      <c r="BQ243" s="15"/>
      <c r="BR243" s="15"/>
      <c r="BS243" s="15"/>
      <c r="BT243" s="15"/>
      <c r="BU243" s="15"/>
      <c r="BV243" s="15"/>
      <c r="BW243" s="15"/>
      <c r="BX243" s="15"/>
      <c r="BY243" s="15"/>
      <c r="BZ243" s="15"/>
      <c r="CA243" s="15"/>
      <c r="CB243" s="15"/>
      <c r="CC243" s="15"/>
      <c r="CD243" s="15"/>
      <c r="CE243" s="15"/>
      <c r="CF243" s="15"/>
      <c r="CG243" s="15"/>
      <c r="CH243" s="15"/>
      <c r="CI243" s="15"/>
      <c r="CJ243" s="15"/>
      <c r="CK243" s="15"/>
      <c r="CL243" s="15"/>
      <c r="CM243" s="15"/>
      <c r="CN243" s="15"/>
      <c r="CO243" s="15"/>
      <c r="CP243" s="15"/>
      <c r="CQ243" s="15"/>
      <c r="CR243" s="15"/>
      <c r="CS243" s="15"/>
      <c r="CT243" s="15"/>
      <c r="CU243" s="15"/>
      <c r="CV243" s="15"/>
      <c r="CW243" s="15"/>
      <c r="CX243" s="15"/>
      <c r="CY243" s="15"/>
      <c r="CZ243" s="15"/>
      <c r="DA243" s="15"/>
      <c r="DB243" s="15"/>
      <c r="DC243" s="15"/>
      <c r="DD243" s="15"/>
      <c r="DE243" s="15"/>
      <c r="DF243" s="15"/>
      <c r="DG243" s="15"/>
      <c r="DH243" s="15"/>
      <c r="DI243" s="15"/>
    </row>
    <row r="244" spans="1:113" s="885" customFormat="1">
      <c r="A244" s="597"/>
      <c r="B244" s="588" t="s">
        <v>255</v>
      </c>
      <c r="C244" s="852"/>
      <c r="D244" s="852"/>
      <c r="E244" s="853"/>
      <c r="F244" s="841"/>
      <c r="G244" s="841"/>
      <c r="H244" s="841"/>
      <c r="I244" s="853"/>
      <c r="J244" s="739">
        <v>58.7</v>
      </c>
      <c r="K244" s="739">
        <v>53.3</v>
      </c>
      <c r="L244" s="739">
        <v>51.5</v>
      </c>
      <c r="M244" s="739">
        <v>56</v>
      </c>
      <c r="N244" s="739">
        <v>63.7</v>
      </c>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c r="AM244" s="15"/>
      <c r="AN244" s="15"/>
      <c r="AO244" s="15"/>
      <c r="AP244" s="15"/>
      <c r="AQ244" s="15"/>
      <c r="AR244" s="15"/>
      <c r="AS244" s="15"/>
      <c r="AT244" s="15"/>
      <c r="AU244" s="15"/>
      <c r="AV244" s="15"/>
      <c r="AW244" s="15"/>
      <c r="AX244" s="15"/>
      <c r="AY244" s="15"/>
      <c r="AZ244" s="15"/>
      <c r="BA244" s="15"/>
      <c r="BB244" s="15"/>
      <c r="BC244" s="15"/>
      <c r="BD244" s="15"/>
      <c r="BE244" s="15"/>
      <c r="BF244" s="15"/>
      <c r="BG244" s="15"/>
      <c r="BH244" s="15"/>
      <c r="BI244" s="15"/>
      <c r="BJ244" s="15"/>
      <c r="BK244" s="15"/>
      <c r="BL244" s="15"/>
      <c r="BM244" s="15"/>
      <c r="BN244" s="15"/>
      <c r="BO244" s="15"/>
      <c r="BP244" s="15"/>
      <c r="BQ244" s="15"/>
      <c r="BR244" s="15"/>
      <c r="BS244" s="15"/>
      <c r="BT244" s="15"/>
      <c r="BU244" s="15"/>
      <c r="BV244" s="15"/>
      <c r="BW244" s="15"/>
      <c r="BX244" s="15"/>
      <c r="BY244" s="15"/>
      <c r="BZ244" s="15"/>
      <c r="CA244" s="15"/>
      <c r="CB244" s="15"/>
      <c r="CC244" s="15"/>
      <c r="CD244" s="15"/>
      <c r="CE244" s="15"/>
      <c r="CF244" s="15"/>
      <c r="CG244" s="15"/>
      <c r="CH244" s="15"/>
      <c r="CI244" s="15"/>
      <c r="CJ244" s="15"/>
      <c r="CK244" s="15"/>
      <c r="CL244" s="15"/>
      <c r="CM244" s="15"/>
      <c r="CN244" s="15"/>
      <c r="CO244" s="15"/>
      <c r="CP244" s="15"/>
      <c r="CQ244" s="15"/>
      <c r="CR244" s="15"/>
      <c r="CS244" s="15"/>
      <c r="CT244" s="15"/>
      <c r="CU244" s="15"/>
      <c r="CV244" s="15"/>
      <c r="CW244" s="15"/>
      <c r="CX244" s="15"/>
      <c r="CY244" s="15"/>
      <c r="CZ244" s="15"/>
      <c r="DA244" s="15"/>
      <c r="DB244" s="15"/>
      <c r="DC244" s="15"/>
      <c r="DD244" s="15"/>
      <c r="DE244" s="15"/>
      <c r="DF244" s="15"/>
      <c r="DG244" s="15"/>
      <c r="DH244" s="15"/>
      <c r="DI244" s="15"/>
    </row>
    <row r="245" spans="1:113" s="885" customFormat="1">
      <c r="A245" s="597"/>
      <c r="B245" s="588" t="s">
        <v>267</v>
      </c>
      <c r="C245" s="852"/>
      <c r="D245" s="852"/>
      <c r="E245" s="853"/>
      <c r="F245" s="841"/>
      <c r="G245" s="841"/>
      <c r="H245" s="841"/>
      <c r="I245" s="853"/>
      <c r="J245" s="739"/>
      <c r="K245" s="739"/>
      <c r="L245" s="739"/>
      <c r="M245" s="739"/>
      <c r="N245" s="739"/>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15"/>
      <c r="AN245" s="15"/>
      <c r="AO245" s="15"/>
      <c r="AP245" s="15"/>
      <c r="AQ245" s="15"/>
      <c r="AR245" s="15"/>
      <c r="AS245" s="15"/>
      <c r="AT245" s="15"/>
      <c r="AU245" s="15"/>
      <c r="AV245" s="15"/>
      <c r="AW245" s="15"/>
      <c r="AX245" s="15"/>
      <c r="AY245" s="15"/>
      <c r="AZ245" s="15"/>
      <c r="BA245" s="15"/>
      <c r="BB245" s="15"/>
      <c r="BC245" s="15"/>
      <c r="BD245" s="15"/>
      <c r="BE245" s="15"/>
      <c r="BF245" s="15"/>
      <c r="BG245" s="15"/>
      <c r="BH245" s="15"/>
      <c r="BI245" s="15"/>
      <c r="BJ245" s="15"/>
      <c r="BK245" s="15"/>
      <c r="BL245" s="15"/>
      <c r="BM245" s="15"/>
      <c r="BN245" s="15"/>
      <c r="BO245" s="15"/>
      <c r="BP245" s="15"/>
      <c r="BQ245" s="15"/>
      <c r="BR245" s="15"/>
      <c r="BS245" s="15"/>
      <c r="BT245" s="15"/>
      <c r="BU245" s="15"/>
      <c r="BV245" s="15"/>
      <c r="BW245" s="15"/>
      <c r="BX245" s="15"/>
      <c r="BY245" s="15"/>
      <c r="BZ245" s="15"/>
      <c r="CA245" s="15"/>
      <c r="CB245" s="15"/>
      <c r="CC245" s="15"/>
      <c r="CD245" s="15"/>
      <c r="CE245" s="15"/>
      <c r="CF245" s="15"/>
      <c r="CG245" s="15"/>
      <c r="CH245" s="15"/>
      <c r="CI245" s="15"/>
      <c r="CJ245" s="15"/>
      <c r="CK245" s="15"/>
      <c r="CL245" s="15"/>
      <c r="CM245" s="15"/>
      <c r="CN245" s="15"/>
      <c r="CO245" s="15"/>
      <c r="CP245" s="15"/>
      <c r="CQ245" s="15"/>
      <c r="CR245" s="15"/>
      <c r="CS245" s="15"/>
      <c r="CT245" s="15"/>
      <c r="CU245" s="15"/>
      <c r="CV245" s="15"/>
      <c r="CW245" s="15"/>
      <c r="CX245" s="15"/>
      <c r="CY245" s="15"/>
      <c r="CZ245" s="15"/>
      <c r="DA245" s="15"/>
      <c r="DB245" s="15"/>
      <c r="DC245" s="15"/>
      <c r="DD245" s="15"/>
      <c r="DE245" s="15"/>
      <c r="DF245" s="15"/>
      <c r="DG245" s="15"/>
      <c r="DH245" s="15"/>
      <c r="DI245" s="15"/>
    </row>
    <row r="246" spans="1:113" s="885" customFormat="1">
      <c r="A246" s="597"/>
      <c r="B246" s="588"/>
      <c r="C246" s="852"/>
      <c r="D246" s="852"/>
      <c r="E246" s="852"/>
      <c r="F246" s="344"/>
      <c r="G246" s="344"/>
      <c r="H246" s="344"/>
      <c r="I246" s="852"/>
      <c r="J246" s="740"/>
      <c r="K246" s="740"/>
      <c r="L246" s="740"/>
      <c r="M246" s="740"/>
      <c r="N246" s="740"/>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BF246" s="15"/>
      <c r="BG246" s="15"/>
      <c r="BH246" s="15"/>
      <c r="BI246" s="15"/>
      <c r="BJ246" s="15"/>
      <c r="BK246" s="15"/>
      <c r="BL246" s="15"/>
      <c r="BM246" s="15"/>
      <c r="BN246" s="15"/>
      <c r="BO246" s="15"/>
      <c r="BP246" s="15"/>
      <c r="BQ246" s="15"/>
      <c r="BR246" s="15"/>
      <c r="BS246" s="15"/>
      <c r="BT246" s="15"/>
      <c r="BU246" s="15"/>
      <c r="BV246" s="15"/>
      <c r="BW246" s="15"/>
      <c r="BX246" s="15"/>
      <c r="BY246" s="15"/>
      <c r="BZ246" s="15"/>
      <c r="CA246" s="15"/>
      <c r="CB246" s="15"/>
      <c r="CC246" s="15"/>
      <c r="CD246" s="15"/>
      <c r="CE246" s="15"/>
      <c r="CF246" s="15"/>
      <c r="CG246" s="15"/>
      <c r="CH246" s="15"/>
      <c r="CI246" s="15"/>
      <c r="CJ246" s="15"/>
      <c r="CK246" s="15"/>
      <c r="CL246" s="15"/>
      <c r="CM246" s="15"/>
      <c r="CN246" s="15"/>
      <c r="CO246" s="15"/>
      <c r="CP246" s="15"/>
      <c r="CQ246" s="15"/>
      <c r="CR246" s="15"/>
      <c r="CS246" s="15"/>
      <c r="CT246" s="15"/>
      <c r="CU246" s="15"/>
      <c r="CV246" s="15"/>
      <c r="CW246" s="15"/>
      <c r="CX246" s="15"/>
      <c r="CY246" s="15"/>
      <c r="CZ246" s="15"/>
      <c r="DA246" s="15"/>
      <c r="DB246" s="15"/>
      <c r="DC246" s="15"/>
      <c r="DD246" s="15"/>
      <c r="DE246" s="15"/>
      <c r="DF246" s="15"/>
      <c r="DG246" s="15"/>
      <c r="DH246" s="15"/>
      <c r="DI246" s="15"/>
    </row>
    <row r="247" spans="1:113" s="884" customFormat="1">
      <c r="A247" s="594"/>
      <c r="B247" s="568" t="s">
        <v>273</v>
      </c>
      <c r="C247" s="851"/>
      <c r="D247" s="851"/>
      <c r="E247" s="851"/>
      <c r="F247" s="255"/>
      <c r="G247" s="255"/>
      <c r="H247" s="255"/>
      <c r="I247" s="255"/>
      <c r="J247" s="569">
        <v>1579.1</v>
      </c>
      <c r="K247" s="569">
        <v>1527.6</v>
      </c>
      <c r="L247" s="569">
        <v>1518.4</v>
      </c>
      <c r="M247" s="569">
        <v>1611.9</v>
      </c>
      <c r="N247" s="569">
        <v>1778.9</v>
      </c>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c r="AM247" s="15"/>
      <c r="AN247" s="15"/>
      <c r="AO247" s="15"/>
      <c r="AP247" s="15"/>
      <c r="AQ247" s="15"/>
      <c r="AR247" s="15"/>
      <c r="AS247" s="15"/>
      <c r="AT247" s="15"/>
      <c r="AU247" s="15"/>
      <c r="AV247" s="15"/>
      <c r="AW247" s="15"/>
      <c r="AX247" s="15"/>
      <c r="AY247" s="15"/>
      <c r="AZ247" s="15"/>
      <c r="BA247" s="15"/>
      <c r="BB247" s="15"/>
      <c r="BC247" s="15"/>
      <c r="BD247" s="15"/>
      <c r="BE247" s="15"/>
      <c r="BF247" s="15"/>
      <c r="BG247" s="15"/>
      <c r="BH247" s="15"/>
      <c r="BI247" s="15"/>
      <c r="BJ247" s="15"/>
      <c r="BK247" s="15"/>
      <c r="BL247" s="15"/>
      <c r="BM247" s="15"/>
      <c r="BN247" s="15"/>
      <c r="BO247" s="15"/>
      <c r="BP247" s="15"/>
      <c r="BQ247" s="15"/>
      <c r="BR247" s="15"/>
      <c r="BS247" s="15"/>
      <c r="BT247" s="15"/>
      <c r="BU247" s="15"/>
      <c r="BV247" s="15"/>
      <c r="BW247" s="15"/>
      <c r="BX247" s="15"/>
      <c r="BY247" s="15"/>
      <c r="BZ247" s="15"/>
      <c r="CA247" s="15"/>
      <c r="CB247" s="15"/>
      <c r="CC247" s="15"/>
      <c r="CD247" s="15"/>
      <c r="CE247" s="15"/>
      <c r="CF247" s="15"/>
      <c r="CG247" s="15"/>
      <c r="CH247" s="15"/>
      <c r="CI247" s="15"/>
      <c r="CJ247" s="15"/>
      <c r="CK247" s="15"/>
      <c r="CL247" s="15"/>
      <c r="CM247" s="15"/>
      <c r="CN247" s="15"/>
      <c r="CO247" s="15"/>
      <c r="CP247" s="15"/>
      <c r="CQ247" s="15"/>
      <c r="CR247" s="15"/>
      <c r="CS247" s="15"/>
      <c r="CT247" s="15"/>
      <c r="CU247" s="15"/>
      <c r="CV247" s="15"/>
      <c r="CW247" s="15"/>
      <c r="CX247" s="15"/>
      <c r="CY247" s="15"/>
      <c r="CZ247" s="15"/>
      <c r="DA247" s="15"/>
      <c r="DB247" s="15"/>
      <c r="DC247" s="15"/>
      <c r="DD247" s="15"/>
      <c r="DE247" s="15"/>
      <c r="DF247" s="15"/>
      <c r="DG247" s="15"/>
      <c r="DH247" s="15"/>
      <c r="DI247" s="15"/>
    </row>
    <row r="248" spans="1:113" s="579" customFormat="1">
      <c r="A248" s="597"/>
      <c r="B248" s="588" t="s">
        <v>246</v>
      </c>
      <c r="C248" s="372"/>
      <c r="D248" s="372"/>
      <c r="E248" s="372"/>
      <c r="F248" s="344"/>
      <c r="G248" s="344"/>
      <c r="H248" s="344"/>
      <c r="I248" s="852"/>
      <c r="J248" s="737">
        <v>622.5</v>
      </c>
      <c r="K248" s="737">
        <v>658.6</v>
      </c>
      <c r="L248" s="737">
        <v>678.3</v>
      </c>
      <c r="M248" s="737">
        <v>698.7</v>
      </c>
      <c r="N248" s="737">
        <v>740.6</v>
      </c>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c r="AM248" s="15"/>
      <c r="AN248" s="15"/>
      <c r="AO248" s="15"/>
      <c r="AP248" s="15"/>
      <c r="AQ248" s="15"/>
      <c r="AR248" s="15"/>
      <c r="AS248" s="15"/>
      <c r="AT248" s="15"/>
      <c r="AU248" s="15"/>
      <c r="AV248" s="15"/>
      <c r="AW248" s="15"/>
      <c r="AX248" s="15"/>
      <c r="AY248" s="15"/>
      <c r="AZ248" s="15"/>
      <c r="BA248" s="15"/>
      <c r="BB248" s="15"/>
      <c r="BC248" s="15"/>
      <c r="BD248" s="15"/>
      <c r="BE248" s="15"/>
      <c r="BF248" s="15"/>
      <c r="BG248" s="15"/>
      <c r="BH248" s="15"/>
      <c r="BI248" s="15"/>
      <c r="BJ248" s="15"/>
      <c r="BK248" s="15"/>
      <c r="BL248" s="15"/>
      <c r="BM248" s="15"/>
      <c r="BN248" s="15"/>
      <c r="BO248" s="15"/>
      <c r="BP248" s="15"/>
      <c r="BQ248" s="15"/>
      <c r="BR248" s="15"/>
      <c r="BS248" s="15"/>
      <c r="BT248" s="15"/>
      <c r="BU248" s="15"/>
      <c r="BV248" s="15"/>
      <c r="BW248" s="15"/>
      <c r="BX248" s="15"/>
      <c r="BY248" s="15"/>
      <c r="BZ248" s="15"/>
      <c r="CA248" s="15"/>
      <c r="CB248" s="15"/>
      <c r="CC248" s="15"/>
      <c r="CD248" s="15"/>
      <c r="CE248" s="15"/>
      <c r="CF248" s="15"/>
      <c r="CG248" s="15"/>
      <c r="CH248" s="15"/>
      <c r="CI248" s="15"/>
      <c r="CJ248" s="15"/>
      <c r="CK248" s="15"/>
      <c r="CL248" s="15"/>
      <c r="CM248" s="15"/>
      <c r="CN248" s="15"/>
      <c r="CO248" s="15"/>
      <c r="CP248" s="15"/>
      <c r="CQ248" s="15"/>
      <c r="CR248" s="15"/>
      <c r="CS248" s="15"/>
      <c r="CT248" s="15"/>
      <c r="CU248" s="15"/>
      <c r="CV248" s="15"/>
      <c r="CW248" s="15"/>
      <c r="CX248" s="15"/>
      <c r="CY248" s="15"/>
      <c r="CZ248" s="15"/>
      <c r="DA248" s="15"/>
      <c r="DB248" s="15"/>
      <c r="DC248" s="15"/>
      <c r="DD248" s="15"/>
      <c r="DE248" s="15"/>
      <c r="DF248" s="15"/>
      <c r="DG248" s="15"/>
      <c r="DH248" s="15"/>
      <c r="DI248" s="15"/>
    </row>
    <row r="249" spans="1:113" s="579" customFormat="1">
      <c r="A249" s="597">
        <v>211</v>
      </c>
      <c r="B249" s="735" t="s">
        <v>247</v>
      </c>
      <c r="C249" s="852"/>
      <c r="D249" s="852"/>
      <c r="E249" s="852"/>
      <c r="F249" s="344"/>
      <c r="G249" s="344"/>
      <c r="H249" s="344"/>
      <c r="I249" s="853"/>
      <c r="J249" s="739"/>
      <c r="K249" s="739"/>
      <c r="L249" s="739"/>
      <c r="M249" s="739"/>
      <c r="N249" s="739"/>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15"/>
      <c r="AM249" s="15"/>
      <c r="AN249" s="15"/>
      <c r="AO249" s="15"/>
      <c r="AP249" s="15"/>
      <c r="AQ249" s="15"/>
      <c r="AR249" s="15"/>
      <c r="AS249" s="15"/>
      <c r="AT249" s="15"/>
      <c r="AU249" s="15"/>
      <c r="AV249" s="15"/>
      <c r="AW249" s="15"/>
      <c r="AX249" s="15"/>
      <c r="AY249" s="15"/>
      <c r="AZ249" s="15"/>
      <c r="BA249" s="15"/>
      <c r="BB249" s="15"/>
      <c r="BC249" s="15"/>
      <c r="BD249" s="15"/>
      <c r="BE249" s="15"/>
      <c r="BF249" s="15"/>
      <c r="BG249" s="15"/>
      <c r="BH249" s="15"/>
      <c r="BI249" s="15"/>
      <c r="BJ249" s="15"/>
      <c r="BK249" s="15"/>
      <c r="BL249" s="15"/>
      <c r="BM249" s="15"/>
      <c r="BN249" s="15"/>
      <c r="BO249" s="15"/>
      <c r="BP249" s="15"/>
      <c r="BQ249" s="15"/>
      <c r="BR249" s="15"/>
      <c r="BS249" s="15"/>
      <c r="BT249" s="15"/>
      <c r="BU249" s="15"/>
      <c r="BV249" s="15"/>
      <c r="BW249" s="15"/>
      <c r="BX249" s="15"/>
      <c r="BY249" s="15"/>
      <c r="BZ249" s="15"/>
      <c r="CA249" s="15"/>
      <c r="CB249" s="15"/>
      <c r="CC249" s="15"/>
      <c r="CD249" s="15"/>
      <c r="CE249" s="15"/>
      <c r="CF249" s="15"/>
      <c r="CG249" s="15"/>
      <c r="CH249" s="15"/>
      <c r="CI249" s="15"/>
      <c r="CJ249" s="15"/>
      <c r="CK249" s="15"/>
      <c r="CL249" s="15"/>
      <c r="CM249" s="15"/>
      <c r="CN249" s="15"/>
      <c r="CO249" s="15"/>
      <c r="CP249" s="15"/>
      <c r="CQ249" s="15"/>
      <c r="CR249" s="15"/>
      <c r="CS249" s="15"/>
      <c r="CT249" s="15"/>
      <c r="CU249" s="15"/>
      <c r="CV249" s="15"/>
      <c r="CW249" s="15"/>
      <c r="CX249" s="15"/>
      <c r="CY249" s="15"/>
      <c r="CZ249" s="15"/>
      <c r="DA249" s="15"/>
      <c r="DB249" s="15"/>
      <c r="DC249" s="15"/>
      <c r="DD249" s="15"/>
      <c r="DE249" s="15"/>
      <c r="DF249" s="15"/>
      <c r="DG249" s="15"/>
      <c r="DH249" s="15"/>
      <c r="DI249" s="15"/>
    </row>
    <row r="250" spans="1:113" s="579" customFormat="1">
      <c r="A250" s="597"/>
      <c r="B250" s="735" t="s">
        <v>248</v>
      </c>
      <c r="C250" s="852"/>
      <c r="D250" s="852"/>
      <c r="E250" s="852"/>
      <c r="F250" s="344"/>
      <c r="G250" s="344"/>
      <c r="H250" s="344"/>
      <c r="I250" s="852"/>
      <c r="J250" s="737"/>
      <c r="K250" s="737"/>
      <c r="L250" s="737"/>
      <c r="M250" s="737"/>
      <c r="N250" s="737"/>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c r="AP250" s="15"/>
      <c r="AQ250" s="15"/>
      <c r="AR250" s="15"/>
      <c r="AS250" s="15"/>
      <c r="AT250" s="15"/>
      <c r="AU250" s="15"/>
      <c r="AV250" s="15"/>
      <c r="AW250" s="15"/>
      <c r="AX250" s="15"/>
      <c r="AY250" s="15"/>
      <c r="AZ250" s="15"/>
      <c r="BA250" s="15"/>
      <c r="BB250" s="15"/>
      <c r="BC250" s="15"/>
      <c r="BD250" s="15"/>
      <c r="BE250" s="15"/>
      <c r="BF250" s="15"/>
      <c r="BG250" s="15"/>
      <c r="BH250" s="15"/>
      <c r="BI250" s="15"/>
      <c r="BJ250" s="15"/>
      <c r="BK250" s="15"/>
      <c r="BL250" s="15"/>
      <c r="BM250" s="15"/>
      <c r="BN250" s="15"/>
      <c r="BO250" s="15"/>
      <c r="BP250" s="15"/>
      <c r="BQ250" s="15"/>
      <c r="BR250" s="15"/>
      <c r="BS250" s="15"/>
      <c r="BT250" s="15"/>
      <c r="BU250" s="15"/>
      <c r="BV250" s="15"/>
      <c r="BW250" s="15"/>
      <c r="BX250" s="15"/>
      <c r="BY250" s="15"/>
      <c r="BZ250" s="15"/>
      <c r="CA250" s="15"/>
      <c r="CB250" s="15"/>
      <c r="CC250" s="15"/>
      <c r="CD250" s="15"/>
      <c r="CE250" s="15"/>
      <c r="CF250" s="15"/>
      <c r="CG250" s="15"/>
      <c r="CH250" s="15"/>
      <c r="CI250" s="15"/>
      <c r="CJ250" s="15"/>
      <c r="CK250" s="15"/>
      <c r="CL250" s="15"/>
      <c r="CM250" s="15"/>
      <c r="CN250" s="15"/>
      <c r="CO250" s="15"/>
      <c r="CP250" s="15"/>
      <c r="CQ250" s="15"/>
      <c r="CR250" s="15"/>
      <c r="CS250" s="15"/>
      <c r="CT250" s="15"/>
      <c r="CU250" s="15"/>
      <c r="CV250" s="15"/>
      <c r="CW250" s="15"/>
      <c r="CX250" s="15"/>
      <c r="CY250" s="15"/>
      <c r="CZ250" s="15"/>
      <c r="DA250" s="15"/>
      <c r="DB250" s="15"/>
      <c r="DC250" s="15"/>
      <c r="DD250" s="15"/>
      <c r="DE250" s="15"/>
      <c r="DF250" s="15"/>
      <c r="DG250" s="15"/>
      <c r="DH250" s="15"/>
      <c r="DI250" s="15"/>
    </row>
    <row r="251" spans="1:113" s="579" customFormat="1">
      <c r="A251" s="597"/>
      <c r="B251" s="735" t="s">
        <v>249</v>
      </c>
      <c r="C251" s="852"/>
      <c r="D251" s="852"/>
      <c r="E251" s="852"/>
      <c r="F251" s="344"/>
      <c r="G251" s="344"/>
      <c r="H251" s="344"/>
      <c r="I251" s="852"/>
      <c r="J251" s="737"/>
      <c r="K251" s="737"/>
      <c r="L251" s="737"/>
      <c r="M251" s="737"/>
      <c r="N251" s="737"/>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c r="AT251" s="15"/>
      <c r="AU251" s="15"/>
      <c r="AV251" s="15"/>
      <c r="AW251" s="15"/>
      <c r="AX251" s="15"/>
      <c r="AY251" s="15"/>
      <c r="AZ251" s="15"/>
      <c r="BA251" s="15"/>
      <c r="BB251" s="15"/>
      <c r="BC251" s="15"/>
      <c r="BD251" s="15"/>
      <c r="BE251" s="15"/>
      <c r="BF251" s="15"/>
      <c r="BG251" s="15"/>
      <c r="BH251" s="15"/>
      <c r="BI251" s="15"/>
      <c r="BJ251" s="15"/>
      <c r="BK251" s="15"/>
      <c r="BL251" s="15"/>
      <c r="BM251" s="15"/>
      <c r="BN251" s="15"/>
      <c r="BO251" s="15"/>
      <c r="BP251" s="15"/>
      <c r="BQ251" s="15"/>
      <c r="BR251" s="15"/>
      <c r="BS251" s="15"/>
      <c r="BT251" s="15"/>
      <c r="BU251" s="15"/>
      <c r="BV251" s="15"/>
      <c r="BW251" s="15"/>
      <c r="BX251" s="15"/>
      <c r="BY251" s="15"/>
      <c r="BZ251" s="15"/>
      <c r="CA251" s="15"/>
      <c r="CB251" s="15"/>
      <c r="CC251" s="15"/>
      <c r="CD251" s="15"/>
      <c r="CE251" s="15"/>
      <c r="CF251" s="15"/>
      <c r="CG251" s="15"/>
      <c r="CH251" s="15"/>
      <c r="CI251" s="15"/>
      <c r="CJ251" s="15"/>
      <c r="CK251" s="15"/>
      <c r="CL251" s="15"/>
      <c r="CM251" s="15"/>
      <c r="CN251" s="15"/>
      <c r="CO251" s="15"/>
      <c r="CP251" s="15"/>
      <c r="CQ251" s="15"/>
      <c r="CR251" s="15"/>
      <c r="CS251" s="15"/>
      <c r="CT251" s="15"/>
      <c r="CU251" s="15"/>
      <c r="CV251" s="15"/>
      <c r="CW251" s="15"/>
      <c r="CX251" s="15"/>
      <c r="CY251" s="15"/>
      <c r="CZ251" s="15"/>
      <c r="DA251" s="15"/>
      <c r="DB251" s="15"/>
      <c r="DC251" s="15"/>
      <c r="DD251" s="15"/>
      <c r="DE251" s="15"/>
      <c r="DF251" s="15"/>
      <c r="DG251" s="15"/>
      <c r="DH251" s="15"/>
      <c r="DI251" s="15"/>
    </row>
    <row r="252" spans="1:113" s="579" customFormat="1">
      <c r="A252" s="597">
        <v>212</v>
      </c>
      <c r="B252" s="735" t="s">
        <v>250</v>
      </c>
      <c r="C252" s="852"/>
      <c r="D252" s="852"/>
      <c r="E252" s="852"/>
      <c r="F252" s="344"/>
      <c r="G252" s="344"/>
      <c r="H252" s="344"/>
      <c r="I252" s="852"/>
      <c r="J252" s="737"/>
      <c r="K252" s="737"/>
      <c r="L252" s="737"/>
      <c r="M252" s="737"/>
      <c r="N252" s="737"/>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15"/>
      <c r="AM252" s="15"/>
      <c r="AN252" s="15"/>
      <c r="AO252" s="15"/>
      <c r="AP252" s="15"/>
      <c r="AQ252" s="15"/>
      <c r="AR252" s="15"/>
      <c r="AS252" s="15"/>
      <c r="AT252" s="15"/>
      <c r="AU252" s="15"/>
      <c r="AV252" s="15"/>
      <c r="AW252" s="15"/>
      <c r="AX252" s="15"/>
      <c r="AY252" s="15"/>
      <c r="AZ252" s="15"/>
      <c r="BA252" s="15"/>
      <c r="BB252" s="15"/>
      <c r="BC252" s="15"/>
      <c r="BD252" s="15"/>
      <c r="BE252" s="15"/>
      <c r="BF252" s="15"/>
      <c r="BG252" s="15"/>
      <c r="BH252" s="15"/>
      <c r="BI252" s="15"/>
      <c r="BJ252" s="15"/>
      <c r="BK252" s="15"/>
      <c r="BL252" s="15"/>
      <c r="BM252" s="15"/>
      <c r="BN252" s="15"/>
      <c r="BO252" s="15"/>
      <c r="BP252" s="15"/>
      <c r="BQ252" s="15"/>
      <c r="BR252" s="15"/>
      <c r="BS252" s="15"/>
      <c r="BT252" s="15"/>
      <c r="BU252" s="15"/>
      <c r="BV252" s="15"/>
      <c r="BW252" s="15"/>
      <c r="BX252" s="15"/>
      <c r="BY252" s="15"/>
      <c r="BZ252" s="15"/>
      <c r="CA252" s="15"/>
      <c r="CB252" s="15"/>
      <c r="CC252" s="15"/>
      <c r="CD252" s="15"/>
      <c r="CE252" s="15"/>
      <c r="CF252" s="15"/>
      <c r="CG252" s="15"/>
      <c r="CH252" s="15"/>
      <c r="CI252" s="15"/>
      <c r="CJ252" s="15"/>
      <c r="CK252" s="15"/>
      <c r="CL252" s="15"/>
      <c r="CM252" s="15"/>
      <c r="CN252" s="15"/>
      <c r="CO252" s="15"/>
      <c r="CP252" s="15"/>
      <c r="CQ252" s="15"/>
      <c r="CR252" s="15"/>
      <c r="CS252" s="15"/>
      <c r="CT252" s="15"/>
      <c r="CU252" s="15"/>
      <c r="CV252" s="15"/>
      <c r="CW252" s="15"/>
      <c r="CX252" s="15"/>
      <c r="CY252" s="15"/>
      <c r="CZ252" s="15"/>
      <c r="DA252" s="15"/>
      <c r="DB252" s="15"/>
      <c r="DC252" s="15"/>
      <c r="DD252" s="15"/>
      <c r="DE252" s="15"/>
      <c r="DF252" s="15"/>
      <c r="DG252" s="15"/>
      <c r="DH252" s="15"/>
      <c r="DI252" s="15"/>
    </row>
    <row r="253" spans="1:113" s="579" customFormat="1">
      <c r="A253" s="597"/>
      <c r="B253" s="588" t="s">
        <v>251</v>
      </c>
      <c r="C253" s="372"/>
      <c r="D253" s="372"/>
      <c r="E253" s="372"/>
      <c r="F253" s="344"/>
      <c r="G253" s="344"/>
      <c r="H253" s="344"/>
      <c r="I253" s="852"/>
      <c r="J253" s="737">
        <v>515.9</v>
      </c>
      <c r="K253" s="737">
        <v>468.7</v>
      </c>
      <c r="L253" s="737">
        <v>453.1</v>
      </c>
      <c r="M253" s="737">
        <v>492.5</v>
      </c>
      <c r="N253" s="737">
        <v>560</v>
      </c>
      <c r="P253" s="15"/>
      <c r="Q253" s="15"/>
      <c r="R253" s="15"/>
      <c r="S253" s="15"/>
      <c r="T253" s="15"/>
      <c r="U253" s="15"/>
      <c r="V253" s="15"/>
      <c r="W253" s="15"/>
      <c r="X253" s="15"/>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c r="AU253" s="15"/>
      <c r="AV253" s="15"/>
      <c r="AW253" s="15"/>
      <c r="AX253" s="15"/>
      <c r="AY253" s="15"/>
      <c r="AZ253" s="15"/>
      <c r="BA253" s="15"/>
      <c r="BB253" s="15"/>
      <c r="BC253" s="15"/>
      <c r="BD253" s="15"/>
      <c r="BE253" s="15"/>
      <c r="BF253" s="15"/>
      <c r="BG253" s="15"/>
      <c r="BH253" s="15"/>
      <c r="BI253" s="15"/>
      <c r="BJ253" s="15"/>
      <c r="BK253" s="15"/>
      <c r="BL253" s="15"/>
      <c r="BM253" s="15"/>
      <c r="BN253" s="15"/>
      <c r="BO253" s="15"/>
      <c r="BP253" s="15"/>
      <c r="BQ253" s="15"/>
      <c r="BR253" s="15"/>
      <c r="BS253" s="15"/>
      <c r="BT253" s="15"/>
      <c r="BU253" s="15"/>
      <c r="BV253" s="15"/>
      <c r="BW253" s="15"/>
      <c r="BX253" s="15"/>
      <c r="BY253" s="15"/>
      <c r="BZ253" s="15"/>
      <c r="CA253" s="15"/>
      <c r="CB253" s="15"/>
      <c r="CC253" s="15"/>
      <c r="CD253" s="15"/>
      <c r="CE253" s="15"/>
      <c r="CF253" s="15"/>
      <c r="CG253" s="15"/>
      <c r="CH253" s="15"/>
      <c r="CI253" s="15"/>
      <c r="CJ253" s="15"/>
      <c r="CK253" s="15"/>
      <c r="CL253" s="15"/>
      <c r="CM253" s="15"/>
      <c r="CN253" s="15"/>
      <c r="CO253" s="15"/>
      <c r="CP253" s="15"/>
      <c r="CQ253" s="15"/>
      <c r="CR253" s="15"/>
      <c r="CS253" s="15"/>
      <c r="CT253" s="15"/>
      <c r="CU253" s="15"/>
      <c r="CV253" s="15"/>
      <c r="CW253" s="15"/>
      <c r="CX253" s="15"/>
      <c r="CY253" s="15"/>
      <c r="CZ253" s="15"/>
      <c r="DA253" s="15"/>
      <c r="DB253" s="15"/>
      <c r="DC253" s="15"/>
      <c r="DD253" s="15"/>
      <c r="DE253" s="15"/>
      <c r="DF253" s="15"/>
      <c r="DG253" s="15"/>
      <c r="DH253" s="15"/>
      <c r="DI253" s="15"/>
    </row>
    <row r="254" spans="1:113" s="579" customFormat="1">
      <c r="A254" s="597"/>
      <c r="B254" s="588" t="s">
        <v>252</v>
      </c>
      <c r="C254" s="372"/>
      <c r="D254" s="372"/>
      <c r="E254" s="372"/>
      <c r="F254" s="344"/>
      <c r="G254" s="344"/>
      <c r="H254" s="344"/>
      <c r="I254" s="852"/>
      <c r="J254" s="737">
        <v>3.1</v>
      </c>
      <c r="K254" s="737">
        <v>2.8</v>
      </c>
      <c r="L254" s="737">
        <v>2.7</v>
      </c>
      <c r="M254" s="737">
        <v>3</v>
      </c>
      <c r="N254" s="737">
        <v>3.4</v>
      </c>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c r="AY254" s="15"/>
      <c r="AZ254" s="15"/>
      <c r="BA254" s="15"/>
      <c r="BB254" s="15"/>
      <c r="BC254" s="15"/>
      <c r="BD254" s="15"/>
      <c r="BE254" s="15"/>
      <c r="BF254" s="15"/>
      <c r="BG254" s="15"/>
      <c r="BH254" s="15"/>
      <c r="BI254" s="15"/>
      <c r="BJ254" s="15"/>
      <c r="BK254" s="15"/>
      <c r="BL254" s="15"/>
      <c r="BM254" s="15"/>
      <c r="BN254" s="15"/>
      <c r="BO254" s="15"/>
      <c r="BP254" s="15"/>
      <c r="BQ254" s="15"/>
      <c r="BR254" s="15"/>
      <c r="BS254" s="15"/>
      <c r="BT254" s="15"/>
      <c r="BU254" s="15"/>
      <c r="BV254" s="15"/>
      <c r="BW254" s="15"/>
      <c r="BX254" s="15"/>
      <c r="BY254" s="15"/>
      <c r="BZ254" s="15"/>
      <c r="CA254" s="15"/>
      <c r="CB254" s="15"/>
      <c r="CC254" s="15"/>
      <c r="CD254" s="15"/>
      <c r="CE254" s="15"/>
      <c r="CF254" s="15"/>
      <c r="CG254" s="15"/>
      <c r="CH254" s="15"/>
      <c r="CI254" s="15"/>
      <c r="CJ254" s="15"/>
      <c r="CK254" s="15"/>
      <c r="CL254" s="15"/>
      <c r="CM254" s="15"/>
      <c r="CN254" s="15"/>
      <c r="CO254" s="15"/>
      <c r="CP254" s="15"/>
      <c r="CQ254" s="15"/>
      <c r="CR254" s="15"/>
      <c r="CS254" s="15"/>
      <c r="CT254" s="15"/>
      <c r="CU254" s="15"/>
      <c r="CV254" s="15"/>
      <c r="CW254" s="15"/>
      <c r="CX254" s="15"/>
      <c r="CY254" s="15"/>
      <c r="CZ254" s="15"/>
      <c r="DA254" s="15"/>
      <c r="DB254" s="15"/>
      <c r="DC254" s="15"/>
      <c r="DD254" s="15"/>
      <c r="DE254" s="15"/>
      <c r="DF254" s="15"/>
      <c r="DG254" s="15"/>
      <c r="DH254" s="15"/>
      <c r="DI254" s="15"/>
    </row>
    <row r="255" spans="1:113" s="885" customFormat="1">
      <c r="A255" s="597"/>
      <c r="B255" s="588" t="s">
        <v>253</v>
      </c>
      <c r="C255" s="852"/>
      <c r="D255" s="852"/>
      <c r="E255" s="852"/>
      <c r="F255" s="841"/>
      <c r="G255" s="841"/>
      <c r="H255" s="841"/>
      <c r="I255" s="852"/>
      <c r="J255" s="737"/>
      <c r="K255" s="737"/>
      <c r="L255" s="737"/>
      <c r="M255" s="737"/>
      <c r="N255" s="737"/>
      <c r="P255" s="15"/>
      <c r="Q255" s="15"/>
      <c r="R255" s="15"/>
      <c r="S255" s="15"/>
      <c r="T255" s="15"/>
      <c r="U255" s="15"/>
      <c r="V255" s="15"/>
      <c r="W255" s="15"/>
      <c r="X255" s="15"/>
      <c r="Y255" s="15"/>
      <c r="Z255" s="15"/>
      <c r="AA255" s="15"/>
      <c r="AB255" s="15"/>
      <c r="AC255" s="15"/>
      <c r="AD255" s="15"/>
      <c r="AE255" s="15"/>
      <c r="AF255" s="15"/>
      <c r="AG255" s="15"/>
      <c r="AH255" s="15"/>
      <c r="AI255" s="15"/>
      <c r="AJ255" s="15"/>
      <c r="AK255" s="15"/>
      <c r="AL255" s="15"/>
      <c r="AM255" s="15"/>
      <c r="AN255" s="15"/>
      <c r="AO255" s="15"/>
      <c r="AP255" s="15"/>
      <c r="AQ255" s="15"/>
      <c r="AR255" s="15"/>
      <c r="AS255" s="15"/>
      <c r="AT255" s="15"/>
      <c r="AU255" s="15"/>
      <c r="AV255" s="15"/>
      <c r="AW255" s="15"/>
      <c r="AX255" s="15"/>
      <c r="AY255" s="15"/>
      <c r="AZ255" s="15"/>
      <c r="BA255" s="15"/>
      <c r="BB255" s="15"/>
      <c r="BC255" s="15"/>
      <c r="BD255" s="15"/>
      <c r="BE255" s="15"/>
      <c r="BF255" s="15"/>
      <c r="BG255" s="15"/>
      <c r="BH255" s="15"/>
      <c r="BI255" s="15"/>
      <c r="BJ255" s="15"/>
      <c r="BK255" s="15"/>
      <c r="BL255" s="15"/>
      <c r="BM255" s="15"/>
      <c r="BN255" s="15"/>
      <c r="BO255" s="15"/>
      <c r="BP255" s="15"/>
      <c r="BQ255" s="15"/>
      <c r="BR255" s="15"/>
      <c r="BS255" s="15"/>
      <c r="BT255" s="15"/>
      <c r="BU255" s="15"/>
      <c r="BV255" s="15"/>
      <c r="BW255" s="15"/>
      <c r="BX255" s="15"/>
      <c r="BY255" s="15"/>
      <c r="BZ255" s="15"/>
      <c r="CA255" s="15"/>
      <c r="CB255" s="15"/>
      <c r="CC255" s="15"/>
      <c r="CD255" s="15"/>
      <c r="CE255" s="15"/>
      <c r="CF255" s="15"/>
      <c r="CG255" s="15"/>
      <c r="CH255" s="15"/>
      <c r="CI255" s="15"/>
      <c r="CJ255" s="15"/>
      <c r="CK255" s="15"/>
      <c r="CL255" s="15"/>
      <c r="CM255" s="15"/>
      <c r="CN255" s="15"/>
      <c r="CO255" s="15"/>
      <c r="CP255" s="15"/>
      <c r="CQ255" s="15"/>
      <c r="CR255" s="15"/>
      <c r="CS255" s="15"/>
      <c r="CT255" s="15"/>
      <c r="CU255" s="15"/>
      <c r="CV255" s="15"/>
      <c r="CW255" s="15"/>
      <c r="CX255" s="15"/>
      <c r="CY255" s="15"/>
      <c r="CZ255" s="15"/>
      <c r="DA255" s="15"/>
      <c r="DB255" s="15"/>
      <c r="DC255" s="15"/>
      <c r="DD255" s="15"/>
      <c r="DE255" s="15"/>
      <c r="DF255" s="15"/>
      <c r="DG255" s="15"/>
      <c r="DH255" s="15"/>
      <c r="DI255" s="15"/>
    </row>
    <row r="256" spans="1:113" s="885" customFormat="1">
      <c r="A256" s="597"/>
      <c r="B256" s="588" t="s">
        <v>254</v>
      </c>
      <c r="C256" s="372"/>
      <c r="D256" s="372"/>
      <c r="E256" s="372"/>
      <c r="F256" s="344"/>
      <c r="G256" s="344"/>
      <c r="H256" s="344"/>
      <c r="I256" s="852"/>
      <c r="J256" s="737">
        <v>2</v>
      </c>
      <c r="K256" s="737">
        <v>1.9</v>
      </c>
      <c r="L256" s="737">
        <v>1.8</v>
      </c>
      <c r="M256" s="737">
        <v>2</v>
      </c>
      <c r="N256" s="737">
        <v>2.2000000000000002</v>
      </c>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c r="AN256" s="15"/>
      <c r="AO256" s="15"/>
      <c r="AP256" s="15"/>
      <c r="AQ256" s="15"/>
      <c r="AR256" s="15"/>
      <c r="AS256" s="15"/>
      <c r="AT256" s="15"/>
      <c r="AU256" s="15"/>
      <c r="AV256" s="15"/>
      <c r="AW256" s="15"/>
      <c r="AX256" s="15"/>
      <c r="AY256" s="15"/>
      <c r="AZ256" s="15"/>
      <c r="BA256" s="15"/>
      <c r="BB256" s="15"/>
      <c r="BC256" s="15"/>
      <c r="BD256" s="15"/>
      <c r="BE256" s="15"/>
      <c r="BF256" s="15"/>
      <c r="BG256" s="15"/>
      <c r="BH256" s="15"/>
      <c r="BI256" s="15"/>
      <c r="BJ256" s="15"/>
      <c r="BK256" s="15"/>
      <c r="BL256" s="15"/>
      <c r="BM256" s="15"/>
      <c r="BN256" s="15"/>
      <c r="BO256" s="15"/>
      <c r="BP256" s="15"/>
      <c r="BQ256" s="15"/>
      <c r="BR256" s="15"/>
      <c r="BS256" s="15"/>
      <c r="BT256" s="15"/>
      <c r="BU256" s="15"/>
      <c r="BV256" s="15"/>
      <c r="BW256" s="15"/>
      <c r="BX256" s="15"/>
      <c r="BY256" s="15"/>
      <c r="BZ256" s="15"/>
      <c r="CA256" s="15"/>
      <c r="CB256" s="15"/>
      <c r="CC256" s="15"/>
      <c r="CD256" s="15"/>
      <c r="CE256" s="15"/>
      <c r="CF256" s="15"/>
      <c r="CG256" s="15"/>
      <c r="CH256" s="15"/>
      <c r="CI256" s="15"/>
      <c r="CJ256" s="15"/>
      <c r="CK256" s="15"/>
      <c r="CL256" s="15"/>
      <c r="CM256" s="15"/>
      <c r="CN256" s="15"/>
      <c r="CO256" s="15"/>
      <c r="CP256" s="15"/>
      <c r="CQ256" s="15"/>
      <c r="CR256" s="15"/>
      <c r="CS256" s="15"/>
      <c r="CT256" s="15"/>
      <c r="CU256" s="15"/>
      <c r="CV256" s="15"/>
      <c r="CW256" s="15"/>
      <c r="CX256" s="15"/>
      <c r="CY256" s="15"/>
      <c r="CZ256" s="15"/>
      <c r="DA256" s="15"/>
      <c r="DB256" s="15"/>
      <c r="DC256" s="15"/>
      <c r="DD256" s="15"/>
      <c r="DE256" s="15"/>
      <c r="DF256" s="15"/>
      <c r="DG256" s="15"/>
      <c r="DH256" s="15"/>
      <c r="DI256" s="15"/>
    </row>
    <row r="257" spans="1:113" s="579" customFormat="1">
      <c r="A257" s="597"/>
      <c r="B257" s="588" t="s">
        <v>255</v>
      </c>
      <c r="C257" s="372"/>
      <c r="D257" s="372"/>
      <c r="E257" s="372"/>
      <c r="F257" s="344"/>
      <c r="G257" s="841"/>
      <c r="H257" s="841"/>
      <c r="I257" s="852"/>
      <c r="J257" s="737">
        <v>411.8</v>
      </c>
      <c r="K257" s="737">
        <v>374.1</v>
      </c>
      <c r="L257" s="737">
        <v>361.6</v>
      </c>
      <c r="M257" s="737">
        <v>393.1</v>
      </c>
      <c r="N257" s="737">
        <v>447</v>
      </c>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c r="AM257" s="15"/>
      <c r="AN257" s="15"/>
      <c r="AO257" s="15"/>
      <c r="AP257" s="15"/>
      <c r="AQ257" s="15"/>
      <c r="AR257" s="15"/>
      <c r="AS257" s="15"/>
      <c r="AT257" s="15"/>
      <c r="AU257" s="15"/>
      <c r="AV257" s="15"/>
      <c r="AW257" s="15"/>
      <c r="AX257" s="15"/>
      <c r="AY257" s="15"/>
      <c r="AZ257" s="15"/>
      <c r="BA257" s="15"/>
      <c r="BB257" s="15"/>
      <c r="BC257" s="15"/>
      <c r="BD257" s="15"/>
      <c r="BE257" s="15"/>
      <c r="BF257" s="15"/>
      <c r="BG257" s="15"/>
      <c r="BH257" s="15"/>
      <c r="BI257" s="15"/>
      <c r="BJ257" s="15"/>
      <c r="BK257" s="15"/>
      <c r="BL257" s="15"/>
      <c r="BM257" s="15"/>
      <c r="BN257" s="15"/>
      <c r="BO257" s="15"/>
      <c r="BP257" s="15"/>
      <c r="BQ257" s="15"/>
      <c r="BR257" s="15"/>
      <c r="BS257" s="15"/>
      <c r="BT257" s="15"/>
      <c r="BU257" s="15"/>
      <c r="BV257" s="15"/>
      <c r="BW257" s="15"/>
      <c r="BX257" s="15"/>
      <c r="BY257" s="15"/>
      <c r="BZ257" s="15"/>
      <c r="CA257" s="15"/>
      <c r="CB257" s="15"/>
      <c r="CC257" s="15"/>
      <c r="CD257" s="15"/>
      <c r="CE257" s="15"/>
      <c r="CF257" s="15"/>
      <c r="CG257" s="15"/>
      <c r="CH257" s="15"/>
      <c r="CI257" s="15"/>
      <c r="CJ257" s="15"/>
      <c r="CK257" s="15"/>
      <c r="CL257" s="15"/>
      <c r="CM257" s="15"/>
      <c r="CN257" s="15"/>
      <c r="CO257" s="15"/>
      <c r="CP257" s="15"/>
      <c r="CQ257" s="15"/>
      <c r="CR257" s="15"/>
      <c r="CS257" s="15"/>
      <c r="CT257" s="15"/>
      <c r="CU257" s="15"/>
      <c r="CV257" s="15"/>
      <c r="CW257" s="15"/>
      <c r="CX257" s="15"/>
      <c r="CY257" s="15"/>
      <c r="CZ257" s="15"/>
      <c r="DA257" s="15"/>
      <c r="DB257" s="15"/>
      <c r="DC257" s="15"/>
      <c r="DD257" s="15"/>
      <c r="DE257" s="15"/>
      <c r="DF257" s="15"/>
      <c r="DG257" s="15"/>
      <c r="DH257" s="15"/>
      <c r="DI257" s="15"/>
    </row>
    <row r="258" spans="1:113" s="579" customFormat="1">
      <c r="A258" s="597">
        <v>311</v>
      </c>
      <c r="B258" s="735" t="s">
        <v>256</v>
      </c>
      <c r="C258" s="852"/>
      <c r="D258" s="852"/>
      <c r="E258" s="852"/>
      <c r="F258" s="841"/>
      <c r="G258" s="841"/>
      <c r="H258" s="841"/>
      <c r="I258" s="852"/>
      <c r="J258" s="737"/>
      <c r="K258" s="737"/>
      <c r="L258" s="737"/>
      <c r="M258" s="737"/>
      <c r="N258" s="737"/>
      <c r="P258" s="15"/>
      <c r="Q258" s="15"/>
      <c r="R258" s="15"/>
      <c r="S258" s="15"/>
      <c r="T258" s="15"/>
      <c r="U258" s="15"/>
      <c r="V258" s="15"/>
      <c r="W258" s="15"/>
      <c r="X258" s="15"/>
      <c r="Y258" s="15"/>
      <c r="Z258" s="15"/>
      <c r="AA258" s="15"/>
      <c r="AB258" s="15"/>
      <c r="AC258" s="15"/>
      <c r="AD258" s="15"/>
      <c r="AE258" s="15"/>
      <c r="AF258" s="15"/>
      <c r="AG258" s="15"/>
      <c r="AH258" s="15"/>
      <c r="AI258" s="15"/>
      <c r="AJ258" s="15"/>
      <c r="AK258" s="15"/>
      <c r="AL258" s="15"/>
      <c r="AM258" s="15"/>
      <c r="AN258" s="15"/>
      <c r="AO258" s="15"/>
      <c r="AP258" s="15"/>
      <c r="AQ258" s="15"/>
      <c r="AR258" s="15"/>
      <c r="AS258" s="15"/>
      <c r="AT258" s="15"/>
      <c r="AU258" s="15"/>
      <c r="AV258" s="15"/>
      <c r="AW258" s="15"/>
      <c r="AX258" s="15"/>
      <c r="AY258" s="15"/>
      <c r="AZ258" s="15"/>
      <c r="BA258" s="15"/>
      <c r="BB258" s="15"/>
      <c r="BC258" s="15"/>
      <c r="BD258" s="15"/>
      <c r="BE258" s="15"/>
      <c r="BF258" s="15"/>
      <c r="BG258" s="15"/>
      <c r="BH258" s="15"/>
      <c r="BI258" s="15"/>
      <c r="BJ258" s="15"/>
      <c r="BK258" s="15"/>
      <c r="BL258" s="15"/>
      <c r="BM258" s="15"/>
      <c r="BN258" s="15"/>
      <c r="BO258" s="15"/>
      <c r="BP258" s="15"/>
      <c r="BQ258" s="15"/>
      <c r="BR258" s="15"/>
      <c r="BS258" s="15"/>
      <c r="BT258" s="15"/>
      <c r="BU258" s="15"/>
      <c r="BV258" s="15"/>
      <c r="BW258" s="15"/>
      <c r="BX258" s="15"/>
      <c r="BY258" s="15"/>
      <c r="BZ258" s="15"/>
      <c r="CA258" s="15"/>
      <c r="CB258" s="15"/>
      <c r="CC258" s="15"/>
      <c r="CD258" s="15"/>
      <c r="CE258" s="15"/>
      <c r="CF258" s="15"/>
      <c r="CG258" s="15"/>
      <c r="CH258" s="15"/>
      <c r="CI258" s="15"/>
      <c r="CJ258" s="15"/>
      <c r="CK258" s="15"/>
      <c r="CL258" s="15"/>
      <c r="CM258" s="15"/>
      <c r="CN258" s="15"/>
      <c r="CO258" s="15"/>
      <c r="CP258" s="15"/>
      <c r="CQ258" s="15"/>
      <c r="CR258" s="15"/>
      <c r="CS258" s="15"/>
      <c r="CT258" s="15"/>
      <c r="CU258" s="15"/>
      <c r="CV258" s="15"/>
      <c r="CW258" s="15"/>
      <c r="CX258" s="15"/>
      <c r="CY258" s="15"/>
      <c r="CZ258" s="15"/>
      <c r="DA258" s="15"/>
      <c r="DB258" s="15"/>
      <c r="DC258" s="15"/>
      <c r="DD258" s="15"/>
      <c r="DE258" s="15"/>
      <c r="DF258" s="15"/>
      <c r="DG258" s="15"/>
      <c r="DH258" s="15"/>
      <c r="DI258" s="15"/>
    </row>
    <row r="259" spans="1:113" s="579" customFormat="1">
      <c r="A259" s="597"/>
      <c r="B259" s="735" t="s">
        <v>259</v>
      </c>
      <c r="C259" s="852"/>
      <c r="D259" s="852"/>
      <c r="E259" s="852"/>
      <c r="F259" s="344"/>
      <c r="G259" s="841"/>
      <c r="H259" s="841"/>
      <c r="I259" s="852"/>
      <c r="J259" s="737"/>
      <c r="K259" s="737"/>
      <c r="L259" s="737"/>
      <c r="M259" s="737"/>
      <c r="N259" s="737"/>
      <c r="P259" s="15"/>
      <c r="Q259" s="15"/>
      <c r="R259" s="15"/>
      <c r="S259" s="15"/>
      <c r="T259" s="15"/>
      <c r="U259" s="15"/>
      <c r="V259" s="15"/>
      <c r="W259" s="15"/>
      <c r="X259" s="15"/>
      <c r="Y259" s="15"/>
      <c r="Z259" s="15"/>
      <c r="AA259" s="15"/>
      <c r="AB259" s="15"/>
      <c r="AC259" s="15"/>
      <c r="AD259" s="15"/>
      <c r="AE259" s="15"/>
      <c r="AF259" s="15"/>
      <c r="AG259" s="15"/>
      <c r="AH259" s="15"/>
      <c r="AI259" s="15"/>
      <c r="AJ259" s="15"/>
      <c r="AK259" s="15"/>
      <c r="AL259" s="15"/>
      <c r="AM259" s="15"/>
      <c r="AN259" s="15"/>
      <c r="AO259" s="15"/>
      <c r="AP259" s="15"/>
      <c r="AQ259" s="15"/>
      <c r="AR259" s="15"/>
      <c r="AS259" s="15"/>
      <c r="AT259" s="15"/>
      <c r="AU259" s="15"/>
      <c r="AV259" s="15"/>
      <c r="AW259" s="15"/>
      <c r="AX259" s="15"/>
      <c r="AY259" s="15"/>
      <c r="AZ259" s="15"/>
      <c r="BA259" s="15"/>
      <c r="BB259" s="15"/>
      <c r="BC259" s="15"/>
      <c r="BD259" s="15"/>
      <c r="BE259" s="15"/>
      <c r="BF259" s="15"/>
      <c r="BG259" s="15"/>
      <c r="BH259" s="15"/>
      <c r="BI259" s="15"/>
      <c r="BJ259" s="15"/>
      <c r="BK259" s="15"/>
      <c r="BL259" s="15"/>
      <c r="BM259" s="15"/>
      <c r="BN259" s="15"/>
      <c r="BO259" s="15"/>
      <c r="BP259" s="15"/>
      <c r="BQ259" s="15"/>
      <c r="BR259" s="15"/>
      <c r="BS259" s="15"/>
      <c r="BT259" s="15"/>
      <c r="BU259" s="15"/>
      <c r="BV259" s="15"/>
      <c r="BW259" s="15"/>
      <c r="BX259" s="15"/>
      <c r="BY259" s="15"/>
      <c r="BZ259" s="15"/>
      <c r="CA259" s="15"/>
      <c r="CB259" s="15"/>
      <c r="CC259" s="15"/>
      <c r="CD259" s="15"/>
      <c r="CE259" s="15"/>
      <c r="CF259" s="15"/>
      <c r="CG259" s="15"/>
      <c r="CH259" s="15"/>
      <c r="CI259" s="15"/>
      <c r="CJ259" s="15"/>
      <c r="CK259" s="15"/>
      <c r="CL259" s="15"/>
      <c r="CM259" s="15"/>
      <c r="CN259" s="15"/>
      <c r="CO259" s="15"/>
      <c r="CP259" s="15"/>
      <c r="CQ259" s="15"/>
      <c r="CR259" s="15"/>
      <c r="CS259" s="15"/>
      <c r="CT259" s="15"/>
      <c r="CU259" s="15"/>
      <c r="CV259" s="15"/>
      <c r="CW259" s="15"/>
      <c r="CX259" s="15"/>
      <c r="CY259" s="15"/>
      <c r="CZ259" s="15"/>
      <c r="DA259" s="15"/>
      <c r="DB259" s="15"/>
      <c r="DC259" s="15"/>
      <c r="DD259" s="15"/>
      <c r="DE259" s="15"/>
      <c r="DF259" s="15"/>
      <c r="DG259" s="15"/>
      <c r="DH259" s="15"/>
      <c r="DI259" s="15"/>
    </row>
    <row r="260" spans="1:113" s="579" customFormat="1">
      <c r="A260" s="597"/>
      <c r="B260" s="735" t="s">
        <v>260</v>
      </c>
      <c r="C260" s="852"/>
      <c r="D260" s="852"/>
      <c r="E260" s="852"/>
      <c r="F260" s="344"/>
      <c r="G260" s="841"/>
      <c r="H260" s="841"/>
      <c r="I260" s="853"/>
      <c r="J260" s="739"/>
      <c r="K260" s="739"/>
      <c r="L260" s="739"/>
      <c r="M260" s="739"/>
      <c r="N260" s="739"/>
      <c r="P260" s="15"/>
      <c r="Q260" s="15"/>
      <c r="R260" s="15"/>
      <c r="S260" s="15"/>
      <c r="T260" s="15"/>
      <c r="U260" s="15"/>
      <c r="V260" s="15"/>
      <c r="W260" s="15"/>
      <c r="X260" s="15"/>
      <c r="Y260" s="15"/>
      <c r="Z260" s="15"/>
      <c r="AA260" s="15"/>
      <c r="AB260" s="15"/>
      <c r="AC260" s="15"/>
      <c r="AD260" s="15"/>
      <c r="AE260" s="15"/>
      <c r="AF260" s="15"/>
      <c r="AG260" s="15"/>
      <c r="AH260" s="15"/>
      <c r="AI260" s="15"/>
      <c r="AJ260" s="15"/>
      <c r="AK260" s="15"/>
      <c r="AL260" s="15"/>
      <c r="AM260" s="15"/>
      <c r="AN260" s="15"/>
      <c r="AO260" s="15"/>
      <c r="AP260" s="15"/>
      <c r="AQ260" s="15"/>
      <c r="AR260" s="15"/>
      <c r="AS260" s="15"/>
      <c r="AT260" s="15"/>
      <c r="AU260" s="15"/>
      <c r="AV260" s="15"/>
      <c r="AW260" s="15"/>
      <c r="AX260" s="15"/>
      <c r="AY260" s="15"/>
      <c r="AZ260" s="15"/>
      <c r="BA260" s="15"/>
      <c r="BB260" s="15"/>
      <c r="BC260" s="15"/>
      <c r="BD260" s="15"/>
      <c r="BE260" s="15"/>
      <c r="BF260" s="15"/>
      <c r="BG260" s="15"/>
      <c r="BH260" s="15"/>
      <c r="BI260" s="15"/>
      <c r="BJ260" s="15"/>
      <c r="BK260" s="15"/>
      <c r="BL260" s="15"/>
      <c r="BM260" s="15"/>
      <c r="BN260" s="15"/>
      <c r="BO260" s="15"/>
      <c r="BP260" s="15"/>
      <c r="BQ260" s="15"/>
      <c r="BR260" s="15"/>
      <c r="BS260" s="15"/>
      <c r="BT260" s="15"/>
      <c r="BU260" s="15"/>
      <c r="BV260" s="15"/>
      <c r="BW260" s="15"/>
      <c r="BX260" s="15"/>
      <c r="BY260" s="15"/>
      <c r="BZ260" s="15"/>
      <c r="CA260" s="15"/>
      <c r="CB260" s="15"/>
      <c r="CC260" s="15"/>
      <c r="CD260" s="15"/>
      <c r="CE260" s="15"/>
      <c r="CF260" s="15"/>
      <c r="CG260" s="15"/>
      <c r="CH260" s="15"/>
      <c r="CI260" s="15"/>
      <c r="CJ260" s="15"/>
      <c r="CK260" s="15"/>
      <c r="CL260" s="15"/>
      <c r="CM260" s="15"/>
      <c r="CN260" s="15"/>
      <c r="CO260" s="15"/>
      <c r="CP260" s="15"/>
      <c r="CQ260" s="15"/>
      <c r="CR260" s="15"/>
      <c r="CS260" s="15"/>
      <c r="CT260" s="15"/>
      <c r="CU260" s="15"/>
      <c r="CV260" s="15"/>
      <c r="CW260" s="15"/>
      <c r="CX260" s="15"/>
      <c r="CY260" s="15"/>
      <c r="CZ260" s="15"/>
      <c r="DA260" s="15"/>
      <c r="DB260" s="15"/>
      <c r="DC260" s="15"/>
      <c r="DD260" s="15"/>
      <c r="DE260" s="15"/>
      <c r="DF260" s="15"/>
      <c r="DG260" s="15"/>
      <c r="DH260" s="15"/>
      <c r="DI260" s="15"/>
    </row>
    <row r="261" spans="1:113" s="579" customFormat="1">
      <c r="A261" s="597"/>
      <c r="B261" s="735" t="s">
        <v>263</v>
      </c>
      <c r="C261" s="852"/>
      <c r="D261" s="852"/>
      <c r="E261" s="852"/>
      <c r="F261" s="344"/>
      <c r="G261" s="841"/>
      <c r="H261" s="841"/>
      <c r="I261" s="852"/>
      <c r="J261" s="737"/>
      <c r="K261" s="737"/>
      <c r="L261" s="737"/>
      <c r="M261" s="737"/>
      <c r="N261" s="737"/>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c r="AM261" s="15"/>
      <c r="AN261" s="15"/>
      <c r="AO261" s="15"/>
      <c r="AP261" s="15"/>
      <c r="AQ261" s="15"/>
      <c r="AR261" s="15"/>
      <c r="AS261" s="15"/>
      <c r="AT261" s="15"/>
      <c r="AU261" s="15"/>
      <c r="AV261" s="15"/>
      <c r="AW261" s="15"/>
      <c r="AX261" s="15"/>
      <c r="AY261" s="15"/>
      <c r="AZ261" s="15"/>
      <c r="BA261" s="15"/>
      <c r="BB261" s="15"/>
      <c r="BC261" s="15"/>
      <c r="BD261" s="15"/>
      <c r="BE261" s="15"/>
      <c r="BF261" s="15"/>
      <c r="BG261" s="15"/>
      <c r="BH261" s="15"/>
      <c r="BI261" s="15"/>
      <c r="BJ261" s="15"/>
      <c r="BK261" s="15"/>
      <c r="BL261" s="15"/>
      <c r="BM261" s="15"/>
      <c r="BN261" s="15"/>
      <c r="BO261" s="15"/>
      <c r="BP261" s="15"/>
      <c r="BQ261" s="15"/>
      <c r="BR261" s="15"/>
      <c r="BS261" s="15"/>
      <c r="BT261" s="15"/>
      <c r="BU261" s="15"/>
      <c r="BV261" s="15"/>
      <c r="BW261" s="15"/>
      <c r="BX261" s="15"/>
      <c r="BY261" s="15"/>
      <c r="BZ261" s="15"/>
      <c r="CA261" s="15"/>
      <c r="CB261" s="15"/>
      <c r="CC261" s="15"/>
      <c r="CD261" s="15"/>
      <c r="CE261" s="15"/>
      <c r="CF261" s="15"/>
      <c r="CG261" s="15"/>
      <c r="CH261" s="15"/>
      <c r="CI261" s="15"/>
      <c r="CJ261" s="15"/>
      <c r="CK261" s="15"/>
      <c r="CL261" s="15"/>
      <c r="CM261" s="15"/>
      <c r="CN261" s="15"/>
      <c r="CO261" s="15"/>
      <c r="CP261" s="15"/>
      <c r="CQ261" s="15"/>
      <c r="CR261" s="15"/>
      <c r="CS261" s="15"/>
      <c r="CT261" s="15"/>
      <c r="CU261" s="15"/>
      <c r="CV261" s="15"/>
      <c r="CW261" s="15"/>
      <c r="CX261" s="15"/>
      <c r="CY261" s="15"/>
      <c r="CZ261" s="15"/>
      <c r="DA261" s="15"/>
      <c r="DB261" s="15"/>
      <c r="DC261" s="15"/>
      <c r="DD261" s="15"/>
      <c r="DE261" s="15"/>
      <c r="DF261" s="15"/>
      <c r="DG261" s="15"/>
      <c r="DH261" s="15"/>
      <c r="DI261" s="15"/>
    </row>
    <row r="262" spans="1:113" s="579" customFormat="1">
      <c r="A262" s="597"/>
      <c r="B262" s="735" t="s">
        <v>264</v>
      </c>
      <c r="C262" s="852"/>
      <c r="D262" s="852"/>
      <c r="E262" s="852"/>
      <c r="F262" s="841"/>
      <c r="G262" s="841"/>
      <c r="H262" s="841"/>
      <c r="I262" s="852"/>
      <c r="J262" s="737"/>
      <c r="K262" s="737"/>
      <c r="L262" s="737"/>
      <c r="M262" s="737"/>
      <c r="N262" s="737"/>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15"/>
      <c r="AT262" s="15"/>
      <c r="AU262" s="15"/>
      <c r="AV262" s="15"/>
      <c r="AW262" s="15"/>
      <c r="AX262" s="15"/>
      <c r="AY262" s="15"/>
      <c r="AZ262" s="15"/>
      <c r="BA262" s="15"/>
      <c r="BB262" s="15"/>
      <c r="BC262" s="15"/>
      <c r="BD262" s="15"/>
      <c r="BE262" s="15"/>
      <c r="BF262" s="15"/>
      <c r="BG262" s="15"/>
      <c r="BH262" s="15"/>
      <c r="BI262" s="15"/>
      <c r="BJ262" s="15"/>
      <c r="BK262" s="15"/>
      <c r="BL262" s="15"/>
      <c r="BM262" s="15"/>
      <c r="BN262" s="15"/>
      <c r="BO262" s="15"/>
      <c r="BP262" s="15"/>
      <c r="BQ262" s="15"/>
      <c r="BR262" s="15"/>
      <c r="BS262" s="15"/>
      <c r="BT262" s="15"/>
      <c r="BU262" s="15"/>
      <c r="BV262" s="15"/>
      <c r="BW262" s="15"/>
      <c r="BX262" s="15"/>
      <c r="BY262" s="15"/>
      <c r="BZ262" s="15"/>
      <c r="CA262" s="15"/>
      <c r="CB262" s="15"/>
      <c r="CC262" s="15"/>
      <c r="CD262" s="15"/>
      <c r="CE262" s="15"/>
      <c r="CF262" s="15"/>
      <c r="CG262" s="15"/>
      <c r="CH262" s="15"/>
      <c r="CI262" s="15"/>
      <c r="CJ262" s="15"/>
      <c r="CK262" s="15"/>
      <c r="CL262" s="15"/>
      <c r="CM262" s="15"/>
      <c r="CN262" s="15"/>
      <c r="CO262" s="15"/>
      <c r="CP262" s="15"/>
      <c r="CQ262" s="15"/>
      <c r="CR262" s="15"/>
      <c r="CS262" s="15"/>
      <c r="CT262" s="15"/>
      <c r="CU262" s="15"/>
      <c r="CV262" s="15"/>
      <c r="CW262" s="15"/>
      <c r="CX262" s="15"/>
      <c r="CY262" s="15"/>
      <c r="CZ262" s="15"/>
      <c r="DA262" s="15"/>
      <c r="DB262" s="15"/>
      <c r="DC262" s="15"/>
      <c r="DD262" s="15"/>
      <c r="DE262" s="15"/>
      <c r="DF262" s="15"/>
      <c r="DG262" s="15"/>
      <c r="DH262" s="15"/>
      <c r="DI262" s="15"/>
    </row>
    <row r="263" spans="1:113" s="579" customFormat="1">
      <c r="A263" s="597"/>
      <c r="B263" s="735" t="s">
        <v>265</v>
      </c>
      <c r="C263" s="852"/>
      <c r="D263" s="852"/>
      <c r="E263" s="852"/>
      <c r="F263" s="344"/>
      <c r="G263" s="841"/>
      <c r="H263" s="841"/>
      <c r="I263" s="852"/>
      <c r="J263" s="737"/>
      <c r="K263" s="737"/>
      <c r="L263" s="737"/>
      <c r="M263" s="737"/>
      <c r="N263" s="737"/>
      <c r="P263" s="15"/>
      <c r="Q263" s="15"/>
      <c r="R263" s="15"/>
      <c r="S263" s="15"/>
      <c r="T263" s="15"/>
      <c r="U263" s="15"/>
      <c r="V263" s="15"/>
      <c r="W263" s="15"/>
      <c r="X263" s="15"/>
      <c r="Y263" s="15"/>
      <c r="Z263" s="15"/>
      <c r="AA263" s="15"/>
      <c r="AB263" s="15"/>
      <c r="AC263" s="15"/>
      <c r="AD263" s="15"/>
      <c r="AE263" s="15"/>
      <c r="AF263" s="15"/>
      <c r="AG263" s="15"/>
      <c r="AH263" s="15"/>
      <c r="AI263" s="15"/>
      <c r="AJ263" s="15"/>
      <c r="AK263" s="15"/>
      <c r="AL263" s="15"/>
      <c r="AM263" s="15"/>
      <c r="AN263" s="15"/>
      <c r="AO263" s="15"/>
      <c r="AP263" s="15"/>
      <c r="AQ263" s="15"/>
      <c r="AR263" s="15"/>
      <c r="AS263" s="15"/>
      <c r="AT263" s="15"/>
      <c r="AU263" s="15"/>
      <c r="AV263" s="15"/>
      <c r="AW263" s="15"/>
      <c r="AX263" s="15"/>
      <c r="AY263" s="15"/>
      <c r="AZ263" s="15"/>
      <c r="BA263" s="15"/>
      <c r="BB263" s="15"/>
      <c r="BC263" s="15"/>
      <c r="BD263" s="15"/>
      <c r="BE263" s="15"/>
      <c r="BF263" s="15"/>
      <c r="BG263" s="15"/>
      <c r="BH263" s="15"/>
      <c r="BI263" s="15"/>
      <c r="BJ263" s="15"/>
      <c r="BK263" s="15"/>
      <c r="BL263" s="15"/>
      <c r="BM263" s="15"/>
      <c r="BN263" s="15"/>
      <c r="BO263" s="15"/>
      <c r="BP263" s="15"/>
      <c r="BQ263" s="15"/>
      <c r="BR263" s="15"/>
      <c r="BS263" s="15"/>
      <c r="BT263" s="15"/>
      <c r="BU263" s="15"/>
      <c r="BV263" s="15"/>
      <c r="BW263" s="15"/>
      <c r="BX263" s="15"/>
      <c r="BY263" s="15"/>
      <c r="BZ263" s="15"/>
      <c r="CA263" s="15"/>
      <c r="CB263" s="15"/>
      <c r="CC263" s="15"/>
      <c r="CD263" s="15"/>
      <c r="CE263" s="15"/>
      <c r="CF263" s="15"/>
      <c r="CG263" s="15"/>
      <c r="CH263" s="15"/>
      <c r="CI263" s="15"/>
      <c r="CJ263" s="15"/>
      <c r="CK263" s="15"/>
      <c r="CL263" s="15"/>
      <c r="CM263" s="15"/>
      <c r="CN263" s="15"/>
      <c r="CO263" s="15"/>
      <c r="CP263" s="15"/>
      <c r="CQ263" s="15"/>
      <c r="CR263" s="15"/>
      <c r="CS263" s="15"/>
      <c r="CT263" s="15"/>
      <c r="CU263" s="15"/>
      <c r="CV263" s="15"/>
      <c r="CW263" s="15"/>
      <c r="CX263" s="15"/>
      <c r="CY263" s="15"/>
      <c r="CZ263" s="15"/>
      <c r="DA263" s="15"/>
      <c r="DB263" s="15"/>
      <c r="DC263" s="15"/>
      <c r="DD263" s="15"/>
      <c r="DE263" s="15"/>
      <c r="DF263" s="15"/>
      <c r="DG263" s="15"/>
      <c r="DH263" s="15"/>
      <c r="DI263" s="15"/>
    </row>
    <row r="264" spans="1:113" s="579" customFormat="1">
      <c r="A264" s="597"/>
      <c r="B264" s="588"/>
      <c r="C264" s="852"/>
      <c r="D264" s="852"/>
      <c r="E264" s="852"/>
      <c r="F264" s="344"/>
      <c r="G264" s="344"/>
      <c r="H264" s="344"/>
      <c r="I264" s="852"/>
      <c r="J264" s="740"/>
      <c r="K264" s="740"/>
      <c r="L264" s="740"/>
      <c r="M264" s="740"/>
      <c r="N264" s="740"/>
      <c r="P264" s="15"/>
      <c r="Q264" s="15"/>
      <c r="R264" s="15"/>
      <c r="S264" s="15"/>
      <c r="T264" s="15"/>
      <c r="U264" s="15"/>
      <c r="V264" s="15"/>
      <c r="W264" s="15"/>
      <c r="X264" s="15"/>
      <c r="Y264" s="15"/>
      <c r="Z264" s="15"/>
      <c r="AA264" s="15"/>
      <c r="AB264" s="15"/>
      <c r="AC264" s="15"/>
      <c r="AD264" s="15"/>
      <c r="AE264" s="15"/>
      <c r="AF264" s="15"/>
      <c r="AG264" s="15"/>
      <c r="AH264" s="15"/>
      <c r="AI264" s="15"/>
      <c r="AJ264" s="15"/>
      <c r="AK264" s="15"/>
      <c r="AL264" s="15"/>
      <c r="AM264" s="15"/>
      <c r="AN264" s="15"/>
      <c r="AO264" s="15"/>
      <c r="AP264" s="15"/>
      <c r="AQ264" s="15"/>
      <c r="AR264" s="15"/>
      <c r="AS264" s="15"/>
      <c r="AT264" s="15"/>
      <c r="AU264" s="15"/>
      <c r="AV264" s="15"/>
      <c r="AW264" s="15"/>
      <c r="AX264" s="15"/>
      <c r="AY264" s="15"/>
      <c r="AZ264" s="15"/>
      <c r="BA264" s="15"/>
      <c r="BB264" s="15"/>
      <c r="BC264" s="15"/>
      <c r="BD264" s="15"/>
      <c r="BE264" s="15"/>
      <c r="BF264" s="15"/>
      <c r="BG264" s="15"/>
      <c r="BH264" s="15"/>
      <c r="BI264" s="15"/>
      <c r="BJ264" s="15"/>
      <c r="BK264" s="15"/>
      <c r="BL264" s="15"/>
      <c r="BM264" s="15"/>
      <c r="BN264" s="15"/>
      <c r="BO264" s="15"/>
      <c r="BP264" s="15"/>
      <c r="BQ264" s="15"/>
      <c r="BR264" s="15"/>
      <c r="BS264" s="15"/>
      <c r="BT264" s="15"/>
      <c r="BU264" s="15"/>
      <c r="BV264" s="15"/>
      <c r="BW264" s="15"/>
      <c r="BX264" s="15"/>
      <c r="BY264" s="15"/>
      <c r="BZ264" s="15"/>
      <c r="CA264" s="15"/>
      <c r="CB264" s="15"/>
      <c r="CC264" s="15"/>
      <c r="CD264" s="15"/>
      <c r="CE264" s="15"/>
      <c r="CF264" s="15"/>
      <c r="CG264" s="15"/>
      <c r="CH264" s="15"/>
      <c r="CI264" s="15"/>
      <c r="CJ264" s="15"/>
      <c r="CK264" s="15"/>
      <c r="CL264" s="15"/>
      <c r="CM264" s="15"/>
      <c r="CN264" s="15"/>
      <c r="CO264" s="15"/>
      <c r="CP264" s="15"/>
      <c r="CQ264" s="15"/>
      <c r="CR264" s="15"/>
      <c r="CS264" s="15"/>
      <c r="CT264" s="15"/>
      <c r="CU264" s="15"/>
      <c r="CV264" s="15"/>
      <c r="CW264" s="15"/>
      <c r="CX264" s="15"/>
      <c r="CY264" s="15"/>
      <c r="CZ264" s="15"/>
      <c r="DA264" s="15"/>
      <c r="DB264" s="15"/>
      <c r="DC264" s="15"/>
      <c r="DD264" s="15"/>
      <c r="DE264" s="15"/>
      <c r="DF264" s="15"/>
      <c r="DG264" s="15"/>
      <c r="DH264" s="15"/>
      <c r="DI264" s="15"/>
    </row>
    <row r="265" spans="1:113" s="886" customFormat="1">
      <c r="A265" s="594"/>
      <c r="B265" s="568" t="s">
        <v>750</v>
      </c>
      <c r="C265" s="854"/>
      <c r="D265" s="854"/>
      <c r="E265" s="854"/>
      <c r="F265" s="255"/>
      <c r="G265" s="255"/>
      <c r="H265" s="255"/>
      <c r="I265" s="255"/>
      <c r="J265" s="569">
        <v>1979.3</v>
      </c>
      <c r="K265" s="569">
        <v>2105.9</v>
      </c>
      <c r="L265" s="569">
        <v>2136.6</v>
      </c>
      <c r="M265" s="569">
        <v>2323.6</v>
      </c>
      <c r="N265" s="569">
        <v>2386.9</v>
      </c>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15"/>
      <c r="AT265" s="15"/>
      <c r="AU265" s="15"/>
      <c r="AV265" s="15"/>
      <c r="AW265" s="15"/>
      <c r="AX265" s="15"/>
      <c r="AY265" s="15"/>
      <c r="AZ265" s="15"/>
      <c r="BA265" s="15"/>
      <c r="BB265" s="15"/>
      <c r="BC265" s="15"/>
      <c r="BD265" s="15"/>
      <c r="BE265" s="15"/>
      <c r="BF265" s="15"/>
      <c r="BG265" s="15"/>
      <c r="BH265" s="15"/>
      <c r="BI265" s="15"/>
      <c r="BJ265" s="15"/>
      <c r="BK265" s="15"/>
      <c r="BL265" s="15"/>
      <c r="BM265" s="15"/>
      <c r="BN265" s="15"/>
      <c r="BO265" s="15"/>
      <c r="BP265" s="15"/>
      <c r="BQ265" s="15"/>
      <c r="BR265" s="15"/>
      <c r="BS265" s="15"/>
      <c r="BT265" s="15"/>
      <c r="BU265" s="15"/>
      <c r="BV265" s="15"/>
      <c r="BW265" s="15"/>
      <c r="BX265" s="15"/>
      <c r="BY265" s="15"/>
      <c r="BZ265" s="15"/>
      <c r="CA265" s="15"/>
      <c r="CB265" s="15"/>
      <c r="CC265" s="15"/>
      <c r="CD265" s="15"/>
      <c r="CE265" s="15"/>
      <c r="CF265" s="15"/>
      <c r="CG265" s="15"/>
      <c r="CH265" s="15"/>
      <c r="CI265" s="15"/>
      <c r="CJ265" s="15"/>
      <c r="CK265" s="15"/>
      <c r="CL265" s="15"/>
      <c r="CM265" s="15"/>
      <c r="CN265" s="15"/>
      <c r="CO265" s="15"/>
      <c r="CP265" s="15"/>
      <c r="CQ265" s="15"/>
      <c r="CR265" s="15"/>
      <c r="CS265" s="15"/>
      <c r="CT265" s="15"/>
      <c r="CU265" s="15"/>
      <c r="CV265" s="15"/>
      <c r="CW265" s="15"/>
      <c r="CX265" s="15"/>
      <c r="CY265" s="15"/>
      <c r="CZ265" s="15"/>
      <c r="DA265" s="15"/>
      <c r="DB265" s="15"/>
      <c r="DC265" s="15"/>
      <c r="DD265" s="15"/>
      <c r="DE265" s="15"/>
      <c r="DF265" s="15"/>
      <c r="DG265" s="15"/>
      <c r="DH265" s="15"/>
      <c r="DI265" s="15"/>
    </row>
    <row r="266" spans="1:113" s="579" customFormat="1">
      <c r="A266" s="597"/>
      <c r="B266" s="588" t="s">
        <v>251</v>
      </c>
      <c r="C266" s="852"/>
      <c r="D266" s="852"/>
      <c r="E266" s="852"/>
      <c r="F266" s="344"/>
      <c r="G266" s="344"/>
      <c r="H266" s="344"/>
      <c r="I266" s="852"/>
      <c r="J266" s="737">
        <v>29.3</v>
      </c>
      <c r="K266" s="737">
        <v>31.1</v>
      </c>
      <c r="L266" s="737">
        <v>31.6</v>
      </c>
      <c r="M266" s="737">
        <v>34.299999999999997</v>
      </c>
      <c r="N266" s="737">
        <v>35.299999999999997</v>
      </c>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c r="AY266" s="15"/>
      <c r="AZ266" s="15"/>
      <c r="BA266" s="15"/>
      <c r="BB266" s="15"/>
      <c r="BC266" s="15"/>
      <c r="BD266" s="15"/>
      <c r="BE266" s="15"/>
      <c r="BF266" s="15"/>
      <c r="BG266" s="15"/>
      <c r="BH266" s="15"/>
      <c r="BI266" s="15"/>
      <c r="BJ266" s="15"/>
      <c r="BK266" s="15"/>
      <c r="BL266" s="15"/>
      <c r="BM266" s="15"/>
      <c r="BN266" s="15"/>
      <c r="BO266" s="15"/>
      <c r="BP266" s="15"/>
      <c r="BQ266" s="15"/>
      <c r="BR266" s="15"/>
      <c r="BS266" s="15"/>
      <c r="BT266" s="15"/>
      <c r="BU266" s="15"/>
      <c r="BV266" s="15"/>
      <c r="BW266" s="15"/>
      <c r="BX266" s="15"/>
      <c r="BY266" s="15"/>
      <c r="BZ266" s="15"/>
      <c r="CA266" s="15"/>
      <c r="CB266" s="15"/>
      <c r="CC266" s="15"/>
      <c r="CD266" s="15"/>
      <c r="CE266" s="15"/>
      <c r="CF266" s="15"/>
      <c r="CG266" s="15"/>
      <c r="CH266" s="15"/>
      <c r="CI266" s="15"/>
      <c r="CJ266" s="15"/>
      <c r="CK266" s="15"/>
      <c r="CL266" s="15"/>
      <c r="CM266" s="15"/>
      <c r="CN266" s="15"/>
      <c r="CO266" s="15"/>
      <c r="CP266" s="15"/>
      <c r="CQ266" s="15"/>
      <c r="CR266" s="15"/>
      <c r="CS266" s="15"/>
      <c r="CT266" s="15"/>
      <c r="CU266" s="15"/>
      <c r="CV266" s="15"/>
      <c r="CW266" s="15"/>
      <c r="CX266" s="15"/>
      <c r="CY266" s="15"/>
      <c r="CZ266" s="15"/>
      <c r="DA266" s="15"/>
      <c r="DB266" s="15"/>
      <c r="DC266" s="15"/>
      <c r="DD266" s="15"/>
      <c r="DE266" s="15"/>
      <c r="DF266" s="15"/>
      <c r="DG266" s="15"/>
      <c r="DH266" s="15"/>
      <c r="DI266" s="15"/>
    </row>
    <row r="267" spans="1:113" s="579" customFormat="1">
      <c r="A267" s="597"/>
      <c r="B267" s="588" t="s">
        <v>275</v>
      </c>
      <c r="C267" s="852"/>
      <c r="D267" s="852"/>
      <c r="E267" s="852"/>
      <c r="F267" s="344"/>
      <c r="G267" s="344"/>
      <c r="H267" s="344"/>
      <c r="I267" s="852"/>
      <c r="J267" s="737">
        <v>1950.1</v>
      </c>
      <c r="K267" s="737">
        <v>2074.8000000000002</v>
      </c>
      <c r="L267" s="737">
        <v>2105</v>
      </c>
      <c r="M267" s="737">
        <v>2289.3000000000002</v>
      </c>
      <c r="N267" s="737">
        <v>2351.6</v>
      </c>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c r="AM267" s="15"/>
      <c r="AN267" s="15"/>
      <c r="AO267" s="15"/>
      <c r="AP267" s="15"/>
      <c r="AQ267" s="15"/>
      <c r="AR267" s="15"/>
      <c r="AS267" s="15"/>
      <c r="AT267" s="15"/>
      <c r="AU267" s="15"/>
      <c r="AV267" s="15"/>
      <c r="AW267" s="15"/>
      <c r="AX267" s="15"/>
      <c r="AY267" s="15"/>
      <c r="AZ267" s="15"/>
      <c r="BA267" s="15"/>
      <c r="BB267" s="15"/>
      <c r="BC267" s="15"/>
      <c r="BD267" s="15"/>
      <c r="BE267" s="15"/>
      <c r="BF267" s="15"/>
      <c r="BG267" s="15"/>
      <c r="BH267" s="15"/>
      <c r="BI267" s="15"/>
      <c r="BJ267" s="15"/>
      <c r="BK267" s="15"/>
      <c r="BL267" s="15"/>
      <c r="BM267" s="15"/>
      <c r="BN267" s="15"/>
      <c r="BO267" s="15"/>
      <c r="BP267" s="15"/>
      <c r="BQ267" s="15"/>
      <c r="BR267" s="15"/>
      <c r="BS267" s="15"/>
      <c r="BT267" s="15"/>
      <c r="BU267" s="15"/>
      <c r="BV267" s="15"/>
      <c r="BW267" s="15"/>
      <c r="BX267" s="15"/>
      <c r="BY267" s="15"/>
      <c r="BZ267" s="15"/>
      <c r="CA267" s="15"/>
      <c r="CB267" s="15"/>
      <c r="CC267" s="15"/>
      <c r="CD267" s="15"/>
      <c r="CE267" s="15"/>
      <c r="CF267" s="15"/>
      <c r="CG267" s="15"/>
      <c r="CH267" s="15"/>
      <c r="CI267" s="15"/>
      <c r="CJ267" s="15"/>
      <c r="CK267" s="15"/>
      <c r="CL267" s="15"/>
      <c r="CM267" s="15"/>
      <c r="CN267" s="15"/>
      <c r="CO267" s="15"/>
      <c r="CP267" s="15"/>
      <c r="CQ267" s="15"/>
      <c r="CR267" s="15"/>
      <c r="CS267" s="15"/>
      <c r="CT267" s="15"/>
      <c r="CU267" s="15"/>
      <c r="CV267" s="15"/>
      <c r="CW267" s="15"/>
      <c r="CX267" s="15"/>
      <c r="CY267" s="15"/>
      <c r="CZ267" s="15"/>
      <c r="DA267" s="15"/>
      <c r="DB267" s="15"/>
      <c r="DC267" s="15"/>
      <c r="DD267" s="15"/>
      <c r="DE267" s="15"/>
      <c r="DF267" s="15"/>
      <c r="DG267" s="15"/>
      <c r="DH267" s="15"/>
      <c r="DI267" s="15"/>
    </row>
    <row r="268" spans="1:113" s="579" customFormat="1">
      <c r="A268" s="597"/>
      <c r="B268" s="588" t="s">
        <v>653</v>
      </c>
      <c r="C268" s="852"/>
      <c r="D268" s="852"/>
      <c r="E268" s="852"/>
      <c r="F268" s="344"/>
      <c r="G268" s="344"/>
      <c r="H268" s="344"/>
      <c r="I268" s="852"/>
      <c r="J268" s="737">
        <v>471</v>
      </c>
      <c r="K268" s="737">
        <v>501.1</v>
      </c>
      <c r="L268" s="737">
        <v>508.4</v>
      </c>
      <c r="M268" s="737">
        <v>552.9</v>
      </c>
      <c r="N268" s="737">
        <v>568</v>
      </c>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c r="AM268" s="15"/>
      <c r="AN268" s="15"/>
      <c r="AO268" s="15"/>
      <c r="AP268" s="15"/>
      <c r="AQ268" s="15"/>
      <c r="AR268" s="15"/>
      <c r="AS268" s="15"/>
      <c r="AT268" s="15"/>
      <c r="AU268" s="15"/>
      <c r="AV268" s="15"/>
      <c r="AW268" s="15"/>
      <c r="AX268" s="15"/>
      <c r="AY268" s="15"/>
      <c r="AZ268" s="15"/>
      <c r="BA268" s="15"/>
      <c r="BB268" s="15"/>
      <c r="BC268" s="15"/>
      <c r="BD268" s="15"/>
      <c r="BE268" s="15"/>
      <c r="BF268" s="15"/>
      <c r="BG268" s="15"/>
      <c r="BH268" s="15"/>
      <c r="BI268" s="15"/>
      <c r="BJ268" s="15"/>
      <c r="BK268" s="15"/>
      <c r="BL268" s="15"/>
      <c r="BM268" s="15"/>
      <c r="BN268" s="15"/>
      <c r="BO268" s="15"/>
      <c r="BP268" s="15"/>
      <c r="BQ268" s="15"/>
      <c r="BR268" s="15"/>
      <c r="BS268" s="15"/>
      <c r="BT268" s="15"/>
      <c r="BU268" s="15"/>
      <c r="BV268" s="15"/>
      <c r="BW268" s="15"/>
      <c r="BX268" s="15"/>
      <c r="BY268" s="15"/>
      <c r="BZ268" s="15"/>
      <c r="CA268" s="15"/>
      <c r="CB268" s="15"/>
      <c r="CC268" s="15"/>
      <c r="CD268" s="15"/>
      <c r="CE268" s="15"/>
      <c r="CF268" s="15"/>
      <c r="CG268" s="15"/>
      <c r="CH268" s="15"/>
      <c r="CI268" s="15"/>
      <c r="CJ268" s="15"/>
      <c r="CK268" s="15"/>
      <c r="CL268" s="15"/>
      <c r="CM268" s="15"/>
      <c r="CN268" s="15"/>
      <c r="CO268" s="15"/>
      <c r="CP268" s="15"/>
      <c r="CQ268" s="15"/>
      <c r="CR268" s="15"/>
      <c r="CS268" s="15"/>
      <c r="CT268" s="15"/>
      <c r="CU268" s="15"/>
      <c r="CV268" s="15"/>
      <c r="CW268" s="15"/>
      <c r="CX268" s="15"/>
      <c r="CY268" s="15"/>
      <c r="CZ268" s="15"/>
      <c r="DA268" s="15"/>
      <c r="DB268" s="15"/>
      <c r="DC268" s="15"/>
      <c r="DD268" s="15"/>
      <c r="DE268" s="15"/>
      <c r="DF268" s="15"/>
      <c r="DG268" s="15"/>
      <c r="DH268" s="15"/>
      <c r="DI268" s="15"/>
    </row>
    <row r="269" spans="1:113" s="579" customFormat="1">
      <c r="A269" s="597"/>
      <c r="B269" s="735" t="s">
        <v>276</v>
      </c>
      <c r="C269" s="852"/>
      <c r="D269" s="852"/>
      <c r="E269" s="852"/>
      <c r="F269" s="344"/>
      <c r="G269" s="344"/>
      <c r="H269" s="344"/>
      <c r="I269" s="852"/>
      <c r="J269" s="737">
        <v>1479.1</v>
      </c>
      <c r="K269" s="737">
        <v>1573.7</v>
      </c>
      <c r="L269" s="737">
        <v>1596.6</v>
      </c>
      <c r="M269" s="737">
        <v>1736.3</v>
      </c>
      <c r="N269" s="737">
        <v>1783.6</v>
      </c>
      <c r="P269" s="15"/>
      <c r="Q269" s="15"/>
      <c r="R269" s="15"/>
      <c r="S269" s="15"/>
      <c r="T269" s="15"/>
      <c r="U269" s="15"/>
      <c r="V269" s="15"/>
      <c r="W269" s="15"/>
      <c r="X269" s="15"/>
      <c r="Y269" s="15"/>
      <c r="Z269" s="15"/>
      <c r="AA269" s="15"/>
      <c r="AB269" s="15"/>
      <c r="AC269" s="15"/>
      <c r="AD269" s="15"/>
      <c r="AE269" s="15"/>
      <c r="AF269" s="15"/>
      <c r="AG269" s="15"/>
      <c r="AH269" s="15"/>
      <c r="AI269" s="15"/>
      <c r="AJ269" s="15"/>
      <c r="AK269" s="15"/>
      <c r="AL269" s="15"/>
      <c r="AM269" s="15"/>
      <c r="AN269" s="15"/>
      <c r="AO269" s="15"/>
      <c r="AP269" s="15"/>
      <c r="AQ269" s="15"/>
      <c r="AR269" s="15"/>
      <c r="AS269" s="15"/>
      <c r="AT269" s="15"/>
      <c r="AU269" s="15"/>
      <c r="AV269" s="15"/>
      <c r="AW269" s="15"/>
      <c r="AX269" s="15"/>
      <c r="AY269" s="15"/>
      <c r="AZ269" s="15"/>
      <c r="BA269" s="15"/>
      <c r="BB269" s="15"/>
      <c r="BC269" s="15"/>
      <c r="BD269" s="15"/>
      <c r="BE269" s="15"/>
      <c r="BF269" s="15"/>
      <c r="BG269" s="15"/>
      <c r="BH269" s="15"/>
      <c r="BI269" s="15"/>
      <c r="BJ269" s="15"/>
      <c r="BK269" s="15"/>
      <c r="BL269" s="15"/>
      <c r="BM269" s="15"/>
      <c r="BN269" s="15"/>
      <c r="BO269" s="15"/>
      <c r="BP269" s="15"/>
      <c r="BQ269" s="15"/>
      <c r="BR269" s="15"/>
      <c r="BS269" s="15"/>
      <c r="BT269" s="15"/>
      <c r="BU269" s="15"/>
      <c r="BV269" s="15"/>
      <c r="BW269" s="15"/>
      <c r="BX269" s="15"/>
      <c r="BY269" s="15"/>
      <c r="BZ269" s="15"/>
      <c r="CA269" s="15"/>
      <c r="CB269" s="15"/>
      <c r="CC269" s="15"/>
      <c r="CD269" s="15"/>
      <c r="CE269" s="15"/>
      <c r="CF269" s="15"/>
      <c r="CG269" s="15"/>
      <c r="CH269" s="15"/>
      <c r="CI269" s="15"/>
      <c r="CJ269" s="15"/>
      <c r="CK269" s="15"/>
      <c r="CL269" s="15"/>
      <c r="CM269" s="15"/>
      <c r="CN269" s="15"/>
      <c r="CO269" s="15"/>
      <c r="CP269" s="15"/>
      <c r="CQ269" s="15"/>
      <c r="CR269" s="15"/>
      <c r="CS269" s="15"/>
      <c r="CT269" s="15"/>
      <c r="CU269" s="15"/>
      <c r="CV269" s="15"/>
      <c r="CW269" s="15"/>
      <c r="CX269" s="15"/>
      <c r="CY269" s="15"/>
      <c r="CZ269" s="15"/>
      <c r="DA269" s="15"/>
      <c r="DB269" s="15"/>
      <c r="DC269" s="15"/>
      <c r="DD269" s="15"/>
      <c r="DE269" s="15"/>
      <c r="DF269" s="15"/>
      <c r="DG269" s="15"/>
      <c r="DH269" s="15"/>
      <c r="DI269" s="15"/>
    </row>
    <row r="270" spans="1:113" s="579" customFormat="1">
      <c r="A270" s="597"/>
      <c r="B270" s="588"/>
      <c r="C270" s="852"/>
      <c r="D270" s="852"/>
      <c r="E270" s="852"/>
      <c r="F270" s="344"/>
      <c r="G270" s="344"/>
      <c r="H270" s="344"/>
      <c r="I270" s="852"/>
      <c r="J270" s="737"/>
      <c r="K270" s="737"/>
      <c r="L270" s="737"/>
      <c r="M270" s="737"/>
      <c r="N270" s="737"/>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c r="AT270" s="15"/>
      <c r="AU270" s="15"/>
      <c r="AV270" s="15"/>
      <c r="AW270" s="15"/>
      <c r="AX270" s="15"/>
      <c r="AY270" s="15"/>
      <c r="AZ270" s="15"/>
      <c r="BA270" s="15"/>
      <c r="BB270" s="15"/>
      <c r="BC270" s="15"/>
      <c r="BD270" s="15"/>
      <c r="BE270" s="15"/>
      <c r="BF270" s="15"/>
      <c r="BG270" s="15"/>
      <c r="BH270" s="15"/>
      <c r="BI270" s="15"/>
      <c r="BJ270" s="15"/>
      <c r="BK270" s="15"/>
      <c r="BL270" s="15"/>
      <c r="BM270" s="15"/>
      <c r="BN270" s="15"/>
      <c r="BO270" s="15"/>
      <c r="BP270" s="15"/>
      <c r="BQ270" s="15"/>
      <c r="BR270" s="15"/>
      <c r="BS270" s="15"/>
      <c r="BT270" s="15"/>
      <c r="BU270" s="15"/>
      <c r="BV270" s="15"/>
      <c r="BW270" s="15"/>
      <c r="BX270" s="15"/>
      <c r="BY270" s="15"/>
      <c r="BZ270" s="15"/>
      <c r="CA270" s="15"/>
      <c r="CB270" s="15"/>
      <c r="CC270" s="15"/>
      <c r="CD270" s="15"/>
      <c r="CE270" s="15"/>
      <c r="CF270" s="15"/>
      <c r="CG270" s="15"/>
      <c r="CH270" s="15"/>
      <c r="CI270" s="15"/>
      <c r="CJ270" s="15"/>
      <c r="CK270" s="15"/>
      <c r="CL270" s="15"/>
      <c r="CM270" s="15"/>
      <c r="CN270" s="15"/>
      <c r="CO270" s="15"/>
      <c r="CP270" s="15"/>
      <c r="CQ270" s="15"/>
      <c r="CR270" s="15"/>
      <c r="CS270" s="15"/>
      <c r="CT270" s="15"/>
      <c r="CU270" s="15"/>
      <c r="CV270" s="15"/>
      <c r="CW270" s="15"/>
      <c r="CX270" s="15"/>
      <c r="CY270" s="15"/>
      <c r="CZ270" s="15"/>
      <c r="DA270" s="15"/>
      <c r="DB270" s="15"/>
      <c r="DC270" s="15"/>
      <c r="DD270" s="15"/>
      <c r="DE270" s="15"/>
      <c r="DF270" s="15"/>
      <c r="DG270" s="15"/>
      <c r="DH270" s="15"/>
      <c r="DI270" s="15"/>
    </row>
    <row r="271" spans="1:113" s="886" customFormat="1">
      <c r="A271" s="594"/>
      <c r="B271" s="568" t="s">
        <v>751</v>
      </c>
      <c r="C271" s="851"/>
      <c r="D271" s="851"/>
      <c r="E271" s="851"/>
      <c r="F271" s="255"/>
      <c r="G271" s="255"/>
      <c r="H271" s="255"/>
      <c r="I271" s="255"/>
      <c r="J271" s="569">
        <v>942.4</v>
      </c>
      <c r="K271" s="569">
        <v>932</v>
      </c>
      <c r="L271" s="569">
        <v>932</v>
      </c>
      <c r="M271" s="569">
        <v>932</v>
      </c>
      <c r="N271" s="569">
        <v>932</v>
      </c>
      <c r="P271" s="15"/>
      <c r="Q271" s="15"/>
      <c r="R271" s="15"/>
      <c r="S271" s="15"/>
      <c r="T271" s="15"/>
      <c r="U271" s="15"/>
      <c r="V271" s="15"/>
      <c r="W271" s="15"/>
      <c r="X271" s="15"/>
      <c r="Y271" s="15"/>
      <c r="Z271" s="15"/>
      <c r="AA271" s="15"/>
      <c r="AB271" s="15"/>
      <c r="AC271" s="15"/>
      <c r="AD271" s="15"/>
      <c r="AE271" s="15"/>
      <c r="AF271" s="15"/>
      <c r="AG271" s="15"/>
      <c r="AH271" s="15"/>
      <c r="AI271" s="15"/>
      <c r="AJ271" s="15"/>
      <c r="AK271" s="15"/>
      <c r="AL271" s="15"/>
      <c r="AM271" s="15"/>
      <c r="AN271" s="15"/>
      <c r="AO271" s="15"/>
      <c r="AP271" s="15"/>
      <c r="AQ271" s="15"/>
      <c r="AR271" s="15"/>
      <c r="AS271" s="15"/>
      <c r="AT271" s="15"/>
      <c r="AU271" s="15"/>
      <c r="AV271" s="15"/>
      <c r="AW271" s="15"/>
      <c r="AX271" s="15"/>
      <c r="AY271" s="15"/>
      <c r="AZ271" s="15"/>
      <c r="BA271" s="15"/>
      <c r="BB271" s="15"/>
      <c r="BC271" s="15"/>
      <c r="BD271" s="15"/>
      <c r="BE271" s="15"/>
      <c r="BF271" s="15"/>
      <c r="BG271" s="15"/>
      <c r="BH271" s="15"/>
      <c r="BI271" s="15"/>
      <c r="BJ271" s="15"/>
      <c r="BK271" s="15"/>
      <c r="BL271" s="15"/>
      <c r="BM271" s="15"/>
      <c r="BN271" s="15"/>
      <c r="BO271" s="15"/>
      <c r="BP271" s="15"/>
      <c r="BQ271" s="15"/>
      <c r="BR271" s="15"/>
      <c r="BS271" s="15"/>
      <c r="BT271" s="15"/>
      <c r="BU271" s="15"/>
      <c r="BV271" s="15"/>
      <c r="BW271" s="15"/>
      <c r="BX271" s="15"/>
      <c r="BY271" s="15"/>
      <c r="BZ271" s="15"/>
      <c r="CA271" s="15"/>
      <c r="CB271" s="15"/>
      <c r="CC271" s="15"/>
      <c r="CD271" s="15"/>
      <c r="CE271" s="15"/>
      <c r="CF271" s="15"/>
      <c r="CG271" s="15"/>
      <c r="CH271" s="15"/>
      <c r="CI271" s="15"/>
      <c r="CJ271" s="15"/>
      <c r="CK271" s="15"/>
      <c r="CL271" s="15"/>
      <c r="CM271" s="15"/>
      <c r="CN271" s="15"/>
      <c r="CO271" s="15"/>
      <c r="CP271" s="15"/>
      <c r="CQ271" s="15"/>
      <c r="CR271" s="15"/>
      <c r="CS271" s="15"/>
      <c r="CT271" s="15"/>
      <c r="CU271" s="15"/>
      <c r="CV271" s="15"/>
      <c r="CW271" s="15"/>
      <c r="CX271" s="15"/>
      <c r="CY271" s="15"/>
      <c r="CZ271" s="15"/>
      <c r="DA271" s="15"/>
      <c r="DB271" s="15"/>
      <c r="DC271" s="15"/>
      <c r="DD271" s="15"/>
      <c r="DE271" s="15"/>
      <c r="DF271" s="15"/>
      <c r="DG271" s="15"/>
      <c r="DH271" s="15"/>
      <c r="DI271" s="15"/>
    </row>
    <row r="272" spans="1:113" s="579" customFormat="1">
      <c r="A272" s="597"/>
      <c r="B272" s="588" t="s">
        <v>219</v>
      </c>
      <c r="C272" s="855"/>
      <c r="D272" s="855"/>
      <c r="E272" s="855"/>
      <c r="F272" s="344"/>
      <c r="G272" s="344"/>
      <c r="H272" s="344"/>
      <c r="I272" s="852"/>
      <c r="J272" s="737">
        <v>370.2</v>
      </c>
      <c r="K272" s="737">
        <v>365.8</v>
      </c>
      <c r="L272" s="737">
        <v>365.8</v>
      </c>
      <c r="M272" s="737">
        <v>365.8</v>
      </c>
      <c r="N272" s="737">
        <v>365.8</v>
      </c>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c r="AM272" s="15"/>
      <c r="AN272" s="15"/>
      <c r="AO272" s="15"/>
      <c r="AP272" s="15"/>
      <c r="AQ272" s="15"/>
      <c r="AR272" s="15"/>
      <c r="AS272" s="15"/>
      <c r="AT272" s="15"/>
      <c r="AU272" s="15"/>
      <c r="AV272" s="15"/>
      <c r="AW272" s="15"/>
      <c r="AX272" s="15"/>
      <c r="AY272" s="15"/>
      <c r="AZ272" s="15"/>
      <c r="BA272" s="15"/>
      <c r="BB272" s="15"/>
      <c r="BC272" s="15"/>
      <c r="BD272" s="15"/>
      <c r="BE272" s="15"/>
      <c r="BF272" s="15"/>
      <c r="BG272" s="15"/>
      <c r="BH272" s="15"/>
      <c r="BI272" s="15"/>
      <c r="BJ272" s="15"/>
      <c r="BK272" s="15"/>
      <c r="BL272" s="15"/>
      <c r="BM272" s="15"/>
      <c r="BN272" s="15"/>
      <c r="BO272" s="15"/>
      <c r="BP272" s="15"/>
      <c r="BQ272" s="15"/>
      <c r="BR272" s="15"/>
      <c r="BS272" s="15"/>
      <c r="BT272" s="15"/>
      <c r="BU272" s="15"/>
      <c r="BV272" s="15"/>
      <c r="BW272" s="15"/>
      <c r="BX272" s="15"/>
      <c r="BY272" s="15"/>
      <c r="BZ272" s="15"/>
      <c r="CA272" s="15"/>
      <c r="CB272" s="15"/>
      <c r="CC272" s="15"/>
      <c r="CD272" s="15"/>
      <c r="CE272" s="15"/>
      <c r="CF272" s="15"/>
      <c r="CG272" s="15"/>
      <c r="CH272" s="15"/>
      <c r="CI272" s="15"/>
      <c r="CJ272" s="15"/>
      <c r="CK272" s="15"/>
      <c r="CL272" s="15"/>
      <c r="CM272" s="15"/>
      <c r="CN272" s="15"/>
      <c r="CO272" s="15"/>
      <c r="CP272" s="15"/>
      <c r="CQ272" s="15"/>
      <c r="CR272" s="15"/>
      <c r="CS272" s="15"/>
      <c r="CT272" s="15"/>
      <c r="CU272" s="15"/>
      <c r="CV272" s="15"/>
      <c r="CW272" s="15"/>
      <c r="CX272" s="15"/>
      <c r="CY272" s="15"/>
      <c r="CZ272" s="15"/>
      <c r="DA272" s="15"/>
      <c r="DB272" s="15"/>
      <c r="DC272" s="15"/>
      <c r="DD272" s="15"/>
      <c r="DE272" s="15"/>
      <c r="DF272" s="15"/>
      <c r="DG272" s="15"/>
      <c r="DH272" s="15"/>
      <c r="DI272" s="15"/>
    </row>
    <row r="273" spans="1:113" s="579" customFormat="1">
      <c r="A273" s="597"/>
      <c r="B273" s="588" t="s">
        <v>223</v>
      </c>
      <c r="C273" s="855"/>
      <c r="D273" s="855"/>
      <c r="E273" s="855"/>
      <c r="F273" s="344"/>
      <c r="G273" s="344"/>
      <c r="H273" s="344"/>
      <c r="I273" s="852"/>
      <c r="J273" s="737">
        <v>15.6</v>
      </c>
      <c r="K273" s="737">
        <v>15.4</v>
      </c>
      <c r="L273" s="737">
        <v>15.4</v>
      </c>
      <c r="M273" s="737">
        <v>15.4</v>
      </c>
      <c r="N273" s="737">
        <v>15.4</v>
      </c>
      <c r="P273" s="15"/>
      <c r="Q273" s="15"/>
      <c r="R273" s="15"/>
      <c r="S273" s="15"/>
      <c r="T273" s="15"/>
      <c r="U273" s="15"/>
      <c r="V273" s="15"/>
      <c r="W273" s="15"/>
      <c r="X273" s="15"/>
      <c r="Y273" s="15"/>
      <c r="Z273" s="15"/>
      <c r="AA273" s="15"/>
      <c r="AB273" s="15"/>
      <c r="AC273" s="15"/>
      <c r="AD273" s="15"/>
      <c r="AE273" s="15"/>
      <c r="AF273" s="15"/>
      <c r="AG273" s="15"/>
      <c r="AH273" s="15"/>
      <c r="AI273" s="15"/>
      <c r="AJ273" s="15"/>
      <c r="AK273" s="15"/>
      <c r="AL273" s="15"/>
      <c r="AM273" s="15"/>
      <c r="AN273" s="15"/>
      <c r="AO273" s="15"/>
      <c r="AP273" s="15"/>
      <c r="AQ273" s="15"/>
      <c r="AR273" s="15"/>
      <c r="AS273" s="15"/>
      <c r="AT273" s="15"/>
      <c r="AU273" s="15"/>
      <c r="AV273" s="15"/>
      <c r="AW273" s="15"/>
      <c r="AX273" s="15"/>
      <c r="AY273" s="15"/>
      <c r="AZ273" s="15"/>
      <c r="BA273" s="15"/>
      <c r="BB273" s="15"/>
      <c r="BC273" s="15"/>
      <c r="BD273" s="15"/>
      <c r="BE273" s="15"/>
      <c r="BF273" s="15"/>
      <c r="BG273" s="15"/>
      <c r="BH273" s="15"/>
      <c r="BI273" s="15"/>
      <c r="BJ273" s="15"/>
      <c r="BK273" s="15"/>
      <c r="BL273" s="15"/>
      <c r="BM273" s="15"/>
      <c r="BN273" s="15"/>
      <c r="BO273" s="15"/>
      <c r="BP273" s="15"/>
      <c r="BQ273" s="15"/>
      <c r="BR273" s="15"/>
      <c r="BS273" s="15"/>
      <c r="BT273" s="15"/>
      <c r="BU273" s="15"/>
      <c r="BV273" s="15"/>
      <c r="BW273" s="15"/>
      <c r="BX273" s="15"/>
      <c r="BY273" s="15"/>
      <c r="BZ273" s="15"/>
      <c r="CA273" s="15"/>
      <c r="CB273" s="15"/>
      <c r="CC273" s="15"/>
      <c r="CD273" s="15"/>
      <c r="CE273" s="15"/>
      <c r="CF273" s="15"/>
      <c r="CG273" s="15"/>
      <c r="CH273" s="15"/>
      <c r="CI273" s="15"/>
      <c r="CJ273" s="15"/>
      <c r="CK273" s="15"/>
      <c r="CL273" s="15"/>
      <c r="CM273" s="15"/>
      <c r="CN273" s="15"/>
      <c r="CO273" s="15"/>
      <c r="CP273" s="15"/>
      <c r="CQ273" s="15"/>
      <c r="CR273" s="15"/>
      <c r="CS273" s="15"/>
      <c r="CT273" s="15"/>
      <c r="CU273" s="15"/>
      <c r="CV273" s="15"/>
      <c r="CW273" s="15"/>
      <c r="CX273" s="15"/>
      <c r="CY273" s="15"/>
      <c r="CZ273" s="15"/>
      <c r="DA273" s="15"/>
      <c r="DB273" s="15"/>
      <c r="DC273" s="15"/>
      <c r="DD273" s="15"/>
      <c r="DE273" s="15"/>
      <c r="DF273" s="15"/>
      <c r="DG273" s="15"/>
      <c r="DH273" s="15"/>
      <c r="DI273" s="15"/>
    </row>
    <row r="274" spans="1:113" s="579" customFormat="1">
      <c r="A274" s="597"/>
      <c r="B274" s="588" t="s">
        <v>691</v>
      </c>
      <c r="C274" s="855"/>
      <c r="D274" s="855"/>
      <c r="E274" s="855"/>
      <c r="F274" s="344"/>
      <c r="G274" s="344"/>
      <c r="H274" s="344"/>
      <c r="I274" s="852"/>
      <c r="J274" s="737">
        <v>330.2</v>
      </c>
      <c r="K274" s="737">
        <v>326.3</v>
      </c>
      <c r="L274" s="737">
        <v>326.3</v>
      </c>
      <c r="M274" s="737">
        <v>326.3</v>
      </c>
      <c r="N274" s="737">
        <v>326.3</v>
      </c>
      <c r="P274" s="15"/>
      <c r="Q274" s="15"/>
      <c r="R274" s="15"/>
      <c r="S274" s="15"/>
      <c r="T274" s="15"/>
      <c r="U274" s="15"/>
      <c r="V274" s="15"/>
      <c r="W274" s="15"/>
      <c r="X274" s="15"/>
      <c r="Y274" s="15"/>
      <c r="Z274" s="15"/>
      <c r="AA274" s="15"/>
      <c r="AB274" s="15"/>
      <c r="AC274" s="15"/>
      <c r="AD274" s="15"/>
      <c r="AE274" s="15"/>
      <c r="AF274" s="15"/>
      <c r="AG274" s="15"/>
      <c r="AH274" s="15"/>
      <c r="AI274" s="15"/>
      <c r="AJ274" s="15"/>
      <c r="AK274" s="15"/>
      <c r="AL274" s="15"/>
      <c r="AM274" s="15"/>
      <c r="AN274" s="15"/>
      <c r="AO274" s="15"/>
      <c r="AP274" s="15"/>
      <c r="AQ274" s="15"/>
      <c r="AR274" s="15"/>
      <c r="AS274" s="15"/>
      <c r="AT274" s="15"/>
      <c r="AU274" s="15"/>
      <c r="AV274" s="15"/>
      <c r="AW274" s="15"/>
      <c r="AX274" s="15"/>
      <c r="AY274" s="15"/>
      <c r="AZ274" s="15"/>
      <c r="BA274" s="15"/>
      <c r="BB274" s="15"/>
      <c r="BC274" s="15"/>
      <c r="BD274" s="15"/>
      <c r="BE274" s="15"/>
      <c r="BF274" s="15"/>
      <c r="BG274" s="15"/>
      <c r="BH274" s="15"/>
      <c r="BI274" s="15"/>
      <c r="BJ274" s="15"/>
      <c r="BK274" s="15"/>
      <c r="BL274" s="15"/>
      <c r="BM274" s="15"/>
      <c r="BN274" s="15"/>
      <c r="BO274" s="15"/>
      <c r="BP274" s="15"/>
      <c r="BQ274" s="15"/>
      <c r="BR274" s="15"/>
      <c r="BS274" s="15"/>
      <c r="BT274" s="15"/>
      <c r="BU274" s="15"/>
      <c r="BV274" s="15"/>
      <c r="BW274" s="15"/>
      <c r="BX274" s="15"/>
      <c r="BY274" s="15"/>
      <c r="BZ274" s="15"/>
      <c r="CA274" s="15"/>
      <c r="CB274" s="15"/>
      <c r="CC274" s="15"/>
      <c r="CD274" s="15"/>
      <c r="CE274" s="15"/>
      <c r="CF274" s="15"/>
      <c r="CG274" s="15"/>
      <c r="CH274" s="15"/>
      <c r="CI274" s="15"/>
      <c r="CJ274" s="15"/>
      <c r="CK274" s="15"/>
      <c r="CL274" s="15"/>
      <c r="CM274" s="15"/>
      <c r="CN274" s="15"/>
      <c r="CO274" s="15"/>
      <c r="CP274" s="15"/>
      <c r="CQ274" s="15"/>
      <c r="CR274" s="15"/>
      <c r="CS274" s="15"/>
      <c r="CT274" s="15"/>
      <c r="CU274" s="15"/>
      <c r="CV274" s="15"/>
      <c r="CW274" s="15"/>
      <c r="CX274" s="15"/>
      <c r="CY274" s="15"/>
      <c r="CZ274" s="15"/>
      <c r="DA274" s="15"/>
      <c r="DB274" s="15"/>
      <c r="DC274" s="15"/>
      <c r="DD274" s="15"/>
      <c r="DE274" s="15"/>
      <c r="DF274" s="15"/>
      <c r="DG274" s="15"/>
      <c r="DH274" s="15"/>
      <c r="DI274" s="15"/>
    </row>
    <row r="275" spans="1:113" s="579" customFormat="1">
      <c r="A275" s="597"/>
      <c r="B275" s="588" t="s">
        <v>228</v>
      </c>
      <c r="C275" s="855"/>
      <c r="D275" s="855"/>
      <c r="E275" s="855"/>
      <c r="F275" s="344"/>
      <c r="G275" s="344"/>
      <c r="H275" s="344"/>
      <c r="I275" s="852"/>
      <c r="J275" s="737">
        <v>227.2</v>
      </c>
      <c r="K275" s="737">
        <v>224.6</v>
      </c>
      <c r="L275" s="737">
        <v>224.6</v>
      </c>
      <c r="M275" s="737">
        <v>224.6</v>
      </c>
      <c r="N275" s="737">
        <v>224.6</v>
      </c>
      <c r="P275" s="15"/>
      <c r="Q275" s="15"/>
      <c r="R275" s="15"/>
      <c r="S275" s="15"/>
      <c r="T275" s="15"/>
      <c r="U275" s="15"/>
      <c r="V275" s="15"/>
      <c r="W275" s="15"/>
      <c r="X275" s="15"/>
      <c r="Y275" s="15"/>
      <c r="Z275" s="15"/>
      <c r="AA275" s="15"/>
      <c r="AB275" s="15"/>
      <c r="AC275" s="15"/>
      <c r="AD275" s="15"/>
      <c r="AE275" s="15"/>
      <c r="AF275" s="15"/>
      <c r="AG275" s="15"/>
      <c r="AH275" s="15"/>
      <c r="AI275" s="15"/>
      <c r="AJ275" s="15"/>
      <c r="AK275" s="15"/>
      <c r="AL275" s="15"/>
      <c r="AM275" s="15"/>
      <c r="AN275" s="15"/>
      <c r="AO275" s="15"/>
      <c r="AP275" s="15"/>
      <c r="AQ275" s="15"/>
      <c r="AR275" s="15"/>
      <c r="AS275" s="15"/>
      <c r="AT275" s="15"/>
      <c r="AU275" s="15"/>
      <c r="AV275" s="15"/>
      <c r="AW275" s="15"/>
      <c r="AX275" s="15"/>
      <c r="AY275" s="15"/>
      <c r="AZ275" s="15"/>
      <c r="BA275" s="15"/>
      <c r="BB275" s="15"/>
      <c r="BC275" s="15"/>
      <c r="BD275" s="15"/>
      <c r="BE275" s="15"/>
      <c r="BF275" s="15"/>
      <c r="BG275" s="15"/>
      <c r="BH275" s="15"/>
      <c r="BI275" s="15"/>
      <c r="BJ275" s="15"/>
      <c r="BK275" s="15"/>
      <c r="BL275" s="15"/>
      <c r="BM275" s="15"/>
      <c r="BN275" s="15"/>
      <c r="BO275" s="15"/>
      <c r="BP275" s="15"/>
      <c r="BQ275" s="15"/>
      <c r="BR275" s="15"/>
      <c r="BS275" s="15"/>
      <c r="BT275" s="15"/>
      <c r="BU275" s="15"/>
      <c r="BV275" s="15"/>
      <c r="BW275" s="15"/>
      <c r="BX275" s="15"/>
      <c r="BY275" s="15"/>
      <c r="BZ275" s="15"/>
      <c r="CA275" s="15"/>
      <c r="CB275" s="15"/>
      <c r="CC275" s="15"/>
      <c r="CD275" s="15"/>
      <c r="CE275" s="15"/>
      <c r="CF275" s="15"/>
      <c r="CG275" s="15"/>
      <c r="CH275" s="15"/>
      <c r="CI275" s="15"/>
      <c r="CJ275" s="15"/>
      <c r="CK275" s="15"/>
      <c r="CL275" s="15"/>
      <c r="CM275" s="15"/>
      <c r="CN275" s="15"/>
      <c r="CO275" s="15"/>
      <c r="CP275" s="15"/>
      <c r="CQ275" s="15"/>
      <c r="CR275" s="15"/>
      <c r="CS275" s="15"/>
      <c r="CT275" s="15"/>
      <c r="CU275" s="15"/>
      <c r="CV275" s="15"/>
      <c r="CW275" s="15"/>
      <c r="CX275" s="15"/>
      <c r="CY275" s="15"/>
      <c r="CZ275" s="15"/>
      <c r="DA275" s="15"/>
      <c r="DB275" s="15"/>
      <c r="DC275" s="15"/>
      <c r="DD275" s="15"/>
      <c r="DE275" s="15"/>
      <c r="DF275" s="15"/>
      <c r="DG275" s="15"/>
      <c r="DH275" s="15"/>
      <c r="DI275" s="15"/>
    </row>
    <row r="276" spans="1:113" s="579" customFormat="1">
      <c r="A276" s="597"/>
      <c r="B276" s="588"/>
      <c r="C276" s="852"/>
      <c r="D276" s="852"/>
      <c r="E276" s="852"/>
      <c r="F276" s="344"/>
      <c r="G276" s="344"/>
      <c r="H276" s="344"/>
      <c r="I276" s="852"/>
      <c r="J276" s="737"/>
      <c r="K276" s="737"/>
      <c r="L276" s="737"/>
      <c r="M276" s="737"/>
      <c r="N276" s="737"/>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c r="AP276" s="15"/>
      <c r="AQ276" s="15"/>
      <c r="AR276" s="15"/>
      <c r="AS276" s="15"/>
      <c r="AT276" s="15"/>
      <c r="AU276" s="15"/>
      <c r="AV276" s="15"/>
      <c r="AW276" s="15"/>
      <c r="AX276" s="15"/>
      <c r="AY276" s="15"/>
      <c r="AZ276" s="15"/>
      <c r="BA276" s="15"/>
      <c r="BB276" s="15"/>
      <c r="BC276" s="15"/>
      <c r="BD276" s="15"/>
      <c r="BE276" s="15"/>
      <c r="BF276" s="15"/>
      <c r="BG276" s="15"/>
      <c r="BH276" s="15"/>
      <c r="BI276" s="15"/>
      <c r="BJ276" s="15"/>
      <c r="BK276" s="15"/>
      <c r="BL276" s="15"/>
      <c r="BM276" s="15"/>
      <c r="BN276" s="15"/>
      <c r="BO276" s="15"/>
      <c r="BP276" s="15"/>
      <c r="BQ276" s="15"/>
      <c r="BR276" s="15"/>
      <c r="BS276" s="15"/>
      <c r="BT276" s="15"/>
      <c r="BU276" s="15"/>
      <c r="BV276" s="15"/>
      <c r="BW276" s="15"/>
      <c r="BX276" s="15"/>
      <c r="BY276" s="15"/>
      <c r="BZ276" s="15"/>
      <c r="CA276" s="15"/>
      <c r="CB276" s="15"/>
      <c r="CC276" s="15"/>
      <c r="CD276" s="15"/>
      <c r="CE276" s="15"/>
      <c r="CF276" s="15"/>
      <c r="CG276" s="15"/>
      <c r="CH276" s="15"/>
      <c r="CI276" s="15"/>
      <c r="CJ276" s="15"/>
      <c r="CK276" s="15"/>
      <c r="CL276" s="15"/>
      <c r="CM276" s="15"/>
      <c r="CN276" s="15"/>
      <c r="CO276" s="15"/>
      <c r="CP276" s="15"/>
      <c r="CQ276" s="15"/>
      <c r="CR276" s="15"/>
      <c r="CS276" s="15"/>
      <c r="CT276" s="15"/>
      <c r="CU276" s="15"/>
      <c r="CV276" s="15"/>
      <c r="CW276" s="15"/>
      <c r="CX276" s="15"/>
      <c r="CY276" s="15"/>
      <c r="CZ276" s="15"/>
      <c r="DA276" s="15"/>
      <c r="DB276" s="15"/>
      <c r="DC276" s="15"/>
      <c r="DD276" s="15"/>
      <c r="DE276" s="15"/>
      <c r="DF276" s="15"/>
      <c r="DG276" s="15"/>
      <c r="DH276" s="15"/>
      <c r="DI276" s="15"/>
    </row>
    <row r="277" spans="1:113" s="884" customFormat="1">
      <c r="A277" s="594"/>
      <c r="B277" s="568" t="s">
        <v>752</v>
      </c>
      <c r="C277" s="851"/>
      <c r="D277" s="851"/>
      <c r="E277" s="851"/>
      <c r="F277" s="255"/>
      <c r="G277" s="255"/>
      <c r="H277" s="255"/>
      <c r="I277" s="255"/>
      <c r="J277" s="569">
        <v>816.9</v>
      </c>
      <c r="K277" s="569">
        <v>1163</v>
      </c>
      <c r="L277" s="569">
        <v>1586</v>
      </c>
      <c r="M277" s="569">
        <v>2016</v>
      </c>
      <c r="N277" s="569">
        <v>2166</v>
      </c>
      <c r="P277" s="15"/>
      <c r="Q277" s="15"/>
      <c r="R277" s="15"/>
      <c r="S277" s="15"/>
      <c r="T277" s="15"/>
      <c r="U277" s="15"/>
      <c r="V277" s="15"/>
      <c r="W277" s="15"/>
      <c r="X277" s="15"/>
      <c r="Y277" s="15"/>
      <c r="Z277" s="15"/>
      <c r="AA277" s="15"/>
      <c r="AB277" s="15"/>
      <c r="AC277" s="15"/>
      <c r="AD277" s="15"/>
      <c r="AE277" s="15"/>
      <c r="AF277" s="15"/>
      <c r="AG277" s="15"/>
      <c r="AH277" s="15"/>
      <c r="AI277" s="15"/>
      <c r="AJ277" s="15"/>
      <c r="AK277" s="15"/>
      <c r="AL277" s="15"/>
      <c r="AM277" s="15"/>
      <c r="AN277" s="15"/>
      <c r="AO277" s="15"/>
      <c r="AP277" s="15"/>
      <c r="AQ277" s="15"/>
      <c r="AR277" s="15"/>
      <c r="AS277" s="15"/>
      <c r="AT277" s="15"/>
      <c r="AU277" s="15"/>
      <c r="AV277" s="15"/>
      <c r="AW277" s="15"/>
      <c r="AX277" s="15"/>
      <c r="AY277" s="15"/>
      <c r="AZ277" s="15"/>
      <c r="BA277" s="15"/>
      <c r="BB277" s="15"/>
      <c r="BC277" s="15"/>
      <c r="BD277" s="15"/>
      <c r="BE277" s="15"/>
      <c r="BF277" s="15"/>
      <c r="BG277" s="15"/>
      <c r="BH277" s="15"/>
      <c r="BI277" s="15"/>
      <c r="BJ277" s="15"/>
      <c r="BK277" s="15"/>
      <c r="BL277" s="15"/>
      <c r="BM277" s="15"/>
      <c r="BN277" s="15"/>
      <c r="BO277" s="15"/>
      <c r="BP277" s="15"/>
      <c r="BQ277" s="15"/>
      <c r="BR277" s="15"/>
      <c r="BS277" s="15"/>
      <c r="BT277" s="15"/>
      <c r="BU277" s="15"/>
      <c r="BV277" s="15"/>
      <c r="BW277" s="15"/>
      <c r="BX277" s="15"/>
      <c r="BY277" s="15"/>
      <c r="BZ277" s="15"/>
      <c r="CA277" s="15"/>
      <c r="CB277" s="15"/>
      <c r="CC277" s="15"/>
      <c r="CD277" s="15"/>
      <c r="CE277" s="15"/>
      <c r="CF277" s="15"/>
      <c r="CG277" s="15"/>
      <c r="CH277" s="15"/>
      <c r="CI277" s="15"/>
      <c r="CJ277" s="15"/>
      <c r="CK277" s="15"/>
      <c r="CL277" s="15"/>
      <c r="CM277" s="15"/>
      <c r="CN277" s="15"/>
      <c r="CO277" s="15"/>
      <c r="CP277" s="15"/>
      <c r="CQ277" s="15"/>
      <c r="CR277" s="15"/>
      <c r="CS277" s="15"/>
      <c r="CT277" s="15"/>
      <c r="CU277" s="15"/>
      <c r="CV277" s="15"/>
      <c r="CW277" s="15"/>
      <c r="CX277" s="15"/>
      <c r="CY277" s="15"/>
      <c r="CZ277" s="15"/>
      <c r="DA277" s="15"/>
      <c r="DB277" s="15"/>
      <c r="DC277" s="15"/>
      <c r="DD277" s="15"/>
      <c r="DE277" s="15"/>
      <c r="DF277" s="15"/>
      <c r="DG277" s="15"/>
      <c r="DH277" s="15"/>
      <c r="DI277" s="15"/>
    </row>
    <row r="278" spans="1:113" s="885" customFormat="1">
      <c r="A278" s="597"/>
      <c r="B278" s="588" t="s">
        <v>219</v>
      </c>
      <c r="C278" s="855"/>
      <c r="D278" s="855"/>
      <c r="E278" s="855"/>
      <c r="F278" s="344"/>
      <c r="G278" s="840"/>
      <c r="H278" s="840"/>
      <c r="I278" s="852"/>
      <c r="J278" s="737">
        <v>76.7</v>
      </c>
      <c r="K278" s="737">
        <v>109.2</v>
      </c>
      <c r="L278" s="737">
        <v>148.9</v>
      </c>
      <c r="M278" s="737">
        <v>189.3</v>
      </c>
      <c r="N278" s="737">
        <v>203.4</v>
      </c>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c r="AP278" s="15"/>
      <c r="AQ278" s="15"/>
      <c r="AR278" s="15"/>
      <c r="AS278" s="15"/>
      <c r="AT278" s="15"/>
      <c r="AU278" s="15"/>
      <c r="AV278" s="15"/>
      <c r="AW278" s="15"/>
      <c r="AX278" s="15"/>
      <c r="AY278" s="15"/>
      <c r="AZ278" s="15"/>
      <c r="BA278" s="15"/>
      <c r="BB278" s="15"/>
      <c r="BC278" s="15"/>
      <c r="BD278" s="15"/>
      <c r="BE278" s="15"/>
      <c r="BF278" s="15"/>
      <c r="BG278" s="15"/>
      <c r="BH278" s="15"/>
      <c r="BI278" s="15"/>
      <c r="BJ278" s="15"/>
      <c r="BK278" s="15"/>
      <c r="BL278" s="15"/>
      <c r="BM278" s="15"/>
      <c r="BN278" s="15"/>
      <c r="BO278" s="15"/>
      <c r="BP278" s="15"/>
      <c r="BQ278" s="15"/>
      <c r="BR278" s="15"/>
      <c r="BS278" s="15"/>
      <c r="BT278" s="15"/>
      <c r="BU278" s="15"/>
      <c r="BV278" s="15"/>
      <c r="BW278" s="15"/>
      <c r="BX278" s="15"/>
      <c r="BY278" s="15"/>
      <c r="BZ278" s="15"/>
      <c r="CA278" s="15"/>
      <c r="CB278" s="15"/>
      <c r="CC278" s="15"/>
      <c r="CD278" s="15"/>
      <c r="CE278" s="15"/>
      <c r="CF278" s="15"/>
      <c r="CG278" s="15"/>
      <c r="CH278" s="15"/>
      <c r="CI278" s="15"/>
      <c r="CJ278" s="15"/>
      <c r="CK278" s="15"/>
      <c r="CL278" s="15"/>
      <c r="CM278" s="15"/>
      <c r="CN278" s="15"/>
      <c r="CO278" s="15"/>
      <c r="CP278" s="15"/>
      <c r="CQ278" s="15"/>
      <c r="CR278" s="15"/>
      <c r="CS278" s="15"/>
      <c r="CT278" s="15"/>
      <c r="CU278" s="15"/>
      <c r="CV278" s="15"/>
      <c r="CW278" s="15"/>
      <c r="CX278" s="15"/>
      <c r="CY278" s="15"/>
      <c r="CZ278" s="15"/>
      <c r="DA278" s="15"/>
      <c r="DB278" s="15"/>
      <c r="DC278" s="15"/>
      <c r="DD278" s="15"/>
      <c r="DE278" s="15"/>
      <c r="DF278" s="15"/>
      <c r="DG278" s="15"/>
      <c r="DH278" s="15"/>
      <c r="DI278" s="15"/>
    </row>
    <row r="279" spans="1:113" s="885" customFormat="1">
      <c r="A279" s="597"/>
      <c r="B279" s="588" t="s">
        <v>691</v>
      </c>
      <c r="C279" s="855"/>
      <c r="D279" s="855"/>
      <c r="E279" s="855"/>
      <c r="F279" s="344"/>
      <c r="G279" s="344"/>
      <c r="H279" s="344"/>
      <c r="I279" s="852"/>
      <c r="J279" s="737">
        <v>657</v>
      </c>
      <c r="K279" s="737">
        <v>935.4</v>
      </c>
      <c r="L279" s="737">
        <v>1275.5999999999999</v>
      </c>
      <c r="M279" s="737">
        <v>1621.4</v>
      </c>
      <c r="N279" s="737">
        <v>1742</v>
      </c>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c r="AM279" s="15"/>
      <c r="AN279" s="15"/>
      <c r="AO279" s="15"/>
      <c r="AP279" s="15"/>
      <c r="AQ279" s="15"/>
      <c r="AR279" s="15"/>
      <c r="AS279" s="15"/>
      <c r="AT279" s="15"/>
      <c r="AU279" s="15"/>
      <c r="AV279" s="15"/>
      <c r="AW279" s="15"/>
      <c r="AX279" s="15"/>
      <c r="AY279" s="15"/>
      <c r="AZ279" s="15"/>
      <c r="BA279" s="15"/>
      <c r="BB279" s="15"/>
      <c r="BC279" s="15"/>
      <c r="BD279" s="15"/>
      <c r="BE279" s="15"/>
      <c r="BF279" s="15"/>
      <c r="BG279" s="15"/>
      <c r="BH279" s="15"/>
      <c r="BI279" s="15"/>
      <c r="BJ279" s="15"/>
      <c r="BK279" s="15"/>
      <c r="BL279" s="15"/>
      <c r="BM279" s="15"/>
      <c r="BN279" s="15"/>
      <c r="BO279" s="15"/>
      <c r="BP279" s="15"/>
      <c r="BQ279" s="15"/>
      <c r="BR279" s="15"/>
      <c r="BS279" s="15"/>
      <c r="BT279" s="15"/>
      <c r="BU279" s="15"/>
      <c r="BV279" s="15"/>
      <c r="BW279" s="15"/>
      <c r="BX279" s="15"/>
      <c r="BY279" s="15"/>
      <c r="BZ279" s="15"/>
      <c r="CA279" s="15"/>
      <c r="CB279" s="15"/>
      <c r="CC279" s="15"/>
      <c r="CD279" s="15"/>
      <c r="CE279" s="15"/>
      <c r="CF279" s="15"/>
      <c r="CG279" s="15"/>
      <c r="CH279" s="15"/>
      <c r="CI279" s="15"/>
      <c r="CJ279" s="15"/>
      <c r="CK279" s="15"/>
      <c r="CL279" s="15"/>
      <c r="CM279" s="15"/>
      <c r="CN279" s="15"/>
      <c r="CO279" s="15"/>
      <c r="CP279" s="15"/>
      <c r="CQ279" s="15"/>
      <c r="CR279" s="15"/>
      <c r="CS279" s="15"/>
      <c r="CT279" s="15"/>
      <c r="CU279" s="15"/>
      <c r="CV279" s="15"/>
      <c r="CW279" s="15"/>
      <c r="CX279" s="15"/>
      <c r="CY279" s="15"/>
      <c r="CZ279" s="15"/>
      <c r="DA279" s="15"/>
      <c r="DB279" s="15"/>
      <c r="DC279" s="15"/>
      <c r="DD279" s="15"/>
      <c r="DE279" s="15"/>
      <c r="DF279" s="15"/>
      <c r="DG279" s="15"/>
      <c r="DH279" s="15"/>
      <c r="DI279" s="15"/>
    </row>
    <row r="280" spans="1:113" s="885" customFormat="1">
      <c r="A280" s="597"/>
      <c r="B280" s="588" t="s">
        <v>228</v>
      </c>
      <c r="C280" s="855"/>
      <c r="D280" s="855"/>
      <c r="E280" s="855"/>
      <c r="F280" s="344"/>
      <c r="G280" s="344"/>
      <c r="H280" s="344"/>
      <c r="I280" s="852"/>
      <c r="J280" s="737">
        <v>83.2</v>
      </c>
      <c r="K280" s="737">
        <v>118.4</v>
      </c>
      <c r="L280" s="737">
        <v>161.5</v>
      </c>
      <c r="M280" s="737">
        <v>205.3</v>
      </c>
      <c r="N280" s="737">
        <v>220.6</v>
      </c>
      <c r="P280" s="15"/>
      <c r="Q280" s="15"/>
      <c r="R280" s="15"/>
      <c r="S280" s="15"/>
      <c r="T280" s="15"/>
      <c r="U280" s="15"/>
      <c r="V280" s="15"/>
      <c r="W280" s="15"/>
      <c r="X280" s="15"/>
      <c r="Y280" s="15"/>
      <c r="Z280" s="15"/>
      <c r="AA280" s="15"/>
      <c r="AB280" s="15"/>
      <c r="AC280" s="15"/>
      <c r="AD280" s="15"/>
      <c r="AE280" s="15"/>
      <c r="AF280" s="15"/>
      <c r="AG280" s="15"/>
      <c r="AH280" s="15"/>
      <c r="AI280" s="15"/>
      <c r="AJ280" s="15"/>
      <c r="AK280" s="15"/>
      <c r="AL280" s="15"/>
      <c r="AM280" s="15"/>
      <c r="AN280" s="15"/>
      <c r="AO280" s="15"/>
      <c r="AP280" s="15"/>
      <c r="AQ280" s="15"/>
      <c r="AR280" s="15"/>
      <c r="AS280" s="15"/>
      <c r="AT280" s="15"/>
      <c r="AU280" s="15"/>
      <c r="AV280" s="15"/>
      <c r="AW280" s="15"/>
      <c r="AX280" s="15"/>
      <c r="AY280" s="15"/>
      <c r="AZ280" s="15"/>
      <c r="BA280" s="15"/>
      <c r="BB280" s="15"/>
      <c r="BC280" s="15"/>
      <c r="BD280" s="15"/>
      <c r="BE280" s="15"/>
      <c r="BF280" s="15"/>
      <c r="BG280" s="15"/>
      <c r="BH280" s="15"/>
      <c r="BI280" s="15"/>
      <c r="BJ280" s="15"/>
      <c r="BK280" s="15"/>
      <c r="BL280" s="15"/>
      <c r="BM280" s="15"/>
      <c r="BN280" s="15"/>
      <c r="BO280" s="15"/>
      <c r="BP280" s="15"/>
      <c r="BQ280" s="15"/>
      <c r="BR280" s="15"/>
      <c r="BS280" s="15"/>
      <c r="BT280" s="15"/>
      <c r="BU280" s="15"/>
      <c r="BV280" s="15"/>
      <c r="BW280" s="15"/>
      <c r="BX280" s="15"/>
      <c r="BY280" s="15"/>
      <c r="BZ280" s="15"/>
      <c r="CA280" s="15"/>
      <c r="CB280" s="15"/>
      <c r="CC280" s="15"/>
      <c r="CD280" s="15"/>
      <c r="CE280" s="15"/>
      <c r="CF280" s="15"/>
      <c r="CG280" s="15"/>
      <c r="CH280" s="15"/>
      <c r="CI280" s="15"/>
      <c r="CJ280" s="15"/>
      <c r="CK280" s="15"/>
      <c r="CL280" s="15"/>
      <c r="CM280" s="15"/>
      <c r="CN280" s="15"/>
      <c r="CO280" s="15"/>
      <c r="CP280" s="15"/>
      <c r="CQ280" s="15"/>
      <c r="CR280" s="15"/>
      <c r="CS280" s="15"/>
      <c r="CT280" s="15"/>
      <c r="CU280" s="15"/>
      <c r="CV280" s="15"/>
      <c r="CW280" s="15"/>
      <c r="CX280" s="15"/>
      <c r="CY280" s="15"/>
      <c r="CZ280" s="15"/>
      <c r="DA280" s="15"/>
      <c r="DB280" s="15"/>
      <c r="DC280" s="15"/>
      <c r="DD280" s="15"/>
      <c r="DE280" s="15"/>
      <c r="DF280" s="15"/>
      <c r="DG280" s="15"/>
      <c r="DH280" s="15"/>
      <c r="DI280" s="15"/>
    </row>
    <row r="281" spans="1:113" s="579" customFormat="1">
      <c r="A281" s="507"/>
      <c r="B281" s="588"/>
      <c r="C281" s="852"/>
      <c r="D281" s="852"/>
      <c r="E281" s="852"/>
      <c r="F281" s="344"/>
      <c r="G281" s="344"/>
      <c r="H281" s="344"/>
      <c r="I281" s="852"/>
      <c r="J281" s="737"/>
      <c r="K281" s="737"/>
      <c r="L281" s="737"/>
      <c r="M281" s="737"/>
      <c r="N281" s="737"/>
      <c r="P281" s="15"/>
      <c r="Q281" s="15"/>
      <c r="R281" s="15"/>
      <c r="S281" s="15"/>
      <c r="T281" s="15"/>
      <c r="U281" s="15"/>
      <c r="V281" s="15"/>
      <c r="W281" s="15"/>
      <c r="X281" s="15"/>
      <c r="Y281" s="15"/>
      <c r="Z281" s="15"/>
      <c r="AA281" s="15"/>
      <c r="AB281" s="15"/>
      <c r="AC281" s="15"/>
      <c r="AD281" s="15"/>
      <c r="AE281" s="15"/>
      <c r="AF281" s="15"/>
      <c r="AG281" s="15"/>
      <c r="AH281" s="15"/>
      <c r="AI281" s="15"/>
      <c r="AJ281" s="15"/>
      <c r="AK281" s="15"/>
      <c r="AL281" s="15"/>
      <c r="AM281" s="15"/>
      <c r="AN281" s="15"/>
      <c r="AO281" s="15"/>
      <c r="AP281" s="15"/>
      <c r="AQ281" s="15"/>
      <c r="AR281" s="15"/>
      <c r="AS281" s="15"/>
      <c r="AT281" s="15"/>
      <c r="AU281" s="15"/>
      <c r="AV281" s="15"/>
      <c r="AW281" s="15"/>
      <c r="AX281" s="15"/>
      <c r="AY281" s="15"/>
      <c r="AZ281" s="15"/>
      <c r="BA281" s="15"/>
      <c r="BB281" s="15"/>
      <c r="BC281" s="15"/>
      <c r="BD281" s="15"/>
      <c r="BE281" s="15"/>
      <c r="BF281" s="15"/>
      <c r="BG281" s="15"/>
      <c r="BH281" s="15"/>
      <c r="BI281" s="15"/>
      <c r="BJ281" s="15"/>
      <c r="BK281" s="15"/>
      <c r="BL281" s="15"/>
      <c r="BM281" s="15"/>
      <c r="BN281" s="15"/>
      <c r="BO281" s="15"/>
      <c r="BP281" s="15"/>
      <c r="BQ281" s="15"/>
      <c r="BR281" s="15"/>
      <c r="BS281" s="15"/>
      <c r="BT281" s="15"/>
      <c r="BU281" s="15"/>
      <c r="BV281" s="15"/>
      <c r="BW281" s="15"/>
      <c r="BX281" s="15"/>
      <c r="BY281" s="15"/>
      <c r="BZ281" s="15"/>
      <c r="CA281" s="15"/>
      <c r="CB281" s="15"/>
      <c r="CC281" s="15"/>
      <c r="CD281" s="15"/>
      <c r="CE281" s="15"/>
      <c r="CF281" s="15"/>
      <c r="CG281" s="15"/>
      <c r="CH281" s="15"/>
      <c r="CI281" s="15"/>
      <c r="CJ281" s="15"/>
      <c r="CK281" s="15"/>
      <c r="CL281" s="15"/>
      <c r="CM281" s="15"/>
      <c r="CN281" s="15"/>
      <c r="CO281" s="15"/>
      <c r="CP281" s="15"/>
      <c r="CQ281" s="15"/>
      <c r="CR281" s="15"/>
      <c r="CS281" s="15"/>
      <c r="CT281" s="15"/>
      <c r="CU281" s="15"/>
      <c r="CV281" s="15"/>
      <c r="CW281" s="15"/>
      <c r="CX281" s="15"/>
      <c r="CY281" s="15"/>
      <c r="CZ281" s="15"/>
      <c r="DA281" s="15"/>
      <c r="DB281" s="15"/>
      <c r="DC281" s="15"/>
      <c r="DD281" s="15"/>
      <c r="DE281" s="15"/>
      <c r="DF281" s="15"/>
      <c r="DG281" s="15"/>
      <c r="DH281" s="15"/>
      <c r="DI281" s="15"/>
    </row>
    <row r="282" spans="1:113" s="884" customFormat="1">
      <c r="A282" s="506"/>
      <c r="B282" s="568" t="s">
        <v>529</v>
      </c>
      <c r="C282" s="851"/>
      <c r="D282" s="851"/>
      <c r="E282" s="851"/>
      <c r="F282" s="255"/>
      <c r="G282" s="255"/>
      <c r="H282" s="255"/>
      <c r="I282" s="255"/>
      <c r="J282" s="255">
        <f>J196+J219+J234+J247+J265+J271+J277</f>
        <v>16132.999999999998</v>
      </c>
      <c r="K282" s="255">
        <f>K196+K219+K234+K247+K265+K271+K277</f>
        <v>16190</v>
      </c>
      <c r="L282" s="255">
        <f>L196+L219+L234+L247+L265+L271+L277</f>
        <v>16625.8</v>
      </c>
      <c r="M282" s="255">
        <f>M196+M219+M234+M247+M265+M271+M277</f>
        <v>17986.8</v>
      </c>
      <c r="N282" s="255">
        <f>N196+N219+N234+N247+N265+N271+N277</f>
        <v>19516.900000000001</v>
      </c>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c r="AN282" s="15"/>
      <c r="AO282" s="15"/>
      <c r="AP282" s="15"/>
      <c r="AQ282" s="15"/>
      <c r="AR282" s="15"/>
      <c r="AS282" s="15"/>
      <c r="AT282" s="15"/>
      <c r="AU282" s="15"/>
      <c r="AV282" s="15"/>
      <c r="AW282" s="15"/>
      <c r="AX282" s="15"/>
      <c r="AY282" s="15"/>
      <c r="AZ282" s="15"/>
      <c r="BA282" s="15"/>
      <c r="BB282" s="15"/>
      <c r="BC282" s="15"/>
      <c r="BD282" s="15"/>
      <c r="BE282" s="15"/>
      <c r="BF282" s="15"/>
      <c r="BG282" s="15"/>
      <c r="BH282" s="15"/>
      <c r="BI282" s="15"/>
      <c r="BJ282" s="15"/>
      <c r="BK282" s="15"/>
      <c r="BL282" s="15"/>
      <c r="BM282" s="15"/>
      <c r="BN282" s="15"/>
      <c r="BO282" s="15"/>
      <c r="BP282" s="15"/>
      <c r="BQ282" s="15"/>
      <c r="BR282" s="15"/>
      <c r="BS282" s="15"/>
      <c r="BT282" s="15"/>
      <c r="BU282" s="15"/>
      <c r="BV282" s="15"/>
      <c r="BW282" s="15"/>
      <c r="BX282" s="15"/>
      <c r="BY282" s="15"/>
      <c r="BZ282" s="15"/>
      <c r="CA282" s="15"/>
      <c r="CB282" s="15"/>
      <c r="CC282" s="15"/>
      <c r="CD282" s="15"/>
      <c r="CE282" s="15"/>
      <c r="CF282" s="15"/>
      <c r="CG282" s="15"/>
      <c r="CH282" s="15"/>
      <c r="CI282" s="15"/>
      <c r="CJ282" s="15"/>
      <c r="CK282" s="15"/>
      <c r="CL282" s="15"/>
      <c r="CM282" s="15"/>
      <c r="CN282" s="15"/>
      <c r="CO282" s="15"/>
      <c r="CP282" s="15"/>
      <c r="CQ282" s="15"/>
      <c r="CR282" s="15"/>
      <c r="CS282" s="15"/>
      <c r="CT282" s="15"/>
      <c r="CU282" s="15"/>
      <c r="CV282" s="15"/>
      <c r="CW282" s="15"/>
      <c r="CX282" s="15"/>
      <c r="CY282" s="15"/>
      <c r="CZ282" s="15"/>
      <c r="DA282" s="15"/>
      <c r="DB282" s="15"/>
      <c r="DC282" s="15"/>
      <c r="DD282" s="15"/>
      <c r="DE282" s="15"/>
      <c r="DF282" s="15"/>
      <c r="DG282" s="15"/>
      <c r="DH282" s="15"/>
      <c r="DI282" s="15"/>
    </row>
    <row r="283" spans="1:113" s="579" customFormat="1">
      <c r="A283" s="507"/>
      <c r="B283" s="611"/>
      <c r="C283" s="592"/>
      <c r="D283" s="592"/>
      <c r="E283" s="592"/>
      <c r="F283" s="852"/>
      <c r="G283" s="592"/>
      <c r="H283" s="592"/>
      <c r="I283" s="592"/>
      <c r="J283" s="592"/>
      <c r="K283" s="182"/>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c r="AM283" s="15"/>
      <c r="AN283" s="15"/>
      <c r="AO283" s="15"/>
      <c r="AP283" s="15"/>
      <c r="AQ283" s="15"/>
      <c r="AR283" s="15"/>
      <c r="AS283" s="15"/>
      <c r="AT283" s="15"/>
      <c r="AU283" s="15"/>
      <c r="AV283" s="15"/>
      <c r="AW283" s="15"/>
      <c r="AX283" s="15"/>
      <c r="AY283" s="15"/>
      <c r="AZ283" s="15"/>
      <c r="BA283" s="15"/>
      <c r="BB283" s="15"/>
      <c r="BC283" s="15"/>
      <c r="BD283" s="15"/>
      <c r="BE283" s="15"/>
      <c r="BF283" s="15"/>
      <c r="BG283" s="15"/>
      <c r="BH283" s="15"/>
      <c r="BI283" s="15"/>
      <c r="BJ283" s="15"/>
      <c r="BK283" s="15"/>
      <c r="BL283" s="15"/>
      <c r="BM283" s="15"/>
      <c r="BN283" s="15"/>
      <c r="BO283" s="15"/>
      <c r="BP283" s="15"/>
      <c r="BQ283" s="15"/>
      <c r="BR283" s="15"/>
      <c r="BS283" s="15"/>
      <c r="BT283" s="15"/>
      <c r="BU283" s="15"/>
      <c r="BV283" s="15"/>
      <c r="BW283" s="15"/>
      <c r="BX283" s="15"/>
      <c r="BY283" s="15"/>
      <c r="BZ283" s="15"/>
      <c r="CA283" s="15"/>
      <c r="CB283" s="15"/>
      <c r="CC283" s="15"/>
      <c r="CD283" s="15"/>
      <c r="CE283" s="15"/>
      <c r="CF283" s="15"/>
      <c r="CG283" s="15"/>
      <c r="CH283" s="15"/>
      <c r="CI283" s="15"/>
      <c r="CJ283" s="15"/>
      <c r="CK283" s="15"/>
      <c r="CL283" s="15"/>
      <c r="CM283" s="15"/>
      <c r="CN283" s="15"/>
      <c r="CO283" s="15"/>
      <c r="CP283" s="15"/>
      <c r="CQ283" s="15"/>
      <c r="CR283" s="15"/>
      <c r="CS283" s="15"/>
      <c r="CT283" s="15"/>
      <c r="CU283" s="15"/>
      <c r="CV283" s="15"/>
      <c r="CW283" s="15"/>
      <c r="CX283" s="15"/>
      <c r="CY283" s="15"/>
      <c r="CZ283" s="15"/>
      <c r="DA283" s="15"/>
      <c r="DB283" s="15"/>
      <c r="DC283" s="15"/>
      <c r="DD283" s="15"/>
      <c r="DE283" s="15"/>
      <c r="DF283" s="15"/>
      <c r="DG283" s="15"/>
      <c r="DH283" s="15"/>
      <c r="DI283" s="15"/>
    </row>
    <row r="284" spans="1:113" s="579" customFormat="1" ht="15">
      <c r="A284" s="507"/>
      <c r="B284" s="882" t="s">
        <v>486</v>
      </c>
      <c r="C284" s="592"/>
      <c r="D284" s="592"/>
      <c r="E284" s="592"/>
      <c r="F284" s="852"/>
      <c r="G284" s="592"/>
      <c r="H284" s="592"/>
      <c r="I284" s="592"/>
      <c r="J284" s="592"/>
      <c r="K284" s="182"/>
      <c r="P284" s="15"/>
      <c r="Q284" s="15"/>
      <c r="R284" s="15"/>
      <c r="S284" s="15"/>
      <c r="T284" s="15"/>
      <c r="U284" s="15"/>
      <c r="V284" s="15"/>
      <c r="W284" s="15"/>
      <c r="X284" s="15"/>
      <c r="Y284" s="15"/>
      <c r="Z284" s="15"/>
      <c r="AA284" s="15"/>
      <c r="AB284" s="15"/>
      <c r="AC284" s="15"/>
      <c r="AD284" s="15"/>
      <c r="AE284" s="15"/>
      <c r="AF284" s="15"/>
      <c r="AG284" s="15"/>
      <c r="AH284" s="15"/>
      <c r="AI284" s="15"/>
      <c r="AJ284" s="15"/>
      <c r="AK284" s="15"/>
      <c r="AL284" s="15"/>
      <c r="AM284" s="15"/>
      <c r="AN284" s="15"/>
      <c r="AO284" s="15"/>
      <c r="AP284" s="15"/>
      <c r="AQ284" s="15"/>
      <c r="AR284" s="15"/>
      <c r="AS284" s="15"/>
      <c r="AT284" s="15"/>
      <c r="AU284" s="15"/>
      <c r="AV284" s="15"/>
      <c r="AW284" s="15"/>
      <c r="AX284" s="15"/>
      <c r="AY284" s="15"/>
      <c r="AZ284" s="15"/>
      <c r="BA284" s="15"/>
      <c r="BB284" s="15"/>
      <c r="BC284" s="15"/>
      <c r="BD284" s="15"/>
      <c r="BE284" s="15"/>
      <c r="BF284" s="15"/>
      <c r="BG284" s="15"/>
      <c r="BH284" s="15"/>
      <c r="BI284" s="15"/>
      <c r="BJ284" s="15"/>
      <c r="BK284" s="15"/>
      <c r="BL284" s="15"/>
      <c r="BM284" s="15"/>
      <c r="BN284" s="15"/>
      <c r="BO284" s="15"/>
      <c r="BP284" s="15"/>
      <c r="BQ284" s="15"/>
      <c r="BR284" s="15"/>
      <c r="BS284" s="15"/>
      <c r="BT284" s="15"/>
      <c r="BU284" s="15"/>
      <c r="BV284" s="15"/>
      <c r="BW284" s="15"/>
      <c r="BX284" s="15"/>
      <c r="BY284" s="15"/>
      <c r="BZ284" s="15"/>
      <c r="CA284" s="15"/>
      <c r="CB284" s="15"/>
      <c r="CC284" s="15"/>
      <c r="CD284" s="15"/>
      <c r="CE284" s="15"/>
      <c r="CF284" s="15"/>
      <c r="CG284" s="15"/>
      <c r="CH284" s="15"/>
      <c r="CI284" s="15"/>
      <c r="CJ284" s="15"/>
      <c r="CK284" s="15"/>
      <c r="CL284" s="15"/>
      <c r="CM284" s="15"/>
      <c r="CN284" s="15"/>
      <c r="CO284" s="15"/>
      <c r="CP284" s="15"/>
      <c r="CQ284" s="15"/>
      <c r="CR284" s="15"/>
      <c r="CS284" s="15"/>
      <c r="CT284" s="15"/>
      <c r="CU284" s="15"/>
      <c r="CV284" s="15"/>
      <c r="CW284" s="15"/>
      <c r="CX284" s="15"/>
      <c r="CY284" s="15"/>
      <c r="CZ284" s="15"/>
      <c r="DA284" s="15"/>
      <c r="DB284" s="15"/>
      <c r="DC284" s="15"/>
      <c r="DD284" s="15"/>
      <c r="DE284" s="15"/>
      <c r="DF284" s="15"/>
      <c r="DG284" s="15"/>
      <c r="DH284" s="15"/>
      <c r="DI284" s="15"/>
    </row>
    <row r="285" spans="1:113" s="579" customFormat="1">
      <c r="A285" s="507"/>
      <c r="B285" s="883" t="s">
        <v>683</v>
      </c>
      <c r="C285" s="592"/>
      <c r="D285" s="592"/>
      <c r="E285" s="592"/>
      <c r="F285" s="852"/>
      <c r="G285" s="592"/>
      <c r="H285" s="592"/>
      <c r="I285" s="592"/>
      <c r="J285" s="592"/>
      <c r="K285" s="182"/>
      <c r="P285" s="15"/>
      <c r="Q285" s="15"/>
      <c r="R285" s="15"/>
      <c r="S285" s="15"/>
      <c r="T285" s="15"/>
      <c r="U285" s="15"/>
      <c r="V285" s="15"/>
      <c r="W285" s="15"/>
      <c r="X285" s="15"/>
      <c r="Y285" s="15"/>
      <c r="Z285" s="15"/>
      <c r="AA285" s="15"/>
      <c r="AB285" s="15"/>
      <c r="AC285" s="15"/>
      <c r="AD285" s="15"/>
      <c r="AE285" s="15"/>
      <c r="AF285" s="15"/>
      <c r="AG285" s="15"/>
      <c r="AH285" s="15"/>
      <c r="AI285" s="15"/>
      <c r="AJ285" s="15"/>
      <c r="AK285" s="15"/>
      <c r="AL285" s="15"/>
      <c r="AM285" s="15"/>
      <c r="AN285" s="15"/>
      <c r="AO285" s="15"/>
      <c r="AP285" s="15"/>
      <c r="AQ285" s="15"/>
      <c r="AR285" s="15"/>
      <c r="AS285" s="15"/>
      <c r="AT285" s="15"/>
      <c r="AU285" s="15"/>
      <c r="AV285" s="15"/>
      <c r="AW285" s="15"/>
      <c r="AX285" s="15"/>
      <c r="AY285" s="15"/>
      <c r="AZ285" s="15"/>
      <c r="BA285" s="15"/>
      <c r="BB285" s="15"/>
      <c r="BC285" s="15"/>
      <c r="BD285" s="15"/>
      <c r="BE285" s="15"/>
      <c r="BF285" s="15"/>
      <c r="BG285" s="15"/>
      <c r="BH285" s="15"/>
      <c r="BI285" s="15"/>
      <c r="BJ285" s="15"/>
      <c r="BK285" s="15"/>
      <c r="BL285" s="15"/>
      <c r="BM285" s="15"/>
      <c r="BN285" s="15"/>
      <c r="BO285" s="15"/>
      <c r="BP285" s="15"/>
      <c r="BQ285" s="15"/>
      <c r="BR285" s="15"/>
      <c r="BS285" s="15"/>
      <c r="BT285" s="15"/>
      <c r="BU285" s="15"/>
      <c r="BV285" s="15"/>
      <c r="BW285" s="15"/>
      <c r="BX285" s="15"/>
      <c r="BY285" s="15"/>
      <c r="BZ285" s="15"/>
      <c r="CA285" s="15"/>
      <c r="CB285" s="15"/>
      <c r="CC285" s="15"/>
      <c r="CD285" s="15"/>
      <c r="CE285" s="15"/>
      <c r="CF285" s="15"/>
      <c r="CG285" s="15"/>
      <c r="CH285" s="15"/>
      <c r="CI285" s="15"/>
      <c r="CJ285" s="15"/>
      <c r="CK285" s="15"/>
      <c r="CL285" s="15"/>
      <c r="CM285" s="15"/>
      <c r="CN285" s="15"/>
      <c r="CO285" s="15"/>
      <c r="CP285" s="15"/>
      <c r="CQ285" s="15"/>
      <c r="CR285" s="15"/>
      <c r="CS285" s="15"/>
      <c r="CT285" s="15"/>
      <c r="CU285" s="15"/>
      <c r="CV285" s="15"/>
      <c r="CW285" s="15"/>
      <c r="CX285" s="15"/>
      <c r="CY285" s="15"/>
      <c r="CZ285" s="15"/>
      <c r="DA285" s="15"/>
      <c r="DB285" s="15"/>
      <c r="DC285" s="15"/>
      <c r="DD285" s="15"/>
      <c r="DE285" s="15"/>
      <c r="DF285" s="15"/>
      <c r="DG285" s="15"/>
      <c r="DH285" s="15"/>
      <c r="DI285" s="15"/>
    </row>
    <row r="286" spans="1:113" s="15" customFormat="1">
      <c r="A286" s="278"/>
      <c r="B286" s="803"/>
      <c r="C286" s="475"/>
      <c r="D286" s="475"/>
      <c r="E286" s="475"/>
      <c r="F286" s="127"/>
      <c r="G286" s="475"/>
      <c r="H286" s="475"/>
      <c r="I286" s="475"/>
      <c r="J286" s="475"/>
      <c r="K286" s="86"/>
    </row>
    <row r="287" spans="1:113" s="15" customFormat="1" ht="20.25">
      <c r="A287" s="278"/>
      <c r="B287" s="591" t="s">
        <v>761</v>
      </c>
      <c r="C287" s="475"/>
      <c r="D287" s="475"/>
      <c r="E287" s="475"/>
      <c r="F287" s="127"/>
      <c r="G287" s="475"/>
      <c r="H287" s="475"/>
      <c r="I287" s="475"/>
      <c r="J287" s="475"/>
      <c r="K287" s="86"/>
    </row>
    <row r="288" spans="1:113" s="15" customFormat="1" ht="15.75">
      <c r="A288" s="503"/>
      <c r="B288" s="847" t="s">
        <v>714</v>
      </c>
      <c r="C288" s="623"/>
      <c r="D288" s="623"/>
      <c r="E288" s="623"/>
      <c r="F288" s="623"/>
      <c r="G288" s="623"/>
      <c r="H288" s="623"/>
      <c r="I288" s="623">
        <v>2018</v>
      </c>
      <c r="J288" s="623">
        <v>2019</v>
      </c>
      <c r="K288" s="623">
        <v>2020</v>
      </c>
      <c r="L288" s="623">
        <v>2021</v>
      </c>
      <c r="M288" s="606">
        <v>2022</v>
      </c>
      <c r="N288" s="606"/>
    </row>
    <row r="289" spans="1:14" s="15" customFormat="1" ht="25.5">
      <c r="A289" s="503"/>
      <c r="B289" s="847" t="s">
        <v>171</v>
      </c>
      <c r="C289" s="624"/>
      <c r="D289" s="624"/>
      <c r="E289" s="624"/>
      <c r="F289" s="624"/>
      <c r="G289" s="624"/>
      <c r="H289" s="624"/>
      <c r="I289" s="565" t="s">
        <v>82</v>
      </c>
      <c r="J289" s="565" t="s">
        <v>82</v>
      </c>
      <c r="K289" s="565" t="s">
        <v>82</v>
      </c>
      <c r="L289" s="565" t="s">
        <v>82</v>
      </c>
      <c r="M289" s="565" t="s">
        <v>82</v>
      </c>
      <c r="N289" s="565"/>
    </row>
    <row r="290" spans="1:14" s="15" customFormat="1">
      <c r="A290" s="503"/>
      <c r="B290" s="584" t="s">
        <v>173</v>
      </c>
      <c r="C290" s="230"/>
      <c r="D290" s="230"/>
      <c r="E290" s="230"/>
      <c r="F290" s="624"/>
      <c r="G290" s="624"/>
      <c r="H290" s="624"/>
      <c r="I290" s="567" t="s">
        <v>672</v>
      </c>
      <c r="J290" s="567" t="s">
        <v>672</v>
      </c>
      <c r="K290" s="567" t="s">
        <v>672</v>
      </c>
      <c r="L290" s="567" t="s">
        <v>672</v>
      </c>
      <c r="M290" s="567" t="s">
        <v>672</v>
      </c>
      <c r="N290" s="567"/>
    </row>
    <row r="291" spans="1:14" s="15" customFormat="1">
      <c r="A291" s="503"/>
      <c r="B291" s="503"/>
      <c r="C291" s="284"/>
      <c r="D291" s="284"/>
      <c r="E291" s="284"/>
      <c r="F291" s="624"/>
      <c r="G291" s="284"/>
      <c r="H291" s="284"/>
      <c r="I291" s="593"/>
      <c r="J291" s="593"/>
      <c r="K291" s="593"/>
      <c r="L291" s="593"/>
      <c r="M291" s="593"/>
      <c r="N291" s="593"/>
    </row>
    <row r="292" spans="1:14" s="15" customFormat="1">
      <c r="A292" s="594"/>
      <c r="B292" s="568" t="s">
        <v>245</v>
      </c>
      <c r="C292" s="851"/>
      <c r="D292" s="851"/>
      <c r="E292" s="851"/>
      <c r="F292" s="255"/>
      <c r="G292" s="255"/>
      <c r="H292" s="255"/>
      <c r="I292" s="569">
        <v>6472.8</v>
      </c>
      <c r="J292" s="569">
        <v>6162.5</v>
      </c>
      <c r="K292" s="569">
        <f>K293+K298+K299+K313+K300+K301+K311+K312</f>
        <v>6370.5999999999995</v>
      </c>
      <c r="L292" s="569">
        <v>6635.9</v>
      </c>
      <c r="M292" s="569">
        <v>6958.9</v>
      </c>
      <c r="N292" s="569"/>
    </row>
    <row r="293" spans="1:14" s="15" customFormat="1">
      <c r="A293" s="597"/>
      <c r="B293" s="588" t="s">
        <v>246</v>
      </c>
      <c r="C293" s="852"/>
      <c r="D293" s="852"/>
      <c r="E293" s="852"/>
      <c r="F293" s="344"/>
      <c r="G293" s="852"/>
      <c r="H293" s="852"/>
      <c r="I293" s="737">
        <v>2282.9</v>
      </c>
      <c r="J293" s="737">
        <v>2309.9</v>
      </c>
      <c r="K293" s="737">
        <v>2381.4</v>
      </c>
      <c r="L293" s="737">
        <v>2455</v>
      </c>
      <c r="M293" s="737">
        <v>2533.6</v>
      </c>
      <c r="N293" s="737"/>
    </row>
    <row r="294" spans="1:14" s="15" customFormat="1">
      <c r="A294" s="597">
        <v>211</v>
      </c>
      <c r="B294" s="735" t="s">
        <v>247</v>
      </c>
      <c r="C294" s="852"/>
      <c r="D294" s="852"/>
      <c r="E294" s="852"/>
      <c r="F294" s="344"/>
      <c r="G294" s="344"/>
      <c r="H294" s="344"/>
      <c r="I294" s="737"/>
      <c r="J294" s="737"/>
      <c r="K294" s="737"/>
      <c r="L294" s="737"/>
      <c r="M294" s="737"/>
      <c r="N294" s="737"/>
    </row>
    <row r="295" spans="1:14" s="15" customFormat="1">
      <c r="A295" s="597"/>
      <c r="B295" s="735" t="s">
        <v>248</v>
      </c>
      <c r="C295" s="853"/>
      <c r="D295" s="853"/>
      <c r="E295" s="853"/>
      <c r="F295" s="344"/>
      <c r="G295" s="344"/>
      <c r="H295" s="344"/>
      <c r="I295" s="737"/>
      <c r="J295" s="737"/>
      <c r="K295" s="737"/>
      <c r="L295" s="737"/>
      <c r="M295" s="737"/>
      <c r="N295" s="737"/>
    </row>
    <row r="296" spans="1:14" s="15" customFormat="1">
      <c r="A296" s="597"/>
      <c r="B296" s="735" t="s">
        <v>249</v>
      </c>
      <c r="C296" s="853"/>
      <c r="D296" s="853"/>
      <c r="E296" s="853"/>
      <c r="F296" s="344"/>
      <c r="G296" s="344"/>
      <c r="H296" s="344"/>
      <c r="I296" s="737"/>
      <c r="J296" s="737"/>
      <c r="K296" s="737"/>
      <c r="L296" s="737"/>
      <c r="M296" s="737"/>
      <c r="N296" s="737"/>
    </row>
    <row r="297" spans="1:14" s="15" customFormat="1">
      <c r="A297" s="597">
        <v>212</v>
      </c>
      <c r="B297" s="735" t="s">
        <v>250</v>
      </c>
      <c r="C297" s="852"/>
      <c r="D297" s="852"/>
      <c r="E297" s="852"/>
      <c r="F297" s="344"/>
      <c r="G297" s="344"/>
      <c r="H297" s="344"/>
      <c r="I297" s="737"/>
      <c r="J297" s="737"/>
      <c r="K297" s="737"/>
      <c r="L297" s="737"/>
      <c r="M297" s="737"/>
      <c r="N297" s="737"/>
    </row>
    <row r="298" spans="1:14" s="15" customFormat="1">
      <c r="A298" s="597"/>
      <c r="B298" s="588" t="s">
        <v>251</v>
      </c>
      <c r="C298" s="372"/>
      <c r="D298" s="372"/>
      <c r="E298" s="372"/>
      <c r="F298" s="344"/>
      <c r="G298" s="372"/>
      <c r="H298" s="372"/>
      <c r="I298" s="737">
        <v>2660.5</v>
      </c>
      <c r="J298" s="737">
        <v>2372.8000000000002</v>
      </c>
      <c r="K298" s="737">
        <v>2459.5</v>
      </c>
      <c r="L298" s="737">
        <v>2599.8000000000002</v>
      </c>
      <c r="M298" s="737">
        <v>2767.5</v>
      </c>
      <c r="N298" s="737"/>
    </row>
    <row r="299" spans="1:14" s="15" customFormat="1">
      <c r="A299" s="597"/>
      <c r="B299" s="588" t="s">
        <v>252</v>
      </c>
      <c r="C299" s="372"/>
      <c r="D299" s="372"/>
      <c r="E299" s="372"/>
      <c r="F299" s="344"/>
      <c r="G299" s="372"/>
      <c r="H299" s="372"/>
      <c r="I299" s="737">
        <v>643.5</v>
      </c>
      <c r="J299" s="737">
        <v>623.1</v>
      </c>
      <c r="K299" s="737">
        <v>644.1</v>
      </c>
      <c r="L299" s="737">
        <v>665.7</v>
      </c>
      <c r="M299" s="737">
        <v>698</v>
      </c>
      <c r="N299" s="737"/>
    </row>
    <row r="300" spans="1:14" s="15" customFormat="1">
      <c r="A300" s="597"/>
      <c r="B300" s="588" t="s">
        <v>254</v>
      </c>
      <c r="C300" s="372"/>
      <c r="D300" s="372"/>
      <c r="E300" s="372"/>
      <c r="F300" s="344"/>
      <c r="G300" s="372"/>
      <c r="H300" s="372"/>
      <c r="I300" s="737">
        <v>77.400000000000006</v>
      </c>
      <c r="J300" s="737">
        <v>73.8</v>
      </c>
      <c r="K300" s="737">
        <v>76.3</v>
      </c>
      <c r="L300" s="737">
        <v>78.8</v>
      </c>
      <c r="M300" s="737">
        <v>82.7</v>
      </c>
      <c r="N300" s="737"/>
    </row>
    <row r="301" spans="1:14" s="15" customFormat="1">
      <c r="A301" s="597"/>
      <c r="B301" s="588" t="s">
        <v>255</v>
      </c>
      <c r="C301" s="372"/>
      <c r="D301" s="372"/>
      <c r="E301" s="372"/>
      <c r="F301" s="344"/>
      <c r="G301" s="372"/>
      <c r="H301" s="372"/>
      <c r="I301" s="737">
        <v>760.7</v>
      </c>
      <c r="J301" s="737">
        <v>736.6</v>
      </c>
      <c r="K301" s="737">
        <v>761.4</v>
      </c>
      <c r="L301" s="738">
        <v>787</v>
      </c>
      <c r="M301" s="738">
        <v>825.1</v>
      </c>
      <c r="N301" s="738"/>
    </row>
    <row r="302" spans="1:14" s="15" customFormat="1">
      <c r="A302" s="597"/>
      <c r="B302" s="735" t="s">
        <v>261</v>
      </c>
      <c r="C302" s="852"/>
      <c r="D302" s="852"/>
      <c r="E302" s="852"/>
      <c r="F302" s="841"/>
      <c r="G302" s="841"/>
      <c r="H302" s="841"/>
      <c r="I302" s="737"/>
      <c r="J302" s="737"/>
      <c r="K302" s="737"/>
      <c r="L302" s="737"/>
      <c r="M302" s="737"/>
      <c r="N302" s="737"/>
    </row>
    <row r="303" spans="1:14" s="15" customFormat="1">
      <c r="A303" s="597"/>
      <c r="B303" s="735" t="s">
        <v>262</v>
      </c>
      <c r="C303" s="852"/>
      <c r="D303" s="852"/>
      <c r="E303" s="852"/>
      <c r="F303" s="841"/>
      <c r="G303" s="841"/>
      <c r="H303" s="841"/>
      <c r="I303" s="737"/>
      <c r="J303" s="737"/>
      <c r="K303" s="737"/>
      <c r="L303" s="737"/>
      <c r="M303" s="737"/>
      <c r="N303" s="737"/>
    </row>
    <row r="304" spans="1:14" s="15" customFormat="1">
      <c r="A304" s="597"/>
      <c r="B304" s="735" t="s">
        <v>257</v>
      </c>
      <c r="C304" s="852"/>
      <c r="D304" s="852"/>
      <c r="E304" s="852"/>
      <c r="F304" s="841"/>
      <c r="G304" s="371"/>
      <c r="H304" s="371"/>
      <c r="I304" s="737"/>
      <c r="J304" s="737"/>
      <c r="K304" s="737"/>
      <c r="L304" s="737"/>
      <c r="M304" s="737"/>
      <c r="N304" s="737"/>
    </row>
    <row r="305" spans="1:14" s="15" customFormat="1">
      <c r="A305" s="597"/>
      <c r="B305" s="735" t="s">
        <v>258</v>
      </c>
      <c r="C305" s="852"/>
      <c r="D305" s="852"/>
      <c r="E305" s="852"/>
      <c r="F305" s="841"/>
      <c r="G305" s="371"/>
      <c r="H305" s="371"/>
      <c r="I305" s="737"/>
      <c r="J305" s="737"/>
      <c r="K305" s="737"/>
      <c r="L305" s="737"/>
      <c r="M305" s="737"/>
      <c r="N305" s="737"/>
    </row>
    <row r="306" spans="1:14" s="15" customFormat="1">
      <c r="A306" s="597"/>
      <c r="B306" s="735" t="s">
        <v>259</v>
      </c>
      <c r="C306" s="852"/>
      <c r="D306" s="852"/>
      <c r="E306" s="852"/>
      <c r="F306" s="344"/>
      <c r="G306" s="372"/>
      <c r="H306" s="372"/>
      <c r="I306" s="737"/>
      <c r="J306" s="737"/>
      <c r="K306" s="737"/>
      <c r="L306" s="737"/>
      <c r="M306" s="737"/>
      <c r="N306" s="737"/>
    </row>
    <row r="307" spans="1:14" s="15" customFormat="1">
      <c r="A307" s="597"/>
      <c r="B307" s="735" t="s">
        <v>260</v>
      </c>
      <c r="C307" s="852"/>
      <c r="D307" s="852"/>
      <c r="E307" s="852"/>
      <c r="F307" s="344"/>
      <c r="G307" s="841"/>
      <c r="H307" s="841"/>
      <c r="I307" s="737"/>
      <c r="J307" s="737"/>
      <c r="K307" s="737"/>
      <c r="L307" s="737"/>
      <c r="M307" s="737"/>
      <c r="N307" s="737"/>
    </row>
    <row r="308" spans="1:14" s="15" customFormat="1">
      <c r="A308" s="597"/>
      <c r="B308" s="735" t="s">
        <v>263</v>
      </c>
      <c r="C308" s="852"/>
      <c r="D308" s="852"/>
      <c r="E308" s="852"/>
      <c r="F308" s="344"/>
      <c r="G308" s="841"/>
      <c r="H308" s="841"/>
      <c r="I308" s="737"/>
      <c r="J308" s="737"/>
      <c r="K308" s="737"/>
      <c r="L308" s="737"/>
      <c r="M308" s="737"/>
      <c r="N308" s="737"/>
    </row>
    <row r="309" spans="1:14" s="15" customFormat="1">
      <c r="A309" s="597"/>
      <c r="B309" s="735" t="s">
        <v>264</v>
      </c>
      <c r="C309" s="852"/>
      <c r="D309" s="852"/>
      <c r="E309" s="852"/>
      <c r="F309" s="841"/>
      <c r="G309" s="841"/>
      <c r="H309" s="841"/>
      <c r="I309" s="737"/>
      <c r="J309" s="737"/>
      <c r="K309" s="737"/>
      <c r="L309" s="737"/>
      <c r="M309" s="737"/>
      <c r="N309" s="737"/>
    </row>
    <row r="310" spans="1:14" s="15" customFormat="1">
      <c r="A310" s="597"/>
      <c r="B310" s="735" t="s">
        <v>265</v>
      </c>
      <c r="C310" s="852"/>
      <c r="D310" s="852"/>
      <c r="E310" s="852"/>
      <c r="F310" s="344"/>
      <c r="G310" s="841"/>
      <c r="H310" s="841"/>
      <c r="I310" s="737"/>
      <c r="J310" s="737"/>
      <c r="K310" s="737"/>
      <c r="L310" s="737"/>
      <c r="M310" s="737"/>
      <c r="N310" s="737"/>
    </row>
    <row r="311" spans="1:14" s="15" customFormat="1">
      <c r="A311" s="597"/>
      <c r="B311" s="588" t="s">
        <v>266</v>
      </c>
      <c r="C311" s="372"/>
      <c r="D311" s="371"/>
      <c r="E311" s="371"/>
      <c r="F311" s="841"/>
      <c r="G311" s="841"/>
      <c r="H311" s="841"/>
      <c r="I311" s="739"/>
      <c r="J311" s="739"/>
      <c r="K311" s="739"/>
      <c r="L311" s="739"/>
      <c r="M311" s="739"/>
      <c r="N311" s="739"/>
    </row>
    <row r="312" spans="1:14" s="15" customFormat="1">
      <c r="A312" s="597"/>
      <c r="B312" s="588" t="s">
        <v>267</v>
      </c>
      <c r="C312" s="371"/>
      <c r="D312" s="372"/>
      <c r="E312" s="371"/>
      <c r="F312" s="344"/>
      <c r="G312" s="841"/>
      <c r="H312" s="841"/>
      <c r="I312" s="737"/>
      <c r="J312" s="737"/>
      <c r="K312" s="737"/>
      <c r="L312" s="737"/>
      <c r="M312" s="737"/>
      <c r="N312" s="737"/>
    </row>
    <row r="313" spans="1:14" s="15" customFormat="1">
      <c r="A313" s="597"/>
      <c r="B313" s="588" t="s">
        <v>253</v>
      </c>
      <c r="C313" s="853"/>
      <c r="D313" s="853"/>
      <c r="E313" s="853"/>
      <c r="F313" s="344"/>
      <c r="G313" s="841"/>
      <c r="H313" s="841"/>
      <c r="I313" s="737">
        <v>47.9</v>
      </c>
      <c r="J313" s="737">
        <v>46.4</v>
      </c>
      <c r="K313" s="737">
        <v>47.9</v>
      </c>
      <c r="L313" s="737">
        <v>49.5</v>
      </c>
      <c r="M313" s="737">
        <v>51.9</v>
      </c>
      <c r="N313" s="737"/>
    </row>
    <row r="314" spans="1:14" s="15" customFormat="1">
      <c r="A314" s="597"/>
      <c r="B314" s="588"/>
      <c r="C314" s="372"/>
      <c r="D314" s="372"/>
      <c r="E314" s="372"/>
      <c r="F314" s="344"/>
      <c r="G314" s="344"/>
      <c r="H314" s="344"/>
      <c r="I314" s="737"/>
      <c r="J314" s="737"/>
      <c r="K314" s="737"/>
      <c r="L314" s="737"/>
      <c r="M314" s="737"/>
      <c r="N314" s="737"/>
    </row>
    <row r="315" spans="1:14" s="15" customFormat="1">
      <c r="A315" s="594"/>
      <c r="B315" s="568" t="s">
        <v>268</v>
      </c>
      <c r="C315" s="851"/>
      <c r="D315" s="851"/>
      <c r="E315" s="851"/>
      <c r="F315" s="255"/>
      <c r="G315" s="255"/>
      <c r="H315" s="255"/>
      <c r="I315" s="569">
        <v>3606.4</v>
      </c>
      <c r="J315" s="569">
        <v>3429.1</v>
      </c>
      <c r="K315" s="569">
        <v>3498.8</v>
      </c>
      <c r="L315" s="569">
        <v>3639.7</v>
      </c>
      <c r="M315" s="569">
        <f t="shared" ref="M315" si="6">SUM(M316:M328)</f>
        <v>3708.1</v>
      </c>
      <c r="N315" s="569"/>
    </row>
    <row r="316" spans="1:14" s="15" customFormat="1">
      <c r="A316" s="597"/>
      <c r="B316" s="588" t="s">
        <v>246</v>
      </c>
      <c r="C316" s="372"/>
      <c r="D316" s="372"/>
      <c r="E316" s="372"/>
      <c r="F316" s="344"/>
      <c r="G316" s="344"/>
      <c r="H316" s="344"/>
      <c r="I316" s="737">
        <v>1456.4</v>
      </c>
      <c r="J316" s="737">
        <v>1570.9</v>
      </c>
      <c r="K316" s="737">
        <v>1617.4</v>
      </c>
      <c r="L316" s="737">
        <v>1665.3</v>
      </c>
      <c r="M316" s="737">
        <v>1705.7</v>
      </c>
      <c r="N316" s="737"/>
    </row>
    <row r="317" spans="1:14" s="15" customFormat="1">
      <c r="A317" s="597">
        <v>211</v>
      </c>
      <c r="B317" s="735" t="s">
        <v>247</v>
      </c>
      <c r="C317" s="852"/>
      <c r="D317" s="852"/>
      <c r="E317" s="852"/>
      <c r="F317" s="344"/>
      <c r="G317" s="841"/>
      <c r="H317" s="841"/>
      <c r="I317" s="739"/>
      <c r="J317" s="739"/>
      <c r="K317" s="739"/>
      <c r="L317" s="739"/>
      <c r="M317" s="739"/>
      <c r="N317" s="739"/>
    </row>
    <row r="318" spans="1:14" s="15" customFormat="1">
      <c r="A318" s="597"/>
      <c r="B318" s="735" t="s">
        <v>248</v>
      </c>
      <c r="C318" s="852"/>
      <c r="D318" s="852"/>
      <c r="E318" s="852"/>
      <c r="F318" s="344"/>
      <c r="G318" s="344"/>
      <c r="H318" s="344"/>
      <c r="I318" s="737"/>
      <c r="J318" s="737"/>
      <c r="K318" s="737"/>
      <c r="L318" s="737"/>
      <c r="M318" s="737"/>
      <c r="N318" s="737"/>
    </row>
    <row r="319" spans="1:14" s="15" customFormat="1">
      <c r="A319" s="597"/>
      <c r="B319" s="735" t="s">
        <v>249</v>
      </c>
      <c r="C319" s="852"/>
      <c r="D319" s="852"/>
      <c r="E319" s="852"/>
      <c r="F319" s="344"/>
      <c r="G319" s="841"/>
      <c r="H319" s="841"/>
      <c r="I319" s="737"/>
      <c r="J319" s="737"/>
      <c r="K319" s="737"/>
      <c r="L319" s="737"/>
      <c r="M319" s="737"/>
      <c r="N319" s="737"/>
    </row>
    <row r="320" spans="1:14" s="15" customFormat="1">
      <c r="A320" s="597">
        <v>212</v>
      </c>
      <c r="B320" s="735" t="s">
        <v>250</v>
      </c>
      <c r="C320" s="852"/>
      <c r="D320" s="852"/>
      <c r="E320" s="852"/>
      <c r="F320" s="344"/>
      <c r="G320" s="841"/>
      <c r="H320" s="841"/>
      <c r="I320" s="739"/>
      <c r="J320" s="739"/>
      <c r="K320" s="739"/>
      <c r="L320" s="739"/>
      <c r="M320" s="739"/>
      <c r="N320" s="739"/>
    </row>
    <row r="321" spans="1:14" s="15" customFormat="1">
      <c r="A321" s="597"/>
      <c r="B321" s="588" t="s">
        <v>251</v>
      </c>
      <c r="C321" s="372"/>
      <c r="D321" s="372"/>
      <c r="E321" s="372"/>
      <c r="F321" s="344"/>
      <c r="G321" s="344"/>
      <c r="H321" s="344"/>
      <c r="I321" s="737">
        <v>719.4</v>
      </c>
      <c r="J321" s="737">
        <v>696.6</v>
      </c>
      <c r="K321" s="737">
        <v>720.1</v>
      </c>
      <c r="L321" s="737">
        <v>744.3</v>
      </c>
      <c r="M321" s="737">
        <v>780.4</v>
      </c>
      <c r="N321" s="737"/>
    </row>
    <row r="322" spans="1:14" s="15" customFormat="1">
      <c r="A322" s="597"/>
      <c r="B322" s="588" t="s">
        <v>157</v>
      </c>
      <c r="C322" s="372"/>
      <c r="D322" s="372"/>
      <c r="E322" s="372"/>
      <c r="F322" s="841"/>
      <c r="G322" s="841"/>
      <c r="H322" s="841"/>
      <c r="I322" s="737"/>
      <c r="J322" s="737"/>
      <c r="K322" s="737"/>
      <c r="L322" s="737"/>
      <c r="M322" s="737"/>
      <c r="N322" s="737"/>
    </row>
    <row r="323" spans="1:14" s="15" customFormat="1">
      <c r="A323" s="597"/>
      <c r="B323" s="588" t="s">
        <v>223</v>
      </c>
      <c r="C323" s="372"/>
      <c r="D323" s="372"/>
      <c r="E323" s="372"/>
      <c r="F323" s="344"/>
      <c r="G323" s="344"/>
      <c r="H323" s="344"/>
      <c r="I323" s="737">
        <v>1402</v>
      </c>
      <c r="J323" s="737">
        <v>1134.0999999999999</v>
      </c>
      <c r="K323" s="737">
        <v>1132.7</v>
      </c>
      <c r="L323" s="737">
        <v>1200.5</v>
      </c>
      <c r="M323" s="737">
        <v>1191.0999999999999</v>
      </c>
      <c r="N323" s="737"/>
    </row>
    <row r="324" spans="1:14" s="15" customFormat="1">
      <c r="A324" s="597"/>
      <c r="B324" s="735" t="s">
        <v>269</v>
      </c>
      <c r="C324" s="852"/>
      <c r="D324" s="852"/>
      <c r="E324" s="852"/>
      <c r="F324" s="344"/>
      <c r="G324" s="344"/>
      <c r="H324" s="344"/>
      <c r="I324" s="737"/>
      <c r="J324" s="737"/>
      <c r="K324" s="737"/>
      <c r="L324" s="737"/>
      <c r="M324" s="737"/>
      <c r="N324" s="737"/>
    </row>
    <row r="325" spans="1:14" s="15" customFormat="1">
      <c r="A325" s="597"/>
      <c r="B325" s="735" t="s">
        <v>270</v>
      </c>
      <c r="C325" s="852"/>
      <c r="D325" s="852"/>
      <c r="E325" s="852"/>
      <c r="F325" s="344"/>
      <c r="G325" s="344"/>
      <c r="H325" s="344"/>
      <c r="I325" s="737"/>
      <c r="J325" s="737"/>
      <c r="K325" s="737"/>
      <c r="L325" s="737"/>
      <c r="M325" s="737"/>
      <c r="N325" s="737"/>
    </row>
    <row r="326" spans="1:14" s="15" customFormat="1">
      <c r="A326" s="597"/>
      <c r="B326" s="588" t="s">
        <v>255</v>
      </c>
      <c r="C326" s="372"/>
      <c r="D326" s="372"/>
      <c r="E326" s="372"/>
      <c r="F326" s="344"/>
      <c r="G326" s="344"/>
      <c r="H326" s="344"/>
      <c r="I326" s="737">
        <v>28.5</v>
      </c>
      <c r="J326" s="737">
        <v>27.6</v>
      </c>
      <c r="K326" s="737">
        <v>28.5</v>
      </c>
      <c r="L326" s="737">
        <v>29.5</v>
      </c>
      <c r="M326" s="737">
        <v>30.9</v>
      </c>
      <c r="N326" s="737"/>
    </row>
    <row r="327" spans="1:14" s="15" customFormat="1">
      <c r="A327" s="597">
        <v>311</v>
      </c>
      <c r="B327" s="735" t="s">
        <v>256</v>
      </c>
      <c r="C327" s="852"/>
      <c r="D327" s="852"/>
      <c r="E327" s="852"/>
      <c r="F327" s="841"/>
      <c r="G327" s="344"/>
      <c r="H327" s="344"/>
      <c r="I327" s="737"/>
      <c r="J327" s="737"/>
      <c r="K327" s="737"/>
      <c r="L327" s="737"/>
      <c r="M327" s="737"/>
      <c r="N327" s="737"/>
    </row>
    <row r="328" spans="1:14" s="15" customFormat="1">
      <c r="A328" s="597"/>
      <c r="B328" s="588" t="s">
        <v>267</v>
      </c>
      <c r="C328" s="853"/>
      <c r="D328" s="852"/>
      <c r="E328" s="853"/>
      <c r="F328" s="841"/>
      <c r="G328" s="841"/>
      <c r="H328" s="841"/>
      <c r="I328" s="739"/>
      <c r="J328" s="739"/>
      <c r="K328" s="739"/>
      <c r="L328" s="739"/>
      <c r="M328" s="739"/>
      <c r="N328" s="739"/>
    </row>
    <row r="329" spans="1:14" s="15" customFormat="1">
      <c r="A329" s="597"/>
      <c r="B329" s="588"/>
      <c r="C329" s="852"/>
      <c r="D329" s="852"/>
      <c r="E329" s="852"/>
      <c r="F329" s="344"/>
      <c r="G329" s="344"/>
      <c r="H329" s="344"/>
      <c r="I329" s="737"/>
      <c r="J329" s="737"/>
      <c r="K329" s="737"/>
      <c r="L329" s="737"/>
      <c r="M329" s="737"/>
      <c r="N329" s="737"/>
    </row>
    <row r="330" spans="1:14" s="15" customFormat="1">
      <c r="A330" s="594"/>
      <c r="B330" s="568" t="s">
        <v>271</v>
      </c>
      <c r="C330" s="851"/>
      <c r="D330" s="851"/>
      <c r="E330" s="851"/>
      <c r="F330" s="255"/>
      <c r="G330" s="255"/>
      <c r="H330" s="255"/>
      <c r="I330" s="569">
        <f t="shared" ref="I330" si="7">SUM(I331:I341)</f>
        <v>213.2</v>
      </c>
      <c r="J330" s="569">
        <v>206.4</v>
      </c>
      <c r="K330" s="569">
        <f t="shared" ref="K330:M330" si="8">SUM(K331:K341)</f>
        <v>213.39999999999998</v>
      </c>
      <c r="L330" s="569">
        <f t="shared" si="8"/>
        <v>220.5</v>
      </c>
      <c r="M330" s="569">
        <f t="shared" si="8"/>
        <v>231.2</v>
      </c>
      <c r="N330" s="569"/>
    </row>
    <row r="331" spans="1:14" s="15" customFormat="1">
      <c r="A331" s="597"/>
      <c r="B331" s="588" t="s">
        <v>246</v>
      </c>
      <c r="C331" s="372"/>
      <c r="D331" s="372"/>
      <c r="E331" s="372"/>
      <c r="F331" s="344"/>
      <c r="G331" s="344"/>
      <c r="H331" s="344"/>
      <c r="I331" s="737">
        <v>95.7</v>
      </c>
      <c r="J331" s="737">
        <v>92.7</v>
      </c>
      <c r="K331" s="737">
        <v>95.8</v>
      </c>
      <c r="L331" s="737">
        <v>99</v>
      </c>
      <c r="M331" s="737">
        <v>103.8</v>
      </c>
      <c r="N331" s="737"/>
    </row>
    <row r="332" spans="1:14" s="15" customFormat="1">
      <c r="A332" s="597">
        <v>211</v>
      </c>
      <c r="B332" s="735" t="s">
        <v>247</v>
      </c>
      <c r="C332" s="852"/>
      <c r="D332" s="852"/>
      <c r="E332" s="852"/>
      <c r="F332" s="841"/>
      <c r="G332" s="841"/>
      <c r="H332" s="841"/>
      <c r="I332" s="739"/>
      <c r="J332" s="739"/>
      <c r="K332" s="739"/>
      <c r="L332" s="739"/>
      <c r="M332" s="739"/>
      <c r="N332" s="739"/>
    </row>
    <row r="333" spans="1:14" s="15" customFormat="1">
      <c r="A333" s="597"/>
      <c r="B333" s="735" t="s">
        <v>248</v>
      </c>
      <c r="C333" s="852"/>
      <c r="D333" s="852"/>
      <c r="E333" s="852"/>
      <c r="F333" s="344"/>
      <c r="G333" s="344"/>
      <c r="H333" s="344"/>
      <c r="I333" s="737"/>
      <c r="J333" s="737"/>
      <c r="K333" s="737"/>
      <c r="L333" s="737"/>
      <c r="M333" s="737"/>
      <c r="N333" s="737"/>
    </row>
    <row r="334" spans="1:14" s="15" customFormat="1">
      <c r="A334" s="597"/>
      <c r="B334" s="735" t="s">
        <v>249</v>
      </c>
      <c r="C334" s="852"/>
      <c r="D334" s="852"/>
      <c r="E334" s="852"/>
      <c r="F334" s="344"/>
      <c r="G334" s="344"/>
      <c r="H334" s="344"/>
      <c r="I334" s="737"/>
      <c r="J334" s="737"/>
      <c r="K334" s="737"/>
      <c r="L334" s="737"/>
      <c r="M334" s="737"/>
      <c r="N334" s="737"/>
    </row>
    <row r="335" spans="1:14" s="15" customFormat="1">
      <c r="A335" s="597">
        <v>212</v>
      </c>
      <c r="B335" s="735" t="s">
        <v>250</v>
      </c>
      <c r="C335" s="852"/>
      <c r="D335" s="852"/>
      <c r="E335" s="852"/>
      <c r="F335" s="344"/>
      <c r="G335" s="841"/>
      <c r="H335" s="841"/>
      <c r="I335" s="739"/>
      <c r="J335" s="739"/>
      <c r="K335" s="739"/>
      <c r="L335" s="739"/>
      <c r="M335" s="739"/>
      <c r="N335" s="739"/>
    </row>
    <row r="336" spans="1:14" s="15" customFormat="1">
      <c r="A336" s="597"/>
      <c r="B336" s="588" t="s">
        <v>251</v>
      </c>
      <c r="C336" s="372"/>
      <c r="D336" s="372"/>
      <c r="E336" s="372"/>
      <c r="F336" s="344"/>
      <c r="G336" s="344"/>
      <c r="H336" s="344"/>
      <c r="I336" s="737">
        <v>27.8</v>
      </c>
      <c r="J336" s="737">
        <v>26.9</v>
      </c>
      <c r="K336" s="737">
        <v>27.8</v>
      </c>
      <c r="L336" s="737">
        <v>28.7</v>
      </c>
      <c r="M336" s="737">
        <v>30.1</v>
      </c>
      <c r="N336" s="737"/>
    </row>
    <row r="337" spans="1:14" s="15" customFormat="1">
      <c r="A337" s="597"/>
      <c r="B337" s="588" t="s">
        <v>252</v>
      </c>
      <c r="C337" s="372"/>
      <c r="D337" s="372"/>
      <c r="E337" s="372"/>
      <c r="F337" s="344"/>
      <c r="G337" s="344"/>
      <c r="H337" s="344"/>
      <c r="I337" s="737">
        <v>89.7</v>
      </c>
      <c r="J337" s="737">
        <v>86.9</v>
      </c>
      <c r="K337" s="737">
        <v>89.8</v>
      </c>
      <c r="L337" s="737">
        <v>92.8</v>
      </c>
      <c r="M337" s="737">
        <v>97.3</v>
      </c>
      <c r="N337" s="737"/>
    </row>
    <row r="338" spans="1:14" s="15" customFormat="1">
      <c r="A338" s="597">
        <v>263</v>
      </c>
      <c r="B338" s="735" t="s">
        <v>272</v>
      </c>
      <c r="C338" s="852"/>
      <c r="D338" s="852"/>
      <c r="E338" s="852"/>
      <c r="F338" s="344"/>
      <c r="G338" s="344"/>
      <c r="H338" s="344"/>
      <c r="I338" s="737"/>
      <c r="J338" s="737"/>
      <c r="K338" s="737"/>
      <c r="L338" s="737"/>
      <c r="M338" s="737"/>
      <c r="N338" s="737"/>
    </row>
    <row r="339" spans="1:14" s="15" customFormat="1">
      <c r="A339" s="597"/>
      <c r="B339" s="735" t="s">
        <v>270</v>
      </c>
      <c r="C339" s="852"/>
      <c r="D339" s="852"/>
      <c r="E339" s="852"/>
      <c r="F339" s="344"/>
      <c r="G339" s="344"/>
      <c r="H339" s="344"/>
      <c r="I339" s="737"/>
      <c r="J339" s="737"/>
      <c r="K339" s="737"/>
      <c r="L339" s="737"/>
      <c r="M339" s="737"/>
      <c r="N339" s="737"/>
    </row>
    <row r="340" spans="1:14" s="15" customFormat="1">
      <c r="A340" s="597"/>
      <c r="B340" s="588" t="s">
        <v>255</v>
      </c>
      <c r="C340" s="852"/>
      <c r="D340" s="852"/>
      <c r="E340" s="853"/>
      <c r="F340" s="841"/>
      <c r="G340" s="841"/>
      <c r="H340" s="841"/>
      <c r="I340" s="739"/>
      <c r="J340" s="739"/>
      <c r="K340" s="739"/>
      <c r="L340" s="739"/>
      <c r="M340" s="739"/>
      <c r="N340" s="739"/>
    </row>
    <row r="341" spans="1:14" s="15" customFormat="1">
      <c r="A341" s="597"/>
      <c r="B341" s="588" t="s">
        <v>267</v>
      </c>
      <c r="C341" s="852"/>
      <c r="D341" s="852"/>
      <c r="E341" s="853"/>
      <c r="F341" s="841"/>
      <c r="G341" s="841"/>
      <c r="H341" s="841"/>
      <c r="I341" s="739"/>
      <c r="J341" s="739"/>
      <c r="K341" s="739"/>
      <c r="L341" s="739"/>
      <c r="M341" s="739"/>
      <c r="N341" s="739"/>
    </row>
    <row r="342" spans="1:14" s="15" customFormat="1">
      <c r="A342" s="597"/>
      <c r="B342" s="588"/>
      <c r="C342" s="852"/>
      <c r="D342" s="852"/>
      <c r="E342" s="852"/>
      <c r="F342" s="344"/>
      <c r="G342" s="344"/>
      <c r="H342" s="344"/>
      <c r="I342" s="740"/>
      <c r="J342" s="740"/>
      <c r="K342" s="740"/>
      <c r="L342" s="740"/>
      <c r="M342" s="740"/>
      <c r="N342" s="740"/>
    </row>
    <row r="343" spans="1:14" s="15" customFormat="1">
      <c r="A343" s="594"/>
      <c r="B343" s="568" t="s">
        <v>273</v>
      </c>
      <c r="C343" s="851"/>
      <c r="D343" s="851"/>
      <c r="E343" s="851"/>
      <c r="F343" s="255"/>
      <c r="G343" s="255"/>
      <c r="H343" s="255"/>
      <c r="I343" s="569">
        <f t="shared" ref="I343:J343" si="9">SUM(I344:I353)</f>
        <v>942.40000000000009</v>
      </c>
      <c r="J343" s="569">
        <f t="shared" si="9"/>
        <v>912.40000000000009</v>
      </c>
      <c r="K343" s="569">
        <f>SUM(K344:K353)</f>
        <v>943.40000000000009</v>
      </c>
      <c r="L343" s="569">
        <f>SUM(L344:L353)</f>
        <v>975.00000000000011</v>
      </c>
      <c r="M343" s="569">
        <f>SUM(M344:M353)</f>
        <v>1022.3</v>
      </c>
      <c r="N343" s="569"/>
    </row>
    <row r="344" spans="1:14" s="15" customFormat="1">
      <c r="A344" s="597"/>
      <c r="B344" s="588" t="s">
        <v>246</v>
      </c>
      <c r="C344" s="372"/>
      <c r="D344" s="372"/>
      <c r="E344" s="372"/>
      <c r="F344" s="344"/>
      <c r="G344" s="344"/>
      <c r="H344" s="344"/>
      <c r="I344" s="737">
        <v>302.3</v>
      </c>
      <c r="J344" s="737">
        <v>292.7</v>
      </c>
      <c r="K344" s="737">
        <v>302.60000000000002</v>
      </c>
      <c r="L344" s="737">
        <v>312.8</v>
      </c>
      <c r="M344" s="737">
        <v>328</v>
      </c>
      <c r="N344" s="737"/>
    </row>
    <row r="345" spans="1:14" s="15" customFormat="1">
      <c r="A345" s="597">
        <v>211</v>
      </c>
      <c r="B345" s="735" t="s">
        <v>247</v>
      </c>
      <c r="C345" s="852"/>
      <c r="D345" s="852"/>
      <c r="E345" s="852"/>
      <c r="F345" s="344"/>
      <c r="G345" s="344"/>
      <c r="H345" s="344"/>
      <c r="I345" s="739"/>
      <c r="J345" s="739"/>
      <c r="K345" s="739"/>
      <c r="L345" s="739"/>
      <c r="M345" s="739"/>
      <c r="N345" s="739"/>
    </row>
    <row r="346" spans="1:14" s="15" customFormat="1">
      <c r="A346" s="597"/>
      <c r="B346" s="735" t="s">
        <v>248</v>
      </c>
      <c r="C346" s="852"/>
      <c r="D346" s="852"/>
      <c r="E346" s="852"/>
      <c r="F346" s="344"/>
      <c r="G346" s="344"/>
      <c r="H346" s="344"/>
      <c r="I346" s="737"/>
      <c r="J346" s="737"/>
      <c r="K346" s="737"/>
      <c r="L346" s="737"/>
      <c r="M346" s="737"/>
      <c r="N346" s="737"/>
    </row>
    <row r="347" spans="1:14" s="15" customFormat="1">
      <c r="A347" s="597"/>
      <c r="B347" s="735" t="s">
        <v>249</v>
      </c>
      <c r="C347" s="852"/>
      <c r="D347" s="852"/>
      <c r="E347" s="852"/>
      <c r="F347" s="344"/>
      <c r="G347" s="344"/>
      <c r="H347" s="344"/>
      <c r="I347" s="737"/>
      <c r="J347" s="737"/>
      <c r="K347" s="737"/>
      <c r="L347" s="737"/>
      <c r="M347" s="737"/>
      <c r="N347" s="737"/>
    </row>
    <row r="348" spans="1:14" s="15" customFormat="1">
      <c r="A348" s="597">
        <v>212</v>
      </c>
      <c r="B348" s="735" t="s">
        <v>250</v>
      </c>
      <c r="C348" s="852"/>
      <c r="D348" s="852"/>
      <c r="E348" s="852"/>
      <c r="F348" s="344"/>
      <c r="G348" s="344"/>
      <c r="H348" s="344"/>
      <c r="I348" s="737"/>
      <c r="J348" s="737"/>
      <c r="K348" s="737"/>
      <c r="L348" s="737"/>
      <c r="M348" s="737"/>
      <c r="N348" s="737"/>
    </row>
    <row r="349" spans="1:14" s="15" customFormat="1">
      <c r="A349" s="597"/>
      <c r="B349" s="588" t="s">
        <v>251</v>
      </c>
      <c r="C349" s="372"/>
      <c r="D349" s="372"/>
      <c r="E349" s="372"/>
      <c r="F349" s="344"/>
      <c r="G349" s="344"/>
      <c r="H349" s="344"/>
      <c r="I349" s="737">
        <v>390.6</v>
      </c>
      <c r="J349" s="737">
        <v>378.2</v>
      </c>
      <c r="K349" s="737">
        <v>391</v>
      </c>
      <c r="L349" s="737">
        <v>404.1</v>
      </c>
      <c r="M349" s="737">
        <v>423.7</v>
      </c>
      <c r="N349" s="737"/>
    </row>
    <row r="350" spans="1:14" s="15" customFormat="1">
      <c r="A350" s="597"/>
      <c r="B350" s="588" t="s">
        <v>252</v>
      </c>
      <c r="C350" s="372"/>
      <c r="D350" s="372"/>
      <c r="E350" s="372"/>
      <c r="F350" s="344"/>
      <c r="G350" s="344"/>
      <c r="H350" s="344"/>
      <c r="I350" s="737">
        <v>61.6</v>
      </c>
      <c r="J350" s="737">
        <v>59.6</v>
      </c>
      <c r="K350" s="737">
        <v>61.6</v>
      </c>
      <c r="L350" s="737">
        <v>63.7</v>
      </c>
      <c r="M350" s="737">
        <v>66.8</v>
      </c>
      <c r="N350" s="737"/>
    </row>
    <row r="351" spans="1:14" s="15" customFormat="1">
      <c r="A351" s="597"/>
      <c r="B351" s="588" t="s">
        <v>253</v>
      </c>
      <c r="C351" s="852"/>
      <c r="D351" s="852"/>
      <c r="E351" s="852"/>
      <c r="F351" s="841"/>
      <c r="G351" s="841"/>
      <c r="H351" s="841"/>
      <c r="I351" s="737">
        <v>13.5</v>
      </c>
      <c r="J351" s="737">
        <v>13.1</v>
      </c>
      <c r="K351" s="737">
        <v>13.6</v>
      </c>
      <c r="L351" s="737">
        <v>14</v>
      </c>
      <c r="M351" s="737">
        <v>14.7</v>
      </c>
      <c r="N351" s="737"/>
    </row>
    <row r="352" spans="1:14" s="15" customFormat="1">
      <c r="A352" s="597"/>
      <c r="B352" s="588" t="s">
        <v>254</v>
      </c>
      <c r="C352" s="372"/>
      <c r="D352" s="372"/>
      <c r="E352" s="372"/>
      <c r="F352" s="344"/>
      <c r="G352" s="344"/>
      <c r="H352" s="344"/>
      <c r="I352" s="737">
        <v>20.7</v>
      </c>
      <c r="J352" s="737">
        <v>20</v>
      </c>
      <c r="K352" s="737">
        <v>20.7</v>
      </c>
      <c r="L352" s="737">
        <v>21.4</v>
      </c>
      <c r="M352" s="737">
        <v>22.4</v>
      </c>
      <c r="N352" s="737"/>
    </row>
    <row r="353" spans="1:14" s="15" customFormat="1">
      <c r="A353" s="597"/>
      <c r="B353" s="588" t="s">
        <v>255</v>
      </c>
      <c r="C353" s="372"/>
      <c r="D353" s="372"/>
      <c r="E353" s="372"/>
      <c r="F353" s="344"/>
      <c r="G353" s="841"/>
      <c r="H353" s="841"/>
      <c r="I353" s="737">
        <v>153.69999999999999</v>
      </c>
      <c r="J353" s="737">
        <v>148.80000000000001</v>
      </c>
      <c r="K353" s="737">
        <v>153.9</v>
      </c>
      <c r="L353" s="737">
        <v>159</v>
      </c>
      <c r="M353" s="737">
        <v>166.7</v>
      </c>
      <c r="N353" s="737"/>
    </row>
    <row r="354" spans="1:14" s="15" customFormat="1">
      <c r="A354" s="597">
        <v>311</v>
      </c>
      <c r="B354" s="735" t="s">
        <v>256</v>
      </c>
      <c r="C354" s="852"/>
      <c r="D354" s="852"/>
      <c r="E354" s="852"/>
      <c r="F354" s="841"/>
      <c r="G354" s="841"/>
      <c r="H354" s="841"/>
      <c r="I354" s="737"/>
      <c r="J354" s="737"/>
      <c r="K354" s="737"/>
      <c r="L354" s="737"/>
      <c r="M354" s="737"/>
      <c r="N354" s="737"/>
    </row>
    <row r="355" spans="1:14" s="15" customFormat="1">
      <c r="A355" s="597"/>
      <c r="B355" s="735" t="s">
        <v>259</v>
      </c>
      <c r="C355" s="852"/>
      <c r="D355" s="852"/>
      <c r="E355" s="852"/>
      <c r="F355" s="344"/>
      <c r="G355" s="841"/>
      <c r="H355" s="841"/>
      <c r="I355" s="737"/>
      <c r="J355" s="737"/>
      <c r="K355" s="737"/>
      <c r="L355" s="737"/>
      <c r="M355" s="737"/>
      <c r="N355" s="737"/>
    </row>
    <row r="356" spans="1:14" s="15" customFormat="1">
      <c r="A356" s="597"/>
      <c r="B356" s="735" t="s">
        <v>260</v>
      </c>
      <c r="C356" s="852"/>
      <c r="D356" s="852"/>
      <c r="E356" s="852"/>
      <c r="F356" s="344"/>
      <c r="G356" s="841"/>
      <c r="H356" s="841"/>
      <c r="I356" s="739"/>
      <c r="J356" s="739"/>
      <c r="K356" s="739"/>
      <c r="L356" s="739"/>
      <c r="M356" s="739"/>
      <c r="N356" s="739"/>
    </row>
    <row r="357" spans="1:14" s="15" customFormat="1">
      <c r="A357" s="597"/>
      <c r="B357" s="735" t="s">
        <v>263</v>
      </c>
      <c r="C357" s="852"/>
      <c r="D357" s="852"/>
      <c r="E357" s="852"/>
      <c r="F357" s="344"/>
      <c r="G357" s="841"/>
      <c r="H357" s="841"/>
      <c r="I357" s="737"/>
      <c r="J357" s="737"/>
      <c r="K357" s="737"/>
      <c r="L357" s="737"/>
      <c r="M357" s="737"/>
      <c r="N357" s="737"/>
    </row>
    <row r="358" spans="1:14" s="15" customFormat="1">
      <c r="A358" s="597"/>
      <c r="B358" s="735" t="s">
        <v>264</v>
      </c>
      <c r="C358" s="852"/>
      <c r="D358" s="852"/>
      <c r="E358" s="852"/>
      <c r="F358" s="841"/>
      <c r="G358" s="841"/>
      <c r="H358" s="841"/>
      <c r="I358" s="737"/>
      <c r="J358" s="737"/>
      <c r="K358" s="737"/>
      <c r="L358" s="737"/>
      <c r="M358" s="737"/>
      <c r="N358" s="737"/>
    </row>
    <row r="359" spans="1:14" s="15" customFormat="1">
      <c r="A359" s="597"/>
      <c r="B359" s="735" t="s">
        <v>265</v>
      </c>
      <c r="C359" s="852"/>
      <c r="D359" s="852"/>
      <c r="E359" s="852"/>
      <c r="F359" s="344"/>
      <c r="G359" s="841"/>
      <c r="H359" s="841"/>
      <c r="I359" s="737"/>
      <c r="J359" s="737"/>
      <c r="K359" s="737"/>
      <c r="L359" s="737"/>
      <c r="M359" s="737"/>
      <c r="N359" s="737"/>
    </row>
    <row r="360" spans="1:14" s="15" customFormat="1">
      <c r="A360" s="597"/>
      <c r="B360" s="588"/>
      <c r="C360" s="852"/>
      <c r="D360" s="852"/>
      <c r="E360" s="852"/>
      <c r="F360" s="344"/>
      <c r="G360" s="344"/>
      <c r="H360" s="344"/>
      <c r="I360" s="740"/>
      <c r="J360" s="740"/>
      <c r="K360" s="740"/>
      <c r="L360" s="740"/>
      <c r="M360" s="740"/>
      <c r="N360" s="740"/>
    </row>
    <row r="361" spans="1:14" s="15" customFormat="1">
      <c r="A361" s="594"/>
      <c r="B361" s="568" t="s">
        <v>750</v>
      </c>
      <c r="C361" s="854"/>
      <c r="D361" s="854"/>
      <c r="E361" s="854"/>
      <c r="F361" s="255"/>
      <c r="G361" s="255"/>
      <c r="H361" s="255"/>
      <c r="I361" s="569">
        <v>1864.7</v>
      </c>
      <c r="J361" s="569">
        <f t="shared" ref="J361" si="10">SUM(J362:J363)</f>
        <v>2009.5</v>
      </c>
      <c r="K361" s="569">
        <f>SUM(K362:K363)</f>
        <v>2105.9</v>
      </c>
      <c r="L361" s="569">
        <v>2136.6</v>
      </c>
      <c r="M361" s="569">
        <f t="shared" ref="M361" si="11">SUM(M362:M363)</f>
        <v>2323.6000000000004</v>
      </c>
      <c r="N361" s="569"/>
    </row>
    <row r="362" spans="1:14" s="15" customFormat="1">
      <c r="A362" s="597"/>
      <c r="B362" s="588" t="s">
        <v>251</v>
      </c>
      <c r="C362" s="852"/>
      <c r="D362" s="852"/>
      <c r="E362" s="852"/>
      <c r="F362" s="344"/>
      <c r="G362" s="344"/>
      <c r="H362" s="344"/>
      <c r="I362" s="737">
        <v>63.1</v>
      </c>
      <c r="J362" s="737">
        <v>62.1</v>
      </c>
      <c r="K362" s="737">
        <v>65.099999999999994</v>
      </c>
      <c r="L362" s="737">
        <v>66</v>
      </c>
      <c r="M362" s="737">
        <v>71.8</v>
      </c>
      <c r="N362" s="737"/>
    </row>
    <row r="363" spans="1:14" s="15" customFormat="1">
      <c r="A363" s="597"/>
      <c r="B363" s="588" t="s">
        <v>275</v>
      </c>
      <c r="C363" s="852"/>
      <c r="D363" s="852"/>
      <c r="E363" s="852"/>
      <c r="F363" s="344"/>
      <c r="G363" s="344"/>
      <c r="H363" s="344"/>
      <c r="I363" s="737">
        <v>1801.5</v>
      </c>
      <c r="J363" s="737">
        <v>1947.4</v>
      </c>
      <c r="K363" s="737">
        <v>2040.8</v>
      </c>
      <c r="L363" s="737">
        <v>2070.5</v>
      </c>
      <c r="M363" s="737">
        <v>2251.8000000000002</v>
      </c>
      <c r="N363" s="737"/>
    </row>
    <row r="364" spans="1:14" s="15" customFormat="1">
      <c r="A364" s="597"/>
      <c r="B364" s="588" t="s">
        <v>653</v>
      </c>
      <c r="C364" s="852"/>
      <c r="D364" s="852"/>
      <c r="E364" s="852"/>
      <c r="F364" s="344"/>
      <c r="G364" s="344"/>
      <c r="H364" s="344"/>
      <c r="I364" s="737">
        <v>249.1</v>
      </c>
      <c r="J364" s="737">
        <v>268.39999999999998</v>
      </c>
      <c r="K364" s="737">
        <v>281.3</v>
      </c>
      <c r="L364" s="737">
        <v>285.39999999999998</v>
      </c>
      <c r="M364" s="737">
        <v>310.39999999999998</v>
      </c>
      <c r="N364" s="737"/>
    </row>
    <row r="365" spans="1:14" s="15" customFormat="1">
      <c r="A365" s="597"/>
      <c r="B365" s="735" t="s">
        <v>276</v>
      </c>
      <c r="C365" s="852"/>
      <c r="D365" s="852"/>
      <c r="E365" s="852"/>
      <c r="F365" s="344"/>
      <c r="G365" s="344"/>
      <c r="H365" s="344"/>
      <c r="I365" s="737">
        <v>1552.5</v>
      </c>
      <c r="J365" s="737">
        <v>1679</v>
      </c>
      <c r="K365" s="737">
        <v>1759.5</v>
      </c>
      <c r="L365" s="737">
        <v>1785.2</v>
      </c>
      <c r="M365" s="737">
        <v>1941.4</v>
      </c>
      <c r="N365" s="737"/>
    </row>
    <row r="366" spans="1:14" s="15" customFormat="1">
      <c r="A366" s="597"/>
      <c r="B366" s="588"/>
      <c r="C366" s="852"/>
      <c r="D366" s="852"/>
      <c r="E366" s="852"/>
      <c r="F366" s="344"/>
      <c r="G366" s="344"/>
      <c r="H366" s="344"/>
      <c r="I366" s="737"/>
      <c r="J366" s="737"/>
      <c r="K366" s="737"/>
      <c r="L366" s="737"/>
      <c r="M366" s="737"/>
      <c r="N366" s="737"/>
    </row>
    <row r="367" spans="1:14" s="15" customFormat="1">
      <c r="A367" s="594"/>
      <c r="B367" s="568" t="s">
        <v>751</v>
      </c>
      <c r="C367" s="851"/>
      <c r="D367" s="851"/>
      <c r="E367" s="851"/>
      <c r="F367" s="255"/>
      <c r="G367" s="255"/>
      <c r="H367" s="255"/>
      <c r="I367" s="569">
        <f t="shared" ref="I367:J367" si="12">SUM(I368:I371)</f>
        <v>1024.5999999999999</v>
      </c>
      <c r="J367" s="569">
        <f t="shared" si="12"/>
        <v>943.10000000000014</v>
      </c>
      <c r="K367" s="569">
        <f>SUM(K368:K371)</f>
        <v>932.09999999999991</v>
      </c>
      <c r="L367" s="569">
        <f>SUM(L368:L371)</f>
        <v>932.09999999999991</v>
      </c>
      <c r="M367" s="569">
        <f>SUM(M368:M371)</f>
        <v>932.09999999999991</v>
      </c>
      <c r="N367" s="569"/>
    </row>
    <row r="368" spans="1:14" s="15" customFormat="1">
      <c r="A368" s="597"/>
      <c r="B368" s="588" t="s">
        <v>219</v>
      </c>
      <c r="C368" s="855"/>
      <c r="D368" s="855"/>
      <c r="E368" s="855"/>
      <c r="F368" s="344"/>
      <c r="G368" s="344"/>
      <c r="H368" s="344"/>
      <c r="I368" s="737">
        <v>574.9</v>
      </c>
      <c r="J368" s="737">
        <v>529.20000000000005</v>
      </c>
      <c r="K368" s="737">
        <v>523</v>
      </c>
      <c r="L368" s="737">
        <v>523</v>
      </c>
      <c r="M368" s="737">
        <v>523</v>
      </c>
      <c r="N368" s="737"/>
    </row>
    <row r="369" spans="1:14" s="15" customFormat="1">
      <c r="A369" s="597"/>
      <c r="B369" s="588" t="s">
        <v>223</v>
      </c>
      <c r="C369" s="855"/>
      <c r="D369" s="855"/>
      <c r="E369" s="855"/>
      <c r="F369" s="344"/>
      <c r="G369" s="344"/>
      <c r="H369" s="344"/>
      <c r="I369" s="737">
        <v>52</v>
      </c>
      <c r="J369" s="737">
        <v>47.9</v>
      </c>
      <c r="K369" s="737">
        <v>47.3</v>
      </c>
      <c r="L369" s="737">
        <v>47.3</v>
      </c>
      <c r="M369" s="737">
        <v>47.3</v>
      </c>
      <c r="N369" s="737"/>
    </row>
    <row r="370" spans="1:14" s="15" customFormat="1">
      <c r="A370" s="597"/>
      <c r="B370" s="588" t="s">
        <v>691</v>
      </c>
      <c r="C370" s="855"/>
      <c r="D370" s="855"/>
      <c r="E370" s="855"/>
      <c r="F370" s="344"/>
      <c r="G370" s="344"/>
      <c r="H370" s="344"/>
      <c r="I370" s="737">
        <v>189.9</v>
      </c>
      <c r="J370" s="737">
        <v>174.8</v>
      </c>
      <c r="K370" s="737">
        <v>172.8</v>
      </c>
      <c r="L370" s="737">
        <v>172.8</v>
      </c>
      <c r="M370" s="737">
        <v>172.8</v>
      </c>
      <c r="N370" s="737"/>
    </row>
    <row r="371" spans="1:14" s="15" customFormat="1">
      <c r="A371" s="597"/>
      <c r="B371" s="588" t="s">
        <v>228</v>
      </c>
      <c r="C371" s="855"/>
      <c r="D371" s="855"/>
      <c r="E371" s="855"/>
      <c r="F371" s="344"/>
      <c r="G371" s="344"/>
      <c r="H371" s="344"/>
      <c r="I371" s="737">
        <v>207.8</v>
      </c>
      <c r="J371" s="737">
        <v>191.2</v>
      </c>
      <c r="K371" s="737">
        <v>189</v>
      </c>
      <c r="L371" s="737">
        <v>189</v>
      </c>
      <c r="M371" s="737">
        <v>189</v>
      </c>
      <c r="N371" s="737"/>
    </row>
    <row r="372" spans="1:14" s="15" customFormat="1">
      <c r="A372" s="597"/>
      <c r="B372" s="588"/>
      <c r="C372" s="852"/>
      <c r="D372" s="852"/>
      <c r="E372" s="852"/>
      <c r="F372" s="344"/>
      <c r="G372" s="344"/>
      <c r="H372" s="344"/>
      <c r="I372" s="737"/>
      <c r="J372" s="737"/>
      <c r="K372" s="737"/>
      <c r="L372" s="737"/>
      <c r="M372" s="737"/>
      <c r="N372" s="737"/>
    </row>
    <row r="373" spans="1:14" s="15" customFormat="1">
      <c r="A373" s="594"/>
      <c r="B373" s="568" t="s">
        <v>752</v>
      </c>
      <c r="C373" s="851"/>
      <c r="D373" s="851"/>
      <c r="E373" s="851"/>
      <c r="F373" s="255"/>
      <c r="G373" s="255"/>
      <c r="H373" s="255"/>
      <c r="I373" s="569">
        <f t="shared" ref="I373:J373" si="13">SUM(I374:I376)</f>
        <v>593.9</v>
      </c>
      <c r="J373" s="569">
        <f t="shared" si="13"/>
        <v>816.90000000000009</v>
      </c>
      <c r="K373" s="569">
        <f>SUM(K374:K376)</f>
        <v>1163.3</v>
      </c>
      <c r="L373" s="569">
        <v>1534.6</v>
      </c>
      <c r="M373" s="569">
        <v>1905.9</v>
      </c>
      <c r="N373" s="569"/>
    </row>
    <row r="374" spans="1:14" s="15" customFormat="1">
      <c r="A374" s="597"/>
      <c r="B374" s="588" t="s">
        <v>219</v>
      </c>
      <c r="C374" s="855"/>
      <c r="D374" s="855"/>
      <c r="E374" s="855"/>
      <c r="F374" s="344"/>
      <c r="G374" s="840"/>
      <c r="H374" s="840"/>
      <c r="I374" s="737">
        <v>80.8</v>
      </c>
      <c r="J374" s="737">
        <v>111.1</v>
      </c>
      <c r="K374" s="737">
        <v>158.19999999999999</v>
      </c>
      <c r="L374" s="737">
        <v>215.6</v>
      </c>
      <c r="M374" s="737">
        <v>274.2</v>
      </c>
      <c r="N374" s="737"/>
    </row>
    <row r="375" spans="1:14" s="15" customFormat="1">
      <c r="A375" s="597"/>
      <c r="B375" s="588" t="s">
        <v>691</v>
      </c>
      <c r="C375" s="855"/>
      <c r="D375" s="855"/>
      <c r="E375" s="855"/>
      <c r="F375" s="344"/>
      <c r="G375" s="344"/>
      <c r="H375" s="344"/>
      <c r="I375" s="737">
        <v>401.3</v>
      </c>
      <c r="J375" s="737">
        <v>552</v>
      </c>
      <c r="K375" s="737">
        <v>786</v>
      </c>
      <c r="L375" s="737">
        <v>1020.3</v>
      </c>
      <c r="M375" s="737">
        <v>1252.0999999999999</v>
      </c>
      <c r="N375" s="737"/>
    </row>
    <row r="376" spans="1:14" s="15" customFormat="1">
      <c r="A376" s="597"/>
      <c r="B376" s="588" t="s">
        <v>228</v>
      </c>
      <c r="C376" s="855"/>
      <c r="D376" s="855"/>
      <c r="E376" s="855"/>
      <c r="F376" s="344"/>
      <c r="G376" s="344"/>
      <c r="H376" s="344"/>
      <c r="I376" s="737">
        <v>111.8</v>
      </c>
      <c r="J376" s="737">
        <v>153.80000000000001</v>
      </c>
      <c r="K376" s="737">
        <v>219.1</v>
      </c>
      <c r="L376" s="737">
        <v>298.60000000000002</v>
      </c>
      <c r="M376" s="737">
        <v>379.7</v>
      </c>
      <c r="N376" s="737"/>
    </row>
    <row r="377" spans="1:14" s="15" customFormat="1">
      <c r="A377" s="507"/>
      <c r="B377" s="588"/>
      <c r="C377" s="852"/>
      <c r="D377" s="852"/>
      <c r="E377" s="852"/>
      <c r="F377" s="344"/>
      <c r="G377" s="344"/>
      <c r="H377" s="344"/>
      <c r="I377" s="737"/>
      <c r="J377" s="737"/>
      <c r="K377" s="737"/>
      <c r="L377" s="737"/>
      <c r="M377" s="737"/>
      <c r="N377" s="737"/>
    </row>
    <row r="378" spans="1:14" s="15" customFormat="1">
      <c r="A378" s="506"/>
      <c r="B378" s="568" t="s">
        <v>529</v>
      </c>
      <c r="C378" s="851"/>
      <c r="D378" s="851"/>
      <c r="E378" s="851"/>
      <c r="F378" s="255"/>
      <c r="G378" s="255"/>
      <c r="H378" s="255"/>
      <c r="I378" s="569">
        <v>14717.9</v>
      </c>
      <c r="J378" s="569">
        <v>14480.1</v>
      </c>
      <c r="K378" s="569">
        <v>15227.3</v>
      </c>
      <c r="L378" s="569">
        <v>16074.3</v>
      </c>
      <c r="M378" s="569">
        <f>M292+M315+M330+M343+M361+M367+M373</f>
        <v>17082.100000000002</v>
      </c>
      <c r="N378" s="569"/>
    </row>
    <row r="379" spans="1:14" s="15" customFormat="1">
      <c r="A379" s="507"/>
      <c r="B379" s="611"/>
      <c r="C379" s="855"/>
      <c r="D379" s="855"/>
      <c r="E379" s="855"/>
      <c r="F379" s="856"/>
      <c r="G379" s="856"/>
      <c r="H379" s="856"/>
      <c r="I379" s="857"/>
      <c r="J379" s="857"/>
      <c r="K379" s="857"/>
      <c r="L379" s="857"/>
      <c r="M379" s="857"/>
      <c r="N379" s="857"/>
    </row>
    <row r="380" spans="1:14" s="15" customFormat="1">
      <c r="A380" s="507"/>
      <c r="B380" s="611"/>
      <c r="C380" s="855"/>
      <c r="D380" s="855"/>
      <c r="E380" s="855"/>
      <c r="F380" s="856"/>
      <c r="G380" s="856"/>
      <c r="H380" s="856"/>
      <c r="I380" s="857"/>
      <c r="J380" s="857"/>
      <c r="K380" s="857"/>
      <c r="L380" s="857"/>
      <c r="M380" s="857"/>
      <c r="N380" s="857"/>
    </row>
    <row r="381" spans="1:14" s="15" customFormat="1">
      <c r="A381" s="278"/>
      <c r="B381" s="804"/>
      <c r="C381" s="475"/>
      <c r="D381" s="475"/>
      <c r="E381" s="475"/>
      <c r="F381" s="127"/>
      <c r="G381" s="475"/>
      <c r="H381" s="475"/>
      <c r="I381" s="475"/>
      <c r="J381" s="475"/>
      <c r="K381" s="475"/>
      <c r="L381" s="86"/>
    </row>
    <row r="382" spans="1:14" s="15" customFormat="1" ht="20.25">
      <c r="A382" s="278"/>
      <c r="B382" s="591" t="s">
        <v>650</v>
      </c>
      <c r="C382" s="475"/>
      <c r="D382" s="475"/>
      <c r="E382" s="475"/>
      <c r="F382" s="127"/>
      <c r="G382" s="475"/>
      <c r="H382" s="475"/>
      <c r="I382" s="475"/>
      <c r="J382" s="475"/>
      <c r="K382" s="475"/>
      <c r="L382" s="86"/>
    </row>
    <row r="383" spans="1:14" s="15" customFormat="1" ht="25.5">
      <c r="A383" s="278"/>
      <c r="B383" s="580" t="s">
        <v>244</v>
      </c>
      <c r="C383" s="475"/>
      <c r="D383" s="475"/>
      <c r="E383" s="475"/>
      <c r="F383" s="565" t="s">
        <v>655</v>
      </c>
      <c r="G383" s="565" t="s">
        <v>82</v>
      </c>
      <c r="H383" s="565" t="s">
        <v>82</v>
      </c>
      <c r="I383" s="565" t="s">
        <v>82</v>
      </c>
      <c r="J383" s="565" t="s">
        <v>82</v>
      </c>
      <c r="K383" s="565" t="s">
        <v>82</v>
      </c>
      <c r="L383" s="565" t="s">
        <v>82</v>
      </c>
    </row>
    <row r="384" spans="1:14" s="15" customFormat="1">
      <c r="A384" s="278"/>
      <c r="B384" s="582" t="s">
        <v>171</v>
      </c>
      <c r="C384" s="475"/>
      <c r="D384" s="475"/>
      <c r="E384" s="475"/>
      <c r="F384" s="567" t="s">
        <v>85</v>
      </c>
      <c r="G384" s="567" t="s">
        <v>85</v>
      </c>
      <c r="H384" s="567" t="s">
        <v>85</v>
      </c>
      <c r="I384" s="567" t="s">
        <v>85</v>
      </c>
      <c r="J384" s="567" t="s">
        <v>85</v>
      </c>
      <c r="K384" s="567" t="s">
        <v>85</v>
      </c>
      <c r="L384" s="567" t="s">
        <v>85</v>
      </c>
    </row>
    <row r="385" spans="1:12" s="15" customFormat="1">
      <c r="A385" s="507"/>
      <c r="B385" s="584" t="s">
        <v>173</v>
      </c>
      <c r="C385" s="475"/>
      <c r="D385" s="475"/>
      <c r="E385" s="475"/>
      <c r="F385" s="593"/>
      <c r="G385" s="593"/>
      <c r="H385" s="593"/>
      <c r="I385" s="593"/>
      <c r="J385" s="593"/>
      <c r="K385" s="593"/>
      <c r="L385" s="593"/>
    </row>
    <row r="386" spans="1:12" s="15" customFormat="1">
      <c r="A386" s="850"/>
      <c r="B386" s="611"/>
      <c r="C386" s="475"/>
      <c r="D386" s="475"/>
      <c r="E386" s="475"/>
      <c r="F386" s="569">
        <v>6330.4</v>
      </c>
      <c r="G386" s="569">
        <v>5745.9</v>
      </c>
      <c r="H386" s="569">
        <v>5910</v>
      </c>
      <c r="I386" s="736">
        <v>5845.5</v>
      </c>
      <c r="J386" s="736">
        <v>5515</v>
      </c>
      <c r="K386" s="736">
        <v>5356.4</v>
      </c>
      <c r="L386" s="736">
        <v>5286.8</v>
      </c>
    </row>
    <row r="387" spans="1:12" s="15" customFormat="1">
      <c r="A387" s="594">
        <v>21</v>
      </c>
      <c r="B387" s="568" t="s">
        <v>245</v>
      </c>
      <c r="C387" s="475"/>
      <c r="D387" s="475"/>
      <c r="E387" s="475"/>
      <c r="F387" s="737">
        <v>2164.8000000000002</v>
      </c>
      <c r="G387" s="737">
        <v>2131.1</v>
      </c>
      <c r="H387" s="737">
        <v>2052.1</v>
      </c>
      <c r="I387" s="737">
        <v>2029.4</v>
      </c>
      <c r="J387" s="737">
        <v>1914.7</v>
      </c>
      <c r="K387" s="737">
        <v>1859.6</v>
      </c>
      <c r="L387" s="737">
        <v>1835.5</v>
      </c>
    </row>
    <row r="388" spans="1:12" s="15" customFormat="1">
      <c r="A388" s="597">
        <v>211</v>
      </c>
      <c r="B388" s="588" t="s">
        <v>246</v>
      </c>
      <c r="C388" s="475"/>
      <c r="D388" s="475"/>
      <c r="E388" s="475"/>
      <c r="F388" s="537">
        <v>1489.4</v>
      </c>
      <c r="G388" s="537">
        <v>1516.1</v>
      </c>
      <c r="H388" s="537">
        <v>25.9</v>
      </c>
      <c r="I388" s="737">
        <v>25.61</v>
      </c>
      <c r="J388" s="737">
        <v>24.17</v>
      </c>
      <c r="K388" s="737">
        <v>23.47</v>
      </c>
      <c r="L388" s="737">
        <v>23.17</v>
      </c>
    </row>
    <row r="389" spans="1:12" s="15" customFormat="1">
      <c r="A389" s="597"/>
      <c r="B389" s="735" t="s">
        <v>247</v>
      </c>
      <c r="C389" s="475"/>
      <c r="D389" s="475"/>
      <c r="E389" s="475"/>
      <c r="F389" s="537">
        <v>317.5</v>
      </c>
      <c r="G389" s="537">
        <v>206.2</v>
      </c>
      <c r="H389" s="537">
        <v>1655.5</v>
      </c>
      <c r="I389" s="737">
        <v>1637.16</v>
      </c>
      <c r="J389" s="737">
        <v>1544.62</v>
      </c>
      <c r="K389" s="737">
        <v>1500.19</v>
      </c>
      <c r="L389" s="737">
        <v>1480.69</v>
      </c>
    </row>
    <row r="390" spans="1:12" s="15" customFormat="1">
      <c r="A390" s="597"/>
      <c r="B390" s="735" t="s">
        <v>248</v>
      </c>
      <c r="C390" s="475"/>
      <c r="D390" s="475"/>
      <c r="E390" s="475"/>
      <c r="F390" s="537">
        <v>56.9</v>
      </c>
      <c r="G390" s="537">
        <v>71.099999999999994</v>
      </c>
      <c r="H390" s="537">
        <v>51.5</v>
      </c>
      <c r="I390" s="737">
        <v>50.9</v>
      </c>
      <c r="J390" s="737">
        <v>48.02</v>
      </c>
      <c r="K390" s="737">
        <v>46.64</v>
      </c>
      <c r="L390" s="737">
        <v>46.03</v>
      </c>
    </row>
    <row r="391" spans="1:12" s="15" customFormat="1">
      <c r="A391" s="597">
        <v>212</v>
      </c>
      <c r="B391" s="735" t="s">
        <v>249</v>
      </c>
      <c r="C391" s="475"/>
      <c r="D391" s="475"/>
      <c r="E391" s="475"/>
      <c r="F391" s="537">
        <v>301</v>
      </c>
      <c r="G391" s="537">
        <v>337.7</v>
      </c>
      <c r="H391" s="537">
        <v>319.3</v>
      </c>
      <c r="I391" s="737">
        <v>315.74</v>
      </c>
      <c r="J391" s="737">
        <v>297.89999999999998</v>
      </c>
      <c r="K391" s="737">
        <v>289.33</v>
      </c>
      <c r="L391" s="737">
        <v>285.57</v>
      </c>
    </row>
    <row r="392" spans="1:12" s="15" customFormat="1">
      <c r="A392" s="597">
        <v>22</v>
      </c>
      <c r="B392" s="735" t="s">
        <v>250</v>
      </c>
      <c r="C392" s="475"/>
      <c r="D392" s="475"/>
      <c r="E392" s="475"/>
      <c r="F392" s="585">
        <v>2174</v>
      </c>
      <c r="G392" s="585">
        <v>1963.8</v>
      </c>
      <c r="H392" s="585">
        <v>2434.6</v>
      </c>
      <c r="I392" s="737">
        <v>2407.6999999999998</v>
      </c>
      <c r="J392" s="737">
        <v>2271.6</v>
      </c>
      <c r="K392" s="737">
        <v>2206.3000000000002</v>
      </c>
      <c r="L392" s="737">
        <v>2177.6</v>
      </c>
    </row>
    <row r="393" spans="1:12" s="15" customFormat="1">
      <c r="A393" s="597">
        <v>26</v>
      </c>
      <c r="B393" s="588" t="s">
        <v>251</v>
      </c>
      <c r="C393" s="475"/>
      <c r="D393" s="475"/>
      <c r="E393" s="475"/>
      <c r="F393" s="585">
        <v>893</v>
      </c>
      <c r="G393" s="585">
        <v>794.6</v>
      </c>
      <c r="H393" s="585">
        <v>692.8</v>
      </c>
      <c r="I393" s="737">
        <v>685.2</v>
      </c>
      <c r="J393" s="737">
        <v>646.41999999999996</v>
      </c>
      <c r="K393" s="737">
        <v>627.79999999999995</v>
      </c>
      <c r="L393" s="737">
        <v>619.70000000000005</v>
      </c>
    </row>
    <row r="394" spans="1:12" s="15" customFormat="1">
      <c r="A394" s="597">
        <v>27</v>
      </c>
      <c r="B394" s="588" t="s">
        <v>252</v>
      </c>
      <c r="C394" s="475"/>
      <c r="D394" s="475"/>
      <c r="E394" s="475"/>
      <c r="F394" s="725">
        <v>151.69999999999999</v>
      </c>
      <c r="G394" s="725"/>
      <c r="H394" s="725">
        <v>23.8</v>
      </c>
      <c r="I394" s="737">
        <v>23.6</v>
      </c>
      <c r="J394" s="737">
        <v>22.2</v>
      </c>
      <c r="K394" s="737">
        <v>21.6</v>
      </c>
      <c r="L394" s="737">
        <v>21.3</v>
      </c>
    </row>
    <row r="395" spans="1:12" s="15" customFormat="1">
      <c r="A395" s="597">
        <v>28</v>
      </c>
      <c r="B395" s="588" t="s">
        <v>253</v>
      </c>
      <c r="C395" s="475"/>
      <c r="D395" s="475"/>
      <c r="E395" s="475"/>
      <c r="F395" s="585">
        <v>120.8</v>
      </c>
      <c r="G395" s="585">
        <v>68.900000000000006</v>
      </c>
      <c r="H395" s="585">
        <v>70.599999999999994</v>
      </c>
      <c r="I395" s="737">
        <v>69.8</v>
      </c>
      <c r="J395" s="737">
        <v>65.900000000000006</v>
      </c>
      <c r="K395" s="737">
        <v>64</v>
      </c>
      <c r="L395" s="737">
        <v>63.2</v>
      </c>
    </row>
    <row r="396" spans="1:12" s="15" customFormat="1">
      <c r="A396" s="597">
        <v>31</v>
      </c>
      <c r="B396" s="588" t="s">
        <v>254</v>
      </c>
      <c r="C396" s="475"/>
      <c r="D396" s="475"/>
      <c r="E396" s="475"/>
      <c r="F396" s="585">
        <v>1053</v>
      </c>
      <c r="G396" s="585">
        <v>787.5</v>
      </c>
      <c r="H396" s="585">
        <v>595.6</v>
      </c>
      <c r="I396" s="737">
        <v>589</v>
      </c>
      <c r="J396" s="737">
        <v>555.70000000000005</v>
      </c>
      <c r="K396" s="737">
        <v>539.70000000000005</v>
      </c>
      <c r="L396" s="738">
        <v>532.70000000000005</v>
      </c>
    </row>
    <row r="397" spans="1:12" s="15" customFormat="1">
      <c r="A397" s="597">
        <v>311</v>
      </c>
      <c r="B397" s="588" t="s">
        <v>255</v>
      </c>
      <c r="C397" s="475"/>
      <c r="D397" s="475"/>
      <c r="E397" s="475"/>
      <c r="F397" s="169" t="s">
        <v>119</v>
      </c>
      <c r="G397" s="169" t="s">
        <v>119</v>
      </c>
      <c r="H397" s="169">
        <v>102.9</v>
      </c>
      <c r="I397" s="737">
        <v>101.8</v>
      </c>
      <c r="J397" s="737">
        <v>96.04</v>
      </c>
      <c r="K397" s="737">
        <v>93.28</v>
      </c>
      <c r="L397" s="737">
        <v>92.07</v>
      </c>
    </row>
    <row r="398" spans="1:12" s="15" customFormat="1">
      <c r="A398" s="597"/>
      <c r="B398" s="735" t="s">
        <v>256</v>
      </c>
      <c r="C398" s="475"/>
      <c r="D398" s="475"/>
      <c r="E398" s="475"/>
      <c r="F398" s="169" t="s">
        <v>119</v>
      </c>
      <c r="G398" s="169" t="s">
        <v>119</v>
      </c>
      <c r="H398" s="169">
        <v>1.1000000000000001</v>
      </c>
      <c r="I398" s="737">
        <v>1.04</v>
      </c>
      <c r="J398" s="737">
        <v>0.98</v>
      </c>
      <c r="K398" s="737">
        <v>0.96</v>
      </c>
      <c r="L398" s="737">
        <v>0.94</v>
      </c>
    </row>
    <row r="399" spans="1:12" s="15" customFormat="1">
      <c r="A399" s="597"/>
      <c r="B399" s="735" t="s">
        <v>257</v>
      </c>
      <c r="C399" s="475"/>
      <c r="D399" s="475"/>
      <c r="E399" s="475"/>
      <c r="F399" s="169" t="s">
        <v>119</v>
      </c>
      <c r="G399" s="169" t="s">
        <v>119</v>
      </c>
      <c r="H399" s="169">
        <v>6.8</v>
      </c>
      <c r="I399" s="737">
        <v>6.74</v>
      </c>
      <c r="J399" s="737">
        <v>6.36</v>
      </c>
      <c r="K399" s="737">
        <v>6.18</v>
      </c>
      <c r="L399" s="737">
        <v>6.1</v>
      </c>
    </row>
    <row r="400" spans="1:12" s="15" customFormat="1">
      <c r="A400" s="597"/>
      <c r="B400" s="735" t="s">
        <v>258</v>
      </c>
      <c r="C400" s="475"/>
      <c r="D400" s="475"/>
      <c r="E400" s="475"/>
      <c r="F400" s="585">
        <v>1016</v>
      </c>
      <c r="G400" s="585">
        <v>787.5</v>
      </c>
      <c r="H400" s="585">
        <v>431.7</v>
      </c>
      <c r="I400" s="737">
        <v>426.89</v>
      </c>
      <c r="J400" s="737">
        <v>402.76</v>
      </c>
      <c r="K400" s="737">
        <v>391.17</v>
      </c>
      <c r="L400" s="737">
        <v>386.09</v>
      </c>
    </row>
    <row r="401" spans="1:12" s="15" customFormat="1">
      <c r="A401" s="597"/>
      <c r="B401" s="735" t="s">
        <v>259</v>
      </c>
      <c r="C401" s="475"/>
      <c r="D401" s="475"/>
      <c r="E401" s="475"/>
      <c r="F401" s="725">
        <v>2.1</v>
      </c>
      <c r="G401" s="725" t="s">
        <v>119</v>
      </c>
      <c r="H401" s="725">
        <v>2.7</v>
      </c>
      <c r="I401" s="737">
        <v>2.72</v>
      </c>
      <c r="J401" s="737">
        <v>2.57</v>
      </c>
      <c r="K401" s="737">
        <v>2.4900000000000002</v>
      </c>
      <c r="L401" s="737">
        <v>2.46</v>
      </c>
    </row>
    <row r="402" spans="1:12" s="15" customFormat="1">
      <c r="A402" s="597"/>
      <c r="B402" s="735" t="s">
        <v>260</v>
      </c>
      <c r="C402" s="475"/>
      <c r="D402" s="475"/>
      <c r="E402" s="475"/>
      <c r="F402" s="725" t="s">
        <v>119</v>
      </c>
      <c r="G402" s="725" t="s">
        <v>119</v>
      </c>
      <c r="H402" s="725">
        <v>3.5</v>
      </c>
      <c r="I402" s="737">
        <v>3.41</v>
      </c>
      <c r="J402" s="737">
        <v>3.22</v>
      </c>
      <c r="K402" s="737">
        <v>3.13</v>
      </c>
      <c r="L402" s="737">
        <v>3.09</v>
      </c>
    </row>
    <row r="403" spans="1:12" s="15" customFormat="1">
      <c r="A403" s="597"/>
      <c r="B403" s="735" t="s">
        <v>261</v>
      </c>
      <c r="C403" s="475"/>
      <c r="D403" s="475"/>
      <c r="E403" s="475"/>
      <c r="F403" s="725" t="s">
        <v>119</v>
      </c>
      <c r="G403" s="725" t="s">
        <v>119</v>
      </c>
      <c r="H403" s="725">
        <v>12.8</v>
      </c>
      <c r="I403" s="737">
        <v>12.61</v>
      </c>
      <c r="J403" s="737">
        <v>11.9</v>
      </c>
      <c r="K403" s="737">
        <v>11.56</v>
      </c>
      <c r="L403" s="737">
        <v>11.41</v>
      </c>
    </row>
    <row r="404" spans="1:12" s="15" customFormat="1">
      <c r="A404" s="597"/>
      <c r="B404" s="735" t="s">
        <v>262</v>
      </c>
      <c r="C404" s="475"/>
      <c r="D404" s="475"/>
      <c r="E404" s="475"/>
      <c r="F404" s="725">
        <v>21.5</v>
      </c>
      <c r="G404" s="725" t="s">
        <v>119</v>
      </c>
      <c r="H404" s="725">
        <v>14.1</v>
      </c>
      <c r="I404" s="737">
        <v>13.92</v>
      </c>
      <c r="J404" s="737">
        <v>13.13</v>
      </c>
      <c r="K404" s="737">
        <v>12.76</v>
      </c>
      <c r="L404" s="737">
        <v>12.59</v>
      </c>
    </row>
    <row r="405" spans="1:12" s="15" customFormat="1">
      <c r="A405" s="597"/>
      <c r="B405" s="735" t="s">
        <v>263</v>
      </c>
      <c r="C405" s="475"/>
      <c r="D405" s="475"/>
      <c r="E405" s="475"/>
      <c r="F405" s="725" t="s">
        <v>119</v>
      </c>
      <c r="G405" s="725" t="s">
        <v>119</v>
      </c>
      <c r="H405" s="725">
        <v>16.2</v>
      </c>
      <c r="I405" s="737">
        <v>16.059999999999999</v>
      </c>
      <c r="J405" s="737">
        <v>15.16</v>
      </c>
      <c r="K405" s="737">
        <v>14.72</v>
      </c>
      <c r="L405" s="737">
        <v>14.53</v>
      </c>
    </row>
    <row r="406" spans="1:12" s="15" customFormat="1">
      <c r="A406" s="597"/>
      <c r="B406" s="735" t="s">
        <v>264</v>
      </c>
      <c r="C406" s="475"/>
      <c r="D406" s="475"/>
      <c r="E406" s="475"/>
      <c r="F406" s="725">
        <v>13.5</v>
      </c>
      <c r="G406" s="725" t="s">
        <v>119</v>
      </c>
      <c r="H406" s="725">
        <v>3.8</v>
      </c>
      <c r="I406" s="737">
        <v>3.81</v>
      </c>
      <c r="J406" s="737">
        <v>3.59</v>
      </c>
      <c r="K406" s="737">
        <v>3.49</v>
      </c>
      <c r="L406" s="737">
        <v>3.44</v>
      </c>
    </row>
    <row r="407" spans="1:12" s="15" customFormat="1">
      <c r="A407" s="597">
        <v>52</v>
      </c>
      <c r="B407" s="735" t="s">
        <v>265</v>
      </c>
      <c r="C407" s="475"/>
      <c r="D407" s="475"/>
      <c r="E407" s="475"/>
      <c r="F407" s="725" t="s">
        <v>119</v>
      </c>
      <c r="G407" s="725" t="s">
        <v>119</v>
      </c>
      <c r="H407" s="725" t="s">
        <v>119</v>
      </c>
      <c r="I407" s="739" t="s">
        <v>119</v>
      </c>
      <c r="J407" s="739" t="s">
        <v>119</v>
      </c>
      <c r="K407" s="739" t="s">
        <v>119</v>
      </c>
      <c r="L407" s="739" t="s">
        <v>119</v>
      </c>
    </row>
    <row r="408" spans="1:12" s="15" customFormat="1">
      <c r="A408" s="597">
        <v>9</v>
      </c>
      <c r="B408" s="588" t="s">
        <v>266</v>
      </c>
      <c r="C408" s="475"/>
      <c r="D408" s="475"/>
      <c r="E408" s="475"/>
      <c r="F408" s="725">
        <v>-227</v>
      </c>
      <c r="G408" s="725"/>
      <c r="H408" s="725">
        <v>40.4</v>
      </c>
      <c r="I408" s="737">
        <v>40.799999999999997</v>
      </c>
      <c r="J408" s="737">
        <v>38.5</v>
      </c>
      <c r="K408" s="737">
        <v>37.39</v>
      </c>
      <c r="L408" s="737">
        <v>36.9</v>
      </c>
    </row>
    <row r="409" spans="1:12" s="15" customFormat="1">
      <c r="A409" s="597"/>
      <c r="B409" s="588" t="s">
        <v>267</v>
      </c>
      <c r="C409" s="475"/>
      <c r="D409" s="475"/>
      <c r="E409" s="475"/>
      <c r="F409" s="537"/>
      <c r="G409" s="537"/>
      <c r="H409" s="537"/>
      <c r="I409" s="737"/>
      <c r="J409" s="737"/>
      <c r="K409" s="737"/>
      <c r="L409" s="737"/>
    </row>
    <row r="410" spans="1:12" s="15" customFormat="1">
      <c r="A410" s="597"/>
      <c r="B410" s="588"/>
      <c r="C410" s="475"/>
      <c r="D410" s="475"/>
      <c r="E410" s="475"/>
      <c r="F410" s="569">
        <v>3949.8</v>
      </c>
      <c r="G410" s="569">
        <v>3706.6</v>
      </c>
      <c r="H410" s="569">
        <v>3800.5</v>
      </c>
      <c r="I410" s="736">
        <v>3612.1</v>
      </c>
      <c r="J410" s="736">
        <v>4379.3</v>
      </c>
      <c r="K410" s="736">
        <v>4842.7</v>
      </c>
      <c r="L410" s="736">
        <v>5136.1000000000004</v>
      </c>
    </row>
    <row r="411" spans="1:12" s="15" customFormat="1">
      <c r="A411" s="594">
        <v>21</v>
      </c>
      <c r="B411" s="568" t="s">
        <v>268</v>
      </c>
      <c r="C411" s="475"/>
      <c r="D411" s="475"/>
      <c r="E411" s="475"/>
      <c r="F411" s="537">
        <v>1457.8</v>
      </c>
      <c r="G411" s="537">
        <v>1405.1</v>
      </c>
      <c r="H411" s="537">
        <v>1406.3</v>
      </c>
      <c r="I411" s="737">
        <v>1421.8</v>
      </c>
      <c r="J411" s="737">
        <v>1341.4</v>
      </c>
      <c r="K411" s="737">
        <v>1302.9000000000001</v>
      </c>
      <c r="L411" s="737">
        <v>1285.9000000000001</v>
      </c>
    </row>
    <row r="412" spans="1:12" s="15" customFormat="1">
      <c r="A412" s="597">
        <v>211</v>
      </c>
      <c r="B412" s="588" t="s">
        <v>246</v>
      </c>
      <c r="C412" s="475"/>
      <c r="D412" s="475"/>
      <c r="E412" s="475"/>
      <c r="F412" s="725">
        <v>0.1</v>
      </c>
      <c r="G412" s="725"/>
      <c r="H412" s="725"/>
      <c r="I412" s="739"/>
      <c r="J412" s="739"/>
      <c r="K412" s="739"/>
      <c r="L412" s="739"/>
    </row>
    <row r="413" spans="1:12" s="15" customFormat="1">
      <c r="A413" s="597"/>
      <c r="B413" s="735" t="s">
        <v>247</v>
      </c>
      <c r="C413" s="475"/>
      <c r="D413" s="475"/>
      <c r="E413" s="475"/>
      <c r="F413" s="537">
        <v>1435.8</v>
      </c>
      <c r="G413" s="537">
        <v>1405.1</v>
      </c>
      <c r="H413" s="537">
        <v>1365.8</v>
      </c>
      <c r="I413" s="737">
        <v>1380.95</v>
      </c>
      <c r="J413" s="737">
        <v>1302.8900000000001</v>
      </c>
      <c r="K413" s="737">
        <v>1265.42</v>
      </c>
      <c r="L413" s="737">
        <v>1248.97</v>
      </c>
    </row>
    <row r="414" spans="1:12" s="15" customFormat="1">
      <c r="A414" s="597"/>
      <c r="B414" s="735" t="s">
        <v>248</v>
      </c>
      <c r="C414" s="475"/>
      <c r="D414" s="475"/>
      <c r="E414" s="475"/>
      <c r="F414" s="725">
        <v>19</v>
      </c>
      <c r="G414" s="725" t="s">
        <v>119</v>
      </c>
      <c r="H414" s="725">
        <v>40.4</v>
      </c>
      <c r="I414" s="737">
        <v>40.85</v>
      </c>
      <c r="J414" s="737">
        <v>38.54</v>
      </c>
      <c r="K414" s="737">
        <v>37.43</v>
      </c>
      <c r="L414" s="737">
        <v>36.950000000000003</v>
      </c>
    </row>
    <row r="415" spans="1:12" s="15" customFormat="1">
      <c r="A415" s="597">
        <v>212</v>
      </c>
      <c r="B415" s="735" t="s">
        <v>249</v>
      </c>
      <c r="C415" s="475"/>
      <c r="D415" s="475"/>
      <c r="E415" s="475"/>
      <c r="F415" s="725">
        <v>3</v>
      </c>
      <c r="G415" s="725" t="s">
        <v>119</v>
      </c>
      <c r="H415" s="725" t="s">
        <v>119</v>
      </c>
      <c r="I415" s="739" t="s">
        <v>119</v>
      </c>
      <c r="J415" s="739" t="s">
        <v>119</v>
      </c>
      <c r="K415" s="739" t="s">
        <v>119</v>
      </c>
      <c r="L415" s="739" t="s">
        <v>119</v>
      </c>
    </row>
    <row r="416" spans="1:12" s="15" customFormat="1">
      <c r="A416" s="597">
        <v>22</v>
      </c>
      <c r="B416" s="735" t="s">
        <v>250</v>
      </c>
      <c r="C416" s="475"/>
      <c r="D416" s="475"/>
      <c r="E416" s="475"/>
      <c r="F416" s="537">
        <v>568.6</v>
      </c>
      <c r="G416" s="537">
        <v>832.8</v>
      </c>
      <c r="H416" s="537">
        <v>818.9</v>
      </c>
      <c r="I416" s="737">
        <v>809.8</v>
      </c>
      <c r="J416" s="737">
        <v>764.1</v>
      </c>
      <c r="K416" s="737">
        <v>742.1</v>
      </c>
      <c r="L416" s="737">
        <v>732.4</v>
      </c>
    </row>
    <row r="417" spans="1:12" s="15" customFormat="1">
      <c r="A417" s="597">
        <v>24</v>
      </c>
      <c r="B417" s="588" t="s">
        <v>251</v>
      </c>
      <c r="C417" s="475"/>
      <c r="D417" s="475"/>
      <c r="E417" s="475"/>
      <c r="F417" s="725" t="s">
        <v>119</v>
      </c>
      <c r="G417" s="725" t="s">
        <v>119</v>
      </c>
      <c r="H417" s="725">
        <v>100</v>
      </c>
      <c r="I417" s="737">
        <v>98.89</v>
      </c>
      <c r="J417" s="737">
        <v>93.3</v>
      </c>
      <c r="K417" s="737">
        <v>90.62</v>
      </c>
      <c r="L417" s="737">
        <v>89.44</v>
      </c>
    </row>
    <row r="418" spans="1:12" s="15" customFormat="1">
      <c r="A418" s="597">
        <v>26</v>
      </c>
      <c r="B418" s="588" t="s">
        <v>157</v>
      </c>
      <c r="C418" s="475"/>
      <c r="D418" s="475"/>
      <c r="E418" s="475"/>
      <c r="F418" s="537">
        <v>1883.9</v>
      </c>
      <c r="G418" s="537">
        <v>1445.7</v>
      </c>
      <c r="H418" s="537">
        <v>1420.4</v>
      </c>
      <c r="I418" s="737">
        <v>1227.2</v>
      </c>
      <c r="J418" s="737">
        <v>2129.1999999999998</v>
      </c>
      <c r="K418" s="737">
        <v>2657.3</v>
      </c>
      <c r="L418" s="737">
        <v>2979.1</v>
      </c>
    </row>
    <row r="419" spans="1:12" s="15" customFormat="1">
      <c r="A419" s="597"/>
      <c r="B419" s="588" t="s">
        <v>223</v>
      </c>
      <c r="C419" s="475"/>
      <c r="D419" s="475"/>
      <c r="E419" s="475"/>
      <c r="F419" s="537">
        <v>741.9</v>
      </c>
      <c r="G419" s="537">
        <v>670.8</v>
      </c>
      <c r="H419" s="537">
        <v>766.1</v>
      </c>
      <c r="I419" s="737">
        <v>757.63</v>
      </c>
      <c r="J419" s="737">
        <v>714.8</v>
      </c>
      <c r="K419" s="737">
        <v>1148.8499999999999</v>
      </c>
      <c r="L419" s="737">
        <v>1133.92</v>
      </c>
    </row>
    <row r="420" spans="1:12" s="15" customFormat="1">
      <c r="A420" s="597"/>
      <c r="B420" s="735" t="s">
        <v>269</v>
      </c>
      <c r="C420" s="475"/>
      <c r="D420" s="475"/>
      <c r="E420" s="475"/>
      <c r="F420" s="537">
        <v>1142</v>
      </c>
      <c r="G420" s="537">
        <v>774.9</v>
      </c>
      <c r="H420" s="537">
        <v>654.29999999999995</v>
      </c>
      <c r="I420" s="737">
        <v>469.57</v>
      </c>
      <c r="J420" s="737">
        <v>1414.43</v>
      </c>
      <c r="K420" s="737">
        <v>1508.49</v>
      </c>
      <c r="L420" s="737">
        <v>1845.19</v>
      </c>
    </row>
    <row r="421" spans="1:12" s="15" customFormat="1">
      <c r="A421" s="597">
        <v>31</v>
      </c>
      <c r="B421" s="735" t="s">
        <v>270</v>
      </c>
      <c r="C421" s="475"/>
      <c r="D421" s="475"/>
      <c r="E421" s="475"/>
      <c r="F421" s="537">
        <v>39.5</v>
      </c>
      <c r="G421" s="537">
        <v>23</v>
      </c>
      <c r="H421" s="537">
        <v>55</v>
      </c>
      <c r="I421" s="737">
        <v>54.4</v>
      </c>
      <c r="J421" s="737">
        <v>51.3</v>
      </c>
      <c r="K421" s="737">
        <v>49.8</v>
      </c>
      <c r="L421" s="737">
        <v>49.2</v>
      </c>
    </row>
    <row r="422" spans="1:12" s="15" customFormat="1">
      <c r="A422" s="597">
        <v>311</v>
      </c>
      <c r="B422" s="588" t="s">
        <v>255</v>
      </c>
      <c r="C422" s="475"/>
      <c r="D422" s="475"/>
      <c r="E422" s="475"/>
      <c r="F422" s="537">
        <v>39.5</v>
      </c>
      <c r="G422" s="537">
        <v>23</v>
      </c>
      <c r="H422" s="537">
        <v>55</v>
      </c>
      <c r="I422" s="737">
        <v>54.4</v>
      </c>
      <c r="J422" s="737">
        <v>51.3</v>
      </c>
      <c r="K422" s="737">
        <v>49.8</v>
      </c>
      <c r="L422" s="737">
        <v>49.2</v>
      </c>
    </row>
    <row r="423" spans="1:12" s="15" customFormat="1">
      <c r="A423" s="597">
        <v>9</v>
      </c>
      <c r="B423" s="735" t="s">
        <v>256</v>
      </c>
      <c r="C423" s="475"/>
      <c r="D423" s="475"/>
      <c r="E423" s="475"/>
      <c r="F423" s="725" t="s">
        <v>119</v>
      </c>
      <c r="G423" s="725" t="s">
        <v>119</v>
      </c>
      <c r="H423" s="725" t="s">
        <v>119</v>
      </c>
      <c r="I423" s="739" t="s">
        <v>119</v>
      </c>
      <c r="J423" s="739" t="s">
        <v>119</v>
      </c>
      <c r="K423" s="739" t="s">
        <v>119</v>
      </c>
      <c r="L423" s="739" t="s">
        <v>119</v>
      </c>
    </row>
    <row r="424" spans="1:12" s="15" customFormat="1">
      <c r="A424" s="597"/>
      <c r="B424" s="588" t="s">
        <v>267</v>
      </c>
      <c r="C424" s="475"/>
      <c r="D424" s="475"/>
      <c r="E424" s="475"/>
      <c r="F424" s="537"/>
      <c r="G424" s="537"/>
      <c r="H424" s="537"/>
      <c r="I424" s="737"/>
      <c r="J424" s="737"/>
      <c r="K424" s="737"/>
      <c r="L424" s="737"/>
    </row>
    <row r="425" spans="1:12" s="15" customFormat="1">
      <c r="A425" s="597"/>
      <c r="B425" s="588"/>
      <c r="C425" s="475"/>
      <c r="D425" s="475"/>
      <c r="E425" s="475"/>
      <c r="F425" s="569">
        <v>232.3</v>
      </c>
      <c r="G425" s="569">
        <v>206.4</v>
      </c>
      <c r="H425" s="569">
        <v>248.5</v>
      </c>
      <c r="I425" s="736">
        <v>245.7</v>
      </c>
      <c r="J425" s="736">
        <v>231.8</v>
      </c>
      <c r="K425" s="736">
        <v>225.2</v>
      </c>
      <c r="L425" s="736">
        <v>222.2</v>
      </c>
    </row>
    <row r="426" spans="1:12" s="15" customFormat="1">
      <c r="A426" s="594">
        <v>21</v>
      </c>
      <c r="B426" s="568" t="s">
        <v>271</v>
      </c>
      <c r="C426" s="475"/>
      <c r="D426" s="475"/>
      <c r="E426" s="475"/>
      <c r="F426" s="537">
        <v>103.5</v>
      </c>
      <c r="G426" s="537">
        <v>66</v>
      </c>
      <c r="H426" s="537">
        <v>106</v>
      </c>
      <c r="I426" s="737">
        <v>104.8</v>
      </c>
      <c r="J426" s="737">
        <v>98.9</v>
      </c>
      <c r="K426" s="737">
        <v>96.1</v>
      </c>
      <c r="L426" s="737">
        <v>94.8</v>
      </c>
    </row>
    <row r="427" spans="1:12" s="15" customFormat="1">
      <c r="A427" s="597">
        <v>211</v>
      </c>
      <c r="B427" s="588" t="s">
        <v>246</v>
      </c>
      <c r="C427" s="475"/>
      <c r="D427" s="475"/>
      <c r="E427" s="475"/>
      <c r="F427" s="725" t="s">
        <v>119</v>
      </c>
      <c r="G427" s="725" t="s">
        <v>119</v>
      </c>
      <c r="H427" s="725" t="s">
        <v>119</v>
      </c>
      <c r="I427" s="739" t="s">
        <v>119</v>
      </c>
      <c r="J427" s="739" t="s">
        <v>119</v>
      </c>
      <c r="K427" s="739" t="s">
        <v>119</v>
      </c>
      <c r="L427" s="739" t="s">
        <v>119</v>
      </c>
    </row>
    <row r="428" spans="1:12" s="15" customFormat="1">
      <c r="A428" s="597"/>
      <c r="B428" s="735" t="s">
        <v>247</v>
      </c>
      <c r="C428" s="475"/>
      <c r="D428" s="475"/>
      <c r="E428" s="475"/>
      <c r="F428" s="537">
        <v>100.6</v>
      </c>
      <c r="G428" s="537">
        <v>52.3</v>
      </c>
      <c r="H428" s="537">
        <v>103.6</v>
      </c>
      <c r="I428" s="737">
        <v>102.45</v>
      </c>
      <c r="J428" s="737">
        <v>96.66</v>
      </c>
      <c r="K428" s="737">
        <v>93.88</v>
      </c>
      <c r="L428" s="737">
        <v>92.66</v>
      </c>
    </row>
    <row r="429" spans="1:12" s="15" customFormat="1">
      <c r="A429" s="597"/>
      <c r="B429" s="735" t="s">
        <v>248</v>
      </c>
      <c r="C429" s="475"/>
      <c r="D429" s="475"/>
      <c r="E429" s="475"/>
      <c r="F429" s="537">
        <v>2.5</v>
      </c>
      <c r="G429" s="537">
        <v>13.7</v>
      </c>
      <c r="H429" s="537">
        <v>2.4</v>
      </c>
      <c r="I429" s="737">
        <v>2.37</v>
      </c>
      <c r="J429" s="737">
        <v>2.2400000000000002</v>
      </c>
      <c r="K429" s="737">
        <v>2.17</v>
      </c>
      <c r="L429" s="737">
        <v>2.15</v>
      </c>
    </row>
    <row r="430" spans="1:12" s="15" customFormat="1">
      <c r="A430" s="597">
        <v>212</v>
      </c>
      <c r="B430" s="735" t="s">
        <v>249</v>
      </c>
      <c r="C430" s="475"/>
      <c r="D430" s="475"/>
      <c r="E430" s="475"/>
      <c r="F430" s="725">
        <v>0.3</v>
      </c>
      <c r="G430" s="725" t="s">
        <v>119</v>
      </c>
      <c r="H430" s="725" t="s">
        <v>119</v>
      </c>
      <c r="I430" s="739" t="s">
        <v>119</v>
      </c>
      <c r="J430" s="739" t="s">
        <v>119</v>
      </c>
      <c r="K430" s="739" t="s">
        <v>119</v>
      </c>
      <c r="L430" s="739" t="s">
        <v>119</v>
      </c>
    </row>
    <row r="431" spans="1:12" s="15" customFormat="1">
      <c r="A431" s="597">
        <v>22</v>
      </c>
      <c r="B431" s="735" t="s">
        <v>250</v>
      </c>
      <c r="C431" s="475"/>
      <c r="D431" s="475"/>
      <c r="E431" s="475"/>
      <c r="F431" s="537">
        <v>26.8</v>
      </c>
      <c r="G431" s="537">
        <v>65</v>
      </c>
      <c r="H431" s="537">
        <v>24.8</v>
      </c>
      <c r="I431" s="737">
        <v>24.5</v>
      </c>
      <c r="J431" s="737">
        <v>23.1</v>
      </c>
      <c r="K431" s="737">
        <v>22.4</v>
      </c>
      <c r="L431" s="737">
        <v>22.2</v>
      </c>
    </row>
    <row r="432" spans="1:12" s="15" customFormat="1">
      <c r="A432" s="597">
        <v>26</v>
      </c>
      <c r="B432" s="588" t="s">
        <v>251</v>
      </c>
      <c r="C432" s="475"/>
      <c r="D432" s="475"/>
      <c r="E432" s="475"/>
      <c r="F432" s="537">
        <v>102</v>
      </c>
      <c r="G432" s="537">
        <v>75.3</v>
      </c>
      <c r="H432" s="537">
        <v>117.7</v>
      </c>
      <c r="I432" s="737">
        <v>116.4</v>
      </c>
      <c r="J432" s="737">
        <v>109.8</v>
      </c>
      <c r="K432" s="737">
        <v>106.7</v>
      </c>
      <c r="L432" s="737">
        <v>105.3</v>
      </c>
    </row>
    <row r="433" spans="1:12" s="15" customFormat="1">
      <c r="A433" s="597">
        <v>263</v>
      </c>
      <c r="B433" s="588" t="s">
        <v>252</v>
      </c>
      <c r="C433" s="475"/>
      <c r="D433" s="475"/>
      <c r="E433" s="475"/>
      <c r="F433" s="537">
        <v>82</v>
      </c>
      <c r="G433" s="537">
        <v>67</v>
      </c>
      <c r="H433" s="537">
        <v>107</v>
      </c>
      <c r="I433" s="737">
        <v>105.82</v>
      </c>
      <c r="J433" s="737">
        <v>99.83</v>
      </c>
      <c r="K433" s="737">
        <v>96.96</v>
      </c>
      <c r="L433" s="737">
        <v>95.7</v>
      </c>
    </row>
    <row r="434" spans="1:12" s="15" customFormat="1">
      <c r="A434" s="597"/>
      <c r="B434" s="735" t="s">
        <v>272</v>
      </c>
      <c r="C434" s="475"/>
      <c r="D434" s="475"/>
      <c r="E434" s="475"/>
      <c r="F434" s="537">
        <v>20</v>
      </c>
      <c r="G434" s="537">
        <v>8.3000000000000007</v>
      </c>
      <c r="H434" s="537">
        <v>10.7</v>
      </c>
      <c r="I434" s="737">
        <v>10.59</v>
      </c>
      <c r="J434" s="737">
        <v>9.99</v>
      </c>
      <c r="K434" s="737">
        <v>9.7100000000000009</v>
      </c>
      <c r="L434" s="737">
        <v>9.58</v>
      </c>
    </row>
    <row r="435" spans="1:12" s="15" customFormat="1">
      <c r="A435" s="597">
        <v>31</v>
      </c>
      <c r="B435" s="735" t="s">
        <v>270</v>
      </c>
      <c r="C435" s="475"/>
      <c r="D435" s="475"/>
      <c r="E435" s="475"/>
      <c r="F435" s="725" t="s">
        <v>119</v>
      </c>
      <c r="G435" s="725" t="s">
        <v>119</v>
      </c>
      <c r="H435" s="725" t="s">
        <v>119</v>
      </c>
      <c r="I435" s="739" t="s">
        <v>119</v>
      </c>
      <c r="J435" s="739" t="s">
        <v>119</v>
      </c>
      <c r="K435" s="739" t="s">
        <v>119</v>
      </c>
      <c r="L435" s="739" t="s">
        <v>119</v>
      </c>
    </row>
    <row r="436" spans="1:12" s="15" customFormat="1">
      <c r="A436" s="597">
        <v>9</v>
      </c>
      <c r="B436" s="588" t="s">
        <v>255</v>
      </c>
      <c r="C436" s="475"/>
      <c r="D436" s="475"/>
      <c r="E436" s="475"/>
      <c r="F436" s="725" t="s">
        <v>119</v>
      </c>
      <c r="G436" s="725" t="s">
        <v>119</v>
      </c>
      <c r="H436" s="725" t="s">
        <v>119</v>
      </c>
      <c r="I436" s="739" t="s">
        <v>119</v>
      </c>
      <c r="J436" s="739" t="s">
        <v>119</v>
      </c>
      <c r="K436" s="739" t="s">
        <v>119</v>
      </c>
      <c r="L436" s="739" t="s">
        <v>119</v>
      </c>
    </row>
    <row r="437" spans="1:12" s="15" customFormat="1">
      <c r="A437" s="597"/>
      <c r="B437" s="588" t="s">
        <v>267</v>
      </c>
      <c r="C437" s="475"/>
      <c r="D437" s="475"/>
      <c r="E437" s="475"/>
      <c r="F437" s="537"/>
      <c r="G437" s="537"/>
      <c r="H437" s="537"/>
      <c r="I437" s="740"/>
      <c r="J437" s="740"/>
      <c r="K437" s="740"/>
      <c r="L437" s="740"/>
    </row>
    <row r="438" spans="1:12" s="15" customFormat="1">
      <c r="A438" s="597"/>
      <c r="B438" s="588"/>
      <c r="C438" s="475"/>
      <c r="D438" s="475"/>
      <c r="E438" s="475"/>
      <c r="F438" s="569">
        <v>667.5</v>
      </c>
      <c r="G438" s="569">
        <v>631.6</v>
      </c>
      <c r="H438" s="569">
        <v>665.8</v>
      </c>
      <c r="I438" s="736">
        <v>658.4</v>
      </c>
      <c r="J438" s="736">
        <v>621.20000000000005</v>
      </c>
      <c r="K438" s="736">
        <v>603.29999999999995</v>
      </c>
      <c r="L438" s="736">
        <v>595.5</v>
      </c>
    </row>
    <row r="439" spans="1:12" s="15" customFormat="1">
      <c r="A439" s="594">
        <v>21</v>
      </c>
      <c r="B439" s="568" t="s">
        <v>273</v>
      </c>
      <c r="C439" s="475"/>
      <c r="D439" s="475"/>
      <c r="E439" s="475"/>
      <c r="F439" s="537">
        <v>298</v>
      </c>
      <c r="G439" s="537">
        <v>312.8</v>
      </c>
      <c r="H439" s="537">
        <v>267.8</v>
      </c>
      <c r="I439" s="737">
        <v>264.89999999999998</v>
      </c>
      <c r="J439" s="737">
        <v>249.9</v>
      </c>
      <c r="K439" s="737">
        <v>242.7</v>
      </c>
      <c r="L439" s="737">
        <v>239.5</v>
      </c>
    </row>
    <row r="440" spans="1:12" s="15" customFormat="1">
      <c r="A440" s="597">
        <v>211</v>
      </c>
      <c r="B440" s="588" t="s">
        <v>246</v>
      </c>
      <c r="C440" s="475"/>
      <c r="D440" s="475"/>
      <c r="E440" s="475"/>
      <c r="F440" s="537">
        <v>255.6</v>
      </c>
      <c r="G440" s="537">
        <v>270</v>
      </c>
      <c r="H440" s="537" t="s">
        <v>119</v>
      </c>
      <c r="I440" s="739" t="s">
        <v>119</v>
      </c>
      <c r="J440" s="739" t="s">
        <v>119</v>
      </c>
      <c r="K440" s="739" t="s">
        <v>119</v>
      </c>
      <c r="L440" s="739" t="s">
        <v>119</v>
      </c>
    </row>
    <row r="441" spans="1:12" s="15" customFormat="1">
      <c r="A441" s="597"/>
      <c r="B441" s="735" t="s">
        <v>247</v>
      </c>
      <c r="C441" s="475"/>
      <c r="D441" s="475"/>
      <c r="E441" s="475"/>
      <c r="F441" s="537">
        <v>9.8000000000000007</v>
      </c>
      <c r="G441" s="537">
        <v>6.7</v>
      </c>
      <c r="H441" s="537">
        <v>262.39999999999998</v>
      </c>
      <c r="I441" s="737">
        <v>259.47000000000003</v>
      </c>
      <c r="J441" s="737">
        <v>244.81</v>
      </c>
      <c r="K441" s="737">
        <v>237.77</v>
      </c>
      <c r="L441" s="737">
        <v>234.67</v>
      </c>
    </row>
    <row r="442" spans="1:12" s="15" customFormat="1">
      <c r="A442" s="597"/>
      <c r="B442" s="735" t="s">
        <v>248</v>
      </c>
      <c r="C442" s="475"/>
      <c r="D442" s="475"/>
      <c r="E442" s="475"/>
      <c r="F442" s="537">
        <v>8.1</v>
      </c>
      <c r="G442" s="537">
        <v>9.6</v>
      </c>
      <c r="H442" s="537">
        <v>3.7</v>
      </c>
      <c r="I442" s="737">
        <v>3.7</v>
      </c>
      <c r="J442" s="737">
        <v>3.49</v>
      </c>
      <c r="K442" s="737">
        <v>3.39</v>
      </c>
      <c r="L442" s="737">
        <v>3.35</v>
      </c>
    </row>
    <row r="443" spans="1:12" s="15" customFormat="1">
      <c r="A443" s="597">
        <v>212</v>
      </c>
      <c r="B443" s="735" t="s">
        <v>249</v>
      </c>
      <c r="C443" s="475"/>
      <c r="D443" s="475"/>
      <c r="E443" s="475"/>
      <c r="F443" s="537">
        <v>24.6</v>
      </c>
      <c r="G443" s="537">
        <v>26.5</v>
      </c>
      <c r="H443" s="537">
        <v>1.7</v>
      </c>
      <c r="I443" s="737">
        <v>1.69</v>
      </c>
      <c r="J443" s="737">
        <v>1.59</v>
      </c>
      <c r="K443" s="737">
        <v>1.55</v>
      </c>
      <c r="L443" s="737">
        <v>1.53</v>
      </c>
    </row>
    <row r="444" spans="1:12" s="15" customFormat="1">
      <c r="A444" s="597">
        <v>22</v>
      </c>
      <c r="B444" s="735" t="s">
        <v>250</v>
      </c>
      <c r="C444" s="475"/>
      <c r="D444" s="475"/>
      <c r="E444" s="475"/>
      <c r="F444" s="537">
        <v>185.5</v>
      </c>
      <c r="G444" s="537">
        <v>179.5</v>
      </c>
      <c r="H444" s="537">
        <v>175.3</v>
      </c>
      <c r="I444" s="737">
        <v>173.3</v>
      </c>
      <c r="J444" s="737">
        <v>163.5</v>
      </c>
      <c r="K444" s="737">
        <v>158.80000000000001</v>
      </c>
      <c r="L444" s="737">
        <v>156.80000000000001</v>
      </c>
    </row>
    <row r="445" spans="1:12" s="15" customFormat="1">
      <c r="A445" s="597">
        <v>26</v>
      </c>
      <c r="B445" s="588" t="s">
        <v>251</v>
      </c>
      <c r="C445" s="475"/>
      <c r="D445" s="475"/>
      <c r="E445" s="475"/>
      <c r="F445" s="537">
        <v>23.5</v>
      </c>
      <c r="G445" s="537">
        <v>17.7</v>
      </c>
      <c r="H445" s="537">
        <v>30.7</v>
      </c>
      <c r="I445" s="737">
        <v>30.3</v>
      </c>
      <c r="J445" s="737">
        <v>28.6</v>
      </c>
      <c r="K445" s="737">
        <v>27.8</v>
      </c>
      <c r="L445" s="737">
        <v>27.4</v>
      </c>
    </row>
    <row r="446" spans="1:12" s="15" customFormat="1">
      <c r="A446" s="597">
        <v>27</v>
      </c>
      <c r="B446" s="588" t="s">
        <v>252</v>
      </c>
      <c r="C446" s="475"/>
      <c r="D446" s="475"/>
      <c r="E446" s="475"/>
      <c r="F446" s="537" t="s">
        <v>119</v>
      </c>
      <c r="G446" s="537">
        <v>9.1</v>
      </c>
      <c r="H446" s="537">
        <v>13.6</v>
      </c>
      <c r="I446" s="737">
        <v>13.4</v>
      </c>
      <c r="J446" s="737">
        <v>12.7</v>
      </c>
      <c r="K446" s="737">
        <v>12.3</v>
      </c>
      <c r="L446" s="737">
        <v>12.1</v>
      </c>
    </row>
    <row r="447" spans="1:12" s="15" customFormat="1">
      <c r="A447" s="597">
        <v>28</v>
      </c>
      <c r="B447" s="588" t="s">
        <v>253</v>
      </c>
      <c r="C447" s="475"/>
      <c r="D447" s="475"/>
      <c r="E447" s="475"/>
      <c r="F447" s="537">
        <v>6.7</v>
      </c>
      <c r="G447" s="537">
        <v>112.5</v>
      </c>
      <c r="H447" s="537">
        <v>16.3</v>
      </c>
      <c r="I447" s="737">
        <v>16.100000000000001</v>
      </c>
      <c r="J447" s="737">
        <v>15.2</v>
      </c>
      <c r="K447" s="737">
        <v>14.8</v>
      </c>
      <c r="L447" s="737">
        <v>14.6</v>
      </c>
    </row>
    <row r="448" spans="1:12" s="15" customFormat="1">
      <c r="A448" s="597">
        <v>31</v>
      </c>
      <c r="B448" s="588" t="s">
        <v>254</v>
      </c>
      <c r="C448" s="475"/>
      <c r="D448" s="475"/>
      <c r="E448" s="475"/>
      <c r="F448" s="725">
        <v>153.80000000000001</v>
      </c>
      <c r="G448" s="725" t="s">
        <v>119</v>
      </c>
      <c r="H448" s="725">
        <v>162.1</v>
      </c>
      <c r="I448" s="737">
        <v>160.30000000000001</v>
      </c>
      <c r="J448" s="737">
        <v>151.19999999999999</v>
      </c>
      <c r="K448" s="737">
        <v>146.9</v>
      </c>
      <c r="L448" s="737">
        <v>145</v>
      </c>
    </row>
    <row r="449" spans="1:12" s="15" customFormat="1">
      <c r="A449" s="597">
        <v>311</v>
      </c>
      <c r="B449" s="588" t="s">
        <v>255</v>
      </c>
      <c r="C449" s="475"/>
      <c r="D449" s="475"/>
      <c r="E449" s="475"/>
      <c r="F449" s="725" t="s">
        <v>119</v>
      </c>
      <c r="G449" s="725" t="s">
        <v>119</v>
      </c>
      <c r="H449" s="725">
        <v>4.5</v>
      </c>
      <c r="I449" s="737">
        <v>4.4800000000000004</v>
      </c>
      <c r="J449" s="737">
        <v>4.22</v>
      </c>
      <c r="K449" s="737">
        <v>4.0999999999999996</v>
      </c>
      <c r="L449" s="737">
        <v>4.05</v>
      </c>
    </row>
    <row r="450" spans="1:12" s="15" customFormat="1">
      <c r="A450" s="597"/>
      <c r="B450" s="735" t="s">
        <v>256</v>
      </c>
      <c r="C450" s="475"/>
      <c r="D450" s="475"/>
      <c r="E450" s="475"/>
      <c r="F450" s="725">
        <v>140.4</v>
      </c>
      <c r="G450" s="725" t="s">
        <v>119</v>
      </c>
      <c r="H450" s="725">
        <v>154.69999999999999</v>
      </c>
      <c r="I450" s="737">
        <v>152.97</v>
      </c>
      <c r="J450" s="737">
        <v>144.32</v>
      </c>
      <c r="K450" s="737">
        <v>140.16999999999999</v>
      </c>
      <c r="L450" s="737">
        <v>138.35</v>
      </c>
    </row>
    <row r="451" spans="1:12" s="15" customFormat="1">
      <c r="A451" s="597"/>
      <c r="B451" s="735" t="s">
        <v>259</v>
      </c>
      <c r="C451" s="475"/>
      <c r="D451" s="475"/>
      <c r="E451" s="475"/>
      <c r="F451" s="725">
        <v>8.5</v>
      </c>
      <c r="G451" s="725" t="s">
        <v>119</v>
      </c>
      <c r="H451" s="725" t="s">
        <v>119</v>
      </c>
      <c r="I451" s="739" t="s">
        <v>119</v>
      </c>
      <c r="J451" s="739" t="s">
        <v>119</v>
      </c>
      <c r="K451" s="739" t="s">
        <v>119</v>
      </c>
      <c r="L451" s="739" t="s">
        <v>119</v>
      </c>
    </row>
    <row r="452" spans="1:12" s="15" customFormat="1">
      <c r="A452" s="597"/>
      <c r="B452" s="735" t="s">
        <v>260</v>
      </c>
      <c r="C452" s="475"/>
      <c r="D452" s="475"/>
      <c r="E452" s="475"/>
      <c r="F452" s="725">
        <v>2.6</v>
      </c>
      <c r="G452" s="725" t="s">
        <v>119</v>
      </c>
      <c r="H452" s="725">
        <v>2.2000000000000002</v>
      </c>
      <c r="I452" s="737">
        <v>2.2200000000000002</v>
      </c>
      <c r="J452" s="737">
        <v>2.09</v>
      </c>
      <c r="K452" s="737">
        <v>2.0299999999999998</v>
      </c>
      <c r="L452" s="737">
        <v>2.0099999999999998</v>
      </c>
    </row>
    <row r="453" spans="1:12" s="15" customFormat="1">
      <c r="A453" s="597"/>
      <c r="B453" s="735" t="s">
        <v>263</v>
      </c>
      <c r="C453" s="475"/>
      <c r="D453" s="475"/>
      <c r="E453" s="475"/>
      <c r="F453" s="725" t="s">
        <v>119</v>
      </c>
      <c r="G453" s="725" t="s">
        <v>119</v>
      </c>
      <c r="H453" s="725">
        <v>0.2</v>
      </c>
      <c r="I453" s="737">
        <v>0.2</v>
      </c>
      <c r="J453" s="737">
        <v>0.19</v>
      </c>
      <c r="K453" s="737">
        <v>0.18</v>
      </c>
      <c r="L453" s="737">
        <v>0.18</v>
      </c>
    </row>
    <row r="454" spans="1:12" s="15" customFormat="1">
      <c r="A454" s="597"/>
      <c r="B454" s="735" t="s">
        <v>264</v>
      </c>
      <c r="C454" s="475"/>
      <c r="D454" s="475"/>
      <c r="E454" s="475"/>
      <c r="F454" s="725">
        <v>2.2999999999999998</v>
      </c>
      <c r="G454" s="725" t="s">
        <v>119</v>
      </c>
      <c r="H454" s="725">
        <v>0.5</v>
      </c>
      <c r="I454" s="737">
        <v>0.45</v>
      </c>
      <c r="J454" s="737">
        <v>0.42</v>
      </c>
      <c r="K454" s="737">
        <v>0.41</v>
      </c>
      <c r="L454" s="737">
        <v>0.41</v>
      </c>
    </row>
    <row r="455" spans="1:12" s="15" customFormat="1">
      <c r="A455" s="597"/>
      <c r="B455" s="735" t="s">
        <v>265</v>
      </c>
      <c r="C455" s="475"/>
      <c r="D455" s="475"/>
      <c r="E455" s="475"/>
      <c r="F455" s="537"/>
      <c r="G455" s="537"/>
      <c r="H455" s="537"/>
      <c r="I455" s="740"/>
      <c r="J455" s="740"/>
      <c r="K455" s="740"/>
      <c r="L455" s="740"/>
    </row>
    <row r="456" spans="1:12" s="15" customFormat="1">
      <c r="A456" s="597"/>
      <c r="B456" s="588"/>
      <c r="C456" s="475"/>
      <c r="D456" s="475"/>
      <c r="E456" s="475"/>
      <c r="F456" s="569">
        <v>1082.0999999999999</v>
      </c>
      <c r="G456" s="569">
        <v>1479.6</v>
      </c>
      <c r="H456" s="569">
        <v>1382.9</v>
      </c>
      <c r="I456" s="736">
        <v>1367.6</v>
      </c>
      <c r="J456" s="736">
        <v>1290.3</v>
      </c>
      <c r="K456" s="736">
        <v>1253.2</v>
      </c>
      <c r="L456" s="736">
        <v>1236.9000000000001</v>
      </c>
    </row>
    <row r="457" spans="1:12" s="15" customFormat="1">
      <c r="A457" s="594"/>
      <c r="B457" s="568" t="s">
        <v>274</v>
      </c>
      <c r="C457" s="475"/>
      <c r="D457" s="475"/>
      <c r="E457" s="475"/>
      <c r="F457" s="537">
        <v>4.8</v>
      </c>
      <c r="G457" s="537">
        <v>35.9</v>
      </c>
      <c r="H457" s="537">
        <v>17.2</v>
      </c>
      <c r="I457" s="737">
        <v>17.04</v>
      </c>
      <c r="J457" s="737">
        <v>16.079999999999998</v>
      </c>
      <c r="K457" s="737">
        <v>15.62</v>
      </c>
      <c r="L457" s="737">
        <v>15.41</v>
      </c>
    </row>
    <row r="458" spans="1:12" s="15" customFormat="1">
      <c r="A458" s="597">
        <v>24</v>
      </c>
      <c r="B458" s="588" t="s">
        <v>251</v>
      </c>
      <c r="C458" s="475"/>
      <c r="D458" s="475"/>
      <c r="E458" s="475"/>
      <c r="F458" s="537">
        <v>1077.3</v>
      </c>
      <c r="G458" s="537">
        <v>1443.7</v>
      </c>
      <c r="H458" s="537">
        <v>1365.7</v>
      </c>
      <c r="I458" s="737">
        <v>1350.6</v>
      </c>
      <c r="J458" s="737">
        <v>1274.2</v>
      </c>
      <c r="K458" s="737">
        <v>1237.5999999999999</v>
      </c>
      <c r="L458" s="737">
        <v>1221.5</v>
      </c>
    </row>
    <row r="459" spans="1:12" s="15" customFormat="1">
      <c r="A459" s="597">
        <v>241</v>
      </c>
      <c r="B459" s="588" t="s">
        <v>275</v>
      </c>
      <c r="C459" s="475"/>
      <c r="D459" s="475"/>
      <c r="E459" s="475"/>
      <c r="F459" s="537">
        <v>65.5</v>
      </c>
      <c r="G459" s="537">
        <v>267.2</v>
      </c>
      <c r="H459" s="537">
        <v>167.9</v>
      </c>
      <c r="I459" s="737">
        <v>166.06</v>
      </c>
      <c r="J459" s="737">
        <v>156.68</v>
      </c>
      <c r="K459" s="737">
        <v>152.16999999999999</v>
      </c>
      <c r="L459" s="737">
        <v>150.19</v>
      </c>
    </row>
    <row r="460" spans="1:12" s="15" customFormat="1">
      <c r="A460" s="597">
        <v>242</v>
      </c>
      <c r="B460" s="588" t="s">
        <v>653</v>
      </c>
      <c r="C460" s="475"/>
      <c r="D460" s="475"/>
      <c r="E460" s="475"/>
      <c r="F460" s="537">
        <v>1011.8</v>
      </c>
      <c r="G460" s="537">
        <v>1176.5</v>
      </c>
      <c r="H460" s="537">
        <v>1197.8</v>
      </c>
      <c r="I460" s="737">
        <v>1184.52</v>
      </c>
      <c r="J460" s="737">
        <v>1117.56</v>
      </c>
      <c r="K460" s="737">
        <v>1085.42</v>
      </c>
      <c r="L460" s="737">
        <v>1071.31</v>
      </c>
    </row>
    <row r="461" spans="1:12" s="15" customFormat="1">
      <c r="A461" s="597"/>
      <c r="B461" s="735" t="s">
        <v>276</v>
      </c>
      <c r="C461" s="475"/>
      <c r="D461" s="475"/>
      <c r="E461" s="475"/>
      <c r="F461" s="537"/>
      <c r="G461" s="537"/>
      <c r="H461" s="537"/>
      <c r="I461" s="737"/>
      <c r="J461" s="737"/>
      <c r="K461" s="737"/>
      <c r="L461" s="737"/>
    </row>
    <row r="462" spans="1:12" s="15" customFormat="1">
      <c r="A462" s="597"/>
      <c r="B462" s="588"/>
      <c r="C462" s="475"/>
      <c r="D462" s="475"/>
      <c r="E462" s="475"/>
      <c r="F462" s="569">
        <v>707.25</v>
      </c>
      <c r="G462" s="569">
        <v>930.1</v>
      </c>
      <c r="H462" s="569">
        <v>475.1</v>
      </c>
      <c r="I462" s="736">
        <v>469.85</v>
      </c>
      <c r="J462" s="736">
        <v>443.29</v>
      </c>
      <c r="K462" s="736">
        <v>430.54</v>
      </c>
      <c r="L462" s="736">
        <v>424.94</v>
      </c>
    </row>
    <row r="463" spans="1:12" s="15" customFormat="1">
      <c r="A463" s="594"/>
      <c r="B463" s="568" t="s">
        <v>277</v>
      </c>
      <c r="C463" s="475"/>
      <c r="D463" s="475"/>
      <c r="E463" s="475"/>
      <c r="F463" s="537"/>
      <c r="G463" s="537"/>
      <c r="H463" s="537"/>
      <c r="I463" s="737"/>
      <c r="J463" s="737"/>
      <c r="K463" s="737"/>
      <c r="L463" s="737"/>
    </row>
    <row r="464" spans="1:12" s="15" customFormat="1">
      <c r="A464" s="597"/>
      <c r="B464" s="588"/>
      <c r="C464" s="475"/>
      <c r="D464" s="475"/>
      <c r="E464" s="475"/>
      <c r="F464" s="569">
        <v>819.5</v>
      </c>
      <c r="G464" s="569">
        <v>1134.0999999999999</v>
      </c>
      <c r="H464" s="569">
        <v>866.9</v>
      </c>
      <c r="I464" s="736">
        <v>779.1</v>
      </c>
      <c r="J464" s="736">
        <v>735.1</v>
      </c>
      <c r="K464" s="736">
        <v>714</v>
      </c>
      <c r="L464" s="736">
        <v>704.7</v>
      </c>
    </row>
    <row r="465" spans="1:12" s="15" customFormat="1">
      <c r="A465" s="594"/>
      <c r="B465" s="568" t="s">
        <v>252</v>
      </c>
      <c r="C465" s="475"/>
      <c r="D465" s="475"/>
      <c r="E465" s="475"/>
      <c r="F465" s="537">
        <v>778.8</v>
      </c>
      <c r="G465" s="537">
        <v>998.7</v>
      </c>
      <c r="H465" s="537">
        <v>945.9</v>
      </c>
      <c r="I465" s="737">
        <v>935.44</v>
      </c>
      <c r="J465" s="737">
        <v>882.56</v>
      </c>
      <c r="K465" s="737">
        <v>857.18</v>
      </c>
      <c r="L465" s="737">
        <v>846.03</v>
      </c>
    </row>
    <row r="466" spans="1:12" s="15" customFormat="1">
      <c r="A466" s="597"/>
      <c r="B466" s="588" t="s">
        <v>278</v>
      </c>
      <c r="C466" s="475"/>
      <c r="D466" s="475"/>
      <c r="E466" s="475"/>
      <c r="F466" s="537">
        <v>505</v>
      </c>
      <c r="G466" s="537">
        <v>549.70000000000005</v>
      </c>
      <c r="H466" s="537" t="s">
        <v>119</v>
      </c>
      <c r="I466" s="739" t="s">
        <v>119</v>
      </c>
      <c r="J466" s="739" t="s">
        <v>119</v>
      </c>
      <c r="K466" s="739" t="s">
        <v>119</v>
      </c>
      <c r="L466" s="739" t="s">
        <v>119</v>
      </c>
    </row>
    <row r="467" spans="1:12" s="15" customFormat="1">
      <c r="A467" s="597"/>
      <c r="B467" s="735" t="s">
        <v>442</v>
      </c>
      <c r="C467" s="475"/>
      <c r="D467" s="475"/>
      <c r="E467" s="475"/>
      <c r="F467" s="537" t="s">
        <v>119</v>
      </c>
      <c r="G467" s="537">
        <v>12.4</v>
      </c>
      <c r="H467" s="537" t="s">
        <v>119</v>
      </c>
      <c r="I467" s="739" t="s">
        <v>119</v>
      </c>
      <c r="J467" s="739" t="s">
        <v>119</v>
      </c>
      <c r="K467" s="739" t="s">
        <v>119</v>
      </c>
      <c r="L467" s="739" t="s">
        <v>119</v>
      </c>
    </row>
    <row r="468" spans="1:12" s="15" customFormat="1">
      <c r="A468" s="597"/>
      <c r="B468" s="735" t="s">
        <v>444</v>
      </c>
      <c r="C468" s="475"/>
      <c r="D468" s="475"/>
      <c r="E468" s="475"/>
      <c r="F468" s="537">
        <v>505</v>
      </c>
      <c r="G468" s="537">
        <v>537.29999999999995</v>
      </c>
      <c r="H468" s="537">
        <v>945.9</v>
      </c>
      <c r="I468" s="737">
        <v>935.44</v>
      </c>
      <c r="J468" s="737">
        <v>882.56</v>
      </c>
      <c r="K468" s="737">
        <v>857.18</v>
      </c>
      <c r="L468" s="737">
        <v>846.03</v>
      </c>
    </row>
    <row r="469" spans="1:12" s="15" customFormat="1">
      <c r="A469" s="597"/>
      <c r="B469" s="735" t="s">
        <v>443</v>
      </c>
      <c r="C469" s="475"/>
      <c r="D469" s="475"/>
      <c r="E469" s="475"/>
      <c r="F469" s="537">
        <v>273.8</v>
      </c>
      <c r="G469" s="537">
        <v>449</v>
      </c>
      <c r="H469" s="537" t="s">
        <v>119</v>
      </c>
      <c r="I469" s="739" t="s">
        <v>119</v>
      </c>
      <c r="J469" s="739" t="s">
        <v>119</v>
      </c>
      <c r="K469" s="739" t="s">
        <v>119</v>
      </c>
      <c r="L469" s="739" t="s">
        <v>119</v>
      </c>
    </row>
    <row r="470" spans="1:12" s="15" customFormat="1">
      <c r="A470" s="597"/>
      <c r="B470" s="735" t="s">
        <v>445</v>
      </c>
      <c r="C470" s="475"/>
      <c r="D470" s="475"/>
      <c r="E470" s="475"/>
      <c r="F470" s="537" t="s">
        <v>119</v>
      </c>
      <c r="G470" s="537">
        <v>25.1</v>
      </c>
      <c r="H470" s="537" t="s">
        <v>119</v>
      </c>
      <c r="I470" s="739" t="s">
        <v>119</v>
      </c>
      <c r="J470" s="739" t="s">
        <v>119</v>
      </c>
      <c r="K470" s="739" t="s">
        <v>119</v>
      </c>
      <c r="L470" s="739" t="s">
        <v>119</v>
      </c>
    </row>
    <row r="471" spans="1:12" s="15" customFormat="1">
      <c r="A471" s="597"/>
      <c r="B471" s="735" t="s">
        <v>444</v>
      </c>
      <c r="C471" s="475"/>
      <c r="D471" s="475"/>
      <c r="E471" s="475"/>
      <c r="F471" s="537">
        <v>273.8</v>
      </c>
      <c r="G471" s="537">
        <v>423.9</v>
      </c>
      <c r="H471" s="537" t="s">
        <v>119</v>
      </c>
      <c r="I471" s="739" t="s">
        <v>119</v>
      </c>
      <c r="J471" s="739" t="s">
        <v>119</v>
      </c>
      <c r="K471" s="739" t="s">
        <v>119</v>
      </c>
      <c r="L471" s="739" t="s">
        <v>119</v>
      </c>
    </row>
    <row r="472" spans="1:12" s="15" customFormat="1">
      <c r="A472" s="597"/>
      <c r="B472" s="735" t="s">
        <v>443</v>
      </c>
      <c r="C472" s="475"/>
      <c r="D472" s="475"/>
      <c r="E472" s="475"/>
      <c r="F472" s="537">
        <v>40.700000000000003</v>
      </c>
      <c r="G472" s="537">
        <v>135.4</v>
      </c>
      <c r="H472" s="537" t="s">
        <v>119</v>
      </c>
      <c r="I472" s="739" t="s">
        <v>119</v>
      </c>
      <c r="J472" s="739" t="s">
        <v>119</v>
      </c>
      <c r="K472" s="739" t="s">
        <v>119</v>
      </c>
      <c r="L472" s="739" t="s">
        <v>119</v>
      </c>
    </row>
    <row r="473" spans="1:12" s="15" customFormat="1">
      <c r="A473" s="597"/>
      <c r="B473" s="588" t="s">
        <v>279</v>
      </c>
      <c r="C473" s="475"/>
      <c r="D473" s="475"/>
      <c r="E473" s="475"/>
      <c r="F473" s="537">
        <v>22.4</v>
      </c>
      <c r="G473" s="537">
        <v>124.6</v>
      </c>
      <c r="H473" s="537" t="s">
        <v>119</v>
      </c>
      <c r="I473" s="739" t="s">
        <v>119</v>
      </c>
      <c r="J473" s="739" t="s">
        <v>119</v>
      </c>
      <c r="K473" s="739" t="s">
        <v>119</v>
      </c>
      <c r="L473" s="739" t="s">
        <v>119</v>
      </c>
    </row>
    <row r="474" spans="1:12" s="15" customFormat="1">
      <c r="A474" s="597"/>
      <c r="B474" s="735" t="s">
        <v>442</v>
      </c>
      <c r="C474" s="475"/>
      <c r="D474" s="475"/>
      <c r="E474" s="475"/>
      <c r="F474" s="537" t="s">
        <v>119</v>
      </c>
      <c r="G474" s="537">
        <v>53.1</v>
      </c>
      <c r="H474" s="537" t="s">
        <v>119</v>
      </c>
      <c r="I474" s="739" t="s">
        <v>119</v>
      </c>
      <c r="J474" s="739" t="s">
        <v>119</v>
      </c>
      <c r="K474" s="739" t="s">
        <v>119</v>
      </c>
      <c r="L474" s="739" t="s">
        <v>119</v>
      </c>
    </row>
    <row r="475" spans="1:12" s="15" customFormat="1">
      <c r="A475" s="597"/>
      <c r="B475" s="735" t="s">
        <v>444</v>
      </c>
      <c r="C475" s="475"/>
      <c r="D475" s="475"/>
      <c r="E475" s="475"/>
      <c r="F475" s="537" t="s">
        <v>119</v>
      </c>
      <c r="G475" s="537">
        <v>71.5</v>
      </c>
      <c r="H475" s="537" t="s">
        <v>119</v>
      </c>
      <c r="I475" s="739" t="s">
        <v>119</v>
      </c>
      <c r="J475" s="739" t="s">
        <v>119</v>
      </c>
      <c r="K475" s="739" t="s">
        <v>119</v>
      </c>
      <c r="L475" s="739" t="s">
        <v>119</v>
      </c>
    </row>
    <row r="476" spans="1:12" s="15" customFormat="1">
      <c r="A476" s="597"/>
      <c r="B476" s="735" t="s">
        <v>443</v>
      </c>
      <c r="C476" s="475"/>
      <c r="D476" s="475"/>
      <c r="E476" s="475"/>
      <c r="F476" s="537">
        <v>18.3</v>
      </c>
      <c r="G476" s="537">
        <v>10.8</v>
      </c>
      <c r="H476" s="537" t="s">
        <v>119</v>
      </c>
      <c r="I476" s="739" t="s">
        <v>119</v>
      </c>
      <c r="J476" s="739" t="s">
        <v>119</v>
      </c>
      <c r="K476" s="739" t="s">
        <v>119</v>
      </c>
      <c r="L476" s="739" t="s">
        <v>119</v>
      </c>
    </row>
    <row r="477" spans="1:12" s="15" customFormat="1">
      <c r="A477" s="597"/>
      <c r="B477" s="735" t="s">
        <v>445</v>
      </c>
      <c r="C477" s="475"/>
      <c r="D477" s="475"/>
      <c r="E477" s="475"/>
      <c r="F477" s="725">
        <v>18.3</v>
      </c>
      <c r="G477" s="725" t="s">
        <v>119</v>
      </c>
      <c r="H477" s="725" t="s">
        <v>119</v>
      </c>
      <c r="I477" s="739" t="s">
        <v>119</v>
      </c>
      <c r="J477" s="739" t="s">
        <v>119</v>
      </c>
      <c r="K477" s="739" t="s">
        <v>119</v>
      </c>
      <c r="L477" s="739" t="s">
        <v>119</v>
      </c>
    </row>
    <row r="478" spans="1:12" s="15" customFormat="1">
      <c r="A478" s="507"/>
      <c r="B478" s="735" t="s">
        <v>444</v>
      </c>
      <c r="C478" s="475"/>
      <c r="D478" s="475"/>
      <c r="E478" s="475"/>
      <c r="F478" s="537" t="s">
        <v>119</v>
      </c>
      <c r="G478" s="537">
        <v>10.8</v>
      </c>
      <c r="H478" s="537" t="s">
        <v>119</v>
      </c>
      <c r="I478" s="739" t="s">
        <v>119</v>
      </c>
      <c r="J478" s="739" t="s">
        <v>119</v>
      </c>
      <c r="K478" s="739" t="s">
        <v>119</v>
      </c>
      <c r="L478" s="739" t="s">
        <v>119</v>
      </c>
    </row>
    <row r="479" spans="1:12" s="15" customFormat="1">
      <c r="A479" s="507"/>
      <c r="B479" s="735" t="s">
        <v>443</v>
      </c>
      <c r="C479" s="475"/>
      <c r="D479" s="475"/>
      <c r="E479" s="475"/>
      <c r="F479" s="537" t="s">
        <v>119</v>
      </c>
      <c r="G479" s="537">
        <v>379.1</v>
      </c>
      <c r="H479" s="537">
        <v>-79</v>
      </c>
      <c r="I479" s="737">
        <v>78.14</v>
      </c>
      <c r="J479" s="737">
        <v>73.73</v>
      </c>
      <c r="K479" s="737">
        <v>71.61</v>
      </c>
      <c r="L479" s="737">
        <v>70.680000000000007</v>
      </c>
    </row>
    <row r="480" spans="1:12" s="15" customFormat="1">
      <c r="A480" s="507"/>
      <c r="B480" s="588" t="s">
        <v>280</v>
      </c>
      <c r="C480" s="475"/>
      <c r="D480" s="475"/>
      <c r="E480" s="475"/>
      <c r="F480" s="537" t="s">
        <v>119</v>
      </c>
      <c r="G480" s="537">
        <v>379.1</v>
      </c>
      <c r="H480" s="537">
        <v>-79</v>
      </c>
      <c r="I480" s="737">
        <v>78.14</v>
      </c>
      <c r="J480" s="737">
        <v>73.73</v>
      </c>
      <c r="K480" s="737">
        <v>71.61</v>
      </c>
      <c r="L480" s="737">
        <v>70.680000000000007</v>
      </c>
    </row>
    <row r="481" spans="1:113" s="15" customFormat="1">
      <c r="A481" s="507"/>
      <c r="B481" s="735" t="s">
        <v>442</v>
      </c>
      <c r="C481" s="475"/>
      <c r="D481" s="475"/>
      <c r="E481" s="475"/>
      <c r="F481" s="537" t="s">
        <v>119</v>
      </c>
      <c r="G481" s="537">
        <v>379.1</v>
      </c>
      <c r="H481" s="537">
        <v>-79</v>
      </c>
      <c r="I481" s="737">
        <v>78.14</v>
      </c>
      <c r="J481" s="737">
        <v>73.73</v>
      </c>
      <c r="K481" s="737">
        <v>71.61</v>
      </c>
      <c r="L481" s="737">
        <v>70.680000000000007</v>
      </c>
    </row>
    <row r="482" spans="1:113" s="15" customFormat="1">
      <c r="A482" s="507"/>
      <c r="B482" s="735" t="s">
        <v>444</v>
      </c>
      <c r="C482" s="475"/>
      <c r="D482" s="475"/>
      <c r="E482" s="475"/>
      <c r="F482" s="725" t="s">
        <v>119</v>
      </c>
      <c r="G482" s="725" t="s">
        <v>119</v>
      </c>
      <c r="H482" s="725" t="s">
        <v>119</v>
      </c>
      <c r="I482" s="739" t="s">
        <v>119</v>
      </c>
      <c r="J482" s="739" t="s">
        <v>119</v>
      </c>
      <c r="K482" s="739" t="s">
        <v>119</v>
      </c>
      <c r="L482" s="739" t="s">
        <v>119</v>
      </c>
    </row>
    <row r="483" spans="1:113" s="15" customFormat="1">
      <c r="A483" s="507"/>
      <c r="B483" s="735" t="s">
        <v>443</v>
      </c>
      <c r="C483" s="475"/>
      <c r="D483" s="475"/>
      <c r="E483" s="475"/>
      <c r="F483" s="725" t="s">
        <v>119</v>
      </c>
      <c r="G483" s="725" t="s">
        <v>119</v>
      </c>
      <c r="H483" s="725" t="s">
        <v>119</v>
      </c>
      <c r="I483" s="739" t="s">
        <v>119</v>
      </c>
      <c r="J483" s="739" t="s">
        <v>119</v>
      </c>
      <c r="K483" s="739" t="s">
        <v>119</v>
      </c>
      <c r="L483" s="739" t="s">
        <v>119</v>
      </c>
    </row>
    <row r="484" spans="1:113" s="15" customFormat="1">
      <c r="A484" s="507"/>
      <c r="B484" s="735" t="s">
        <v>445</v>
      </c>
      <c r="C484" s="475"/>
      <c r="D484" s="475"/>
      <c r="E484" s="475"/>
      <c r="F484" s="725" t="s">
        <v>119</v>
      </c>
      <c r="G484" s="725" t="s">
        <v>119</v>
      </c>
      <c r="H484" s="725" t="s">
        <v>119</v>
      </c>
      <c r="I484" s="739" t="s">
        <v>119</v>
      </c>
      <c r="J484" s="739" t="s">
        <v>119</v>
      </c>
      <c r="K484" s="739" t="s">
        <v>119</v>
      </c>
      <c r="L484" s="739" t="s">
        <v>119</v>
      </c>
    </row>
    <row r="485" spans="1:113" s="15" customFormat="1">
      <c r="A485" s="507"/>
      <c r="B485" s="735" t="s">
        <v>444</v>
      </c>
      <c r="C485" s="475"/>
      <c r="D485" s="475"/>
      <c r="E485" s="475"/>
      <c r="F485" s="725" t="s">
        <v>119</v>
      </c>
      <c r="G485" s="725" t="s">
        <v>119</v>
      </c>
      <c r="H485" s="725" t="s">
        <v>119</v>
      </c>
      <c r="I485" s="739" t="s">
        <v>119</v>
      </c>
      <c r="J485" s="739" t="s">
        <v>119</v>
      </c>
      <c r="K485" s="739" t="s">
        <v>119</v>
      </c>
      <c r="L485" s="739" t="s">
        <v>119</v>
      </c>
    </row>
    <row r="486" spans="1:113" s="15" customFormat="1">
      <c r="A486" s="507"/>
      <c r="B486" s="735" t="s">
        <v>443</v>
      </c>
      <c r="C486" s="475"/>
      <c r="D486" s="475"/>
      <c r="E486" s="475"/>
      <c r="F486" s="537"/>
      <c r="G486" s="537"/>
      <c r="H486" s="537"/>
      <c r="I486" s="737"/>
      <c r="J486" s="737"/>
      <c r="K486" s="737"/>
      <c r="L486" s="737"/>
    </row>
    <row r="487" spans="1:113" s="15" customFormat="1">
      <c r="A487" s="507"/>
      <c r="B487" s="588"/>
      <c r="C487" s="475"/>
      <c r="D487" s="475"/>
      <c r="E487" s="475"/>
      <c r="F487" s="569">
        <v>13788.84</v>
      </c>
      <c r="G487" s="569">
        <v>13834.24</v>
      </c>
      <c r="H487" s="569">
        <v>13349.63</v>
      </c>
      <c r="I487" s="736">
        <v>12978.39</v>
      </c>
      <c r="J487" s="736">
        <v>13216.12</v>
      </c>
      <c r="K487" s="736">
        <v>13425.37</v>
      </c>
      <c r="L487" s="736">
        <v>13607.16</v>
      </c>
    </row>
    <row r="488" spans="1:113" s="15" customFormat="1">
      <c r="A488" s="506"/>
      <c r="B488" s="568" t="s">
        <v>529</v>
      </c>
      <c r="C488" s="475"/>
      <c r="D488" s="475"/>
      <c r="E488" s="475"/>
      <c r="F488" s="127"/>
      <c r="G488" s="475"/>
      <c r="H488" s="475"/>
      <c r="I488" s="475"/>
      <c r="J488" s="475"/>
      <c r="K488" s="475"/>
      <c r="L488" s="86"/>
    </row>
    <row r="489" spans="1:113" s="15" customFormat="1">
      <c r="A489" s="278"/>
      <c r="B489" s="476"/>
      <c r="C489" s="475"/>
      <c r="D489" s="475"/>
      <c r="E489" s="475"/>
      <c r="F489" s="127"/>
      <c r="G489" s="475"/>
      <c r="H489" s="475"/>
      <c r="I489" s="475"/>
      <c r="J489" s="475"/>
      <c r="K489" s="475"/>
      <c r="L489" s="86"/>
    </row>
    <row r="490" spans="1:113" s="579" customFormat="1">
      <c r="A490" s="278"/>
      <c r="B490" s="476"/>
      <c r="C490" s="592"/>
      <c r="D490" s="592"/>
      <c r="E490" s="592"/>
      <c r="F490" s="592"/>
      <c r="G490" s="592"/>
      <c r="H490" s="592"/>
      <c r="I490" s="592"/>
      <c r="J490" s="592"/>
      <c r="K490" s="592"/>
      <c r="L490" s="182"/>
      <c r="Q490" s="15"/>
      <c r="R490" s="15"/>
      <c r="S490" s="15"/>
      <c r="T490" s="15"/>
      <c r="U490" s="15"/>
      <c r="V490" s="15"/>
      <c r="W490" s="15"/>
      <c r="X490" s="15"/>
      <c r="Y490" s="15"/>
      <c r="Z490" s="15"/>
      <c r="AA490" s="15"/>
      <c r="AB490" s="15"/>
      <c r="AC490" s="15"/>
      <c r="AD490" s="15"/>
      <c r="AE490" s="15"/>
      <c r="AF490" s="15"/>
      <c r="AG490" s="15"/>
      <c r="AH490" s="15"/>
      <c r="AI490" s="15"/>
      <c r="AJ490" s="15"/>
      <c r="AK490" s="15"/>
      <c r="AL490" s="15"/>
      <c r="AM490" s="15"/>
      <c r="AN490" s="15"/>
      <c r="AO490" s="15"/>
      <c r="AP490" s="15"/>
      <c r="AQ490" s="15"/>
      <c r="AR490" s="15"/>
      <c r="AS490" s="15"/>
      <c r="AT490" s="15"/>
      <c r="AU490" s="15"/>
      <c r="AV490" s="15"/>
      <c r="AW490" s="15"/>
      <c r="AX490" s="15"/>
      <c r="AY490" s="15"/>
      <c r="AZ490" s="15"/>
      <c r="BA490" s="15"/>
      <c r="BB490" s="15"/>
      <c r="BC490" s="15"/>
      <c r="BD490" s="15"/>
      <c r="BE490" s="15"/>
      <c r="BF490" s="15"/>
      <c r="BG490" s="15"/>
      <c r="BH490" s="15"/>
      <c r="BI490" s="15"/>
      <c r="BJ490" s="15"/>
      <c r="BK490" s="15"/>
      <c r="BL490" s="15"/>
      <c r="BM490" s="15"/>
      <c r="BN490" s="15"/>
      <c r="BO490" s="15"/>
      <c r="BP490" s="15"/>
      <c r="BQ490" s="15"/>
      <c r="BR490" s="15"/>
      <c r="BS490" s="15"/>
      <c r="BT490" s="15"/>
      <c r="BU490" s="15"/>
      <c r="BV490" s="15"/>
      <c r="BW490" s="15"/>
      <c r="BX490" s="15"/>
      <c r="BY490" s="15"/>
      <c r="BZ490" s="15"/>
      <c r="CA490" s="15"/>
      <c r="CB490" s="15"/>
      <c r="CC490" s="15"/>
      <c r="CD490" s="15"/>
      <c r="CE490" s="15"/>
      <c r="CF490" s="15"/>
      <c r="CG490" s="15"/>
      <c r="CH490" s="15"/>
      <c r="CI490" s="15"/>
      <c r="CJ490" s="15"/>
      <c r="CK490" s="15"/>
      <c r="CL490" s="15"/>
      <c r="CM490" s="15"/>
      <c r="CN490" s="15"/>
      <c r="CO490" s="15"/>
      <c r="CP490" s="15"/>
      <c r="CQ490" s="15"/>
      <c r="CR490" s="15"/>
      <c r="CS490" s="15"/>
      <c r="CT490" s="15"/>
      <c r="CU490" s="15"/>
      <c r="CV490" s="15"/>
      <c r="CW490" s="15"/>
      <c r="CX490" s="15"/>
      <c r="CY490" s="15"/>
      <c r="CZ490" s="15"/>
      <c r="DA490" s="15"/>
      <c r="DB490" s="15"/>
      <c r="DC490" s="15"/>
      <c r="DD490" s="15"/>
      <c r="DE490" s="15"/>
      <c r="DF490" s="15"/>
      <c r="DG490" s="15"/>
      <c r="DH490" s="15"/>
      <c r="DI490" s="15"/>
    </row>
    <row r="491" spans="1:113" s="579" customFormat="1" ht="12.95" customHeight="1">
      <c r="A491" s="507"/>
      <c r="B491" s="591" t="s">
        <v>471</v>
      </c>
      <c r="C491" s="486">
        <v>2012</v>
      </c>
      <c r="D491" s="486">
        <v>2013</v>
      </c>
      <c r="E491" s="486">
        <v>2014</v>
      </c>
      <c r="F491" s="623"/>
      <c r="G491" s="564">
        <v>2016</v>
      </c>
      <c r="H491" s="564">
        <v>2017</v>
      </c>
      <c r="I491" s="564">
        <v>2018</v>
      </c>
      <c r="J491" s="564">
        <v>2019</v>
      </c>
      <c r="K491" s="564">
        <v>2020</v>
      </c>
      <c r="Q491" s="15"/>
      <c r="R491" s="15"/>
      <c r="S491" s="15"/>
      <c r="T491" s="15"/>
      <c r="U491" s="15"/>
      <c r="V491" s="15"/>
      <c r="W491" s="15"/>
      <c r="X491" s="15"/>
      <c r="Y491" s="15"/>
      <c r="Z491" s="15"/>
      <c r="AA491" s="15"/>
      <c r="AB491" s="15"/>
      <c r="AC491" s="15"/>
      <c r="AD491" s="15"/>
      <c r="AE491" s="15"/>
      <c r="AF491" s="15"/>
      <c r="AG491" s="15"/>
      <c r="AH491" s="15"/>
      <c r="AI491" s="15"/>
      <c r="AJ491" s="15"/>
      <c r="AK491" s="15"/>
      <c r="AL491" s="15"/>
      <c r="AM491" s="15"/>
      <c r="AN491" s="15"/>
      <c r="AO491" s="15"/>
      <c r="AP491" s="15"/>
      <c r="AQ491" s="15"/>
      <c r="AR491" s="15"/>
      <c r="AS491" s="15"/>
      <c r="AT491" s="15"/>
      <c r="AU491" s="15"/>
      <c r="AV491" s="15"/>
      <c r="AW491" s="15"/>
      <c r="AX491" s="15"/>
      <c r="AY491" s="15"/>
      <c r="AZ491" s="15"/>
      <c r="BA491" s="15"/>
      <c r="BB491" s="15"/>
      <c r="BC491" s="15"/>
      <c r="BD491" s="15"/>
      <c r="BE491" s="15"/>
      <c r="BF491" s="15"/>
      <c r="BG491" s="15"/>
      <c r="BH491" s="15"/>
      <c r="BI491" s="15"/>
      <c r="BJ491" s="15"/>
      <c r="BK491" s="15"/>
      <c r="BL491" s="15"/>
      <c r="BM491" s="15"/>
      <c r="BN491" s="15"/>
      <c r="BO491" s="15"/>
      <c r="BP491" s="15"/>
      <c r="BQ491" s="15"/>
      <c r="BR491" s="15"/>
      <c r="BS491" s="15"/>
      <c r="BT491" s="15"/>
      <c r="BU491" s="15"/>
      <c r="BV491" s="15"/>
      <c r="BW491" s="15"/>
      <c r="BX491" s="15"/>
      <c r="BY491" s="15"/>
      <c r="BZ491" s="15"/>
      <c r="CA491" s="15"/>
      <c r="CB491" s="15"/>
      <c r="CC491" s="15"/>
      <c r="CD491" s="15"/>
      <c r="CE491" s="15"/>
      <c r="CF491" s="15"/>
      <c r="CG491" s="15"/>
      <c r="CH491" s="15"/>
      <c r="CI491" s="15"/>
      <c r="CJ491" s="15"/>
      <c r="CK491" s="15"/>
      <c r="CL491" s="15"/>
      <c r="CM491" s="15"/>
      <c r="CN491" s="15"/>
      <c r="CO491" s="15"/>
      <c r="CP491" s="15"/>
      <c r="CQ491" s="15"/>
      <c r="CR491" s="15"/>
      <c r="CS491" s="15"/>
      <c r="CT491" s="15"/>
      <c r="CU491" s="15"/>
      <c r="CV491" s="15"/>
      <c r="CW491" s="15"/>
      <c r="CX491" s="15"/>
      <c r="CY491" s="15"/>
      <c r="CZ491" s="15"/>
      <c r="DA491" s="15"/>
      <c r="DB491" s="15"/>
      <c r="DC491" s="15"/>
      <c r="DD491" s="15"/>
      <c r="DE491" s="15"/>
      <c r="DF491" s="15"/>
      <c r="DG491" s="15"/>
      <c r="DH491" s="15"/>
      <c r="DI491" s="15"/>
    </row>
    <row r="492" spans="1:113" s="579" customFormat="1" ht="12.95" customHeight="1">
      <c r="A492" s="503"/>
      <c r="B492" s="580" t="s">
        <v>244</v>
      </c>
      <c r="C492" s="488" t="s">
        <v>81</v>
      </c>
      <c r="D492" s="488" t="s">
        <v>81</v>
      </c>
      <c r="E492" s="488" t="s">
        <v>81</v>
      </c>
      <c r="F492" s="624"/>
      <c r="G492" s="565" t="s">
        <v>82</v>
      </c>
      <c r="H492" s="565" t="s">
        <v>82</v>
      </c>
      <c r="I492" s="565" t="s">
        <v>82</v>
      </c>
      <c r="J492" s="565" t="s">
        <v>82</v>
      </c>
      <c r="K492" s="565" t="s">
        <v>82</v>
      </c>
      <c r="Q492" s="15"/>
      <c r="R492" s="15"/>
      <c r="S492" s="15"/>
      <c r="T492" s="15"/>
      <c r="U492" s="15"/>
      <c r="V492" s="15"/>
      <c r="W492" s="15"/>
      <c r="X492" s="15"/>
      <c r="Y492" s="15"/>
      <c r="Z492" s="15"/>
      <c r="AA492" s="15"/>
      <c r="AB492" s="15"/>
      <c r="AC492" s="15"/>
      <c r="AD492" s="15"/>
      <c r="AE492" s="15"/>
      <c r="AF492" s="15"/>
      <c r="AG492" s="15"/>
      <c r="AH492" s="15"/>
      <c r="AI492" s="15"/>
      <c r="AJ492" s="15"/>
      <c r="AK492" s="15"/>
      <c r="AL492" s="15"/>
      <c r="AM492" s="15"/>
      <c r="AN492" s="15"/>
      <c r="AO492" s="15"/>
      <c r="AP492" s="15"/>
      <c r="AQ492" s="15"/>
      <c r="AR492" s="15"/>
      <c r="AS492" s="15"/>
      <c r="AT492" s="15"/>
      <c r="AU492" s="15"/>
      <c r="AV492" s="15"/>
      <c r="AW492" s="15"/>
      <c r="AX492" s="15"/>
      <c r="AY492" s="15"/>
      <c r="AZ492" s="15"/>
      <c r="BA492" s="15"/>
      <c r="BB492" s="15"/>
      <c r="BC492" s="15"/>
      <c r="BD492" s="15"/>
      <c r="BE492" s="15"/>
      <c r="BF492" s="15"/>
      <c r="BG492" s="15"/>
      <c r="BH492" s="15"/>
      <c r="BI492" s="15"/>
      <c r="BJ492" s="15"/>
      <c r="BK492" s="15"/>
      <c r="BL492" s="15"/>
      <c r="BM492" s="15"/>
      <c r="BN492" s="15"/>
      <c r="BO492" s="15"/>
      <c r="BP492" s="15"/>
      <c r="BQ492" s="15"/>
      <c r="BR492" s="15"/>
      <c r="BS492" s="15"/>
      <c r="BT492" s="15"/>
      <c r="BU492" s="15"/>
      <c r="BV492" s="15"/>
      <c r="BW492" s="15"/>
      <c r="BX492" s="15"/>
      <c r="BY492" s="15"/>
      <c r="BZ492" s="15"/>
      <c r="CA492" s="15"/>
      <c r="CB492" s="15"/>
      <c r="CC492" s="15"/>
      <c r="CD492" s="15"/>
      <c r="CE492" s="15"/>
      <c r="CF492" s="15"/>
      <c r="CG492" s="15"/>
      <c r="CH492" s="15"/>
      <c r="CI492" s="15"/>
      <c r="CJ492" s="15"/>
      <c r="CK492" s="15"/>
      <c r="CL492" s="15"/>
      <c r="CM492" s="15"/>
      <c r="CN492" s="15"/>
      <c r="CO492" s="15"/>
      <c r="CP492" s="15"/>
      <c r="CQ492" s="15"/>
      <c r="CR492" s="15"/>
      <c r="CS492" s="15"/>
      <c r="CT492" s="15"/>
      <c r="CU492" s="15"/>
      <c r="CV492" s="15"/>
      <c r="CW492" s="15"/>
      <c r="CX492" s="15"/>
      <c r="CY492" s="15"/>
      <c r="CZ492" s="15"/>
      <c r="DA492" s="15"/>
      <c r="DB492" s="15"/>
      <c r="DC492" s="15"/>
      <c r="DD492" s="15"/>
      <c r="DE492" s="15"/>
      <c r="DF492" s="15"/>
      <c r="DG492" s="15"/>
      <c r="DH492" s="15"/>
      <c r="DI492" s="15"/>
    </row>
    <row r="493" spans="1:113" s="579" customFormat="1" ht="12.95" customHeight="1">
      <c r="A493" s="503"/>
      <c r="B493" s="582" t="s">
        <v>171</v>
      </c>
      <c r="C493" s="490" t="s">
        <v>84</v>
      </c>
      <c r="D493" s="490" t="s">
        <v>84</v>
      </c>
      <c r="E493" s="490" t="s">
        <v>84</v>
      </c>
      <c r="F493" s="230"/>
      <c r="G493" s="567" t="s">
        <v>84</v>
      </c>
      <c r="H493" s="567" t="s">
        <v>84</v>
      </c>
      <c r="I493" s="567" t="s">
        <v>84</v>
      </c>
      <c r="J493" s="567" t="s">
        <v>84</v>
      </c>
      <c r="K493" s="567" t="s">
        <v>84</v>
      </c>
      <c r="Q493" s="15"/>
      <c r="R493" s="15"/>
      <c r="S493" s="15"/>
      <c r="T493" s="15"/>
      <c r="U493" s="15"/>
      <c r="V493" s="15"/>
      <c r="W493" s="15"/>
      <c r="X493" s="15"/>
      <c r="Y493" s="15"/>
      <c r="Z493" s="15"/>
      <c r="AA493" s="15"/>
      <c r="AB493" s="15"/>
      <c r="AC493" s="15"/>
      <c r="AD493" s="15"/>
      <c r="AE493" s="15"/>
      <c r="AF493" s="15"/>
      <c r="AG493" s="15"/>
      <c r="AH493" s="15"/>
      <c r="AI493" s="15"/>
      <c r="AJ493" s="15"/>
      <c r="AK493" s="15"/>
      <c r="AL493" s="15"/>
      <c r="AM493" s="15"/>
      <c r="AN493" s="15"/>
      <c r="AO493" s="15"/>
      <c r="AP493" s="15"/>
      <c r="AQ493" s="15"/>
      <c r="AR493" s="15"/>
      <c r="AS493" s="15"/>
      <c r="AT493" s="15"/>
      <c r="AU493" s="15"/>
      <c r="AV493" s="15"/>
      <c r="AW493" s="15"/>
      <c r="AX493" s="15"/>
      <c r="AY493" s="15"/>
      <c r="AZ493" s="15"/>
      <c r="BA493" s="15"/>
      <c r="BB493" s="15"/>
      <c r="BC493" s="15"/>
      <c r="BD493" s="15"/>
      <c r="BE493" s="15"/>
      <c r="BF493" s="15"/>
      <c r="BG493" s="15"/>
      <c r="BH493" s="15"/>
      <c r="BI493" s="15"/>
      <c r="BJ493" s="15"/>
      <c r="BK493" s="15"/>
      <c r="BL493" s="15"/>
      <c r="BM493" s="15"/>
      <c r="BN493" s="15"/>
      <c r="BO493" s="15"/>
      <c r="BP493" s="15"/>
      <c r="BQ493" s="15"/>
      <c r="BR493" s="15"/>
      <c r="BS493" s="15"/>
      <c r="BT493" s="15"/>
      <c r="BU493" s="15"/>
      <c r="BV493" s="15"/>
      <c r="BW493" s="15"/>
      <c r="BX493" s="15"/>
      <c r="BY493" s="15"/>
      <c r="BZ493" s="15"/>
      <c r="CA493" s="15"/>
      <c r="CB493" s="15"/>
      <c r="CC493" s="15"/>
      <c r="CD493" s="15"/>
      <c r="CE493" s="15"/>
      <c r="CF493" s="15"/>
      <c r="CG493" s="15"/>
      <c r="CH493" s="15"/>
      <c r="CI493" s="15"/>
      <c r="CJ493" s="15"/>
      <c r="CK493" s="15"/>
      <c r="CL493" s="15"/>
      <c r="CM493" s="15"/>
      <c r="CN493" s="15"/>
      <c r="CO493" s="15"/>
      <c r="CP493" s="15"/>
      <c r="CQ493" s="15"/>
      <c r="CR493" s="15"/>
      <c r="CS493" s="15"/>
      <c r="CT493" s="15"/>
      <c r="CU493" s="15"/>
      <c r="CV493" s="15"/>
      <c r="CW493" s="15"/>
      <c r="CX493" s="15"/>
      <c r="CY493" s="15"/>
      <c r="CZ493" s="15"/>
      <c r="DA493" s="15"/>
      <c r="DB493" s="15"/>
      <c r="DC493" s="15"/>
      <c r="DD493" s="15"/>
      <c r="DE493" s="15"/>
      <c r="DF493" s="15"/>
      <c r="DG493" s="15"/>
      <c r="DH493" s="15"/>
      <c r="DI493" s="15"/>
    </row>
    <row r="494" spans="1:113" s="22" customFormat="1" ht="12.95" customHeight="1">
      <c r="A494" s="503"/>
      <c r="B494" s="584" t="s">
        <v>173</v>
      </c>
      <c r="C494" s="497"/>
      <c r="D494" s="497"/>
      <c r="E494" s="497"/>
      <c r="F494" s="284"/>
      <c r="G494" s="593"/>
      <c r="H494" s="593"/>
      <c r="I494" s="593"/>
      <c r="J494" s="593"/>
      <c r="K494" s="593"/>
      <c r="Q494" s="15"/>
      <c r="R494" s="15"/>
      <c r="S494" s="15"/>
      <c r="T494" s="15"/>
      <c r="U494" s="15"/>
      <c r="V494" s="15"/>
      <c r="W494" s="15"/>
      <c r="X494" s="15"/>
      <c r="Y494" s="15"/>
      <c r="Z494" s="15"/>
      <c r="AA494" s="15"/>
      <c r="AB494" s="15"/>
      <c r="AC494" s="15"/>
      <c r="AD494" s="15"/>
      <c r="AE494" s="15"/>
      <c r="AF494" s="15"/>
      <c r="AG494" s="15"/>
      <c r="AH494" s="15"/>
      <c r="AI494" s="15"/>
      <c r="AJ494" s="15"/>
      <c r="AK494" s="15"/>
      <c r="AL494" s="15"/>
      <c r="AM494" s="15"/>
      <c r="AN494" s="15"/>
      <c r="AO494" s="15"/>
      <c r="AP494" s="15"/>
      <c r="AQ494" s="15"/>
      <c r="AR494" s="15"/>
      <c r="AS494" s="15"/>
      <c r="AT494" s="15"/>
      <c r="AU494" s="15"/>
      <c r="AV494" s="15"/>
      <c r="AW494" s="15"/>
      <c r="AX494" s="15"/>
      <c r="AY494" s="15"/>
      <c r="AZ494" s="15"/>
      <c r="BA494" s="15"/>
      <c r="BB494" s="15"/>
      <c r="BC494" s="15"/>
      <c r="BD494" s="15"/>
      <c r="BE494" s="15"/>
      <c r="BF494" s="15"/>
      <c r="BG494" s="15"/>
      <c r="BH494" s="15"/>
      <c r="BI494" s="15"/>
      <c r="BJ494" s="15"/>
      <c r="BK494" s="15"/>
      <c r="BL494" s="15"/>
      <c r="BM494" s="15"/>
      <c r="BN494" s="15"/>
      <c r="BO494" s="15"/>
      <c r="BP494" s="15"/>
      <c r="BQ494" s="15"/>
      <c r="BR494" s="15"/>
      <c r="BS494" s="15"/>
      <c r="BT494" s="15"/>
      <c r="BU494" s="15"/>
      <c r="BV494" s="15"/>
      <c r="BW494" s="15"/>
      <c r="BX494" s="15"/>
      <c r="BY494" s="15"/>
      <c r="BZ494" s="15"/>
      <c r="CA494" s="15"/>
      <c r="CB494" s="15"/>
      <c r="CC494" s="15"/>
      <c r="CD494" s="15"/>
      <c r="CE494" s="15"/>
      <c r="CF494" s="15"/>
      <c r="CG494" s="15"/>
      <c r="CH494" s="15"/>
      <c r="CI494" s="15"/>
      <c r="CJ494" s="15"/>
      <c r="CK494" s="15"/>
      <c r="CL494" s="15"/>
      <c r="CM494" s="15"/>
      <c r="CN494" s="15"/>
      <c r="CO494" s="15"/>
      <c r="CP494" s="15"/>
      <c r="CQ494" s="15"/>
      <c r="CR494" s="15"/>
      <c r="CS494" s="15"/>
      <c r="CT494" s="15"/>
      <c r="CU494" s="15"/>
      <c r="CV494" s="15"/>
      <c r="CW494" s="15"/>
      <c r="CX494" s="15"/>
      <c r="CY494" s="15"/>
      <c r="CZ494" s="15"/>
      <c r="DA494" s="15"/>
      <c r="DB494" s="15"/>
      <c r="DC494" s="15"/>
      <c r="DD494" s="15"/>
      <c r="DE494" s="15"/>
      <c r="DF494" s="15"/>
      <c r="DG494" s="15"/>
      <c r="DH494" s="15"/>
      <c r="DI494" s="15"/>
    </row>
    <row r="495" spans="1:113" s="22" customFormat="1" ht="12.95" customHeight="1">
      <c r="A495" s="503"/>
      <c r="B495" s="503"/>
      <c r="C495" s="498">
        <v>6643.9</v>
      </c>
      <c r="D495" s="498">
        <v>8778.2000000000007</v>
      </c>
      <c r="E495" s="498">
        <v>9947.9</v>
      </c>
      <c r="F495" s="628"/>
      <c r="G495" s="595">
        <v>9880.7999999999993</v>
      </c>
      <c r="H495" s="595">
        <v>9380</v>
      </c>
      <c r="I495" s="596">
        <v>9484.6</v>
      </c>
      <c r="J495" s="596">
        <v>9874.4</v>
      </c>
      <c r="K495" s="596">
        <v>9961.7999999999993</v>
      </c>
      <c r="Q495" s="15"/>
      <c r="R495" s="15"/>
      <c r="S495" s="15"/>
      <c r="T495" s="15"/>
      <c r="U495" s="15"/>
      <c r="V495" s="15"/>
      <c r="W495" s="15"/>
      <c r="X495" s="15"/>
      <c r="Y495" s="15"/>
      <c r="Z495" s="15"/>
      <c r="AA495" s="15"/>
      <c r="AB495" s="15"/>
      <c r="AC495" s="15"/>
      <c r="AD495" s="15"/>
      <c r="AE495" s="15"/>
      <c r="AF495" s="15"/>
      <c r="AG495" s="15"/>
      <c r="AH495" s="15"/>
      <c r="AI495" s="15"/>
      <c r="AJ495" s="15"/>
      <c r="AK495" s="15"/>
      <c r="AL495" s="15"/>
      <c r="AM495" s="15"/>
      <c r="AN495" s="15"/>
      <c r="AO495" s="15"/>
      <c r="AP495" s="15"/>
      <c r="AQ495" s="15"/>
      <c r="AR495" s="15"/>
      <c r="AS495" s="15"/>
      <c r="AT495" s="15"/>
      <c r="AU495" s="15"/>
      <c r="AV495" s="15"/>
      <c r="AW495" s="15"/>
      <c r="AX495" s="15"/>
      <c r="AY495" s="15"/>
      <c r="AZ495" s="15"/>
      <c r="BA495" s="15"/>
      <c r="BB495" s="15"/>
      <c r="BC495" s="15"/>
      <c r="BD495" s="15"/>
      <c r="BE495" s="15"/>
      <c r="BF495" s="15"/>
      <c r="BG495" s="15"/>
      <c r="BH495" s="15"/>
      <c r="BI495" s="15"/>
      <c r="BJ495" s="15"/>
      <c r="BK495" s="15"/>
      <c r="BL495" s="15"/>
      <c r="BM495" s="15"/>
      <c r="BN495" s="15"/>
      <c r="BO495" s="15"/>
      <c r="BP495" s="15"/>
      <c r="BQ495" s="15"/>
      <c r="BR495" s="15"/>
      <c r="BS495" s="15"/>
      <c r="BT495" s="15"/>
      <c r="BU495" s="15"/>
      <c r="BV495" s="15"/>
      <c r="BW495" s="15"/>
      <c r="BX495" s="15"/>
      <c r="BY495" s="15"/>
      <c r="BZ495" s="15"/>
      <c r="CA495" s="15"/>
      <c r="CB495" s="15"/>
      <c r="CC495" s="15"/>
      <c r="CD495" s="15"/>
      <c r="CE495" s="15"/>
      <c r="CF495" s="15"/>
      <c r="CG495" s="15"/>
      <c r="CH495" s="15"/>
      <c r="CI495" s="15"/>
      <c r="CJ495" s="15"/>
      <c r="CK495" s="15"/>
      <c r="CL495" s="15"/>
      <c r="CM495" s="15"/>
      <c r="CN495" s="15"/>
      <c r="CO495" s="15"/>
      <c r="CP495" s="15"/>
      <c r="CQ495" s="15"/>
      <c r="CR495" s="15"/>
      <c r="CS495" s="15"/>
      <c r="CT495" s="15"/>
      <c r="CU495" s="15"/>
      <c r="CV495" s="15"/>
      <c r="CW495" s="15"/>
      <c r="CX495" s="15"/>
      <c r="CY495" s="15"/>
      <c r="CZ495" s="15"/>
      <c r="DA495" s="15"/>
      <c r="DB495" s="15"/>
      <c r="DC495" s="15"/>
      <c r="DD495" s="15"/>
      <c r="DE495" s="15"/>
      <c r="DF495" s="15"/>
      <c r="DG495" s="15"/>
      <c r="DH495" s="15"/>
      <c r="DI495" s="15"/>
    </row>
    <row r="496" spans="1:113" s="22" customFormat="1" ht="12.95" customHeight="1">
      <c r="A496" s="594">
        <v>21</v>
      </c>
      <c r="B496" s="568" t="s">
        <v>245</v>
      </c>
      <c r="C496" s="496">
        <v>1396.8</v>
      </c>
      <c r="D496" s="496">
        <v>1448</v>
      </c>
      <c r="E496" s="496">
        <v>2025.5</v>
      </c>
      <c r="F496" s="592"/>
      <c r="G496" s="598">
        <v>2072</v>
      </c>
      <c r="H496" s="598">
        <v>1966.5</v>
      </c>
      <c r="I496" s="598">
        <v>1988.5</v>
      </c>
      <c r="J496" s="598">
        <v>2070.1999999999998</v>
      </c>
      <c r="K496" s="598">
        <v>2088.5</v>
      </c>
      <c r="Q496" s="15"/>
      <c r="R496" s="15"/>
      <c r="S496" s="15"/>
      <c r="T496" s="15"/>
      <c r="U496" s="15"/>
      <c r="V496" s="15"/>
      <c r="W496" s="15"/>
      <c r="X496" s="15"/>
      <c r="Y496" s="15"/>
      <c r="Z496" s="15"/>
      <c r="AA496" s="15"/>
      <c r="AB496" s="15"/>
      <c r="AC496" s="15"/>
      <c r="AD496" s="15"/>
      <c r="AE496" s="15"/>
      <c r="AF496" s="15"/>
      <c r="AG496" s="15"/>
      <c r="AH496" s="15"/>
      <c r="AI496" s="15"/>
      <c r="AJ496" s="15"/>
      <c r="AK496" s="15"/>
      <c r="AL496" s="15"/>
      <c r="AM496" s="15"/>
      <c r="AN496" s="15"/>
      <c r="AO496" s="15"/>
      <c r="AP496" s="15"/>
      <c r="AQ496" s="15"/>
      <c r="AR496" s="15"/>
      <c r="AS496" s="15"/>
      <c r="AT496" s="15"/>
      <c r="AU496" s="15"/>
      <c r="AV496" s="15"/>
      <c r="AW496" s="15"/>
      <c r="AX496" s="15"/>
      <c r="AY496" s="15"/>
      <c r="AZ496" s="15"/>
      <c r="BA496" s="15"/>
      <c r="BB496" s="15"/>
      <c r="BC496" s="15"/>
      <c r="BD496" s="15"/>
      <c r="BE496" s="15"/>
      <c r="BF496" s="15"/>
      <c r="BG496" s="15"/>
      <c r="BH496" s="15"/>
      <c r="BI496" s="15"/>
      <c r="BJ496" s="15"/>
      <c r="BK496" s="15"/>
      <c r="BL496" s="15"/>
      <c r="BM496" s="15"/>
      <c r="BN496" s="15"/>
      <c r="BO496" s="15"/>
      <c r="BP496" s="15"/>
      <c r="BQ496" s="15"/>
      <c r="BR496" s="15"/>
      <c r="BS496" s="15"/>
      <c r="BT496" s="15"/>
      <c r="BU496" s="15"/>
      <c r="BV496" s="15"/>
      <c r="BW496" s="15"/>
      <c r="BX496" s="15"/>
      <c r="BY496" s="15"/>
      <c r="BZ496" s="15"/>
      <c r="CA496" s="15"/>
      <c r="CB496" s="15"/>
      <c r="CC496" s="15"/>
      <c r="CD496" s="15"/>
      <c r="CE496" s="15"/>
      <c r="CF496" s="15"/>
      <c r="CG496" s="15"/>
      <c r="CH496" s="15"/>
      <c r="CI496" s="15"/>
      <c r="CJ496" s="15"/>
      <c r="CK496" s="15"/>
      <c r="CL496" s="15"/>
      <c r="CM496" s="15"/>
      <c r="CN496" s="15"/>
      <c r="CO496" s="15"/>
      <c r="CP496" s="15"/>
      <c r="CQ496" s="15"/>
      <c r="CR496" s="15"/>
      <c r="CS496" s="15"/>
      <c r="CT496" s="15"/>
      <c r="CU496" s="15"/>
      <c r="CV496" s="15"/>
      <c r="CW496" s="15"/>
      <c r="CX496" s="15"/>
      <c r="CY496" s="15"/>
      <c r="CZ496" s="15"/>
      <c r="DA496" s="15"/>
      <c r="DB496" s="15"/>
      <c r="DC496" s="15"/>
      <c r="DD496" s="15"/>
      <c r="DE496" s="15"/>
      <c r="DF496" s="15"/>
      <c r="DG496" s="15"/>
      <c r="DH496" s="15"/>
      <c r="DI496" s="15"/>
    </row>
    <row r="497" spans="1:113" s="22" customFormat="1" ht="12.95" customHeight="1">
      <c r="A497" s="597">
        <v>211</v>
      </c>
      <c r="B497" s="588" t="s">
        <v>246</v>
      </c>
      <c r="C497" s="496">
        <v>1184.5999999999999</v>
      </c>
      <c r="D497" s="496">
        <v>1294</v>
      </c>
      <c r="E497" s="496">
        <v>1604.9</v>
      </c>
      <c r="F497" s="629"/>
      <c r="G497" s="599">
        <v>1794.7</v>
      </c>
      <c r="H497" s="599">
        <v>1703.4</v>
      </c>
      <c r="I497" s="598">
        <v>1722.4</v>
      </c>
      <c r="J497" s="598">
        <v>1793.2</v>
      </c>
      <c r="K497" s="598">
        <v>1809.1</v>
      </c>
      <c r="Q497" s="15"/>
      <c r="R497" s="15"/>
      <c r="S497" s="15"/>
      <c r="T497" s="15"/>
      <c r="U497" s="15"/>
      <c r="V497" s="15"/>
      <c r="W497" s="15"/>
      <c r="X497" s="15"/>
      <c r="Y497" s="15"/>
      <c r="Z497" s="15"/>
      <c r="AA497" s="15"/>
      <c r="AB497" s="15"/>
      <c r="AC497" s="15"/>
      <c r="AD497" s="15"/>
      <c r="AE497" s="15"/>
      <c r="AF497" s="15"/>
      <c r="AG497" s="15"/>
      <c r="AH497" s="15"/>
      <c r="AI497" s="15"/>
      <c r="AJ497" s="15"/>
      <c r="AK497" s="15"/>
      <c r="AL497" s="15"/>
      <c r="AM497" s="15"/>
      <c r="AN497" s="15"/>
      <c r="AO497" s="15"/>
      <c r="AP497" s="15"/>
      <c r="AQ497" s="15"/>
      <c r="AR497" s="15"/>
      <c r="AS497" s="15"/>
      <c r="AT497" s="15"/>
      <c r="AU497" s="15"/>
      <c r="AV497" s="15"/>
      <c r="AW497" s="15"/>
      <c r="AX497" s="15"/>
      <c r="AY497" s="15"/>
      <c r="AZ497" s="15"/>
      <c r="BA497" s="15"/>
      <c r="BB497" s="15"/>
      <c r="BC497" s="15"/>
      <c r="BD497" s="15"/>
      <c r="BE497" s="15"/>
      <c r="BF497" s="15"/>
      <c r="BG497" s="15"/>
      <c r="BH497" s="15"/>
      <c r="BI497" s="15"/>
      <c r="BJ497" s="15"/>
      <c r="BK497" s="15"/>
      <c r="BL497" s="15"/>
      <c r="BM497" s="15"/>
      <c r="BN497" s="15"/>
      <c r="BO497" s="15"/>
      <c r="BP497" s="15"/>
      <c r="BQ497" s="15"/>
      <c r="BR497" s="15"/>
      <c r="BS497" s="15"/>
      <c r="BT497" s="15"/>
      <c r="BU497" s="15"/>
      <c r="BV497" s="15"/>
      <c r="BW497" s="15"/>
      <c r="BX497" s="15"/>
      <c r="BY497" s="15"/>
      <c r="BZ497" s="15"/>
      <c r="CA497" s="15"/>
      <c r="CB497" s="15"/>
      <c r="CC497" s="15"/>
      <c r="CD497" s="15"/>
      <c r="CE497" s="15"/>
      <c r="CF497" s="15"/>
      <c r="CG497" s="15"/>
      <c r="CH497" s="15"/>
      <c r="CI497" s="15"/>
      <c r="CJ497" s="15"/>
      <c r="CK497" s="15"/>
      <c r="CL497" s="15"/>
      <c r="CM497" s="15"/>
      <c r="CN497" s="15"/>
      <c r="CO497" s="15"/>
      <c r="CP497" s="15"/>
      <c r="CQ497" s="15"/>
      <c r="CR497" s="15"/>
      <c r="CS497" s="15"/>
      <c r="CT497" s="15"/>
      <c r="CU497" s="15"/>
      <c r="CV497" s="15"/>
      <c r="CW497" s="15"/>
      <c r="CX497" s="15"/>
      <c r="CY497" s="15"/>
      <c r="CZ497" s="15"/>
      <c r="DA497" s="15"/>
      <c r="DB497" s="15"/>
      <c r="DC497" s="15"/>
      <c r="DD497" s="15"/>
      <c r="DE497" s="15"/>
      <c r="DF497" s="15"/>
      <c r="DG497" s="15"/>
      <c r="DH497" s="15"/>
      <c r="DI497" s="15"/>
    </row>
    <row r="498" spans="1:113" s="22" customFormat="1" ht="12.95" customHeight="1">
      <c r="A498" s="597">
        <v>212</v>
      </c>
      <c r="B498" s="588" t="s">
        <v>453</v>
      </c>
      <c r="C498" s="496">
        <v>212.3</v>
      </c>
      <c r="D498" s="496">
        <v>154</v>
      </c>
      <c r="E498" s="496">
        <v>420.6</v>
      </c>
      <c r="F498" s="629"/>
      <c r="G498" s="599">
        <v>277.2</v>
      </c>
      <c r="H498" s="599">
        <v>263.10000000000002</v>
      </c>
      <c r="I498" s="598">
        <v>266</v>
      </c>
      <c r="J498" s="598">
        <v>277</v>
      </c>
      <c r="K498" s="598">
        <v>279.39999999999998</v>
      </c>
      <c r="Q498" s="15"/>
      <c r="R498" s="15"/>
      <c r="S498" s="15"/>
      <c r="T498" s="15"/>
      <c r="U498" s="15"/>
      <c r="V498" s="15"/>
      <c r="W498" s="15"/>
      <c r="X498" s="15"/>
      <c r="Y498" s="15"/>
      <c r="Z498" s="15"/>
      <c r="AA498" s="15"/>
      <c r="AB498" s="15"/>
      <c r="AC498" s="15"/>
      <c r="AD498" s="15"/>
      <c r="AE498" s="15"/>
      <c r="AF498" s="15"/>
      <c r="AG498" s="15"/>
      <c r="AH498" s="15"/>
      <c r="AI498" s="15"/>
      <c r="AJ498" s="15"/>
      <c r="AK498" s="15"/>
      <c r="AL498" s="15"/>
      <c r="AM498" s="15"/>
      <c r="AN498" s="15"/>
      <c r="AO498" s="15"/>
      <c r="AP498" s="15"/>
      <c r="AQ498" s="15"/>
      <c r="AR498" s="15"/>
      <c r="AS498" s="15"/>
      <c r="AT498" s="15"/>
      <c r="AU498" s="15"/>
      <c r="AV498" s="15"/>
      <c r="AW498" s="15"/>
      <c r="AX498" s="15"/>
      <c r="AY498" s="15"/>
      <c r="AZ498" s="15"/>
      <c r="BA498" s="15"/>
      <c r="BB498" s="15"/>
      <c r="BC498" s="15"/>
      <c r="BD498" s="15"/>
      <c r="BE498" s="15"/>
      <c r="BF498" s="15"/>
      <c r="BG498" s="15"/>
      <c r="BH498" s="15"/>
      <c r="BI498" s="15"/>
      <c r="BJ498" s="15"/>
      <c r="BK498" s="15"/>
      <c r="BL498" s="15"/>
      <c r="BM498" s="15"/>
      <c r="BN498" s="15"/>
      <c r="BO498" s="15"/>
      <c r="BP498" s="15"/>
      <c r="BQ498" s="15"/>
      <c r="BR498" s="15"/>
      <c r="BS498" s="15"/>
      <c r="BT498" s="15"/>
      <c r="BU498" s="15"/>
      <c r="BV498" s="15"/>
      <c r="BW498" s="15"/>
      <c r="BX498" s="15"/>
      <c r="BY498" s="15"/>
      <c r="BZ498" s="15"/>
      <c r="CA498" s="15"/>
      <c r="CB498" s="15"/>
      <c r="CC498" s="15"/>
      <c r="CD498" s="15"/>
      <c r="CE498" s="15"/>
      <c r="CF498" s="15"/>
      <c r="CG498" s="15"/>
      <c r="CH498" s="15"/>
      <c r="CI498" s="15"/>
      <c r="CJ498" s="15"/>
      <c r="CK498" s="15"/>
      <c r="CL498" s="15"/>
      <c r="CM498" s="15"/>
      <c r="CN498" s="15"/>
      <c r="CO498" s="15"/>
      <c r="CP498" s="15"/>
      <c r="CQ498" s="15"/>
      <c r="CR498" s="15"/>
      <c r="CS498" s="15"/>
      <c r="CT498" s="15"/>
      <c r="CU498" s="15"/>
      <c r="CV498" s="15"/>
      <c r="CW498" s="15"/>
      <c r="CX498" s="15"/>
      <c r="CY498" s="15"/>
      <c r="CZ498" s="15"/>
      <c r="DA498" s="15"/>
      <c r="DB498" s="15"/>
      <c r="DC498" s="15"/>
      <c r="DD498" s="15"/>
      <c r="DE498" s="15"/>
      <c r="DF498" s="15"/>
      <c r="DG498" s="15"/>
      <c r="DH498" s="15"/>
      <c r="DI498" s="15"/>
    </row>
    <row r="499" spans="1:113" s="22" customFormat="1" ht="12.95" customHeight="1">
      <c r="A499" s="597">
        <v>22</v>
      </c>
      <c r="B499" s="588" t="s">
        <v>454</v>
      </c>
      <c r="C499" s="497">
        <v>1945</v>
      </c>
      <c r="D499" s="497">
        <v>2509.8000000000002</v>
      </c>
      <c r="E499" s="497">
        <v>1991.3</v>
      </c>
      <c r="F499" s="284"/>
      <c r="G499" s="593">
        <v>3259.6</v>
      </c>
      <c r="H499" s="593">
        <v>3093.7</v>
      </c>
      <c r="I499" s="598">
        <v>3128.2</v>
      </c>
      <c r="J499" s="598">
        <v>3256.8</v>
      </c>
      <c r="K499" s="598">
        <v>3285.6</v>
      </c>
      <c r="Q499" s="15"/>
      <c r="R499" s="15"/>
      <c r="S499" s="15"/>
      <c r="T499" s="15"/>
      <c r="U499" s="15"/>
      <c r="V499" s="15"/>
      <c r="W499" s="15"/>
      <c r="X499" s="15"/>
      <c r="Y499" s="15"/>
      <c r="Z499" s="15"/>
      <c r="AA499" s="15"/>
      <c r="AB499" s="15"/>
      <c r="AC499" s="15"/>
      <c r="AD499" s="15"/>
      <c r="AE499" s="15"/>
      <c r="AF499" s="15"/>
      <c r="AG499" s="15"/>
      <c r="AH499" s="15"/>
      <c r="AI499" s="15"/>
      <c r="AJ499" s="15"/>
      <c r="AK499" s="15"/>
      <c r="AL499" s="15"/>
      <c r="AM499" s="15"/>
      <c r="AN499" s="15"/>
      <c r="AO499" s="15"/>
      <c r="AP499" s="15"/>
      <c r="AQ499" s="15"/>
      <c r="AR499" s="15"/>
      <c r="AS499" s="15"/>
      <c r="AT499" s="15"/>
      <c r="AU499" s="15"/>
      <c r="AV499" s="15"/>
      <c r="AW499" s="15"/>
      <c r="AX499" s="15"/>
      <c r="AY499" s="15"/>
      <c r="AZ499" s="15"/>
      <c r="BA499" s="15"/>
      <c r="BB499" s="15"/>
      <c r="BC499" s="15"/>
      <c r="BD499" s="15"/>
      <c r="BE499" s="15"/>
      <c r="BF499" s="15"/>
      <c r="BG499" s="15"/>
      <c r="BH499" s="15"/>
      <c r="BI499" s="15"/>
      <c r="BJ499" s="15"/>
      <c r="BK499" s="15"/>
      <c r="BL499" s="15"/>
      <c r="BM499" s="15"/>
      <c r="BN499" s="15"/>
      <c r="BO499" s="15"/>
      <c r="BP499" s="15"/>
      <c r="BQ499" s="15"/>
      <c r="BR499" s="15"/>
      <c r="BS499" s="15"/>
      <c r="BT499" s="15"/>
      <c r="BU499" s="15"/>
      <c r="BV499" s="15"/>
      <c r="BW499" s="15"/>
      <c r="BX499" s="15"/>
      <c r="BY499" s="15"/>
      <c r="BZ499" s="15"/>
      <c r="CA499" s="15"/>
      <c r="CB499" s="15"/>
      <c r="CC499" s="15"/>
      <c r="CD499" s="15"/>
      <c r="CE499" s="15"/>
      <c r="CF499" s="15"/>
      <c r="CG499" s="15"/>
      <c r="CH499" s="15"/>
      <c r="CI499" s="15"/>
      <c r="CJ499" s="15"/>
      <c r="CK499" s="15"/>
      <c r="CL499" s="15"/>
      <c r="CM499" s="15"/>
      <c r="CN499" s="15"/>
      <c r="CO499" s="15"/>
      <c r="CP499" s="15"/>
      <c r="CQ499" s="15"/>
      <c r="CR499" s="15"/>
      <c r="CS499" s="15"/>
      <c r="CT499" s="15"/>
      <c r="CU499" s="15"/>
      <c r="CV499" s="15"/>
      <c r="CW499" s="15"/>
      <c r="CX499" s="15"/>
      <c r="CY499" s="15"/>
      <c r="CZ499" s="15"/>
      <c r="DA499" s="15"/>
      <c r="DB499" s="15"/>
      <c r="DC499" s="15"/>
      <c r="DD499" s="15"/>
      <c r="DE499" s="15"/>
      <c r="DF499" s="15"/>
      <c r="DG499" s="15"/>
      <c r="DH499" s="15"/>
      <c r="DI499" s="15"/>
    </row>
    <row r="500" spans="1:113" s="22" customFormat="1" ht="12.95" customHeight="1">
      <c r="A500" s="597">
        <v>26</v>
      </c>
      <c r="B500" s="588" t="s">
        <v>251</v>
      </c>
      <c r="C500" s="497">
        <v>1366.5</v>
      </c>
      <c r="D500" s="497">
        <v>710</v>
      </c>
      <c r="E500" s="497">
        <v>1609.4</v>
      </c>
      <c r="F500" s="284"/>
      <c r="G500" s="593">
        <v>1389.1</v>
      </c>
      <c r="H500" s="593">
        <v>1320.4</v>
      </c>
      <c r="I500" s="598">
        <v>1335.1</v>
      </c>
      <c r="J500" s="598">
        <v>1390</v>
      </c>
      <c r="K500" s="598">
        <v>1402.3</v>
      </c>
      <c r="Q500" s="15"/>
      <c r="R500" s="15"/>
      <c r="S500" s="15"/>
      <c r="T500" s="15"/>
      <c r="U500" s="15"/>
      <c r="V500" s="15"/>
      <c r="W500" s="15"/>
      <c r="X500" s="15"/>
      <c r="Y500" s="15"/>
      <c r="Z500" s="15"/>
      <c r="AA500" s="15"/>
      <c r="AB500" s="15"/>
      <c r="AC500" s="15"/>
      <c r="AD500" s="15"/>
      <c r="AE500" s="15"/>
      <c r="AF500" s="15"/>
      <c r="AG500" s="15"/>
      <c r="AH500" s="15"/>
      <c r="AI500" s="15"/>
      <c r="AJ500" s="15"/>
      <c r="AK500" s="15"/>
      <c r="AL500" s="15"/>
      <c r="AM500" s="15"/>
      <c r="AN500" s="15"/>
      <c r="AO500" s="15"/>
      <c r="AP500" s="15"/>
      <c r="AQ500" s="15"/>
      <c r="AR500" s="15"/>
      <c r="AS500" s="15"/>
      <c r="AT500" s="15"/>
      <c r="AU500" s="15"/>
      <c r="AV500" s="15"/>
      <c r="AW500" s="15"/>
      <c r="AX500" s="15"/>
      <c r="AY500" s="15"/>
      <c r="AZ500" s="15"/>
      <c r="BA500" s="15"/>
      <c r="BB500" s="15"/>
      <c r="BC500" s="15"/>
      <c r="BD500" s="15"/>
      <c r="BE500" s="15"/>
      <c r="BF500" s="15"/>
      <c r="BG500" s="15"/>
      <c r="BH500" s="15"/>
      <c r="BI500" s="15"/>
      <c r="BJ500" s="15"/>
      <c r="BK500" s="15"/>
      <c r="BL500" s="15"/>
      <c r="BM500" s="15"/>
      <c r="BN500" s="15"/>
      <c r="BO500" s="15"/>
      <c r="BP500" s="15"/>
      <c r="BQ500" s="15"/>
      <c r="BR500" s="15"/>
      <c r="BS500" s="15"/>
      <c r="BT500" s="15"/>
      <c r="BU500" s="15"/>
      <c r="BV500" s="15"/>
      <c r="BW500" s="15"/>
      <c r="BX500" s="15"/>
      <c r="BY500" s="15"/>
      <c r="BZ500" s="15"/>
      <c r="CA500" s="15"/>
      <c r="CB500" s="15"/>
      <c r="CC500" s="15"/>
      <c r="CD500" s="15"/>
      <c r="CE500" s="15"/>
      <c r="CF500" s="15"/>
      <c r="CG500" s="15"/>
      <c r="CH500" s="15"/>
      <c r="CI500" s="15"/>
      <c r="CJ500" s="15"/>
      <c r="CK500" s="15"/>
      <c r="CL500" s="15"/>
      <c r="CM500" s="15"/>
      <c r="CN500" s="15"/>
      <c r="CO500" s="15"/>
      <c r="CP500" s="15"/>
      <c r="CQ500" s="15"/>
      <c r="CR500" s="15"/>
      <c r="CS500" s="15"/>
      <c r="CT500" s="15"/>
      <c r="CU500" s="15"/>
      <c r="CV500" s="15"/>
      <c r="CW500" s="15"/>
      <c r="CX500" s="15"/>
      <c r="CY500" s="15"/>
      <c r="CZ500" s="15"/>
      <c r="DA500" s="15"/>
      <c r="DB500" s="15"/>
      <c r="DC500" s="15"/>
      <c r="DD500" s="15"/>
      <c r="DE500" s="15"/>
      <c r="DF500" s="15"/>
      <c r="DG500" s="15"/>
      <c r="DH500" s="15"/>
      <c r="DI500" s="15"/>
    </row>
    <row r="501" spans="1:113" s="22" customFormat="1" ht="12.95" customHeight="1">
      <c r="A501" s="597">
        <v>28</v>
      </c>
      <c r="B501" s="588" t="s">
        <v>252</v>
      </c>
      <c r="C501" s="497">
        <v>59</v>
      </c>
      <c r="D501" s="497">
        <v>855.3</v>
      </c>
      <c r="E501" s="497">
        <v>136.69999999999999</v>
      </c>
      <c r="F501" s="284"/>
      <c r="G501" s="593">
        <v>157.4</v>
      </c>
      <c r="H501" s="593">
        <v>149.4</v>
      </c>
      <c r="I501" s="598">
        <v>151</v>
      </c>
      <c r="J501" s="598">
        <v>157.30000000000001</v>
      </c>
      <c r="K501" s="598">
        <v>158.6</v>
      </c>
      <c r="Q501" s="15"/>
      <c r="R501" s="15"/>
      <c r="S501" s="15"/>
      <c r="T501" s="15"/>
      <c r="U501" s="15"/>
      <c r="V501" s="15"/>
      <c r="W501" s="15"/>
      <c r="X501" s="15"/>
      <c r="Y501" s="15"/>
      <c r="Z501" s="15"/>
      <c r="AA501" s="15"/>
      <c r="AB501" s="15"/>
      <c r="AC501" s="15"/>
      <c r="AD501" s="15"/>
      <c r="AE501" s="15"/>
      <c r="AF501" s="15"/>
      <c r="AG501" s="15"/>
      <c r="AH501" s="15"/>
      <c r="AI501" s="15"/>
      <c r="AJ501" s="15"/>
      <c r="AK501" s="15"/>
      <c r="AL501" s="15"/>
      <c r="AM501" s="15"/>
      <c r="AN501" s="15"/>
      <c r="AO501" s="15"/>
      <c r="AP501" s="15"/>
      <c r="AQ501" s="15"/>
      <c r="AR501" s="15"/>
      <c r="AS501" s="15"/>
      <c r="AT501" s="15"/>
      <c r="AU501" s="15"/>
      <c r="AV501" s="15"/>
      <c r="AW501" s="15"/>
      <c r="AX501" s="15"/>
      <c r="AY501" s="15"/>
      <c r="AZ501" s="15"/>
      <c r="BA501" s="15"/>
      <c r="BB501" s="15"/>
      <c r="BC501" s="15"/>
      <c r="BD501" s="15"/>
      <c r="BE501" s="15"/>
      <c r="BF501" s="15"/>
      <c r="BG501" s="15"/>
      <c r="BH501" s="15"/>
      <c r="BI501" s="15"/>
      <c r="BJ501" s="15"/>
      <c r="BK501" s="15"/>
      <c r="BL501" s="15"/>
      <c r="BM501" s="15"/>
      <c r="BN501" s="15"/>
      <c r="BO501" s="15"/>
      <c r="BP501" s="15"/>
      <c r="BQ501" s="15"/>
      <c r="BR501" s="15"/>
      <c r="BS501" s="15"/>
      <c r="BT501" s="15"/>
      <c r="BU501" s="15"/>
      <c r="BV501" s="15"/>
      <c r="BW501" s="15"/>
      <c r="BX501" s="15"/>
      <c r="BY501" s="15"/>
      <c r="BZ501" s="15"/>
      <c r="CA501" s="15"/>
      <c r="CB501" s="15"/>
      <c r="CC501" s="15"/>
      <c r="CD501" s="15"/>
      <c r="CE501" s="15"/>
      <c r="CF501" s="15"/>
      <c r="CG501" s="15"/>
      <c r="CH501" s="15"/>
      <c r="CI501" s="15"/>
      <c r="CJ501" s="15"/>
      <c r="CK501" s="15"/>
      <c r="CL501" s="15"/>
      <c r="CM501" s="15"/>
      <c r="CN501" s="15"/>
      <c r="CO501" s="15"/>
      <c r="CP501" s="15"/>
      <c r="CQ501" s="15"/>
      <c r="CR501" s="15"/>
      <c r="CS501" s="15"/>
      <c r="CT501" s="15"/>
      <c r="CU501" s="15"/>
      <c r="CV501" s="15"/>
      <c r="CW501" s="15"/>
      <c r="CX501" s="15"/>
      <c r="CY501" s="15"/>
      <c r="CZ501" s="15"/>
      <c r="DA501" s="15"/>
      <c r="DB501" s="15"/>
      <c r="DC501" s="15"/>
      <c r="DD501" s="15"/>
      <c r="DE501" s="15"/>
      <c r="DF501" s="15"/>
      <c r="DG501" s="15"/>
      <c r="DH501" s="15"/>
      <c r="DI501" s="15"/>
    </row>
    <row r="502" spans="1:113" s="22" customFormat="1" ht="12.95" customHeight="1">
      <c r="A502" s="597">
        <v>31</v>
      </c>
      <c r="B502" s="588" t="s">
        <v>254</v>
      </c>
      <c r="C502" s="497">
        <v>1423.7</v>
      </c>
      <c r="D502" s="497">
        <v>1722.1</v>
      </c>
      <c r="E502" s="497">
        <v>3251.8</v>
      </c>
      <c r="F502" s="284"/>
      <c r="G502" s="593">
        <v>1482.1</v>
      </c>
      <c r="H502" s="593">
        <v>1406.7</v>
      </c>
      <c r="I502" s="598">
        <v>1422.4</v>
      </c>
      <c r="J502" s="598">
        <v>1480.8</v>
      </c>
      <c r="K502" s="598">
        <v>1494</v>
      </c>
      <c r="Q502" s="15"/>
      <c r="R502" s="15"/>
      <c r="S502" s="15"/>
      <c r="T502" s="15"/>
      <c r="U502" s="15"/>
      <c r="V502" s="15"/>
      <c r="W502" s="15"/>
      <c r="X502" s="15"/>
      <c r="Y502" s="15"/>
      <c r="Z502" s="15"/>
      <c r="AA502" s="15"/>
      <c r="AB502" s="15"/>
      <c r="AC502" s="15"/>
      <c r="AD502" s="15"/>
      <c r="AE502" s="15"/>
      <c r="AF502" s="15"/>
      <c r="AG502" s="15"/>
      <c r="AH502" s="15"/>
      <c r="AI502" s="15"/>
      <c r="AJ502" s="15"/>
      <c r="AK502" s="15"/>
      <c r="AL502" s="15"/>
      <c r="AM502" s="15"/>
      <c r="AN502" s="15"/>
      <c r="AO502" s="15"/>
      <c r="AP502" s="15"/>
      <c r="AQ502" s="15"/>
      <c r="AR502" s="15"/>
      <c r="AS502" s="15"/>
      <c r="AT502" s="15"/>
      <c r="AU502" s="15"/>
      <c r="AV502" s="15"/>
      <c r="AW502" s="15"/>
      <c r="AX502" s="15"/>
      <c r="AY502" s="15"/>
      <c r="AZ502" s="15"/>
      <c r="BA502" s="15"/>
      <c r="BB502" s="15"/>
      <c r="BC502" s="15"/>
      <c r="BD502" s="15"/>
      <c r="BE502" s="15"/>
      <c r="BF502" s="15"/>
      <c r="BG502" s="15"/>
      <c r="BH502" s="15"/>
      <c r="BI502" s="15"/>
      <c r="BJ502" s="15"/>
      <c r="BK502" s="15"/>
      <c r="BL502" s="15"/>
      <c r="BM502" s="15"/>
      <c r="BN502" s="15"/>
      <c r="BO502" s="15"/>
      <c r="BP502" s="15"/>
      <c r="BQ502" s="15"/>
      <c r="BR502" s="15"/>
      <c r="BS502" s="15"/>
      <c r="BT502" s="15"/>
      <c r="BU502" s="15"/>
      <c r="BV502" s="15"/>
      <c r="BW502" s="15"/>
      <c r="BX502" s="15"/>
      <c r="BY502" s="15"/>
      <c r="BZ502" s="15"/>
      <c r="CA502" s="15"/>
      <c r="CB502" s="15"/>
      <c r="CC502" s="15"/>
      <c r="CD502" s="15"/>
      <c r="CE502" s="15"/>
      <c r="CF502" s="15"/>
      <c r="CG502" s="15"/>
      <c r="CH502" s="15"/>
      <c r="CI502" s="15"/>
      <c r="CJ502" s="15"/>
      <c r="CK502" s="15"/>
      <c r="CL502" s="15"/>
      <c r="CM502" s="15"/>
      <c r="CN502" s="15"/>
      <c r="CO502" s="15"/>
      <c r="CP502" s="15"/>
      <c r="CQ502" s="15"/>
      <c r="CR502" s="15"/>
      <c r="CS502" s="15"/>
      <c r="CT502" s="15"/>
      <c r="CU502" s="15"/>
      <c r="CV502" s="15"/>
      <c r="CW502" s="15"/>
      <c r="CX502" s="15"/>
      <c r="CY502" s="15"/>
      <c r="CZ502" s="15"/>
      <c r="DA502" s="15"/>
      <c r="DB502" s="15"/>
      <c r="DC502" s="15"/>
      <c r="DD502" s="15"/>
      <c r="DE502" s="15"/>
      <c r="DF502" s="15"/>
      <c r="DG502" s="15"/>
      <c r="DH502" s="15"/>
      <c r="DI502" s="15"/>
    </row>
    <row r="503" spans="1:113" s="22" customFormat="1" ht="12.95" customHeight="1">
      <c r="A503" s="597">
        <v>311</v>
      </c>
      <c r="B503" s="588" t="s">
        <v>255</v>
      </c>
      <c r="C503" s="496">
        <f>C502</f>
        <v>1423.7</v>
      </c>
      <c r="D503" s="496">
        <f>D502</f>
        <v>1722.1</v>
      </c>
      <c r="E503" s="496">
        <f>E502</f>
        <v>3251.8</v>
      </c>
      <c r="F503" s="284"/>
      <c r="G503" s="593">
        <v>1467.6</v>
      </c>
      <c r="H503" s="593">
        <v>1392.9</v>
      </c>
      <c r="I503" s="598">
        <v>1408.5</v>
      </c>
      <c r="J503" s="598">
        <v>1466.3</v>
      </c>
      <c r="K503" s="598">
        <v>1479.3</v>
      </c>
      <c r="Q503" s="15"/>
      <c r="R503" s="15"/>
      <c r="S503" s="15"/>
      <c r="T503" s="15"/>
      <c r="U503" s="15"/>
      <c r="V503" s="15"/>
      <c r="W503" s="15"/>
      <c r="X503" s="15"/>
      <c r="Y503" s="15"/>
      <c r="Z503" s="15"/>
      <c r="AA503" s="15"/>
      <c r="AB503" s="15"/>
      <c r="AC503" s="15"/>
      <c r="AD503" s="15"/>
      <c r="AE503" s="15"/>
      <c r="AF503" s="15"/>
      <c r="AG503" s="15"/>
      <c r="AH503" s="15"/>
      <c r="AI503" s="15"/>
      <c r="AJ503" s="15"/>
      <c r="AK503" s="15"/>
      <c r="AL503" s="15"/>
      <c r="AM503" s="15"/>
      <c r="AN503" s="15"/>
      <c r="AO503" s="15"/>
      <c r="AP503" s="15"/>
      <c r="AQ503" s="15"/>
      <c r="AR503" s="15"/>
      <c r="AS503" s="15"/>
      <c r="AT503" s="15"/>
      <c r="AU503" s="15"/>
      <c r="AV503" s="15"/>
      <c r="AW503" s="15"/>
      <c r="AX503" s="15"/>
      <c r="AY503" s="15"/>
      <c r="AZ503" s="15"/>
      <c r="BA503" s="15"/>
      <c r="BB503" s="15"/>
      <c r="BC503" s="15"/>
      <c r="BD503" s="15"/>
      <c r="BE503" s="15"/>
      <c r="BF503" s="15"/>
      <c r="BG503" s="15"/>
      <c r="BH503" s="15"/>
      <c r="BI503" s="15"/>
      <c r="BJ503" s="15"/>
      <c r="BK503" s="15"/>
      <c r="BL503" s="15"/>
      <c r="BM503" s="15"/>
      <c r="BN503" s="15"/>
      <c r="BO503" s="15"/>
      <c r="BP503" s="15"/>
      <c r="BQ503" s="15"/>
      <c r="BR503" s="15"/>
      <c r="BS503" s="15"/>
      <c r="BT503" s="15"/>
      <c r="BU503" s="15"/>
      <c r="BV503" s="15"/>
      <c r="BW503" s="15"/>
      <c r="BX503" s="15"/>
      <c r="BY503" s="15"/>
      <c r="BZ503" s="15"/>
      <c r="CA503" s="15"/>
      <c r="CB503" s="15"/>
      <c r="CC503" s="15"/>
      <c r="CD503" s="15"/>
      <c r="CE503" s="15"/>
      <c r="CF503" s="15"/>
      <c r="CG503" s="15"/>
      <c r="CH503" s="15"/>
      <c r="CI503" s="15"/>
      <c r="CJ503" s="15"/>
      <c r="CK503" s="15"/>
      <c r="CL503" s="15"/>
      <c r="CM503" s="15"/>
      <c r="CN503" s="15"/>
      <c r="CO503" s="15"/>
      <c r="CP503" s="15"/>
      <c r="CQ503" s="15"/>
      <c r="CR503" s="15"/>
      <c r="CS503" s="15"/>
      <c r="CT503" s="15"/>
      <c r="CU503" s="15"/>
      <c r="CV503" s="15"/>
      <c r="CW503" s="15"/>
      <c r="CX503" s="15"/>
      <c r="CY503" s="15"/>
      <c r="CZ503" s="15"/>
      <c r="DA503" s="15"/>
      <c r="DB503" s="15"/>
      <c r="DC503" s="15"/>
      <c r="DD503" s="15"/>
      <c r="DE503" s="15"/>
      <c r="DF503" s="15"/>
      <c r="DG503" s="15"/>
      <c r="DH503" s="15"/>
      <c r="DI503" s="15"/>
    </row>
    <row r="504" spans="1:113" s="22" customFormat="1" ht="12.95" customHeight="1">
      <c r="A504" s="597">
        <v>52</v>
      </c>
      <c r="B504" s="588" t="s">
        <v>455</v>
      </c>
      <c r="C504" s="497">
        <v>0.5</v>
      </c>
      <c r="D504" s="497"/>
      <c r="E504" s="497"/>
      <c r="F504" s="629"/>
      <c r="G504" s="599"/>
      <c r="H504" s="599"/>
      <c r="I504" s="598"/>
      <c r="J504" s="598"/>
      <c r="K504" s="598"/>
      <c r="Q504" s="15"/>
      <c r="R504" s="15"/>
      <c r="S504" s="15"/>
      <c r="T504" s="15"/>
      <c r="U504" s="15"/>
      <c r="V504" s="15"/>
      <c r="W504" s="15"/>
      <c r="X504" s="15"/>
      <c r="Y504" s="15"/>
      <c r="Z504" s="15"/>
      <c r="AA504" s="15"/>
      <c r="AB504" s="15"/>
      <c r="AC504" s="15"/>
      <c r="AD504" s="15"/>
      <c r="AE504" s="15"/>
      <c r="AF504" s="15"/>
      <c r="AG504" s="15"/>
      <c r="AH504" s="15"/>
      <c r="AI504" s="15"/>
      <c r="AJ504" s="15"/>
      <c r="AK504" s="15"/>
      <c r="AL504" s="15"/>
      <c r="AM504" s="15"/>
      <c r="AN504" s="15"/>
      <c r="AO504" s="15"/>
      <c r="AP504" s="15"/>
      <c r="AQ504" s="15"/>
      <c r="AR504" s="15"/>
      <c r="AS504" s="15"/>
      <c r="AT504" s="15"/>
      <c r="AU504" s="15"/>
      <c r="AV504" s="15"/>
      <c r="AW504" s="15"/>
      <c r="AX504" s="15"/>
      <c r="AY504" s="15"/>
      <c r="AZ504" s="15"/>
      <c r="BA504" s="15"/>
      <c r="BB504" s="15"/>
      <c r="BC504" s="15"/>
      <c r="BD504" s="15"/>
      <c r="BE504" s="15"/>
      <c r="BF504" s="15"/>
      <c r="BG504" s="15"/>
      <c r="BH504" s="15"/>
      <c r="BI504" s="15"/>
      <c r="BJ504" s="15"/>
      <c r="BK504" s="15"/>
      <c r="BL504" s="15"/>
      <c r="BM504" s="15"/>
      <c r="BN504" s="15"/>
      <c r="BO504" s="15"/>
      <c r="BP504" s="15"/>
      <c r="BQ504" s="15"/>
      <c r="BR504" s="15"/>
      <c r="BS504" s="15"/>
      <c r="BT504" s="15"/>
      <c r="BU504" s="15"/>
      <c r="BV504" s="15"/>
      <c r="BW504" s="15"/>
      <c r="BX504" s="15"/>
      <c r="BY504" s="15"/>
      <c r="BZ504" s="15"/>
      <c r="CA504" s="15"/>
      <c r="CB504" s="15"/>
      <c r="CC504" s="15"/>
      <c r="CD504" s="15"/>
      <c r="CE504" s="15"/>
      <c r="CF504" s="15"/>
      <c r="CG504" s="15"/>
      <c r="CH504" s="15"/>
      <c r="CI504" s="15"/>
      <c r="CJ504" s="15"/>
      <c r="CK504" s="15"/>
      <c r="CL504" s="15"/>
      <c r="CM504" s="15"/>
      <c r="CN504" s="15"/>
      <c r="CO504" s="15"/>
      <c r="CP504" s="15"/>
      <c r="CQ504" s="15"/>
      <c r="CR504" s="15"/>
      <c r="CS504" s="15"/>
      <c r="CT504" s="15"/>
      <c r="CU504" s="15"/>
      <c r="CV504" s="15"/>
      <c r="CW504" s="15"/>
      <c r="CX504" s="15"/>
      <c r="CY504" s="15"/>
      <c r="CZ504" s="15"/>
      <c r="DA504" s="15"/>
      <c r="DB504" s="15"/>
      <c r="DC504" s="15"/>
      <c r="DD504" s="15"/>
      <c r="DE504" s="15"/>
      <c r="DF504" s="15"/>
      <c r="DG504" s="15"/>
      <c r="DH504" s="15"/>
      <c r="DI504" s="15"/>
    </row>
    <row r="505" spans="1:113" s="22" customFormat="1" ht="12.95" customHeight="1">
      <c r="A505" s="597">
        <v>9</v>
      </c>
      <c r="B505" s="588" t="s">
        <v>266</v>
      </c>
      <c r="C505" s="497"/>
      <c r="D505" s="497">
        <v>1011.8</v>
      </c>
      <c r="E505" s="497"/>
      <c r="F505" s="284"/>
      <c r="G505" s="593">
        <v>0.9</v>
      </c>
      <c r="H505" s="593">
        <v>0.8</v>
      </c>
      <c r="I505" s="598">
        <v>0.8</v>
      </c>
      <c r="J505" s="598">
        <v>0.9</v>
      </c>
      <c r="K505" s="598">
        <v>0.9</v>
      </c>
      <c r="Q505" s="15"/>
      <c r="R505" s="15"/>
      <c r="S505" s="15"/>
      <c r="T505" s="15"/>
      <c r="U505" s="15"/>
      <c r="V505" s="15"/>
      <c r="W505" s="15"/>
      <c r="X505" s="15"/>
      <c r="Y505" s="15"/>
      <c r="Z505" s="15"/>
      <c r="AA505" s="15"/>
      <c r="AB505" s="15"/>
      <c r="AC505" s="15"/>
      <c r="AD505" s="15"/>
      <c r="AE505" s="15"/>
      <c r="AF505" s="15"/>
      <c r="AG505" s="15"/>
      <c r="AH505" s="15"/>
      <c r="AI505" s="15"/>
      <c r="AJ505" s="15"/>
      <c r="AK505" s="15"/>
      <c r="AL505" s="15"/>
      <c r="AM505" s="15"/>
      <c r="AN505" s="15"/>
      <c r="AO505" s="15"/>
      <c r="AP505" s="15"/>
      <c r="AQ505" s="15"/>
      <c r="AR505" s="15"/>
      <c r="AS505" s="15"/>
      <c r="AT505" s="15"/>
      <c r="AU505" s="15"/>
      <c r="AV505" s="15"/>
      <c r="AW505" s="15"/>
      <c r="AX505" s="15"/>
      <c r="AY505" s="15"/>
      <c r="AZ505" s="15"/>
      <c r="BA505" s="15"/>
      <c r="BB505" s="15"/>
      <c r="BC505" s="15"/>
      <c r="BD505" s="15"/>
      <c r="BE505" s="15"/>
      <c r="BF505" s="15"/>
      <c r="BG505" s="15"/>
      <c r="BH505" s="15"/>
      <c r="BI505" s="15"/>
      <c r="BJ505" s="15"/>
      <c r="BK505" s="15"/>
      <c r="BL505" s="15"/>
      <c r="BM505" s="15"/>
      <c r="BN505" s="15"/>
      <c r="BO505" s="15"/>
      <c r="BP505" s="15"/>
      <c r="BQ505" s="15"/>
      <c r="BR505" s="15"/>
      <c r="BS505" s="15"/>
      <c r="BT505" s="15"/>
      <c r="BU505" s="15"/>
      <c r="BV505" s="15"/>
      <c r="BW505" s="15"/>
      <c r="BX505" s="15"/>
      <c r="BY505" s="15"/>
      <c r="BZ505" s="15"/>
      <c r="CA505" s="15"/>
      <c r="CB505" s="15"/>
      <c r="CC505" s="15"/>
      <c r="CD505" s="15"/>
      <c r="CE505" s="15"/>
      <c r="CF505" s="15"/>
      <c r="CG505" s="15"/>
      <c r="CH505" s="15"/>
      <c r="CI505" s="15"/>
      <c r="CJ505" s="15"/>
      <c r="CK505" s="15"/>
      <c r="CL505" s="15"/>
      <c r="CM505" s="15"/>
      <c r="CN505" s="15"/>
      <c r="CO505" s="15"/>
      <c r="CP505" s="15"/>
      <c r="CQ505" s="15"/>
      <c r="CR505" s="15"/>
      <c r="CS505" s="15"/>
      <c r="CT505" s="15"/>
      <c r="CU505" s="15"/>
      <c r="CV505" s="15"/>
      <c r="CW505" s="15"/>
      <c r="CX505" s="15"/>
      <c r="CY505" s="15"/>
      <c r="CZ505" s="15"/>
      <c r="DA505" s="15"/>
      <c r="DB505" s="15"/>
      <c r="DC505" s="15"/>
      <c r="DD505" s="15"/>
      <c r="DE505" s="15"/>
      <c r="DF505" s="15"/>
      <c r="DG505" s="15"/>
      <c r="DH505" s="15"/>
      <c r="DI505" s="15"/>
    </row>
    <row r="506" spans="1:113" s="22" customFormat="1" ht="12.95" customHeight="1">
      <c r="A506" s="597"/>
      <c r="B506" s="588" t="s">
        <v>267</v>
      </c>
      <c r="C506" s="497"/>
      <c r="D506" s="497"/>
      <c r="E506" s="497"/>
      <c r="F506" s="284"/>
      <c r="G506" s="593"/>
      <c r="H506" s="593"/>
      <c r="I506" s="598"/>
      <c r="J506" s="598"/>
      <c r="K506" s="598"/>
      <c r="Q506" s="15"/>
      <c r="R506" s="15"/>
      <c r="S506" s="15"/>
      <c r="T506" s="15"/>
      <c r="U506" s="15"/>
      <c r="V506" s="15"/>
      <c r="W506" s="15"/>
      <c r="X506" s="15"/>
      <c r="Y506" s="15"/>
      <c r="Z506" s="15"/>
      <c r="AA506" s="15"/>
      <c r="AB506" s="15"/>
      <c r="AC506" s="15"/>
      <c r="AD506" s="15"/>
      <c r="AE506" s="15"/>
      <c r="AF506" s="15"/>
      <c r="AG506" s="15"/>
      <c r="AH506" s="15"/>
      <c r="AI506" s="15"/>
      <c r="AJ506" s="15"/>
      <c r="AK506" s="15"/>
      <c r="AL506" s="15"/>
      <c r="AM506" s="15"/>
      <c r="AN506" s="15"/>
      <c r="AO506" s="15"/>
      <c r="AP506" s="15"/>
      <c r="AQ506" s="15"/>
      <c r="AR506" s="15"/>
      <c r="AS506" s="15"/>
      <c r="AT506" s="15"/>
      <c r="AU506" s="15"/>
      <c r="AV506" s="15"/>
      <c r="AW506" s="15"/>
      <c r="AX506" s="15"/>
      <c r="AY506" s="15"/>
      <c r="AZ506" s="15"/>
      <c r="BA506" s="15"/>
      <c r="BB506" s="15"/>
      <c r="BC506" s="15"/>
      <c r="BD506" s="15"/>
      <c r="BE506" s="15"/>
      <c r="BF506" s="15"/>
      <c r="BG506" s="15"/>
      <c r="BH506" s="15"/>
      <c r="BI506" s="15"/>
      <c r="BJ506" s="15"/>
      <c r="BK506" s="15"/>
      <c r="BL506" s="15"/>
      <c r="BM506" s="15"/>
      <c r="BN506" s="15"/>
      <c r="BO506" s="15"/>
      <c r="BP506" s="15"/>
      <c r="BQ506" s="15"/>
      <c r="BR506" s="15"/>
      <c r="BS506" s="15"/>
      <c r="BT506" s="15"/>
      <c r="BU506" s="15"/>
      <c r="BV506" s="15"/>
      <c r="BW506" s="15"/>
      <c r="BX506" s="15"/>
      <c r="BY506" s="15"/>
      <c r="BZ506" s="15"/>
      <c r="CA506" s="15"/>
      <c r="CB506" s="15"/>
      <c r="CC506" s="15"/>
      <c r="CD506" s="15"/>
      <c r="CE506" s="15"/>
      <c r="CF506" s="15"/>
      <c r="CG506" s="15"/>
      <c r="CH506" s="15"/>
      <c r="CI506" s="15"/>
      <c r="CJ506" s="15"/>
      <c r="CK506" s="15"/>
      <c r="CL506" s="15"/>
      <c r="CM506" s="15"/>
      <c r="CN506" s="15"/>
      <c r="CO506" s="15"/>
      <c r="CP506" s="15"/>
      <c r="CQ506" s="15"/>
      <c r="CR506" s="15"/>
      <c r="CS506" s="15"/>
      <c r="CT506" s="15"/>
      <c r="CU506" s="15"/>
      <c r="CV506" s="15"/>
      <c r="CW506" s="15"/>
      <c r="CX506" s="15"/>
      <c r="CY506" s="15"/>
      <c r="CZ506" s="15"/>
      <c r="DA506" s="15"/>
      <c r="DB506" s="15"/>
      <c r="DC506" s="15"/>
      <c r="DD506" s="15"/>
      <c r="DE506" s="15"/>
      <c r="DF506" s="15"/>
      <c r="DG506" s="15"/>
      <c r="DH506" s="15"/>
      <c r="DI506" s="15"/>
    </row>
    <row r="507" spans="1:113" s="22" customFormat="1" ht="12.95" customHeight="1">
      <c r="A507" s="597"/>
      <c r="B507" s="588"/>
      <c r="C507" s="498">
        <v>1753.1</v>
      </c>
      <c r="D507" s="498">
        <v>2794.3</v>
      </c>
      <c r="E507" s="498">
        <v>3686.3</v>
      </c>
      <c r="F507" s="628"/>
      <c r="G507" s="595">
        <v>3318.1</v>
      </c>
      <c r="H507" s="595">
        <v>3149.3</v>
      </c>
      <c r="I507" s="596">
        <v>3184.4</v>
      </c>
      <c r="J507" s="596">
        <v>3315.3</v>
      </c>
      <c r="K507" s="596">
        <v>3344.6</v>
      </c>
      <c r="Q507" s="15"/>
      <c r="R507" s="15"/>
      <c r="S507" s="15"/>
      <c r="T507" s="15"/>
      <c r="U507" s="15"/>
      <c r="V507" s="15"/>
      <c r="W507" s="15"/>
      <c r="X507" s="15"/>
      <c r="Y507" s="15"/>
      <c r="Z507" s="15"/>
      <c r="AA507" s="15"/>
      <c r="AB507" s="15"/>
      <c r="AC507" s="15"/>
      <c r="AD507" s="15"/>
      <c r="AE507" s="15"/>
      <c r="AF507" s="15"/>
      <c r="AG507" s="15"/>
      <c r="AH507" s="15"/>
      <c r="AI507" s="15"/>
      <c r="AJ507" s="15"/>
      <c r="AK507" s="15"/>
      <c r="AL507" s="15"/>
      <c r="AM507" s="15"/>
      <c r="AN507" s="15"/>
      <c r="AO507" s="15"/>
      <c r="AP507" s="15"/>
      <c r="AQ507" s="15"/>
      <c r="AR507" s="15"/>
      <c r="AS507" s="15"/>
      <c r="AT507" s="15"/>
      <c r="AU507" s="15"/>
      <c r="AV507" s="15"/>
      <c r="AW507" s="15"/>
      <c r="AX507" s="15"/>
      <c r="AY507" s="15"/>
      <c r="AZ507" s="15"/>
      <c r="BA507" s="15"/>
      <c r="BB507" s="15"/>
      <c r="BC507" s="15"/>
      <c r="BD507" s="15"/>
      <c r="BE507" s="15"/>
      <c r="BF507" s="15"/>
      <c r="BG507" s="15"/>
      <c r="BH507" s="15"/>
      <c r="BI507" s="15"/>
      <c r="BJ507" s="15"/>
      <c r="BK507" s="15"/>
      <c r="BL507" s="15"/>
      <c r="BM507" s="15"/>
      <c r="BN507" s="15"/>
      <c r="BO507" s="15"/>
      <c r="BP507" s="15"/>
      <c r="BQ507" s="15"/>
      <c r="BR507" s="15"/>
      <c r="BS507" s="15"/>
      <c r="BT507" s="15"/>
      <c r="BU507" s="15"/>
      <c r="BV507" s="15"/>
      <c r="BW507" s="15"/>
      <c r="BX507" s="15"/>
      <c r="BY507" s="15"/>
      <c r="BZ507" s="15"/>
      <c r="CA507" s="15"/>
      <c r="CB507" s="15"/>
      <c r="CC507" s="15"/>
      <c r="CD507" s="15"/>
      <c r="CE507" s="15"/>
      <c r="CF507" s="15"/>
      <c r="CG507" s="15"/>
      <c r="CH507" s="15"/>
      <c r="CI507" s="15"/>
      <c r="CJ507" s="15"/>
      <c r="CK507" s="15"/>
      <c r="CL507" s="15"/>
      <c r="CM507" s="15"/>
      <c r="CN507" s="15"/>
      <c r="CO507" s="15"/>
      <c r="CP507" s="15"/>
      <c r="CQ507" s="15"/>
      <c r="CR507" s="15"/>
      <c r="CS507" s="15"/>
      <c r="CT507" s="15"/>
      <c r="CU507" s="15"/>
      <c r="CV507" s="15"/>
      <c r="CW507" s="15"/>
      <c r="CX507" s="15"/>
      <c r="CY507" s="15"/>
      <c r="CZ507" s="15"/>
      <c r="DA507" s="15"/>
      <c r="DB507" s="15"/>
      <c r="DC507" s="15"/>
      <c r="DD507" s="15"/>
      <c r="DE507" s="15"/>
      <c r="DF507" s="15"/>
      <c r="DG507" s="15"/>
      <c r="DH507" s="15"/>
      <c r="DI507" s="15"/>
    </row>
    <row r="508" spans="1:113" s="22" customFormat="1" ht="12.95" customHeight="1">
      <c r="A508" s="594">
        <v>21</v>
      </c>
      <c r="B508" s="568" t="s">
        <v>268</v>
      </c>
      <c r="C508" s="497">
        <v>1037.5</v>
      </c>
      <c r="D508" s="497">
        <v>1006.3</v>
      </c>
      <c r="E508" s="497">
        <v>1301</v>
      </c>
      <c r="F508" s="284"/>
      <c r="G508" s="593">
        <v>1405.1</v>
      </c>
      <c r="H508" s="593">
        <v>1333.6</v>
      </c>
      <c r="I508" s="598">
        <v>1348.5</v>
      </c>
      <c r="J508" s="598">
        <v>1403.9</v>
      </c>
      <c r="K508" s="598">
        <v>1416.3</v>
      </c>
      <c r="Q508" s="15"/>
      <c r="R508" s="15"/>
      <c r="S508" s="15"/>
      <c r="T508" s="15"/>
      <c r="U508" s="15"/>
      <c r="V508" s="15"/>
      <c r="W508" s="15"/>
      <c r="X508" s="15"/>
      <c r="Y508" s="15"/>
      <c r="Z508" s="15"/>
      <c r="AA508" s="15"/>
      <c r="AB508" s="15"/>
      <c r="AC508" s="15"/>
      <c r="AD508" s="15"/>
      <c r="AE508" s="15"/>
      <c r="AF508" s="15"/>
      <c r="AG508" s="15"/>
      <c r="AH508" s="15"/>
      <c r="AI508" s="15"/>
      <c r="AJ508" s="15"/>
      <c r="AK508" s="15"/>
      <c r="AL508" s="15"/>
      <c r="AM508" s="15"/>
      <c r="AN508" s="15"/>
      <c r="AO508" s="15"/>
      <c r="AP508" s="15"/>
      <c r="AQ508" s="15"/>
      <c r="AR508" s="15"/>
      <c r="AS508" s="15"/>
      <c r="AT508" s="15"/>
      <c r="AU508" s="15"/>
      <c r="AV508" s="15"/>
      <c r="AW508" s="15"/>
      <c r="AX508" s="15"/>
      <c r="AY508" s="15"/>
      <c r="AZ508" s="15"/>
      <c r="BA508" s="15"/>
      <c r="BB508" s="15"/>
      <c r="BC508" s="15"/>
      <c r="BD508" s="15"/>
      <c r="BE508" s="15"/>
      <c r="BF508" s="15"/>
      <c r="BG508" s="15"/>
      <c r="BH508" s="15"/>
      <c r="BI508" s="15"/>
      <c r="BJ508" s="15"/>
      <c r="BK508" s="15"/>
      <c r="BL508" s="15"/>
      <c r="BM508" s="15"/>
      <c r="BN508" s="15"/>
      <c r="BO508" s="15"/>
      <c r="BP508" s="15"/>
      <c r="BQ508" s="15"/>
      <c r="BR508" s="15"/>
      <c r="BS508" s="15"/>
      <c r="BT508" s="15"/>
      <c r="BU508" s="15"/>
      <c r="BV508" s="15"/>
      <c r="BW508" s="15"/>
      <c r="BX508" s="15"/>
      <c r="BY508" s="15"/>
      <c r="BZ508" s="15"/>
      <c r="CA508" s="15"/>
      <c r="CB508" s="15"/>
      <c r="CC508" s="15"/>
      <c r="CD508" s="15"/>
      <c r="CE508" s="15"/>
      <c r="CF508" s="15"/>
      <c r="CG508" s="15"/>
      <c r="CH508" s="15"/>
      <c r="CI508" s="15"/>
      <c r="CJ508" s="15"/>
      <c r="CK508" s="15"/>
      <c r="CL508" s="15"/>
      <c r="CM508" s="15"/>
      <c r="CN508" s="15"/>
      <c r="CO508" s="15"/>
      <c r="CP508" s="15"/>
      <c r="CQ508" s="15"/>
      <c r="CR508" s="15"/>
      <c r="CS508" s="15"/>
      <c r="CT508" s="15"/>
      <c r="CU508" s="15"/>
      <c r="CV508" s="15"/>
      <c r="CW508" s="15"/>
      <c r="CX508" s="15"/>
      <c r="CY508" s="15"/>
      <c r="CZ508" s="15"/>
      <c r="DA508" s="15"/>
      <c r="DB508" s="15"/>
      <c r="DC508" s="15"/>
      <c r="DD508" s="15"/>
      <c r="DE508" s="15"/>
      <c r="DF508" s="15"/>
      <c r="DG508" s="15"/>
      <c r="DH508" s="15"/>
      <c r="DI508" s="15"/>
    </row>
    <row r="509" spans="1:113" s="22" customFormat="1" ht="12.95" customHeight="1">
      <c r="A509" s="597">
        <v>211</v>
      </c>
      <c r="B509" s="588" t="s">
        <v>456</v>
      </c>
      <c r="C509" s="496">
        <v>1035.7</v>
      </c>
      <c r="D509" s="496">
        <v>1004.2</v>
      </c>
      <c r="E509" s="496">
        <v>1297.3</v>
      </c>
      <c r="F509" s="629"/>
      <c r="G509" s="599">
        <f>G508</f>
        <v>1405.1</v>
      </c>
      <c r="H509" s="599">
        <v>1333.6</v>
      </c>
      <c r="I509" s="598">
        <v>1348.5</v>
      </c>
      <c r="J509" s="598">
        <v>1403.9</v>
      </c>
      <c r="K509" s="598">
        <v>1416.3</v>
      </c>
      <c r="Q509" s="15"/>
      <c r="R509" s="15"/>
      <c r="S509" s="15"/>
      <c r="T509" s="15"/>
      <c r="U509" s="15"/>
      <c r="V509" s="15"/>
      <c r="W509" s="15"/>
      <c r="X509" s="15"/>
      <c r="Y509" s="15"/>
      <c r="Z509" s="15"/>
      <c r="AA509" s="15"/>
      <c r="AB509" s="15"/>
      <c r="AC509" s="15"/>
      <c r="AD509" s="15"/>
      <c r="AE509" s="15"/>
      <c r="AF509" s="15"/>
      <c r="AG509" s="15"/>
      <c r="AH509" s="15"/>
      <c r="AI509" s="15"/>
      <c r="AJ509" s="15"/>
      <c r="AK509" s="15"/>
      <c r="AL509" s="15"/>
      <c r="AM509" s="15"/>
      <c r="AN509" s="15"/>
      <c r="AO509" s="15"/>
      <c r="AP509" s="15"/>
      <c r="AQ509" s="15"/>
      <c r="AR509" s="15"/>
      <c r="AS509" s="15"/>
      <c r="AT509" s="15"/>
      <c r="AU509" s="15"/>
      <c r="AV509" s="15"/>
      <c r="AW509" s="15"/>
      <c r="AX509" s="15"/>
      <c r="AY509" s="15"/>
      <c r="AZ509" s="15"/>
      <c r="BA509" s="15"/>
      <c r="BB509" s="15"/>
      <c r="BC509" s="15"/>
      <c r="BD509" s="15"/>
      <c r="BE509" s="15"/>
      <c r="BF509" s="15"/>
      <c r="BG509" s="15"/>
      <c r="BH509" s="15"/>
      <c r="BI509" s="15"/>
      <c r="BJ509" s="15"/>
      <c r="BK509" s="15"/>
      <c r="BL509" s="15"/>
      <c r="BM509" s="15"/>
      <c r="BN509" s="15"/>
      <c r="BO509" s="15"/>
      <c r="BP509" s="15"/>
      <c r="BQ509" s="15"/>
      <c r="BR509" s="15"/>
      <c r="BS509" s="15"/>
      <c r="BT509" s="15"/>
      <c r="BU509" s="15"/>
      <c r="BV509" s="15"/>
      <c r="BW509" s="15"/>
      <c r="BX509" s="15"/>
      <c r="BY509" s="15"/>
      <c r="BZ509" s="15"/>
      <c r="CA509" s="15"/>
      <c r="CB509" s="15"/>
      <c r="CC509" s="15"/>
      <c r="CD509" s="15"/>
      <c r="CE509" s="15"/>
      <c r="CF509" s="15"/>
      <c r="CG509" s="15"/>
      <c r="CH509" s="15"/>
      <c r="CI509" s="15"/>
      <c r="CJ509" s="15"/>
      <c r="CK509" s="15"/>
      <c r="CL509" s="15"/>
      <c r="CM509" s="15"/>
      <c r="CN509" s="15"/>
      <c r="CO509" s="15"/>
      <c r="CP509" s="15"/>
      <c r="CQ509" s="15"/>
      <c r="CR509" s="15"/>
      <c r="CS509" s="15"/>
      <c r="CT509" s="15"/>
      <c r="CU509" s="15"/>
      <c r="CV509" s="15"/>
      <c r="CW509" s="15"/>
      <c r="CX509" s="15"/>
      <c r="CY509" s="15"/>
      <c r="CZ509" s="15"/>
      <c r="DA509" s="15"/>
      <c r="DB509" s="15"/>
      <c r="DC509" s="15"/>
      <c r="DD509" s="15"/>
      <c r="DE509" s="15"/>
      <c r="DF509" s="15"/>
      <c r="DG509" s="15"/>
      <c r="DH509" s="15"/>
      <c r="DI509" s="15"/>
    </row>
    <row r="510" spans="1:113" s="22" customFormat="1" ht="12.95" customHeight="1">
      <c r="A510" s="597">
        <v>212</v>
      </c>
      <c r="B510" s="588" t="s">
        <v>457</v>
      </c>
      <c r="C510" s="496">
        <v>1.8</v>
      </c>
      <c r="D510" s="496">
        <v>2.1</v>
      </c>
      <c r="E510" s="496">
        <v>3.7</v>
      </c>
      <c r="F510" s="630"/>
      <c r="G510" s="600" t="s">
        <v>119</v>
      </c>
      <c r="H510" s="600" t="s">
        <v>119</v>
      </c>
      <c r="I510" s="600" t="s">
        <v>119</v>
      </c>
      <c r="J510" s="600" t="s">
        <v>119</v>
      </c>
      <c r="K510" s="600" t="s">
        <v>119</v>
      </c>
      <c r="Q510" s="15"/>
      <c r="R510" s="15"/>
      <c r="S510" s="15"/>
      <c r="T510" s="15"/>
      <c r="U510" s="15"/>
      <c r="V510" s="15"/>
      <c r="W510" s="15"/>
      <c r="X510" s="15"/>
      <c r="Y510" s="15"/>
      <c r="Z510" s="15"/>
      <c r="AA510" s="15"/>
      <c r="AB510" s="15"/>
      <c r="AC510" s="15"/>
      <c r="AD510" s="15"/>
      <c r="AE510" s="15"/>
      <c r="AF510" s="15"/>
      <c r="AG510" s="15"/>
      <c r="AH510" s="15"/>
      <c r="AI510" s="15"/>
      <c r="AJ510" s="15"/>
      <c r="AK510" s="15"/>
      <c r="AL510" s="15"/>
      <c r="AM510" s="15"/>
      <c r="AN510" s="15"/>
      <c r="AO510" s="15"/>
      <c r="AP510" s="15"/>
      <c r="AQ510" s="15"/>
      <c r="AR510" s="15"/>
      <c r="AS510" s="15"/>
      <c r="AT510" s="15"/>
      <c r="AU510" s="15"/>
      <c r="AV510" s="15"/>
      <c r="AW510" s="15"/>
      <c r="AX510" s="15"/>
      <c r="AY510" s="15"/>
      <c r="AZ510" s="15"/>
      <c r="BA510" s="15"/>
      <c r="BB510" s="15"/>
      <c r="BC510" s="15"/>
      <c r="BD510" s="15"/>
      <c r="BE510" s="15"/>
      <c r="BF510" s="15"/>
      <c r="BG510" s="15"/>
      <c r="BH510" s="15"/>
      <c r="BI510" s="15"/>
      <c r="BJ510" s="15"/>
      <c r="BK510" s="15"/>
      <c r="BL510" s="15"/>
      <c r="BM510" s="15"/>
      <c r="BN510" s="15"/>
      <c r="BO510" s="15"/>
      <c r="BP510" s="15"/>
      <c r="BQ510" s="15"/>
      <c r="BR510" s="15"/>
      <c r="BS510" s="15"/>
      <c r="BT510" s="15"/>
      <c r="BU510" s="15"/>
      <c r="BV510" s="15"/>
      <c r="BW510" s="15"/>
      <c r="BX510" s="15"/>
      <c r="BY510" s="15"/>
      <c r="BZ510" s="15"/>
      <c r="CA510" s="15"/>
      <c r="CB510" s="15"/>
      <c r="CC510" s="15"/>
      <c r="CD510" s="15"/>
      <c r="CE510" s="15"/>
      <c r="CF510" s="15"/>
      <c r="CG510" s="15"/>
      <c r="CH510" s="15"/>
      <c r="CI510" s="15"/>
      <c r="CJ510" s="15"/>
      <c r="CK510" s="15"/>
      <c r="CL510" s="15"/>
      <c r="CM510" s="15"/>
      <c r="CN510" s="15"/>
      <c r="CO510" s="15"/>
      <c r="CP510" s="15"/>
      <c r="CQ510" s="15"/>
      <c r="CR510" s="15"/>
      <c r="CS510" s="15"/>
      <c r="CT510" s="15"/>
      <c r="CU510" s="15"/>
      <c r="CV510" s="15"/>
      <c r="CW510" s="15"/>
      <c r="CX510" s="15"/>
      <c r="CY510" s="15"/>
      <c r="CZ510" s="15"/>
      <c r="DA510" s="15"/>
      <c r="DB510" s="15"/>
      <c r="DC510" s="15"/>
      <c r="DD510" s="15"/>
      <c r="DE510" s="15"/>
      <c r="DF510" s="15"/>
      <c r="DG510" s="15"/>
      <c r="DH510" s="15"/>
      <c r="DI510" s="15"/>
    </row>
    <row r="511" spans="1:113" s="22" customFormat="1" ht="12.95" customHeight="1">
      <c r="A511" s="597">
        <v>22</v>
      </c>
      <c r="B511" s="588" t="s">
        <v>458</v>
      </c>
      <c r="C511" s="497">
        <v>332.6</v>
      </c>
      <c r="D511" s="497">
        <v>1593.1</v>
      </c>
      <c r="E511" s="497">
        <v>1382.5</v>
      </c>
      <c r="F511" s="284"/>
      <c r="G511" s="593">
        <v>825</v>
      </c>
      <c r="H511" s="593">
        <v>783</v>
      </c>
      <c r="I511" s="598">
        <v>791.7</v>
      </c>
      <c r="J511" s="598">
        <v>824.2</v>
      </c>
      <c r="K511" s="598">
        <v>831.5</v>
      </c>
      <c r="Q511" s="15"/>
      <c r="R511" s="15"/>
      <c r="S511" s="15"/>
      <c r="T511" s="15"/>
      <c r="U511" s="15"/>
      <c r="V511" s="15"/>
      <c r="W511" s="15"/>
      <c r="X511" s="15"/>
      <c r="Y511" s="15"/>
      <c r="Z511" s="15"/>
      <c r="AA511" s="15"/>
      <c r="AB511" s="15"/>
      <c r="AC511" s="15"/>
      <c r="AD511" s="15"/>
      <c r="AE511" s="15"/>
      <c r="AF511" s="15"/>
      <c r="AG511" s="15"/>
      <c r="AH511" s="15"/>
      <c r="AI511" s="15"/>
      <c r="AJ511" s="15"/>
      <c r="AK511" s="15"/>
      <c r="AL511" s="15"/>
      <c r="AM511" s="15"/>
      <c r="AN511" s="15"/>
      <c r="AO511" s="15"/>
      <c r="AP511" s="15"/>
      <c r="AQ511" s="15"/>
      <c r="AR511" s="15"/>
      <c r="AS511" s="15"/>
      <c r="AT511" s="15"/>
      <c r="AU511" s="15"/>
      <c r="AV511" s="15"/>
      <c r="AW511" s="15"/>
      <c r="AX511" s="15"/>
      <c r="AY511" s="15"/>
      <c r="AZ511" s="15"/>
      <c r="BA511" s="15"/>
      <c r="BB511" s="15"/>
      <c r="BC511" s="15"/>
      <c r="BD511" s="15"/>
      <c r="BE511" s="15"/>
      <c r="BF511" s="15"/>
      <c r="BG511" s="15"/>
      <c r="BH511" s="15"/>
      <c r="BI511" s="15"/>
      <c r="BJ511" s="15"/>
      <c r="BK511" s="15"/>
      <c r="BL511" s="15"/>
      <c r="BM511" s="15"/>
      <c r="BN511" s="15"/>
      <c r="BO511" s="15"/>
      <c r="BP511" s="15"/>
      <c r="BQ511" s="15"/>
      <c r="BR511" s="15"/>
      <c r="BS511" s="15"/>
      <c r="BT511" s="15"/>
      <c r="BU511" s="15"/>
      <c r="BV511" s="15"/>
      <c r="BW511" s="15"/>
      <c r="BX511" s="15"/>
      <c r="BY511" s="15"/>
      <c r="BZ511" s="15"/>
      <c r="CA511" s="15"/>
      <c r="CB511" s="15"/>
      <c r="CC511" s="15"/>
      <c r="CD511" s="15"/>
      <c r="CE511" s="15"/>
      <c r="CF511" s="15"/>
      <c r="CG511" s="15"/>
      <c r="CH511" s="15"/>
      <c r="CI511" s="15"/>
      <c r="CJ511" s="15"/>
      <c r="CK511" s="15"/>
      <c r="CL511" s="15"/>
      <c r="CM511" s="15"/>
      <c r="CN511" s="15"/>
      <c r="CO511" s="15"/>
      <c r="CP511" s="15"/>
      <c r="CQ511" s="15"/>
      <c r="CR511" s="15"/>
      <c r="CS511" s="15"/>
      <c r="CT511" s="15"/>
      <c r="CU511" s="15"/>
      <c r="CV511" s="15"/>
      <c r="CW511" s="15"/>
      <c r="CX511" s="15"/>
      <c r="CY511" s="15"/>
      <c r="CZ511" s="15"/>
      <c r="DA511" s="15"/>
      <c r="DB511" s="15"/>
      <c r="DC511" s="15"/>
      <c r="DD511" s="15"/>
      <c r="DE511" s="15"/>
      <c r="DF511" s="15"/>
      <c r="DG511" s="15"/>
      <c r="DH511" s="15"/>
      <c r="DI511" s="15"/>
    </row>
    <row r="512" spans="1:113" s="22" customFormat="1" ht="12.95" customHeight="1">
      <c r="A512" s="597">
        <v>26</v>
      </c>
      <c r="B512" s="588" t="s">
        <v>459</v>
      </c>
      <c r="C512" s="497">
        <v>127.5</v>
      </c>
      <c r="D512" s="497">
        <v>433.1</v>
      </c>
      <c r="E512" s="497">
        <v>716.8</v>
      </c>
      <c r="F512" s="284"/>
      <c r="G512" s="593">
        <v>893.3</v>
      </c>
      <c r="H512" s="593">
        <v>847.8</v>
      </c>
      <c r="I512" s="598">
        <v>857.3</v>
      </c>
      <c r="J512" s="598">
        <v>892.5</v>
      </c>
      <c r="K512" s="598">
        <v>900.4</v>
      </c>
      <c r="Q512" s="15"/>
      <c r="R512" s="15"/>
      <c r="S512" s="15"/>
      <c r="T512" s="15"/>
      <c r="U512" s="15"/>
      <c r="V512" s="15"/>
      <c r="W512" s="15"/>
      <c r="X512" s="15"/>
      <c r="Y512" s="15"/>
      <c r="Z512" s="15"/>
      <c r="AA512" s="15"/>
      <c r="AB512" s="15"/>
      <c r="AC512" s="15"/>
      <c r="AD512" s="15"/>
      <c r="AE512" s="15"/>
      <c r="AF512" s="15"/>
      <c r="AG512" s="15"/>
      <c r="AH512" s="15"/>
      <c r="AI512" s="15"/>
      <c r="AJ512" s="15"/>
      <c r="AK512" s="15"/>
      <c r="AL512" s="15"/>
      <c r="AM512" s="15"/>
      <c r="AN512" s="15"/>
      <c r="AO512" s="15"/>
      <c r="AP512" s="15"/>
      <c r="AQ512" s="15"/>
      <c r="AR512" s="15"/>
      <c r="AS512" s="15"/>
      <c r="AT512" s="15"/>
      <c r="AU512" s="15"/>
      <c r="AV512" s="15"/>
      <c r="AW512" s="15"/>
      <c r="AX512" s="15"/>
      <c r="AY512" s="15"/>
      <c r="AZ512" s="15"/>
      <c r="BA512" s="15"/>
      <c r="BB512" s="15"/>
      <c r="BC512" s="15"/>
      <c r="BD512" s="15"/>
      <c r="BE512" s="15"/>
      <c r="BF512" s="15"/>
      <c r="BG512" s="15"/>
      <c r="BH512" s="15"/>
      <c r="BI512" s="15"/>
      <c r="BJ512" s="15"/>
      <c r="BK512" s="15"/>
      <c r="BL512" s="15"/>
      <c r="BM512" s="15"/>
      <c r="BN512" s="15"/>
      <c r="BO512" s="15"/>
      <c r="BP512" s="15"/>
      <c r="BQ512" s="15"/>
      <c r="BR512" s="15"/>
      <c r="BS512" s="15"/>
      <c r="BT512" s="15"/>
      <c r="BU512" s="15"/>
      <c r="BV512" s="15"/>
      <c r="BW512" s="15"/>
      <c r="BX512" s="15"/>
      <c r="BY512" s="15"/>
      <c r="BZ512" s="15"/>
      <c r="CA512" s="15"/>
      <c r="CB512" s="15"/>
      <c r="CC512" s="15"/>
      <c r="CD512" s="15"/>
      <c r="CE512" s="15"/>
      <c r="CF512" s="15"/>
      <c r="CG512" s="15"/>
      <c r="CH512" s="15"/>
      <c r="CI512" s="15"/>
      <c r="CJ512" s="15"/>
      <c r="CK512" s="15"/>
      <c r="CL512" s="15"/>
      <c r="CM512" s="15"/>
      <c r="CN512" s="15"/>
      <c r="CO512" s="15"/>
      <c r="CP512" s="15"/>
      <c r="CQ512" s="15"/>
      <c r="CR512" s="15"/>
      <c r="CS512" s="15"/>
      <c r="CT512" s="15"/>
      <c r="CU512" s="15"/>
      <c r="CV512" s="15"/>
      <c r="CW512" s="15"/>
      <c r="CX512" s="15"/>
      <c r="CY512" s="15"/>
      <c r="CZ512" s="15"/>
      <c r="DA512" s="15"/>
      <c r="DB512" s="15"/>
      <c r="DC512" s="15"/>
      <c r="DD512" s="15"/>
      <c r="DE512" s="15"/>
      <c r="DF512" s="15"/>
      <c r="DG512" s="15"/>
      <c r="DH512" s="15"/>
      <c r="DI512" s="15"/>
    </row>
    <row r="513" spans="1:113" s="22" customFormat="1" ht="12.95" customHeight="1">
      <c r="A513" s="597">
        <v>264</v>
      </c>
      <c r="B513" s="588" t="s">
        <v>460</v>
      </c>
      <c r="C513" s="496"/>
      <c r="D513" s="496"/>
      <c r="E513" s="496"/>
      <c r="F513" s="629"/>
      <c r="G513" s="599">
        <v>116.9</v>
      </c>
      <c r="H513" s="599">
        <v>110.9</v>
      </c>
      <c r="I513" s="598">
        <v>112.1</v>
      </c>
      <c r="J513" s="598">
        <v>116.7</v>
      </c>
      <c r="K513" s="598">
        <v>117.8</v>
      </c>
      <c r="Q513" s="15"/>
      <c r="R513" s="15"/>
      <c r="S513" s="15"/>
      <c r="T513" s="15"/>
      <c r="U513" s="15"/>
      <c r="V513" s="15"/>
      <c r="W513" s="15"/>
      <c r="X513" s="15"/>
      <c r="Y513" s="15"/>
      <c r="Z513" s="15"/>
      <c r="AA513" s="15"/>
      <c r="AB513" s="15"/>
      <c r="AC513" s="15"/>
      <c r="AD513" s="15"/>
      <c r="AE513" s="15"/>
      <c r="AF513" s="15"/>
      <c r="AG513" s="15"/>
      <c r="AH513" s="15"/>
      <c r="AI513" s="15"/>
      <c r="AJ513" s="15"/>
      <c r="AK513" s="15"/>
      <c r="AL513" s="15"/>
      <c r="AM513" s="15"/>
      <c r="AN513" s="15"/>
      <c r="AO513" s="15"/>
      <c r="AP513" s="15"/>
      <c r="AQ513" s="15"/>
      <c r="AR513" s="15"/>
      <c r="AS513" s="15"/>
      <c r="AT513" s="15"/>
      <c r="AU513" s="15"/>
      <c r="AV513" s="15"/>
      <c r="AW513" s="15"/>
      <c r="AX513" s="15"/>
      <c r="AY513" s="15"/>
      <c r="AZ513" s="15"/>
      <c r="BA513" s="15"/>
      <c r="BB513" s="15"/>
      <c r="BC513" s="15"/>
      <c r="BD513" s="15"/>
      <c r="BE513" s="15"/>
      <c r="BF513" s="15"/>
      <c r="BG513" s="15"/>
      <c r="BH513" s="15"/>
      <c r="BI513" s="15"/>
      <c r="BJ513" s="15"/>
      <c r="BK513" s="15"/>
      <c r="BL513" s="15"/>
      <c r="BM513" s="15"/>
      <c r="BN513" s="15"/>
      <c r="BO513" s="15"/>
      <c r="BP513" s="15"/>
      <c r="BQ513" s="15"/>
      <c r="BR513" s="15"/>
      <c r="BS513" s="15"/>
      <c r="BT513" s="15"/>
      <c r="BU513" s="15"/>
      <c r="BV513" s="15"/>
      <c r="BW513" s="15"/>
      <c r="BX513" s="15"/>
      <c r="BY513" s="15"/>
      <c r="BZ513" s="15"/>
      <c r="CA513" s="15"/>
      <c r="CB513" s="15"/>
      <c r="CC513" s="15"/>
      <c r="CD513" s="15"/>
      <c r="CE513" s="15"/>
      <c r="CF513" s="15"/>
      <c r="CG513" s="15"/>
      <c r="CH513" s="15"/>
      <c r="CI513" s="15"/>
      <c r="CJ513" s="15"/>
      <c r="CK513" s="15"/>
      <c r="CL513" s="15"/>
      <c r="CM513" s="15"/>
      <c r="CN513" s="15"/>
      <c r="CO513" s="15"/>
      <c r="CP513" s="15"/>
      <c r="CQ513" s="15"/>
      <c r="CR513" s="15"/>
      <c r="CS513" s="15"/>
      <c r="CT513" s="15"/>
      <c r="CU513" s="15"/>
      <c r="CV513" s="15"/>
      <c r="CW513" s="15"/>
      <c r="CX513" s="15"/>
      <c r="CY513" s="15"/>
      <c r="CZ513" s="15"/>
      <c r="DA513" s="15"/>
      <c r="DB513" s="15"/>
      <c r="DC513" s="15"/>
      <c r="DD513" s="15"/>
      <c r="DE513" s="15"/>
      <c r="DF513" s="15"/>
      <c r="DG513" s="15"/>
      <c r="DH513" s="15"/>
      <c r="DI513" s="15"/>
    </row>
    <row r="514" spans="1:113" s="22" customFormat="1" ht="12.95" customHeight="1">
      <c r="A514" s="597">
        <v>265</v>
      </c>
      <c r="B514" s="588" t="s">
        <v>461</v>
      </c>
      <c r="C514" s="496"/>
      <c r="D514" s="496"/>
      <c r="E514" s="496"/>
      <c r="F514" s="629"/>
      <c r="G514" s="599">
        <v>776.4</v>
      </c>
      <c r="H514" s="599">
        <v>736.9</v>
      </c>
      <c r="I514" s="598">
        <v>745.1</v>
      </c>
      <c r="J514" s="598">
        <v>775.7</v>
      </c>
      <c r="K514" s="598">
        <v>782.6</v>
      </c>
      <c r="Q514" s="15"/>
      <c r="R514" s="15"/>
      <c r="S514" s="15"/>
      <c r="T514" s="15"/>
      <c r="U514" s="15"/>
      <c r="V514" s="15"/>
      <c r="W514" s="15"/>
      <c r="X514" s="15"/>
      <c r="Y514" s="15"/>
      <c r="Z514" s="15"/>
      <c r="AA514" s="15"/>
      <c r="AB514" s="15"/>
      <c r="AC514" s="15"/>
      <c r="AD514" s="15"/>
      <c r="AE514" s="15"/>
      <c r="AF514" s="15"/>
      <c r="AG514" s="15"/>
      <c r="AH514" s="15"/>
      <c r="AI514" s="15"/>
      <c r="AJ514" s="15"/>
      <c r="AK514" s="15"/>
      <c r="AL514" s="15"/>
      <c r="AM514" s="15"/>
      <c r="AN514" s="15"/>
      <c r="AO514" s="15"/>
      <c r="AP514" s="15"/>
      <c r="AQ514" s="15"/>
      <c r="AR514" s="15"/>
      <c r="AS514" s="15"/>
      <c r="AT514" s="15"/>
      <c r="AU514" s="15"/>
      <c r="AV514" s="15"/>
      <c r="AW514" s="15"/>
      <c r="AX514" s="15"/>
      <c r="AY514" s="15"/>
      <c r="AZ514" s="15"/>
      <c r="BA514" s="15"/>
      <c r="BB514" s="15"/>
      <c r="BC514" s="15"/>
      <c r="BD514" s="15"/>
      <c r="BE514" s="15"/>
      <c r="BF514" s="15"/>
      <c r="BG514" s="15"/>
      <c r="BH514" s="15"/>
      <c r="BI514" s="15"/>
      <c r="BJ514" s="15"/>
      <c r="BK514" s="15"/>
      <c r="BL514" s="15"/>
      <c r="BM514" s="15"/>
      <c r="BN514" s="15"/>
      <c r="BO514" s="15"/>
      <c r="BP514" s="15"/>
      <c r="BQ514" s="15"/>
      <c r="BR514" s="15"/>
      <c r="BS514" s="15"/>
      <c r="BT514" s="15"/>
      <c r="BU514" s="15"/>
      <c r="BV514" s="15"/>
      <c r="BW514" s="15"/>
      <c r="BX514" s="15"/>
      <c r="BY514" s="15"/>
      <c r="BZ514" s="15"/>
      <c r="CA514" s="15"/>
      <c r="CB514" s="15"/>
      <c r="CC514" s="15"/>
      <c r="CD514" s="15"/>
      <c r="CE514" s="15"/>
      <c r="CF514" s="15"/>
      <c r="CG514" s="15"/>
      <c r="CH514" s="15"/>
      <c r="CI514" s="15"/>
      <c r="CJ514" s="15"/>
      <c r="CK514" s="15"/>
      <c r="CL514" s="15"/>
      <c r="CM514" s="15"/>
      <c r="CN514" s="15"/>
      <c r="CO514" s="15"/>
      <c r="CP514" s="15"/>
      <c r="CQ514" s="15"/>
      <c r="CR514" s="15"/>
      <c r="CS514" s="15"/>
      <c r="CT514" s="15"/>
      <c r="CU514" s="15"/>
      <c r="CV514" s="15"/>
      <c r="CW514" s="15"/>
      <c r="CX514" s="15"/>
      <c r="CY514" s="15"/>
      <c r="CZ514" s="15"/>
      <c r="DA514" s="15"/>
      <c r="DB514" s="15"/>
      <c r="DC514" s="15"/>
      <c r="DD514" s="15"/>
      <c r="DE514" s="15"/>
      <c r="DF514" s="15"/>
      <c r="DG514" s="15"/>
      <c r="DH514" s="15"/>
      <c r="DI514" s="15"/>
    </row>
    <row r="515" spans="1:113" s="22" customFormat="1" ht="12.95" customHeight="1">
      <c r="A515" s="597">
        <v>31</v>
      </c>
      <c r="B515" s="588" t="s">
        <v>462</v>
      </c>
      <c r="C515" s="497">
        <v>255.5</v>
      </c>
      <c r="D515" s="497">
        <v>307.3</v>
      </c>
      <c r="E515" s="497">
        <v>286</v>
      </c>
      <c r="F515" s="629"/>
      <c r="G515" s="599">
        <v>49.4</v>
      </c>
      <c r="H515" s="599">
        <v>46.9</v>
      </c>
      <c r="I515" s="598">
        <v>47.4</v>
      </c>
      <c r="J515" s="598">
        <v>49.4</v>
      </c>
      <c r="K515" s="598">
        <v>49.8</v>
      </c>
      <c r="Q515" s="15"/>
      <c r="R515" s="15"/>
      <c r="S515" s="15"/>
      <c r="T515" s="15"/>
      <c r="U515" s="15"/>
      <c r="V515" s="15"/>
      <c r="W515" s="15"/>
      <c r="X515" s="15"/>
      <c r="Y515" s="15"/>
      <c r="Z515" s="15"/>
      <c r="AA515" s="15"/>
      <c r="AB515" s="15"/>
      <c r="AC515" s="15"/>
      <c r="AD515" s="15"/>
      <c r="AE515" s="15"/>
      <c r="AF515" s="15"/>
      <c r="AG515" s="15"/>
      <c r="AH515" s="15"/>
      <c r="AI515" s="15"/>
      <c r="AJ515" s="15"/>
      <c r="AK515" s="15"/>
      <c r="AL515" s="15"/>
      <c r="AM515" s="15"/>
      <c r="AN515" s="15"/>
      <c r="AO515" s="15"/>
      <c r="AP515" s="15"/>
      <c r="AQ515" s="15"/>
      <c r="AR515" s="15"/>
      <c r="AS515" s="15"/>
      <c r="AT515" s="15"/>
      <c r="AU515" s="15"/>
      <c r="AV515" s="15"/>
      <c r="AW515" s="15"/>
      <c r="AX515" s="15"/>
      <c r="AY515" s="15"/>
      <c r="AZ515" s="15"/>
      <c r="BA515" s="15"/>
      <c r="BB515" s="15"/>
      <c r="BC515" s="15"/>
      <c r="BD515" s="15"/>
      <c r="BE515" s="15"/>
      <c r="BF515" s="15"/>
      <c r="BG515" s="15"/>
      <c r="BH515" s="15"/>
      <c r="BI515" s="15"/>
      <c r="BJ515" s="15"/>
      <c r="BK515" s="15"/>
      <c r="BL515" s="15"/>
      <c r="BM515" s="15"/>
      <c r="BN515" s="15"/>
      <c r="BO515" s="15"/>
      <c r="BP515" s="15"/>
      <c r="BQ515" s="15"/>
      <c r="BR515" s="15"/>
      <c r="BS515" s="15"/>
      <c r="BT515" s="15"/>
      <c r="BU515" s="15"/>
      <c r="BV515" s="15"/>
      <c r="BW515" s="15"/>
      <c r="BX515" s="15"/>
      <c r="BY515" s="15"/>
      <c r="BZ515" s="15"/>
      <c r="CA515" s="15"/>
      <c r="CB515" s="15"/>
      <c r="CC515" s="15"/>
      <c r="CD515" s="15"/>
      <c r="CE515" s="15"/>
      <c r="CF515" s="15"/>
      <c r="CG515" s="15"/>
      <c r="CH515" s="15"/>
      <c r="CI515" s="15"/>
      <c r="CJ515" s="15"/>
      <c r="CK515" s="15"/>
      <c r="CL515" s="15"/>
      <c r="CM515" s="15"/>
      <c r="CN515" s="15"/>
      <c r="CO515" s="15"/>
      <c r="CP515" s="15"/>
      <c r="CQ515" s="15"/>
      <c r="CR515" s="15"/>
      <c r="CS515" s="15"/>
      <c r="CT515" s="15"/>
      <c r="CU515" s="15"/>
      <c r="CV515" s="15"/>
      <c r="CW515" s="15"/>
      <c r="CX515" s="15"/>
      <c r="CY515" s="15"/>
      <c r="CZ515" s="15"/>
      <c r="DA515" s="15"/>
      <c r="DB515" s="15"/>
      <c r="DC515" s="15"/>
      <c r="DD515" s="15"/>
      <c r="DE515" s="15"/>
      <c r="DF515" s="15"/>
      <c r="DG515" s="15"/>
      <c r="DH515" s="15"/>
      <c r="DI515" s="15"/>
    </row>
    <row r="516" spans="1:113" s="22" customFormat="1" ht="12.95" customHeight="1">
      <c r="A516" s="597">
        <v>311</v>
      </c>
      <c r="B516" s="588" t="s">
        <v>463</v>
      </c>
      <c r="C516" s="496">
        <f>C515</f>
        <v>255.5</v>
      </c>
      <c r="D516" s="496">
        <f>D515</f>
        <v>307.3</v>
      </c>
      <c r="E516" s="496">
        <f>E515</f>
        <v>286</v>
      </c>
      <c r="F516" s="629"/>
      <c r="G516" s="599">
        <f>G515</f>
        <v>49.4</v>
      </c>
      <c r="H516" s="599">
        <v>46.9</v>
      </c>
      <c r="I516" s="598">
        <v>47.4</v>
      </c>
      <c r="J516" s="598">
        <v>49.4</v>
      </c>
      <c r="K516" s="598">
        <v>49.8</v>
      </c>
      <c r="Q516" s="15"/>
      <c r="R516" s="15"/>
      <c r="S516" s="15"/>
      <c r="T516" s="15"/>
      <c r="U516" s="15"/>
      <c r="V516" s="15"/>
      <c r="W516" s="15"/>
      <c r="X516" s="15"/>
      <c r="Y516" s="15"/>
      <c r="Z516" s="15"/>
      <c r="AA516" s="15"/>
      <c r="AB516" s="15"/>
      <c r="AC516" s="15"/>
      <c r="AD516" s="15"/>
      <c r="AE516" s="15"/>
      <c r="AF516" s="15"/>
      <c r="AG516" s="15"/>
      <c r="AH516" s="15"/>
      <c r="AI516" s="15"/>
      <c r="AJ516" s="15"/>
      <c r="AK516" s="15"/>
      <c r="AL516" s="15"/>
      <c r="AM516" s="15"/>
      <c r="AN516" s="15"/>
      <c r="AO516" s="15"/>
      <c r="AP516" s="15"/>
      <c r="AQ516" s="15"/>
      <c r="AR516" s="15"/>
      <c r="AS516" s="15"/>
      <c r="AT516" s="15"/>
      <c r="AU516" s="15"/>
      <c r="AV516" s="15"/>
      <c r="AW516" s="15"/>
      <c r="AX516" s="15"/>
      <c r="AY516" s="15"/>
      <c r="AZ516" s="15"/>
      <c r="BA516" s="15"/>
      <c r="BB516" s="15"/>
      <c r="BC516" s="15"/>
      <c r="BD516" s="15"/>
      <c r="BE516" s="15"/>
      <c r="BF516" s="15"/>
      <c r="BG516" s="15"/>
      <c r="BH516" s="15"/>
      <c r="BI516" s="15"/>
      <c r="BJ516" s="15"/>
      <c r="BK516" s="15"/>
      <c r="BL516" s="15"/>
      <c r="BM516" s="15"/>
      <c r="BN516" s="15"/>
      <c r="BO516" s="15"/>
      <c r="BP516" s="15"/>
      <c r="BQ516" s="15"/>
      <c r="BR516" s="15"/>
      <c r="BS516" s="15"/>
      <c r="BT516" s="15"/>
      <c r="BU516" s="15"/>
      <c r="BV516" s="15"/>
      <c r="BW516" s="15"/>
      <c r="BX516" s="15"/>
      <c r="BY516" s="15"/>
      <c r="BZ516" s="15"/>
      <c r="CA516" s="15"/>
      <c r="CB516" s="15"/>
      <c r="CC516" s="15"/>
      <c r="CD516" s="15"/>
      <c r="CE516" s="15"/>
      <c r="CF516" s="15"/>
      <c r="CG516" s="15"/>
      <c r="CH516" s="15"/>
      <c r="CI516" s="15"/>
      <c r="CJ516" s="15"/>
      <c r="CK516" s="15"/>
      <c r="CL516" s="15"/>
      <c r="CM516" s="15"/>
      <c r="CN516" s="15"/>
      <c r="CO516" s="15"/>
      <c r="CP516" s="15"/>
      <c r="CQ516" s="15"/>
      <c r="CR516" s="15"/>
      <c r="CS516" s="15"/>
      <c r="CT516" s="15"/>
      <c r="CU516" s="15"/>
      <c r="CV516" s="15"/>
      <c r="CW516" s="15"/>
      <c r="CX516" s="15"/>
      <c r="CY516" s="15"/>
      <c r="CZ516" s="15"/>
      <c r="DA516" s="15"/>
      <c r="DB516" s="15"/>
      <c r="DC516" s="15"/>
      <c r="DD516" s="15"/>
      <c r="DE516" s="15"/>
      <c r="DF516" s="15"/>
      <c r="DG516" s="15"/>
      <c r="DH516" s="15"/>
      <c r="DI516" s="15"/>
    </row>
    <row r="517" spans="1:113" s="22" customFormat="1" ht="12.95" customHeight="1">
      <c r="A517" s="597"/>
      <c r="B517" s="588" t="s">
        <v>464</v>
      </c>
      <c r="C517" s="496"/>
      <c r="D517" s="496"/>
      <c r="E517" s="496"/>
      <c r="F517" s="629"/>
      <c r="G517" s="599"/>
      <c r="H517" s="599"/>
      <c r="I517" s="598"/>
      <c r="J517" s="598"/>
      <c r="K517" s="598"/>
      <c r="Q517" s="15"/>
      <c r="R517" s="15"/>
      <c r="S517" s="15"/>
      <c r="T517" s="15"/>
      <c r="U517" s="15"/>
      <c r="V517" s="15"/>
      <c r="W517" s="15"/>
      <c r="X517" s="15"/>
      <c r="Y517" s="15"/>
      <c r="Z517" s="15"/>
      <c r="AA517" s="15"/>
      <c r="AB517" s="15"/>
      <c r="AC517" s="15"/>
      <c r="AD517" s="15"/>
      <c r="AE517" s="15"/>
      <c r="AF517" s="15"/>
      <c r="AG517" s="15"/>
      <c r="AH517" s="15"/>
      <c r="AI517" s="15"/>
      <c r="AJ517" s="15"/>
      <c r="AK517" s="15"/>
      <c r="AL517" s="15"/>
      <c r="AM517" s="15"/>
      <c r="AN517" s="15"/>
      <c r="AO517" s="15"/>
      <c r="AP517" s="15"/>
      <c r="AQ517" s="15"/>
      <c r="AR517" s="15"/>
      <c r="AS517" s="15"/>
      <c r="AT517" s="15"/>
      <c r="AU517" s="15"/>
      <c r="AV517" s="15"/>
      <c r="AW517" s="15"/>
      <c r="AX517" s="15"/>
      <c r="AY517" s="15"/>
      <c r="AZ517" s="15"/>
      <c r="BA517" s="15"/>
      <c r="BB517" s="15"/>
      <c r="BC517" s="15"/>
      <c r="BD517" s="15"/>
      <c r="BE517" s="15"/>
      <c r="BF517" s="15"/>
      <c r="BG517" s="15"/>
      <c r="BH517" s="15"/>
      <c r="BI517" s="15"/>
      <c r="BJ517" s="15"/>
      <c r="BK517" s="15"/>
      <c r="BL517" s="15"/>
      <c r="BM517" s="15"/>
      <c r="BN517" s="15"/>
      <c r="BO517" s="15"/>
      <c r="BP517" s="15"/>
      <c r="BQ517" s="15"/>
      <c r="BR517" s="15"/>
      <c r="BS517" s="15"/>
      <c r="BT517" s="15"/>
      <c r="BU517" s="15"/>
      <c r="BV517" s="15"/>
      <c r="BW517" s="15"/>
      <c r="BX517" s="15"/>
      <c r="BY517" s="15"/>
      <c r="BZ517" s="15"/>
      <c r="CA517" s="15"/>
      <c r="CB517" s="15"/>
      <c r="CC517" s="15"/>
      <c r="CD517" s="15"/>
      <c r="CE517" s="15"/>
      <c r="CF517" s="15"/>
      <c r="CG517" s="15"/>
      <c r="CH517" s="15"/>
      <c r="CI517" s="15"/>
      <c r="CJ517" s="15"/>
      <c r="CK517" s="15"/>
      <c r="CL517" s="15"/>
      <c r="CM517" s="15"/>
      <c r="CN517" s="15"/>
      <c r="CO517" s="15"/>
      <c r="CP517" s="15"/>
      <c r="CQ517" s="15"/>
      <c r="CR517" s="15"/>
      <c r="CS517" s="15"/>
      <c r="CT517" s="15"/>
      <c r="CU517" s="15"/>
      <c r="CV517" s="15"/>
      <c r="CW517" s="15"/>
      <c r="CX517" s="15"/>
      <c r="CY517" s="15"/>
      <c r="CZ517" s="15"/>
      <c r="DA517" s="15"/>
      <c r="DB517" s="15"/>
      <c r="DC517" s="15"/>
      <c r="DD517" s="15"/>
      <c r="DE517" s="15"/>
      <c r="DF517" s="15"/>
      <c r="DG517" s="15"/>
      <c r="DH517" s="15"/>
      <c r="DI517" s="15"/>
    </row>
    <row r="518" spans="1:113" s="22" customFormat="1" ht="12.95" customHeight="1">
      <c r="A518" s="597"/>
      <c r="B518" s="588"/>
      <c r="C518" s="498">
        <v>176.2</v>
      </c>
      <c r="D518" s="498">
        <v>221.3</v>
      </c>
      <c r="E518" s="498">
        <v>245.8</v>
      </c>
      <c r="F518" s="628"/>
      <c r="G518" s="595">
        <v>344</v>
      </c>
      <c r="H518" s="595">
        <v>326.5</v>
      </c>
      <c r="I518" s="596">
        <v>330.1</v>
      </c>
      <c r="J518" s="596">
        <v>343.7</v>
      </c>
      <c r="K518" s="596">
        <v>346.7</v>
      </c>
      <c r="Q518" s="15"/>
      <c r="R518" s="15"/>
      <c r="S518" s="15"/>
      <c r="T518" s="15"/>
      <c r="U518" s="15"/>
      <c r="V518" s="15"/>
      <c r="W518" s="15"/>
      <c r="X518" s="15"/>
      <c r="Y518" s="15"/>
      <c r="Z518" s="15"/>
      <c r="AA518" s="15"/>
      <c r="AB518" s="15"/>
      <c r="AC518" s="15"/>
      <c r="AD518" s="15"/>
      <c r="AE518" s="15"/>
      <c r="AF518" s="15"/>
      <c r="AG518" s="15"/>
      <c r="AH518" s="15"/>
      <c r="AI518" s="15"/>
      <c r="AJ518" s="15"/>
      <c r="AK518" s="15"/>
      <c r="AL518" s="15"/>
      <c r="AM518" s="15"/>
      <c r="AN518" s="15"/>
      <c r="AO518" s="15"/>
      <c r="AP518" s="15"/>
      <c r="AQ518" s="15"/>
      <c r="AR518" s="15"/>
      <c r="AS518" s="15"/>
      <c r="AT518" s="15"/>
      <c r="AU518" s="15"/>
      <c r="AV518" s="15"/>
      <c r="AW518" s="15"/>
      <c r="AX518" s="15"/>
      <c r="AY518" s="15"/>
      <c r="AZ518" s="15"/>
      <c r="BA518" s="15"/>
      <c r="BB518" s="15"/>
      <c r="BC518" s="15"/>
      <c r="BD518" s="15"/>
      <c r="BE518" s="15"/>
      <c r="BF518" s="15"/>
      <c r="BG518" s="15"/>
      <c r="BH518" s="15"/>
      <c r="BI518" s="15"/>
      <c r="BJ518" s="15"/>
      <c r="BK518" s="15"/>
      <c r="BL518" s="15"/>
      <c r="BM518" s="15"/>
      <c r="BN518" s="15"/>
      <c r="BO518" s="15"/>
      <c r="BP518" s="15"/>
      <c r="BQ518" s="15"/>
      <c r="BR518" s="15"/>
      <c r="BS518" s="15"/>
      <c r="BT518" s="15"/>
      <c r="BU518" s="15"/>
      <c r="BV518" s="15"/>
      <c r="BW518" s="15"/>
      <c r="BX518" s="15"/>
      <c r="BY518" s="15"/>
      <c r="BZ518" s="15"/>
      <c r="CA518" s="15"/>
      <c r="CB518" s="15"/>
      <c r="CC518" s="15"/>
      <c r="CD518" s="15"/>
      <c r="CE518" s="15"/>
      <c r="CF518" s="15"/>
      <c r="CG518" s="15"/>
      <c r="CH518" s="15"/>
      <c r="CI518" s="15"/>
      <c r="CJ518" s="15"/>
      <c r="CK518" s="15"/>
      <c r="CL518" s="15"/>
      <c r="CM518" s="15"/>
      <c r="CN518" s="15"/>
      <c r="CO518" s="15"/>
      <c r="CP518" s="15"/>
      <c r="CQ518" s="15"/>
      <c r="CR518" s="15"/>
      <c r="CS518" s="15"/>
      <c r="CT518" s="15"/>
      <c r="CU518" s="15"/>
      <c r="CV518" s="15"/>
      <c r="CW518" s="15"/>
      <c r="CX518" s="15"/>
      <c r="CY518" s="15"/>
      <c r="CZ518" s="15"/>
      <c r="DA518" s="15"/>
      <c r="DB518" s="15"/>
      <c r="DC518" s="15"/>
      <c r="DD518" s="15"/>
      <c r="DE518" s="15"/>
      <c r="DF518" s="15"/>
      <c r="DG518" s="15"/>
      <c r="DH518" s="15"/>
      <c r="DI518" s="15"/>
    </row>
    <row r="519" spans="1:113" s="22" customFormat="1" ht="12.95" customHeight="1">
      <c r="A519" s="594">
        <v>21</v>
      </c>
      <c r="B519" s="568" t="s">
        <v>271</v>
      </c>
      <c r="C519" s="497">
        <v>58.2</v>
      </c>
      <c r="D519" s="497">
        <v>56.1</v>
      </c>
      <c r="E519" s="497">
        <v>63.5</v>
      </c>
      <c r="F519" s="629"/>
      <c r="G519" s="599">
        <v>106.2</v>
      </c>
      <c r="H519" s="599">
        <v>100.8</v>
      </c>
      <c r="I519" s="598">
        <v>102</v>
      </c>
      <c r="J519" s="598">
        <v>106.1</v>
      </c>
      <c r="K519" s="598">
        <v>107.1</v>
      </c>
      <c r="Q519" s="15"/>
      <c r="R519" s="15"/>
      <c r="S519" s="15"/>
      <c r="T519" s="15"/>
      <c r="U519" s="15"/>
      <c r="V519" s="15"/>
      <c r="W519" s="15"/>
      <c r="X519" s="15"/>
      <c r="Y519" s="15"/>
      <c r="Z519" s="15"/>
      <c r="AA519" s="15"/>
      <c r="AB519" s="15"/>
      <c r="AC519" s="15"/>
      <c r="AD519" s="15"/>
      <c r="AE519" s="15"/>
      <c r="AF519" s="15"/>
      <c r="AG519" s="15"/>
      <c r="AH519" s="15"/>
      <c r="AI519" s="15"/>
      <c r="AJ519" s="15"/>
      <c r="AK519" s="15"/>
      <c r="AL519" s="15"/>
      <c r="AM519" s="15"/>
      <c r="AN519" s="15"/>
      <c r="AO519" s="15"/>
      <c r="AP519" s="15"/>
      <c r="AQ519" s="15"/>
      <c r="AR519" s="15"/>
      <c r="AS519" s="15"/>
      <c r="AT519" s="15"/>
      <c r="AU519" s="15"/>
      <c r="AV519" s="15"/>
      <c r="AW519" s="15"/>
      <c r="AX519" s="15"/>
      <c r="AY519" s="15"/>
      <c r="AZ519" s="15"/>
      <c r="BA519" s="15"/>
      <c r="BB519" s="15"/>
      <c r="BC519" s="15"/>
      <c r="BD519" s="15"/>
      <c r="BE519" s="15"/>
      <c r="BF519" s="15"/>
      <c r="BG519" s="15"/>
      <c r="BH519" s="15"/>
      <c r="BI519" s="15"/>
      <c r="BJ519" s="15"/>
      <c r="BK519" s="15"/>
      <c r="BL519" s="15"/>
      <c r="BM519" s="15"/>
      <c r="BN519" s="15"/>
      <c r="BO519" s="15"/>
      <c r="BP519" s="15"/>
      <c r="BQ519" s="15"/>
      <c r="BR519" s="15"/>
      <c r="BS519" s="15"/>
      <c r="BT519" s="15"/>
      <c r="BU519" s="15"/>
      <c r="BV519" s="15"/>
      <c r="BW519" s="15"/>
      <c r="BX519" s="15"/>
      <c r="BY519" s="15"/>
      <c r="BZ519" s="15"/>
      <c r="CA519" s="15"/>
      <c r="CB519" s="15"/>
      <c r="CC519" s="15"/>
      <c r="CD519" s="15"/>
      <c r="CE519" s="15"/>
      <c r="CF519" s="15"/>
      <c r="CG519" s="15"/>
      <c r="CH519" s="15"/>
      <c r="CI519" s="15"/>
      <c r="CJ519" s="15"/>
      <c r="CK519" s="15"/>
      <c r="CL519" s="15"/>
      <c r="CM519" s="15"/>
      <c r="CN519" s="15"/>
      <c r="CO519" s="15"/>
      <c r="CP519" s="15"/>
      <c r="CQ519" s="15"/>
      <c r="CR519" s="15"/>
      <c r="CS519" s="15"/>
      <c r="CT519" s="15"/>
      <c r="CU519" s="15"/>
      <c r="CV519" s="15"/>
      <c r="CW519" s="15"/>
      <c r="CX519" s="15"/>
      <c r="CY519" s="15"/>
      <c r="CZ519" s="15"/>
      <c r="DA519" s="15"/>
      <c r="DB519" s="15"/>
      <c r="DC519" s="15"/>
      <c r="DD519" s="15"/>
      <c r="DE519" s="15"/>
      <c r="DF519" s="15"/>
      <c r="DG519" s="15"/>
      <c r="DH519" s="15"/>
      <c r="DI519" s="15"/>
    </row>
    <row r="520" spans="1:113" s="22" customFormat="1" ht="12.95" customHeight="1">
      <c r="A520" s="597">
        <v>211</v>
      </c>
      <c r="B520" s="588" t="s">
        <v>456</v>
      </c>
      <c r="C520" s="496">
        <v>58.2</v>
      </c>
      <c r="D520" s="496">
        <v>55.800000000000004</v>
      </c>
      <c r="E520" s="496">
        <v>63.3</v>
      </c>
      <c r="F520" s="629"/>
      <c r="G520" s="599">
        <v>106.2</v>
      </c>
      <c r="H520" s="599">
        <v>100.8</v>
      </c>
      <c r="I520" s="598">
        <v>102</v>
      </c>
      <c r="J520" s="598">
        <v>106.1</v>
      </c>
      <c r="K520" s="598">
        <v>107.1</v>
      </c>
      <c r="Q520" s="15"/>
      <c r="R520" s="15"/>
      <c r="S520" s="15"/>
      <c r="T520" s="15"/>
      <c r="U520" s="15"/>
      <c r="V520" s="15"/>
      <c r="W520" s="15"/>
      <c r="X520" s="15"/>
      <c r="Y520" s="15"/>
      <c r="Z520" s="15"/>
      <c r="AA520" s="15"/>
      <c r="AB520" s="15"/>
      <c r="AC520" s="15"/>
      <c r="AD520" s="15"/>
      <c r="AE520" s="15"/>
      <c r="AF520" s="15"/>
      <c r="AG520" s="15"/>
      <c r="AH520" s="15"/>
      <c r="AI520" s="15"/>
      <c r="AJ520" s="15"/>
      <c r="AK520" s="15"/>
      <c r="AL520" s="15"/>
      <c r="AM520" s="15"/>
      <c r="AN520" s="15"/>
      <c r="AO520" s="15"/>
      <c r="AP520" s="15"/>
      <c r="AQ520" s="15"/>
      <c r="AR520" s="15"/>
      <c r="AS520" s="15"/>
      <c r="AT520" s="15"/>
      <c r="AU520" s="15"/>
      <c r="AV520" s="15"/>
      <c r="AW520" s="15"/>
      <c r="AX520" s="15"/>
      <c r="AY520" s="15"/>
      <c r="AZ520" s="15"/>
      <c r="BA520" s="15"/>
      <c r="BB520" s="15"/>
      <c r="BC520" s="15"/>
      <c r="BD520" s="15"/>
      <c r="BE520" s="15"/>
      <c r="BF520" s="15"/>
      <c r="BG520" s="15"/>
      <c r="BH520" s="15"/>
      <c r="BI520" s="15"/>
      <c r="BJ520" s="15"/>
      <c r="BK520" s="15"/>
      <c r="BL520" s="15"/>
      <c r="BM520" s="15"/>
      <c r="BN520" s="15"/>
      <c r="BO520" s="15"/>
      <c r="BP520" s="15"/>
      <c r="BQ520" s="15"/>
      <c r="BR520" s="15"/>
      <c r="BS520" s="15"/>
      <c r="BT520" s="15"/>
      <c r="BU520" s="15"/>
      <c r="BV520" s="15"/>
      <c r="BW520" s="15"/>
      <c r="BX520" s="15"/>
      <c r="BY520" s="15"/>
      <c r="BZ520" s="15"/>
      <c r="CA520" s="15"/>
      <c r="CB520" s="15"/>
      <c r="CC520" s="15"/>
      <c r="CD520" s="15"/>
      <c r="CE520" s="15"/>
      <c r="CF520" s="15"/>
      <c r="CG520" s="15"/>
      <c r="CH520" s="15"/>
      <c r="CI520" s="15"/>
      <c r="CJ520" s="15"/>
      <c r="CK520" s="15"/>
      <c r="CL520" s="15"/>
      <c r="CM520" s="15"/>
      <c r="CN520" s="15"/>
      <c r="CO520" s="15"/>
      <c r="CP520" s="15"/>
      <c r="CQ520" s="15"/>
      <c r="CR520" s="15"/>
      <c r="CS520" s="15"/>
      <c r="CT520" s="15"/>
      <c r="CU520" s="15"/>
      <c r="CV520" s="15"/>
      <c r="CW520" s="15"/>
      <c r="CX520" s="15"/>
      <c r="CY520" s="15"/>
      <c r="CZ520" s="15"/>
      <c r="DA520" s="15"/>
      <c r="DB520" s="15"/>
      <c r="DC520" s="15"/>
      <c r="DD520" s="15"/>
      <c r="DE520" s="15"/>
      <c r="DF520" s="15"/>
      <c r="DG520" s="15"/>
      <c r="DH520" s="15"/>
      <c r="DI520" s="15"/>
    </row>
    <row r="521" spans="1:113" s="22" customFormat="1" ht="12.95" customHeight="1">
      <c r="A521" s="597"/>
      <c r="B521" s="588" t="s">
        <v>457</v>
      </c>
      <c r="C521" s="496">
        <v>58.2</v>
      </c>
      <c r="D521" s="496">
        <v>12</v>
      </c>
      <c r="E521" s="496">
        <v>61.7</v>
      </c>
      <c r="F521" s="630"/>
      <c r="G521" s="599">
        <v>106.2</v>
      </c>
      <c r="H521" s="599">
        <v>100.8</v>
      </c>
      <c r="I521" s="598">
        <v>102</v>
      </c>
      <c r="J521" s="598">
        <v>106.1</v>
      </c>
      <c r="K521" s="598">
        <v>107.1</v>
      </c>
      <c r="Q521" s="15"/>
      <c r="R521" s="15"/>
      <c r="S521" s="15"/>
      <c r="T521" s="15"/>
      <c r="U521" s="15"/>
      <c r="V521" s="15"/>
      <c r="W521" s="15"/>
      <c r="X521" s="15"/>
      <c r="Y521" s="15"/>
      <c r="Z521" s="15"/>
      <c r="AA521" s="15"/>
      <c r="AB521" s="15"/>
      <c r="AC521" s="15"/>
      <c r="AD521" s="15"/>
      <c r="AE521" s="15"/>
      <c r="AF521" s="15"/>
      <c r="AG521" s="15"/>
      <c r="AH521" s="15"/>
      <c r="AI521" s="15"/>
      <c r="AJ521" s="15"/>
      <c r="AK521" s="15"/>
      <c r="AL521" s="15"/>
      <c r="AM521" s="15"/>
      <c r="AN521" s="15"/>
      <c r="AO521" s="15"/>
      <c r="AP521" s="15"/>
      <c r="AQ521" s="15"/>
      <c r="AR521" s="15"/>
      <c r="AS521" s="15"/>
      <c r="AT521" s="15"/>
      <c r="AU521" s="15"/>
      <c r="AV521" s="15"/>
      <c r="AW521" s="15"/>
      <c r="AX521" s="15"/>
      <c r="AY521" s="15"/>
      <c r="AZ521" s="15"/>
      <c r="BA521" s="15"/>
      <c r="BB521" s="15"/>
      <c r="BC521" s="15"/>
      <c r="BD521" s="15"/>
      <c r="BE521" s="15"/>
      <c r="BF521" s="15"/>
      <c r="BG521" s="15"/>
      <c r="BH521" s="15"/>
      <c r="BI521" s="15"/>
      <c r="BJ521" s="15"/>
      <c r="BK521" s="15"/>
      <c r="BL521" s="15"/>
      <c r="BM521" s="15"/>
      <c r="BN521" s="15"/>
      <c r="BO521" s="15"/>
      <c r="BP521" s="15"/>
      <c r="BQ521" s="15"/>
      <c r="BR521" s="15"/>
      <c r="BS521" s="15"/>
      <c r="BT521" s="15"/>
      <c r="BU521" s="15"/>
      <c r="BV521" s="15"/>
      <c r="BW521" s="15"/>
      <c r="BX521" s="15"/>
      <c r="BY521" s="15"/>
      <c r="BZ521" s="15"/>
      <c r="CA521" s="15"/>
      <c r="CB521" s="15"/>
      <c r="CC521" s="15"/>
      <c r="CD521" s="15"/>
      <c r="CE521" s="15"/>
      <c r="CF521" s="15"/>
      <c r="CG521" s="15"/>
      <c r="CH521" s="15"/>
      <c r="CI521" s="15"/>
      <c r="CJ521" s="15"/>
      <c r="CK521" s="15"/>
      <c r="CL521" s="15"/>
      <c r="CM521" s="15"/>
      <c r="CN521" s="15"/>
      <c r="CO521" s="15"/>
      <c r="CP521" s="15"/>
      <c r="CQ521" s="15"/>
      <c r="CR521" s="15"/>
      <c r="CS521" s="15"/>
      <c r="CT521" s="15"/>
      <c r="CU521" s="15"/>
      <c r="CV521" s="15"/>
      <c r="CW521" s="15"/>
      <c r="CX521" s="15"/>
      <c r="CY521" s="15"/>
      <c r="CZ521" s="15"/>
      <c r="DA521" s="15"/>
      <c r="DB521" s="15"/>
      <c r="DC521" s="15"/>
      <c r="DD521" s="15"/>
      <c r="DE521" s="15"/>
      <c r="DF521" s="15"/>
      <c r="DG521" s="15"/>
      <c r="DH521" s="15"/>
      <c r="DI521" s="15"/>
    </row>
    <row r="522" spans="1:113" s="22" customFormat="1" ht="12.95" customHeight="1">
      <c r="A522" s="597"/>
      <c r="B522" s="588" t="s">
        <v>467</v>
      </c>
      <c r="C522" s="496">
        <v>57.2</v>
      </c>
      <c r="D522" s="496">
        <v>42.1</v>
      </c>
      <c r="E522" s="496" t="s">
        <v>119</v>
      </c>
      <c r="F522" s="629"/>
      <c r="G522" s="599">
        <v>104.4</v>
      </c>
      <c r="H522" s="599">
        <v>99.1</v>
      </c>
      <c r="I522" s="598">
        <v>100.2</v>
      </c>
      <c r="J522" s="598">
        <v>104.4</v>
      </c>
      <c r="K522" s="598">
        <v>105.3</v>
      </c>
      <c r="Q522" s="15"/>
      <c r="R522" s="15"/>
      <c r="S522" s="15"/>
      <c r="T522" s="15"/>
      <c r="U522" s="15"/>
      <c r="V522" s="15"/>
      <c r="W522" s="15"/>
      <c r="X522" s="15"/>
      <c r="Y522" s="15"/>
      <c r="Z522" s="15"/>
      <c r="AA522" s="15"/>
      <c r="AB522" s="15"/>
      <c r="AC522" s="15"/>
      <c r="AD522" s="15"/>
      <c r="AE522" s="15"/>
      <c r="AF522" s="15"/>
      <c r="AG522" s="15"/>
      <c r="AH522" s="15"/>
      <c r="AI522" s="15"/>
      <c r="AJ522" s="15"/>
      <c r="AK522" s="15"/>
      <c r="AL522" s="15"/>
      <c r="AM522" s="15"/>
      <c r="AN522" s="15"/>
      <c r="AO522" s="15"/>
      <c r="AP522" s="15"/>
      <c r="AQ522" s="15"/>
      <c r="AR522" s="15"/>
      <c r="AS522" s="15"/>
      <c r="AT522" s="15"/>
      <c r="AU522" s="15"/>
      <c r="AV522" s="15"/>
      <c r="AW522" s="15"/>
      <c r="AX522" s="15"/>
      <c r="AY522" s="15"/>
      <c r="AZ522" s="15"/>
      <c r="BA522" s="15"/>
      <c r="BB522" s="15"/>
      <c r="BC522" s="15"/>
      <c r="BD522" s="15"/>
      <c r="BE522" s="15"/>
      <c r="BF522" s="15"/>
      <c r="BG522" s="15"/>
      <c r="BH522" s="15"/>
      <c r="BI522" s="15"/>
      <c r="BJ522" s="15"/>
      <c r="BK522" s="15"/>
      <c r="BL522" s="15"/>
      <c r="BM522" s="15"/>
      <c r="BN522" s="15"/>
      <c r="BO522" s="15"/>
      <c r="BP522" s="15"/>
      <c r="BQ522" s="15"/>
      <c r="BR522" s="15"/>
      <c r="BS522" s="15"/>
      <c r="BT522" s="15"/>
      <c r="BU522" s="15"/>
      <c r="BV522" s="15"/>
      <c r="BW522" s="15"/>
      <c r="BX522" s="15"/>
      <c r="BY522" s="15"/>
      <c r="BZ522" s="15"/>
      <c r="CA522" s="15"/>
      <c r="CB522" s="15"/>
      <c r="CC522" s="15"/>
      <c r="CD522" s="15"/>
      <c r="CE522" s="15"/>
      <c r="CF522" s="15"/>
      <c r="CG522" s="15"/>
      <c r="CH522" s="15"/>
      <c r="CI522" s="15"/>
      <c r="CJ522" s="15"/>
      <c r="CK522" s="15"/>
      <c r="CL522" s="15"/>
      <c r="CM522" s="15"/>
      <c r="CN522" s="15"/>
      <c r="CO522" s="15"/>
      <c r="CP522" s="15"/>
      <c r="CQ522" s="15"/>
      <c r="CR522" s="15"/>
      <c r="CS522" s="15"/>
      <c r="CT522" s="15"/>
      <c r="CU522" s="15"/>
      <c r="CV522" s="15"/>
      <c r="CW522" s="15"/>
      <c r="CX522" s="15"/>
      <c r="CY522" s="15"/>
      <c r="CZ522" s="15"/>
      <c r="DA522" s="15"/>
      <c r="DB522" s="15"/>
      <c r="DC522" s="15"/>
      <c r="DD522" s="15"/>
      <c r="DE522" s="15"/>
      <c r="DF522" s="15"/>
      <c r="DG522" s="15"/>
      <c r="DH522" s="15"/>
      <c r="DI522" s="15"/>
    </row>
    <row r="523" spans="1:113" s="22" customFormat="1" ht="12.95" customHeight="1">
      <c r="A523" s="597"/>
      <c r="B523" s="588" t="s">
        <v>216</v>
      </c>
      <c r="C523" s="496">
        <v>1</v>
      </c>
      <c r="D523" s="496">
        <v>1.7</v>
      </c>
      <c r="E523" s="496">
        <v>1.6</v>
      </c>
      <c r="F523" s="629"/>
      <c r="G523" s="599">
        <v>1.8</v>
      </c>
      <c r="H523" s="599">
        <v>1.7</v>
      </c>
      <c r="I523" s="598">
        <v>1.7</v>
      </c>
      <c r="J523" s="598">
        <v>1.8</v>
      </c>
      <c r="K523" s="598">
        <v>1.8</v>
      </c>
      <c r="Q523" s="15"/>
      <c r="R523" s="15"/>
      <c r="S523" s="15"/>
      <c r="T523" s="15"/>
      <c r="U523" s="15"/>
      <c r="V523" s="15"/>
      <c r="W523" s="15"/>
      <c r="X523" s="15"/>
      <c r="Y523" s="15"/>
      <c r="Z523" s="15"/>
      <c r="AA523" s="15"/>
      <c r="AB523" s="15"/>
      <c r="AC523" s="15"/>
      <c r="AD523" s="15"/>
      <c r="AE523" s="15"/>
      <c r="AF523" s="15"/>
      <c r="AG523" s="15"/>
      <c r="AH523" s="15"/>
      <c r="AI523" s="15"/>
      <c r="AJ523" s="15"/>
      <c r="AK523" s="15"/>
      <c r="AL523" s="15"/>
      <c r="AM523" s="15"/>
      <c r="AN523" s="15"/>
      <c r="AO523" s="15"/>
      <c r="AP523" s="15"/>
      <c r="AQ523" s="15"/>
      <c r="AR523" s="15"/>
      <c r="AS523" s="15"/>
      <c r="AT523" s="15"/>
      <c r="AU523" s="15"/>
      <c r="AV523" s="15"/>
      <c r="AW523" s="15"/>
      <c r="AX523" s="15"/>
      <c r="AY523" s="15"/>
      <c r="AZ523" s="15"/>
      <c r="BA523" s="15"/>
      <c r="BB523" s="15"/>
      <c r="BC523" s="15"/>
      <c r="BD523" s="15"/>
      <c r="BE523" s="15"/>
      <c r="BF523" s="15"/>
      <c r="BG523" s="15"/>
      <c r="BH523" s="15"/>
      <c r="BI523" s="15"/>
      <c r="BJ523" s="15"/>
      <c r="BK523" s="15"/>
      <c r="BL523" s="15"/>
      <c r="BM523" s="15"/>
      <c r="BN523" s="15"/>
      <c r="BO523" s="15"/>
      <c r="BP523" s="15"/>
      <c r="BQ523" s="15"/>
      <c r="BR523" s="15"/>
      <c r="BS523" s="15"/>
      <c r="BT523" s="15"/>
      <c r="BU523" s="15"/>
      <c r="BV523" s="15"/>
      <c r="BW523" s="15"/>
      <c r="BX523" s="15"/>
      <c r="BY523" s="15"/>
      <c r="BZ523" s="15"/>
      <c r="CA523" s="15"/>
      <c r="CB523" s="15"/>
      <c r="CC523" s="15"/>
      <c r="CD523" s="15"/>
      <c r="CE523" s="15"/>
      <c r="CF523" s="15"/>
      <c r="CG523" s="15"/>
      <c r="CH523" s="15"/>
      <c r="CI523" s="15"/>
      <c r="CJ523" s="15"/>
      <c r="CK523" s="15"/>
      <c r="CL523" s="15"/>
      <c r="CM523" s="15"/>
      <c r="CN523" s="15"/>
      <c r="CO523" s="15"/>
      <c r="CP523" s="15"/>
      <c r="CQ523" s="15"/>
      <c r="CR523" s="15"/>
      <c r="CS523" s="15"/>
      <c r="CT523" s="15"/>
      <c r="CU523" s="15"/>
      <c r="CV523" s="15"/>
      <c r="CW523" s="15"/>
      <c r="CX523" s="15"/>
      <c r="CY523" s="15"/>
      <c r="CZ523" s="15"/>
      <c r="DA523" s="15"/>
      <c r="DB523" s="15"/>
      <c r="DC523" s="15"/>
      <c r="DD523" s="15"/>
      <c r="DE523" s="15"/>
      <c r="DF523" s="15"/>
      <c r="DG523" s="15"/>
      <c r="DH523" s="15"/>
      <c r="DI523" s="15"/>
    </row>
    <row r="524" spans="1:113" s="22" customFormat="1" ht="12.95" customHeight="1">
      <c r="A524" s="597">
        <v>212</v>
      </c>
      <c r="B524" s="588" t="s">
        <v>217</v>
      </c>
      <c r="C524" s="499" t="s">
        <v>119</v>
      </c>
      <c r="D524" s="496">
        <v>0.3</v>
      </c>
      <c r="E524" s="496">
        <v>0.2</v>
      </c>
      <c r="F524" s="630"/>
      <c r="G524" s="600" t="s">
        <v>119</v>
      </c>
      <c r="H524" s="600" t="s">
        <v>119</v>
      </c>
      <c r="I524" s="600" t="s">
        <v>119</v>
      </c>
      <c r="J524" s="600" t="s">
        <v>119</v>
      </c>
      <c r="K524" s="600" t="s">
        <v>119</v>
      </c>
      <c r="Q524" s="15"/>
      <c r="R524" s="15"/>
      <c r="S524" s="15"/>
      <c r="T524" s="15"/>
      <c r="U524" s="15"/>
      <c r="V524" s="15"/>
      <c r="W524" s="15"/>
      <c r="X524" s="15"/>
      <c r="Y524" s="15"/>
      <c r="Z524" s="15"/>
      <c r="AA524" s="15"/>
      <c r="AB524" s="15"/>
      <c r="AC524" s="15"/>
      <c r="AD524" s="15"/>
      <c r="AE524" s="15"/>
      <c r="AF524" s="15"/>
      <c r="AG524" s="15"/>
      <c r="AH524" s="15"/>
      <c r="AI524" s="15"/>
      <c r="AJ524" s="15"/>
      <c r="AK524" s="15"/>
      <c r="AL524" s="15"/>
      <c r="AM524" s="15"/>
      <c r="AN524" s="15"/>
      <c r="AO524" s="15"/>
      <c r="AP524" s="15"/>
      <c r="AQ524" s="15"/>
      <c r="AR524" s="15"/>
      <c r="AS524" s="15"/>
      <c r="AT524" s="15"/>
      <c r="AU524" s="15"/>
      <c r="AV524" s="15"/>
      <c r="AW524" s="15"/>
      <c r="AX524" s="15"/>
      <c r="AY524" s="15"/>
      <c r="AZ524" s="15"/>
      <c r="BA524" s="15"/>
      <c r="BB524" s="15"/>
      <c r="BC524" s="15"/>
      <c r="BD524" s="15"/>
      <c r="BE524" s="15"/>
      <c r="BF524" s="15"/>
      <c r="BG524" s="15"/>
      <c r="BH524" s="15"/>
      <c r="BI524" s="15"/>
      <c r="BJ524" s="15"/>
      <c r="BK524" s="15"/>
      <c r="BL524" s="15"/>
      <c r="BM524" s="15"/>
      <c r="BN524" s="15"/>
      <c r="BO524" s="15"/>
      <c r="BP524" s="15"/>
      <c r="BQ524" s="15"/>
      <c r="BR524" s="15"/>
      <c r="BS524" s="15"/>
      <c r="BT524" s="15"/>
      <c r="BU524" s="15"/>
      <c r="BV524" s="15"/>
      <c r="BW524" s="15"/>
      <c r="BX524" s="15"/>
      <c r="BY524" s="15"/>
      <c r="BZ524" s="15"/>
      <c r="CA524" s="15"/>
      <c r="CB524" s="15"/>
      <c r="CC524" s="15"/>
      <c r="CD524" s="15"/>
      <c r="CE524" s="15"/>
      <c r="CF524" s="15"/>
      <c r="CG524" s="15"/>
      <c r="CH524" s="15"/>
      <c r="CI524" s="15"/>
      <c r="CJ524" s="15"/>
      <c r="CK524" s="15"/>
      <c r="CL524" s="15"/>
      <c r="CM524" s="15"/>
      <c r="CN524" s="15"/>
      <c r="CO524" s="15"/>
      <c r="CP524" s="15"/>
      <c r="CQ524" s="15"/>
      <c r="CR524" s="15"/>
      <c r="CS524" s="15"/>
      <c r="CT524" s="15"/>
      <c r="CU524" s="15"/>
      <c r="CV524" s="15"/>
      <c r="CW524" s="15"/>
      <c r="CX524" s="15"/>
      <c r="CY524" s="15"/>
      <c r="CZ524" s="15"/>
      <c r="DA524" s="15"/>
      <c r="DB524" s="15"/>
      <c r="DC524" s="15"/>
      <c r="DD524" s="15"/>
      <c r="DE524" s="15"/>
      <c r="DF524" s="15"/>
      <c r="DG524" s="15"/>
      <c r="DH524" s="15"/>
      <c r="DI524" s="15"/>
    </row>
    <row r="525" spans="1:113" s="22" customFormat="1" ht="12.95" customHeight="1">
      <c r="A525" s="597">
        <v>22</v>
      </c>
      <c r="B525" s="588" t="s">
        <v>458</v>
      </c>
      <c r="C525" s="497">
        <v>17</v>
      </c>
      <c r="D525" s="497">
        <v>28.3</v>
      </c>
      <c r="E525" s="497">
        <v>22.3</v>
      </c>
      <c r="F525" s="629"/>
      <c r="G525" s="599">
        <v>118.5</v>
      </c>
      <c r="H525" s="599">
        <v>112.5</v>
      </c>
      <c r="I525" s="598">
        <v>113.7</v>
      </c>
      <c r="J525" s="598">
        <v>118.4</v>
      </c>
      <c r="K525" s="598">
        <v>119.5</v>
      </c>
      <c r="Q525" s="15"/>
      <c r="R525" s="15"/>
      <c r="S525" s="15"/>
      <c r="T525" s="15"/>
      <c r="U525" s="15"/>
      <c r="V525" s="15"/>
      <c r="W525" s="15"/>
      <c r="X525" s="15"/>
      <c r="Y525" s="15"/>
      <c r="Z525" s="15"/>
      <c r="AA525" s="15"/>
      <c r="AB525" s="15"/>
      <c r="AC525" s="15"/>
      <c r="AD525" s="15"/>
      <c r="AE525" s="15"/>
      <c r="AF525" s="15"/>
      <c r="AG525" s="15"/>
      <c r="AH525" s="15"/>
      <c r="AI525" s="15"/>
      <c r="AJ525" s="15"/>
      <c r="AK525" s="15"/>
      <c r="AL525" s="15"/>
      <c r="AM525" s="15"/>
      <c r="AN525" s="15"/>
      <c r="AO525" s="15"/>
      <c r="AP525" s="15"/>
      <c r="AQ525" s="15"/>
      <c r="AR525" s="15"/>
      <c r="AS525" s="15"/>
      <c r="AT525" s="15"/>
      <c r="AU525" s="15"/>
      <c r="AV525" s="15"/>
      <c r="AW525" s="15"/>
      <c r="AX525" s="15"/>
      <c r="AY525" s="15"/>
      <c r="AZ525" s="15"/>
      <c r="BA525" s="15"/>
      <c r="BB525" s="15"/>
      <c r="BC525" s="15"/>
      <c r="BD525" s="15"/>
      <c r="BE525" s="15"/>
      <c r="BF525" s="15"/>
      <c r="BG525" s="15"/>
      <c r="BH525" s="15"/>
      <c r="BI525" s="15"/>
      <c r="BJ525" s="15"/>
      <c r="BK525" s="15"/>
      <c r="BL525" s="15"/>
      <c r="BM525" s="15"/>
      <c r="BN525" s="15"/>
      <c r="BO525" s="15"/>
      <c r="BP525" s="15"/>
      <c r="BQ525" s="15"/>
      <c r="BR525" s="15"/>
      <c r="BS525" s="15"/>
      <c r="BT525" s="15"/>
      <c r="BU525" s="15"/>
      <c r="BV525" s="15"/>
      <c r="BW525" s="15"/>
      <c r="BX525" s="15"/>
      <c r="BY525" s="15"/>
      <c r="BZ525" s="15"/>
      <c r="CA525" s="15"/>
      <c r="CB525" s="15"/>
      <c r="CC525" s="15"/>
      <c r="CD525" s="15"/>
      <c r="CE525" s="15"/>
      <c r="CF525" s="15"/>
      <c r="CG525" s="15"/>
      <c r="CH525" s="15"/>
      <c r="CI525" s="15"/>
      <c r="CJ525" s="15"/>
      <c r="CK525" s="15"/>
      <c r="CL525" s="15"/>
      <c r="CM525" s="15"/>
      <c r="CN525" s="15"/>
      <c r="CO525" s="15"/>
      <c r="CP525" s="15"/>
      <c r="CQ525" s="15"/>
      <c r="CR525" s="15"/>
      <c r="CS525" s="15"/>
      <c r="CT525" s="15"/>
      <c r="CU525" s="15"/>
      <c r="CV525" s="15"/>
      <c r="CW525" s="15"/>
      <c r="CX525" s="15"/>
      <c r="CY525" s="15"/>
      <c r="CZ525" s="15"/>
      <c r="DA525" s="15"/>
      <c r="DB525" s="15"/>
      <c r="DC525" s="15"/>
      <c r="DD525" s="15"/>
      <c r="DE525" s="15"/>
      <c r="DF525" s="15"/>
      <c r="DG525" s="15"/>
      <c r="DH525" s="15"/>
      <c r="DI525" s="15"/>
    </row>
    <row r="526" spans="1:113" s="22" customFormat="1" ht="12.95" customHeight="1">
      <c r="A526" s="597">
        <v>26</v>
      </c>
      <c r="B526" s="588" t="s">
        <v>459</v>
      </c>
      <c r="C526" s="497">
        <v>101</v>
      </c>
      <c r="D526" s="497">
        <v>58.1</v>
      </c>
      <c r="E526" s="497">
        <v>160</v>
      </c>
      <c r="F526" s="629"/>
      <c r="G526" s="599">
        <v>119.2</v>
      </c>
      <c r="H526" s="599">
        <v>113.2</v>
      </c>
      <c r="I526" s="598">
        <v>114.4</v>
      </c>
      <c r="J526" s="598">
        <v>119.1</v>
      </c>
      <c r="K526" s="598">
        <v>120.2</v>
      </c>
      <c r="Q526" s="15"/>
      <c r="R526" s="15"/>
      <c r="S526" s="15"/>
      <c r="T526" s="15"/>
      <c r="U526" s="15"/>
      <c r="V526" s="15"/>
      <c r="W526" s="15"/>
      <c r="X526" s="15"/>
      <c r="Y526" s="15"/>
      <c r="Z526" s="15"/>
      <c r="AA526" s="15"/>
      <c r="AB526" s="15"/>
      <c r="AC526" s="15"/>
      <c r="AD526" s="15"/>
      <c r="AE526" s="15"/>
      <c r="AF526" s="15"/>
      <c r="AG526" s="15"/>
      <c r="AH526" s="15"/>
      <c r="AI526" s="15"/>
      <c r="AJ526" s="15"/>
      <c r="AK526" s="15"/>
      <c r="AL526" s="15"/>
      <c r="AM526" s="15"/>
      <c r="AN526" s="15"/>
      <c r="AO526" s="15"/>
      <c r="AP526" s="15"/>
      <c r="AQ526" s="15"/>
      <c r="AR526" s="15"/>
      <c r="AS526" s="15"/>
      <c r="AT526" s="15"/>
      <c r="AU526" s="15"/>
      <c r="AV526" s="15"/>
      <c r="AW526" s="15"/>
      <c r="AX526" s="15"/>
      <c r="AY526" s="15"/>
      <c r="AZ526" s="15"/>
      <c r="BA526" s="15"/>
      <c r="BB526" s="15"/>
      <c r="BC526" s="15"/>
      <c r="BD526" s="15"/>
      <c r="BE526" s="15"/>
      <c r="BF526" s="15"/>
      <c r="BG526" s="15"/>
      <c r="BH526" s="15"/>
      <c r="BI526" s="15"/>
      <c r="BJ526" s="15"/>
      <c r="BK526" s="15"/>
      <c r="BL526" s="15"/>
      <c r="BM526" s="15"/>
      <c r="BN526" s="15"/>
      <c r="BO526" s="15"/>
      <c r="BP526" s="15"/>
      <c r="BQ526" s="15"/>
      <c r="BR526" s="15"/>
      <c r="BS526" s="15"/>
      <c r="BT526" s="15"/>
      <c r="BU526" s="15"/>
      <c r="BV526" s="15"/>
      <c r="BW526" s="15"/>
      <c r="BX526" s="15"/>
      <c r="BY526" s="15"/>
      <c r="BZ526" s="15"/>
      <c r="CA526" s="15"/>
      <c r="CB526" s="15"/>
      <c r="CC526" s="15"/>
      <c r="CD526" s="15"/>
      <c r="CE526" s="15"/>
      <c r="CF526" s="15"/>
      <c r="CG526" s="15"/>
      <c r="CH526" s="15"/>
      <c r="CI526" s="15"/>
      <c r="CJ526" s="15"/>
      <c r="CK526" s="15"/>
      <c r="CL526" s="15"/>
      <c r="CM526" s="15"/>
      <c r="CN526" s="15"/>
      <c r="CO526" s="15"/>
      <c r="CP526" s="15"/>
      <c r="CQ526" s="15"/>
      <c r="CR526" s="15"/>
      <c r="CS526" s="15"/>
      <c r="CT526" s="15"/>
      <c r="CU526" s="15"/>
      <c r="CV526" s="15"/>
      <c r="CW526" s="15"/>
      <c r="CX526" s="15"/>
      <c r="CY526" s="15"/>
      <c r="CZ526" s="15"/>
      <c r="DA526" s="15"/>
      <c r="DB526" s="15"/>
      <c r="DC526" s="15"/>
      <c r="DD526" s="15"/>
      <c r="DE526" s="15"/>
      <c r="DF526" s="15"/>
      <c r="DG526" s="15"/>
      <c r="DH526" s="15"/>
      <c r="DI526" s="15"/>
    </row>
    <row r="527" spans="1:113" s="22" customFormat="1" ht="12.95" customHeight="1">
      <c r="A527" s="597"/>
      <c r="B527" s="588" t="s">
        <v>460</v>
      </c>
      <c r="C527" s="496">
        <v>101</v>
      </c>
      <c r="D527" s="496">
        <v>58.1</v>
      </c>
      <c r="E527" s="496">
        <v>160</v>
      </c>
      <c r="F527" s="629"/>
      <c r="G527" s="599">
        <v>12.2</v>
      </c>
      <c r="H527" s="599">
        <v>11.6</v>
      </c>
      <c r="I527" s="598">
        <v>11.7</v>
      </c>
      <c r="J527" s="598">
        <v>12.2</v>
      </c>
      <c r="K527" s="598">
        <v>12.3</v>
      </c>
      <c r="Q527" s="15"/>
      <c r="R527" s="15"/>
      <c r="S527" s="15"/>
      <c r="T527" s="15"/>
      <c r="U527" s="15"/>
      <c r="V527" s="15"/>
      <c r="W527" s="15"/>
      <c r="X527" s="15"/>
      <c r="Y527" s="15"/>
      <c r="Z527" s="15"/>
      <c r="AA527" s="15"/>
      <c r="AB527" s="15"/>
      <c r="AC527" s="15"/>
      <c r="AD527" s="15"/>
      <c r="AE527" s="15"/>
      <c r="AF527" s="15"/>
      <c r="AG527" s="15"/>
      <c r="AH527" s="15"/>
      <c r="AI527" s="15"/>
      <c r="AJ527" s="15"/>
      <c r="AK527" s="15"/>
      <c r="AL527" s="15"/>
      <c r="AM527" s="15"/>
      <c r="AN527" s="15"/>
      <c r="AO527" s="15"/>
      <c r="AP527" s="15"/>
      <c r="AQ527" s="15"/>
      <c r="AR527" s="15"/>
      <c r="AS527" s="15"/>
      <c r="AT527" s="15"/>
      <c r="AU527" s="15"/>
      <c r="AV527" s="15"/>
      <c r="AW527" s="15"/>
      <c r="AX527" s="15"/>
      <c r="AY527" s="15"/>
      <c r="AZ527" s="15"/>
      <c r="BA527" s="15"/>
      <c r="BB527" s="15"/>
      <c r="BC527" s="15"/>
      <c r="BD527" s="15"/>
      <c r="BE527" s="15"/>
      <c r="BF527" s="15"/>
      <c r="BG527" s="15"/>
      <c r="BH527" s="15"/>
      <c r="BI527" s="15"/>
      <c r="BJ527" s="15"/>
      <c r="BK527" s="15"/>
      <c r="BL527" s="15"/>
      <c r="BM527" s="15"/>
      <c r="BN527" s="15"/>
      <c r="BO527" s="15"/>
      <c r="BP527" s="15"/>
      <c r="BQ527" s="15"/>
      <c r="BR527" s="15"/>
      <c r="BS527" s="15"/>
      <c r="BT527" s="15"/>
      <c r="BU527" s="15"/>
      <c r="BV527" s="15"/>
      <c r="BW527" s="15"/>
      <c r="BX527" s="15"/>
      <c r="BY527" s="15"/>
      <c r="BZ527" s="15"/>
      <c r="CA527" s="15"/>
      <c r="CB527" s="15"/>
      <c r="CC527" s="15"/>
      <c r="CD527" s="15"/>
      <c r="CE527" s="15"/>
      <c r="CF527" s="15"/>
      <c r="CG527" s="15"/>
      <c r="CH527" s="15"/>
      <c r="CI527" s="15"/>
      <c r="CJ527" s="15"/>
      <c r="CK527" s="15"/>
      <c r="CL527" s="15"/>
      <c r="CM527" s="15"/>
      <c r="CN527" s="15"/>
      <c r="CO527" s="15"/>
      <c r="CP527" s="15"/>
      <c r="CQ527" s="15"/>
      <c r="CR527" s="15"/>
      <c r="CS527" s="15"/>
      <c r="CT527" s="15"/>
      <c r="CU527" s="15"/>
      <c r="CV527" s="15"/>
      <c r="CW527" s="15"/>
      <c r="CX527" s="15"/>
      <c r="CY527" s="15"/>
      <c r="CZ527" s="15"/>
      <c r="DA527" s="15"/>
      <c r="DB527" s="15"/>
      <c r="DC527" s="15"/>
      <c r="DD527" s="15"/>
      <c r="DE527" s="15"/>
      <c r="DF527" s="15"/>
      <c r="DG527" s="15"/>
      <c r="DH527" s="15"/>
      <c r="DI527" s="15"/>
    </row>
    <row r="528" spans="1:113" s="22" customFormat="1" ht="12.95" customHeight="1">
      <c r="A528" s="597"/>
      <c r="B528" s="588" t="s">
        <v>468</v>
      </c>
      <c r="C528" s="499" t="s">
        <v>119</v>
      </c>
      <c r="D528" s="499" t="s">
        <v>119</v>
      </c>
      <c r="E528" s="499" t="s">
        <v>119</v>
      </c>
      <c r="F528" s="629"/>
      <c r="G528" s="599">
        <v>107</v>
      </c>
      <c r="H528" s="599">
        <v>101.6</v>
      </c>
      <c r="I528" s="598">
        <v>102.7</v>
      </c>
      <c r="J528" s="598">
        <v>106.9</v>
      </c>
      <c r="K528" s="598">
        <v>107.9</v>
      </c>
      <c r="Q528" s="15"/>
      <c r="R528" s="15"/>
      <c r="S528" s="15"/>
      <c r="T528" s="15"/>
      <c r="U528" s="15"/>
      <c r="V528" s="15"/>
      <c r="W528" s="15"/>
      <c r="X528" s="15"/>
      <c r="Y528" s="15"/>
      <c r="Z528" s="15"/>
      <c r="AA528" s="15"/>
      <c r="AB528" s="15"/>
      <c r="AC528" s="15"/>
      <c r="AD528" s="15"/>
      <c r="AE528" s="15"/>
      <c r="AF528" s="15"/>
      <c r="AG528" s="15"/>
      <c r="AH528" s="15"/>
      <c r="AI528" s="15"/>
      <c r="AJ528" s="15"/>
      <c r="AK528" s="15"/>
      <c r="AL528" s="15"/>
      <c r="AM528" s="15"/>
      <c r="AN528" s="15"/>
      <c r="AO528" s="15"/>
      <c r="AP528" s="15"/>
      <c r="AQ528" s="15"/>
      <c r="AR528" s="15"/>
      <c r="AS528" s="15"/>
      <c r="AT528" s="15"/>
      <c r="AU528" s="15"/>
      <c r="AV528" s="15"/>
      <c r="AW528" s="15"/>
      <c r="AX528" s="15"/>
      <c r="AY528" s="15"/>
      <c r="AZ528" s="15"/>
      <c r="BA528" s="15"/>
      <c r="BB528" s="15"/>
      <c r="BC528" s="15"/>
      <c r="BD528" s="15"/>
      <c r="BE528" s="15"/>
      <c r="BF528" s="15"/>
      <c r="BG528" s="15"/>
      <c r="BH528" s="15"/>
      <c r="BI528" s="15"/>
      <c r="BJ528" s="15"/>
      <c r="BK528" s="15"/>
      <c r="BL528" s="15"/>
      <c r="BM528" s="15"/>
      <c r="BN528" s="15"/>
      <c r="BO528" s="15"/>
      <c r="BP528" s="15"/>
      <c r="BQ528" s="15"/>
      <c r="BR528" s="15"/>
      <c r="BS528" s="15"/>
      <c r="BT528" s="15"/>
      <c r="BU528" s="15"/>
      <c r="BV528" s="15"/>
      <c r="BW528" s="15"/>
      <c r="BX528" s="15"/>
      <c r="BY528" s="15"/>
      <c r="BZ528" s="15"/>
      <c r="CA528" s="15"/>
      <c r="CB528" s="15"/>
      <c r="CC528" s="15"/>
      <c r="CD528" s="15"/>
      <c r="CE528" s="15"/>
      <c r="CF528" s="15"/>
      <c r="CG528" s="15"/>
      <c r="CH528" s="15"/>
      <c r="CI528" s="15"/>
      <c r="CJ528" s="15"/>
      <c r="CK528" s="15"/>
      <c r="CL528" s="15"/>
      <c r="CM528" s="15"/>
      <c r="CN528" s="15"/>
      <c r="CO528" s="15"/>
      <c r="CP528" s="15"/>
      <c r="CQ528" s="15"/>
      <c r="CR528" s="15"/>
      <c r="CS528" s="15"/>
      <c r="CT528" s="15"/>
      <c r="CU528" s="15"/>
      <c r="CV528" s="15"/>
      <c r="CW528" s="15"/>
      <c r="CX528" s="15"/>
      <c r="CY528" s="15"/>
      <c r="CZ528" s="15"/>
      <c r="DA528" s="15"/>
      <c r="DB528" s="15"/>
      <c r="DC528" s="15"/>
      <c r="DD528" s="15"/>
      <c r="DE528" s="15"/>
      <c r="DF528" s="15"/>
      <c r="DG528" s="15"/>
      <c r="DH528" s="15"/>
      <c r="DI528" s="15"/>
    </row>
    <row r="529" spans="1:113" s="22" customFormat="1" ht="12.95" customHeight="1">
      <c r="A529" s="597">
        <v>31</v>
      </c>
      <c r="B529" s="588" t="s">
        <v>225</v>
      </c>
      <c r="C529" s="499" t="s">
        <v>119</v>
      </c>
      <c r="D529" s="496">
        <v>98</v>
      </c>
      <c r="E529" s="499" t="s">
        <v>119</v>
      </c>
      <c r="F529" s="629"/>
      <c r="G529" s="600" t="s">
        <v>119</v>
      </c>
      <c r="H529" s="600" t="s">
        <v>119</v>
      </c>
      <c r="I529" s="601" t="s">
        <v>119</v>
      </c>
      <c r="J529" s="601" t="s">
        <v>119</v>
      </c>
      <c r="K529" s="601" t="s">
        <v>119</v>
      </c>
      <c r="Q529" s="15"/>
      <c r="R529" s="15"/>
      <c r="S529" s="15"/>
      <c r="T529" s="15"/>
      <c r="U529" s="15"/>
      <c r="V529" s="15"/>
      <c r="W529" s="15"/>
      <c r="X529" s="15"/>
      <c r="Y529" s="15"/>
      <c r="Z529" s="15"/>
      <c r="AA529" s="15"/>
      <c r="AB529" s="15"/>
      <c r="AC529" s="15"/>
      <c r="AD529" s="15"/>
      <c r="AE529" s="15"/>
      <c r="AF529" s="15"/>
      <c r="AG529" s="15"/>
      <c r="AH529" s="15"/>
      <c r="AI529" s="15"/>
      <c r="AJ529" s="15"/>
      <c r="AK529" s="15"/>
      <c r="AL529" s="15"/>
      <c r="AM529" s="15"/>
      <c r="AN529" s="15"/>
      <c r="AO529" s="15"/>
      <c r="AP529" s="15"/>
      <c r="AQ529" s="15"/>
      <c r="AR529" s="15"/>
      <c r="AS529" s="15"/>
      <c r="AT529" s="15"/>
      <c r="AU529" s="15"/>
      <c r="AV529" s="15"/>
      <c r="AW529" s="15"/>
      <c r="AX529" s="15"/>
      <c r="AY529" s="15"/>
      <c r="AZ529" s="15"/>
      <c r="BA529" s="15"/>
      <c r="BB529" s="15"/>
      <c r="BC529" s="15"/>
      <c r="BD529" s="15"/>
      <c r="BE529" s="15"/>
      <c r="BF529" s="15"/>
      <c r="BG529" s="15"/>
      <c r="BH529" s="15"/>
      <c r="BI529" s="15"/>
      <c r="BJ529" s="15"/>
      <c r="BK529" s="15"/>
      <c r="BL529" s="15"/>
      <c r="BM529" s="15"/>
      <c r="BN529" s="15"/>
      <c r="BO529" s="15"/>
      <c r="BP529" s="15"/>
      <c r="BQ529" s="15"/>
      <c r="BR529" s="15"/>
      <c r="BS529" s="15"/>
      <c r="BT529" s="15"/>
      <c r="BU529" s="15"/>
      <c r="BV529" s="15"/>
      <c r="BW529" s="15"/>
      <c r="BX529" s="15"/>
      <c r="BY529" s="15"/>
      <c r="BZ529" s="15"/>
      <c r="CA529" s="15"/>
      <c r="CB529" s="15"/>
      <c r="CC529" s="15"/>
      <c r="CD529" s="15"/>
      <c r="CE529" s="15"/>
      <c r="CF529" s="15"/>
      <c r="CG529" s="15"/>
      <c r="CH529" s="15"/>
      <c r="CI529" s="15"/>
      <c r="CJ529" s="15"/>
      <c r="CK529" s="15"/>
      <c r="CL529" s="15"/>
      <c r="CM529" s="15"/>
      <c r="CN529" s="15"/>
      <c r="CO529" s="15"/>
      <c r="CP529" s="15"/>
      <c r="CQ529" s="15"/>
      <c r="CR529" s="15"/>
      <c r="CS529" s="15"/>
      <c r="CT529" s="15"/>
      <c r="CU529" s="15"/>
      <c r="CV529" s="15"/>
      <c r="CW529" s="15"/>
      <c r="CX529" s="15"/>
      <c r="CY529" s="15"/>
      <c r="CZ529" s="15"/>
      <c r="DA529" s="15"/>
      <c r="DB529" s="15"/>
      <c r="DC529" s="15"/>
      <c r="DD529" s="15"/>
      <c r="DE529" s="15"/>
      <c r="DF529" s="15"/>
      <c r="DG529" s="15"/>
      <c r="DH529" s="15"/>
      <c r="DI529" s="15"/>
    </row>
    <row r="530" spans="1:113" s="22" customFormat="1" ht="12.95" customHeight="1">
      <c r="A530" s="597">
        <v>9</v>
      </c>
      <c r="B530" s="588" t="s">
        <v>463</v>
      </c>
      <c r="C530" s="499" t="s">
        <v>119</v>
      </c>
      <c r="D530" s="496">
        <v>19.2</v>
      </c>
      <c r="E530" s="499" t="s">
        <v>119</v>
      </c>
      <c r="F530" s="630"/>
      <c r="G530" s="600" t="s">
        <v>119</v>
      </c>
      <c r="H530" s="600" t="s">
        <v>119</v>
      </c>
      <c r="I530" s="602" t="s">
        <v>119</v>
      </c>
      <c r="J530" s="602" t="s">
        <v>119</v>
      </c>
      <c r="K530" s="602" t="s">
        <v>119</v>
      </c>
      <c r="Q530" s="15"/>
      <c r="R530" s="15"/>
      <c r="S530" s="15"/>
      <c r="T530" s="15"/>
      <c r="U530" s="15"/>
      <c r="V530" s="15"/>
      <c r="W530" s="15"/>
      <c r="X530" s="15"/>
      <c r="Y530" s="15"/>
      <c r="Z530" s="15"/>
      <c r="AA530" s="15"/>
      <c r="AB530" s="15"/>
      <c r="AC530" s="15"/>
      <c r="AD530" s="15"/>
      <c r="AE530" s="15"/>
      <c r="AF530" s="15"/>
      <c r="AG530" s="15"/>
      <c r="AH530" s="15"/>
      <c r="AI530" s="15"/>
      <c r="AJ530" s="15"/>
      <c r="AK530" s="15"/>
      <c r="AL530" s="15"/>
      <c r="AM530" s="15"/>
      <c r="AN530" s="15"/>
      <c r="AO530" s="15"/>
      <c r="AP530" s="15"/>
      <c r="AQ530" s="15"/>
      <c r="AR530" s="15"/>
      <c r="AS530" s="15"/>
      <c r="AT530" s="15"/>
      <c r="AU530" s="15"/>
      <c r="AV530" s="15"/>
      <c r="AW530" s="15"/>
      <c r="AX530" s="15"/>
      <c r="AY530" s="15"/>
      <c r="AZ530" s="15"/>
      <c r="BA530" s="15"/>
      <c r="BB530" s="15"/>
      <c r="BC530" s="15"/>
      <c r="BD530" s="15"/>
      <c r="BE530" s="15"/>
      <c r="BF530" s="15"/>
      <c r="BG530" s="15"/>
      <c r="BH530" s="15"/>
      <c r="BI530" s="15"/>
      <c r="BJ530" s="15"/>
      <c r="BK530" s="15"/>
      <c r="BL530" s="15"/>
      <c r="BM530" s="15"/>
      <c r="BN530" s="15"/>
      <c r="BO530" s="15"/>
      <c r="BP530" s="15"/>
      <c r="BQ530" s="15"/>
      <c r="BR530" s="15"/>
      <c r="BS530" s="15"/>
      <c r="BT530" s="15"/>
      <c r="BU530" s="15"/>
      <c r="BV530" s="15"/>
      <c r="BW530" s="15"/>
      <c r="BX530" s="15"/>
      <c r="BY530" s="15"/>
      <c r="BZ530" s="15"/>
      <c r="CA530" s="15"/>
      <c r="CB530" s="15"/>
      <c r="CC530" s="15"/>
      <c r="CD530" s="15"/>
      <c r="CE530" s="15"/>
      <c r="CF530" s="15"/>
      <c r="CG530" s="15"/>
      <c r="CH530" s="15"/>
      <c r="CI530" s="15"/>
      <c r="CJ530" s="15"/>
      <c r="CK530" s="15"/>
      <c r="CL530" s="15"/>
      <c r="CM530" s="15"/>
      <c r="CN530" s="15"/>
      <c r="CO530" s="15"/>
      <c r="CP530" s="15"/>
      <c r="CQ530" s="15"/>
      <c r="CR530" s="15"/>
      <c r="CS530" s="15"/>
      <c r="CT530" s="15"/>
      <c r="CU530" s="15"/>
      <c r="CV530" s="15"/>
      <c r="CW530" s="15"/>
      <c r="CX530" s="15"/>
      <c r="CY530" s="15"/>
      <c r="CZ530" s="15"/>
      <c r="DA530" s="15"/>
      <c r="DB530" s="15"/>
      <c r="DC530" s="15"/>
      <c r="DD530" s="15"/>
      <c r="DE530" s="15"/>
      <c r="DF530" s="15"/>
      <c r="DG530" s="15"/>
      <c r="DH530" s="15"/>
      <c r="DI530" s="15"/>
    </row>
    <row r="531" spans="1:113" s="22" customFormat="1" ht="12.95" customHeight="1">
      <c r="A531" s="597"/>
      <c r="B531" s="588" t="s">
        <v>267</v>
      </c>
      <c r="C531" s="496"/>
      <c r="D531" s="496"/>
      <c r="E531" s="496"/>
      <c r="F531" s="629"/>
      <c r="G531" s="599"/>
      <c r="H531" s="599"/>
      <c r="I531" s="603"/>
      <c r="J531" s="603"/>
      <c r="K531" s="603"/>
      <c r="Q531" s="15"/>
      <c r="R531" s="15"/>
      <c r="S531" s="15"/>
      <c r="T531" s="15"/>
      <c r="U531" s="15"/>
      <c r="V531" s="15"/>
      <c r="W531" s="15"/>
      <c r="X531" s="15"/>
      <c r="Y531" s="15"/>
      <c r="Z531" s="15"/>
      <c r="AA531" s="15"/>
      <c r="AB531" s="15"/>
      <c r="AC531" s="15"/>
      <c r="AD531" s="15"/>
      <c r="AE531" s="15"/>
      <c r="AF531" s="15"/>
      <c r="AG531" s="15"/>
      <c r="AH531" s="15"/>
      <c r="AI531" s="15"/>
      <c r="AJ531" s="15"/>
      <c r="AK531" s="15"/>
      <c r="AL531" s="15"/>
      <c r="AM531" s="15"/>
      <c r="AN531" s="15"/>
      <c r="AO531" s="15"/>
      <c r="AP531" s="15"/>
      <c r="AQ531" s="15"/>
      <c r="AR531" s="15"/>
      <c r="AS531" s="15"/>
      <c r="AT531" s="15"/>
      <c r="AU531" s="15"/>
      <c r="AV531" s="15"/>
      <c r="AW531" s="15"/>
      <c r="AX531" s="15"/>
      <c r="AY531" s="15"/>
      <c r="AZ531" s="15"/>
      <c r="BA531" s="15"/>
      <c r="BB531" s="15"/>
      <c r="BC531" s="15"/>
      <c r="BD531" s="15"/>
      <c r="BE531" s="15"/>
      <c r="BF531" s="15"/>
      <c r="BG531" s="15"/>
      <c r="BH531" s="15"/>
      <c r="BI531" s="15"/>
      <c r="BJ531" s="15"/>
      <c r="BK531" s="15"/>
      <c r="BL531" s="15"/>
      <c r="BM531" s="15"/>
      <c r="BN531" s="15"/>
      <c r="BO531" s="15"/>
      <c r="BP531" s="15"/>
      <c r="BQ531" s="15"/>
      <c r="BR531" s="15"/>
      <c r="BS531" s="15"/>
      <c r="BT531" s="15"/>
      <c r="BU531" s="15"/>
      <c r="BV531" s="15"/>
      <c r="BW531" s="15"/>
      <c r="BX531" s="15"/>
      <c r="BY531" s="15"/>
      <c r="BZ531" s="15"/>
      <c r="CA531" s="15"/>
      <c r="CB531" s="15"/>
      <c r="CC531" s="15"/>
      <c r="CD531" s="15"/>
      <c r="CE531" s="15"/>
      <c r="CF531" s="15"/>
      <c r="CG531" s="15"/>
      <c r="CH531" s="15"/>
      <c r="CI531" s="15"/>
      <c r="CJ531" s="15"/>
      <c r="CK531" s="15"/>
      <c r="CL531" s="15"/>
      <c r="CM531" s="15"/>
      <c r="CN531" s="15"/>
      <c r="CO531" s="15"/>
      <c r="CP531" s="15"/>
      <c r="CQ531" s="15"/>
      <c r="CR531" s="15"/>
      <c r="CS531" s="15"/>
      <c r="CT531" s="15"/>
      <c r="CU531" s="15"/>
      <c r="CV531" s="15"/>
      <c r="CW531" s="15"/>
      <c r="CX531" s="15"/>
      <c r="CY531" s="15"/>
      <c r="CZ531" s="15"/>
      <c r="DA531" s="15"/>
      <c r="DB531" s="15"/>
      <c r="DC531" s="15"/>
      <c r="DD531" s="15"/>
      <c r="DE531" s="15"/>
      <c r="DF531" s="15"/>
      <c r="DG531" s="15"/>
      <c r="DH531" s="15"/>
      <c r="DI531" s="15"/>
    </row>
    <row r="532" spans="1:113" s="22" customFormat="1" ht="12.95" customHeight="1">
      <c r="A532" s="597"/>
      <c r="B532" s="588"/>
      <c r="C532" s="498">
        <v>1370.2</v>
      </c>
      <c r="D532" s="498">
        <v>1382</v>
      </c>
      <c r="E532" s="498">
        <v>1574.2</v>
      </c>
      <c r="F532" s="628"/>
      <c r="G532" s="595">
        <v>1219.7</v>
      </c>
      <c r="H532" s="595">
        <v>1157.7</v>
      </c>
      <c r="I532" s="596">
        <v>1170.5999999999999</v>
      </c>
      <c r="J532" s="596">
        <v>1218.7</v>
      </c>
      <c r="K532" s="596">
        <v>1229.5</v>
      </c>
      <c r="Q532" s="15"/>
      <c r="R532" s="15"/>
      <c r="S532" s="15"/>
      <c r="T532" s="15"/>
      <c r="U532" s="15"/>
      <c r="V532" s="15"/>
      <c r="W532" s="15"/>
      <c r="X532" s="15"/>
      <c r="Y532" s="15"/>
      <c r="Z532" s="15"/>
      <c r="AA532" s="15"/>
      <c r="AB532" s="15"/>
      <c r="AC532" s="15"/>
      <c r="AD532" s="15"/>
      <c r="AE532" s="15"/>
      <c r="AF532" s="15"/>
      <c r="AG532" s="15"/>
      <c r="AH532" s="15"/>
      <c r="AI532" s="15"/>
      <c r="AJ532" s="15"/>
      <c r="AK532" s="15"/>
      <c r="AL532" s="15"/>
      <c r="AM532" s="15"/>
      <c r="AN532" s="15"/>
      <c r="AO532" s="15"/>
      <c r="AP532" s="15"/>
      <c r="AQ532" s="15"/>
      <c r="AR532" s="15"/>
      <c r="AS532" s="15"/>
      <c r="AT532" s="15"/>
      <c r="AU532" s="15"/>
      <c r="AV532" s="15"/>
      <c r="AW532" s="15"/>
      <c r="AX532" s="15"/>
      <c r="AY532" s="15"/>
      <c r="AZ532" s="15"/>
      <c r="BA532" s="15"/>
      <c r="BB532" s="15"/>
      <c r="BC532" s="15"/>
      <c r="BD532" s="15"/>
      <c r="BE532" s="15"/>
      <c r="BF532" s="15"/>
      <c r="BG532" s="15"/>
      <c r="BH532" s="15"/>
      <c r="BI532" s="15"/>
      <c r="BJ532" s="15"/>
      <c r="BK532" s="15"/>
      <c r="BL532" s="15"/>
      <c r="BM532" s="15"/>
      <c r="BN532" s="15"/>
      <c r="BO532" s="15"/>
      <c r="BP532" s="15"/>
      <c r="BQ532" s="15"/>
      <c r="BR532" s="15"/>
      <c r="BS532" s="15"/>
      <c r="BT532" s="15"/>
      <c r="BU532" s="15"/>
      <c r="BV532" s="15"/>
      <c r="BW532" s="15"/>
      <c r="BX532" s="15"/>
      <c r="BY532" s="15"/>
      <c r="BZ532" s="15"/>
      <c r="CA532" s="15"/>
      <c r="CB532" s="15"/>
      <c r="CC532" s="15"/>
      <c r="CD532" s="15"/>
      <c r="CE532" s="15"/>
      <c r="CF532" s="15"/>
      <c r="CG532" s="15"/>
      <c r="CH532" s="15"/>
      <c r="CI532" s="15"/>
      <c r="CJ532" s="15"/>
      <c r="CK532" s="15"/>
      <c r="CL532" s="15"/>
      <c r="CM532" s="15"/>
      <c r="CN532" s="15"/>
      <c r="CO532" s="15"/>
      <c r="CP532" s="15"/>
      <c r="CQ532" s="15"/>
      <c r="CR532" s="15"/>
      <c r="CS532" s="15"/>
      <c r="CT532" s="15"/>
      <c r="CU532" s="15"/>
      <c r="CV532" s="15"/>
      <c r="CW532" s="15"/>
      <c r="CX532" s="15"/>
      <c r="CY532" s="15"/>
      <c r="CZ532" s="15"/>
      <c r="DA532" s="15"/>
      <c r="DB532" s="15"/>
      <c r="DC532" s="15"/>
      <c r="DD532" s="15"/>
      <c r="DE532" s="15"/>
      <c r="DF532" s="15"/>
      <c r="DG532" s="15"/>
      <c r="DH532" s="15"/>
      <c r="DI532" s="15"/>
    </row>
    <row r="533" spans="1:113" s="22" customFormat="1" ht="12.95" customHeight="1">
      <c r="A533" s="594">
        <v>21</v>
      </c>
      <c r="B533" s="568" t="s">
        <v>273</v>
      </c>
      <c r="C533" s="497">
        <v>4</v>
      </c>
      <c r="D533" s="497">
        <v>275.60000000000002</v>
      </c>
      <c r="E533" s="497">
        <v>306.89999999999998</v>
      </c>
      <c r="F533" s="629"/>
      <c r="G533" s="599">
        <v>293</v>
      </c>
      <c r="H533" s="599">
        <v>278.10000000000002</v>
      </c>
      <c r="I533" s="598">
        <v>281.2</v>
      </c>
      <c r="J533" s="598">
        <v>292.7</v>
      </c>
      <c r="K533" s="598">
        <v>295.3</v>
      </c>
      <c r="Q533" s="15"/>
      <c r="R533" s="15"/>
      <c r="S533" s="15"/>
      <c r="T533" s="15"/>
      <c r="U533" s="15"/>
      <c r="V533" s="15"/>
      <c r="W533" s="15"/>
      <c r="X533" s="15"/>
      <c r="Y533" s="15"/>
      <c r="Z533" s="15"/>
      <c r="AA533" s="15"/>
      <c r="AB533" s="15"/>
      <c r="AC533" s="15"/>
      <c r="AD533" s="15"/>
      <c r="AE533" s="15"/>
      <c r="AF533" s="15"/>
      <c r="AG533" s="15"/>
      <c r="AH533" s="15"/>
      <c r="AI533" s="15"/>
      <c r="AJ533" s="15"/>
      <c r="AK533" s="15"/>
      <c r="AL533" s="15"/>
      <c r="AM533" s="15"/>
      <c r="AN533" s="15"/>
      <c r="AO533" s="15"/>
      <c r="AP533" s="15"/>
      <c r="AQ533" s="15"/>
      <c r="AR533" s="15"/>
      <c r="AS533" s="15"/>
      <c r="AT533" s="15"/>
      <c r="AU533" s="15"/>
      <c r="AV533" s="15"/>
      <c r="AW533" s="15"/>
      <c r="AX533" s="15"/>
      <c r="AY533" s="15"/>
      <c r="AZ533" s="15"/>
      <c r="BA533" s="15"/>
      <c r="BB533" s="15"/>
      <c r="BC533" s="15"/>
      <c r="BD533" s="15"/>
      <c r="BE533" s="15"/>
      <c r="BF533" s="15"/>
      <c r="BG533" s="15"/>
      <c r="BH533" s="15"/>
      <c r="BI533" s="15"/>
      <c r="BJ533" s="15"/>
      <c r="BK533" s="15"/>
      <c r="BL533" s="15"/>
      <c r="BM533" s="15"/>
      <c r="BN533" s="15"/>
      <c r="BO533" s="15"/>
      <c r="BP533" s="15"/>
      <c r="BQ533" s="15"/>
      <c r="BR533" s="15"/>
      <c r="BS533" s="15"/>
      <c r="BT533" s="15"/>
      <c r="BU533" s="15"/>
      <c r="BV533" s="15"/>
      <c r="BW533" s="15"/>
      <c r="BX533" s="15"/>
      <c r="BY533" s="15"/>
      <c r="BZ533" s="15"/>
      <c r="CA533" s="15"/>
      <c r="CB533" s="15"/>
      <c r="CC533" s="15"/>
      <c r="CD533" s="15"/>
      <c r="CE533" s="15"/>
      <c r="CF533" s="15"/>
      <c r="CG533" s="15"/>
      <c r="CH533" s="15"/>
      <c r="CI533" s="15"/>
      <c r="CJ533" s="15"/>
      <c r="CK533" s="15"/>
      <c r="CL533" s="15"/>
      <c r="CM533" s="15"/>
      <c r="CN533" s="15"/>
      <c r="CO533" s="15"/>
      <c r="CP533" s="15"/>
      <c r="CQ533" s="15"/>
      <c r="CR533" s="15"/>
      <c r="CS533" s="15"/>
      <c r="CT533" s="15"/>
      <c r="CU533" s="15"/>
      <c r="CV533" s="15"/>
      <c r="CW533" s="15"/>
      <c r="CX533" s="15"/>
      <c r="CY533" s="15"/>
      <c r="CZ533" s="15"/>
      <c r="DA533" s="15"/>
      <c r="DB533" s="15"/>
      <c r="DC533" s="15"/>
      <c r="DD533" s="15"/>
      <c r="DE533" s="15"/>
      <c r="DF533" s="15"/>
      <c r="DG533" s="15"/>
      <c r="DH533" s="15"/>
      <c r="DI533" s="15"/>
    </row>
    <row r="534" spans="1:113" s="22" customFormat="1" ht="12.95" customHeight="1">
      <c r="A534" s="597">
        <v>211</v>
      </c>
      <c r="B534" s="588" t="s">
        <v>456</v>
      </c>
      <c r="C534" s="496">
        <v>3.9</v>
      </c>
      <c r="D534" s="496">
        <v>251.90000000000003</v>
      </c>
      <c r="E534" s="496">
        <v>277</v>
      </c>
      <c r="F534" s="629"/>
      <c r="G534" s="599">
        <v>286.3</v>
      </c>
      <c r="H534" s="599">
        <v>271.8</v>
      </c>
      <c r="I534" s="598">
        <v>274.8</v>
      </c>
      <c r="J534" s="598">
        <v>2861</v>
      </c>
      <c r="K534" s="598">
        <v>288.60000000000002</v>
      </c>
      <c r="Q534" s="15"/>
      <c r="R534" s="15"/>
      <c r="S534" s="15"/>
      <c r="T534" s="15"/>
      <c r="U534" s="15"/>
      <c r="V534" s="15"/>
      <c r="W534" s="15"/>
      <c r="X534" s="15"/>
      <c r="Y534" s="15"/>
      <c r="Z534" s="15"/>
      <c r="AA534" s="15"/>
      <c r="AB534" s="15"/>
      <c r="AC534" s="15"/>
      <c r="AD534" s="15"/>
      <c r="AE534" s="15"/>
      <c r="AF534" s="15"/>
      <c r="AG534" s="15"/>
      <c r="AH534" s="15"/>
      <c r="AI534" s="15"/>
      <c r="AJ534" s="15"/>
      <c r="AK534" s="15"/>
      <c r="AL534" s="15"/>
      <c r="AM534" s="15"/>
      <c r="AN534" s="15"/>
      <c r="AO534" s="15"/>
      <c r="AP534" s="15"/>
      <c r="AQ534" s="15"/>
      <c r="AR534" s="15"/>
      <c r="AS534" s="15"/>
      <c r="AT534" s="15"/>
      <c r="AU534" s="15"/>
      <c r="AV534" s="15"/>
      <c r="AW534" s="15"/>
      <c r="AX534" s="15"/>
      <c r="AY534" s="15"/>
      <c r="AZ534" s="15"/>
      <c r="BA534" s="15"/>
      <c r="BB534" s="15"/>
      <c r="BC534" s="15"/>
      <c r="BD534" s="15"/>
      <c r="BE534" s="15"/>
      <c r="BF534" s="15"/>
      <c r="BG534" s="15"/>
      <c r="BH534" s="15"/>
      <c r="BI534" s="15"/>
      <c r="BJ534" s="15"/>
      <c r="BK534" s="15"/>
      <c r="BL534" s="15"/>
      <c r="BM534" s="15"/>
      <c r="BN534" s="15"/>
      <c r="BO534" s="15"/>
      <c r="BP534" s="15"/>
      <c r="BQ534" s="15"/>
      <c r="BR534" s="15"/>
      <c r="BS534" s="15"/>
      <c r="BT534" s="15"/>
      <c r="BU534" s="15"/>
      <c r="BV534" s="15"/>
      <c r="BW534" s="15"/>
      <c r="BX534" s="15"/>
      <c r="BY534" s="15"/>
      <c r="BZ534" s="15"/>
      <c r="CA534" s="15"/>
      <c r="CB534" s="15"/>
      <c r="CC534" s="15"/>
      <c r="CD534" s="15"/>
      <c r="CE534" s="15"/>
      <c r="CF534" s="15"/>
      <c r="CG534" s="15"/>
      <c r="CH534" s="15"/>
      <c r="CI534" s="15"/>
      <c r="CJ534" s="15"/>
      <c r="CK534" s="15"/>
      <c r="CL534" s="15"/>
      <c r="CM534" s="15"/>
      <c r="CN534" s="15"/>
      <c r="CO534" s="15"/>
      <c r="CP534" s="15"/>
      <c r="CQ534" s="15"/>
      <c r="CR534" s="15"/>
      <c r="CS534" s="15"/>
      <c r="CT534" s="15"/>
      <c r="CU534" s="15"/>
      <c r="CV534" s="15"/>
      <c r="CW534" s="15"/>
      <c r="CX534" s="15"/>
      <c r="CY534" s="15"/>
      <c r="CZ534" s="15"/>
      <c r="DA534" s="15"/>
      <c r="DB534" s="15"/>
      <c r="DC534" s="15"/>
      <c r="DD534" s="15"/>
      <c r="DE534" s="15"/>
      <c r="DF534" s="15"/>
      <c r="DG534" s="15"/>
      <c r="DH534" s="15"/>
      <c r="DI534" s="15"/>
    </row>
    <row r="535" spans="1:113" s="22" customFormat="1" ht="12.95" customHeight="1">
      <c r="A535" s="597">
        <v>212</v>
      </c>
      <c r="B535" s="588" t="s">
        <v>457</v>
      </c>
      <c r="C535" s="496">
        <v>0.1</v>
      </c>
      <c r="D535" s="496">
        <v>23.7</v>
      </c>
      <c r="E535" s="496">
        <v>29.9</v>
      </c>
      <c r="F535" s="629"/>
      <c r="G535" s="599">
        <v>6.7</v>
      </c>
      <c r="H535" s="599">
        <v>6.3</v>
      </c>
      <c r="I535" s="598">
        <v>6.4</v>
      </c>
      <c r="J535" s="598">
        <v>6.7</v>
      </c>
      <c r="K535" s="598">
        <v>6.7</v>
      </c>
      <c r="Q535" s="15"/>
      <c r="R535" s="15"/>
      <c r="S535" s="15"/>
      <c r="T535" s="15"/>
      <c r="U535" s="15"/>
      <c r="V535" s="15"/>
      <c r="W535" s="15"/>
      <c r="X535" s="15"/>
      <c r="Y535" s="15"/>
      <c r="Z535" s="15"/>
      <c r="AA535" s="15"/>
      <c r="AB535" s="15"/>
      <c r="AC535" s="15"/>
      <c r="AD535" s="15"/>
      <c r="AE535" s="15"/>
      <c r="AF535" s="15"/>
      <c r="AG535" s="15"/>
      <c r="AH535" s="15"/>
      <c r="AI535" s="15"/>
      <c r="AJ535" s="15"/>
      <c r="AK535" s="15"/>
      <c r="AL535" s="15"/>
      <c r="AM535" s="15"/>
      <c r="AN535" s="15"/>
      <c r="AO535" s="15"/>
      <c r="AP535" s="15"/>
      <c r="AQ535" s="15"/>
      <c r="AR535" s="15"/>
      <c r="AS535" s="15"/>
      <c r="AT535" s="15"/>
      <c r="AU535" s="15"/>
      <c r="AV535" s="15"/>
      <c r="AW535" s="15"/>
      <c r="AX535" s="15"/>
      <c r="AY535" s="15"/>
      <c r="AZ535" s="15"/>
      <c r="BA535" s="15"/>
      <c r="BB535" s="15"/>
      <c r="BC535" s="15"/>
      <c r="BD535" s="15"/>
      <c r="BE535" s="15"/>
      <c r="BF535" s="15"/>
      <c r="BG535" s="15"/>
      <c r="BH535" s="15"/>
      <c r="BI535" s="15"/>
      <c r="BJ535" s="15"/>
      <c r="BK535" s="15"/>
      <c r="BL535" s="15"/>
      <c r="BM535" s="15"/>
      <c r="BN535" s="15"/>
      <c r="BO535" s="15"/>
      <c r="BP535" s="15"/>
      <c r="BQ535" s="15"/>
      <c r="BR535" s="15"/>
      <c r="BS535" s="15"/>
      <c r="BT535" s="15"/>
      <c r="BU535" s="15"/>
      <c r="BV535" s="15"/>
      <c r="BW535" s="15"/>
      <c r="BX535" s="15"/>
      <c r="BY535" s="15"/>
      <c r="BZ535" s="15"/>
      <c r="CA535" s="15"/>
      <c r="CB535" s="15"/>
      <c r="CC535" s="15"/>
      <c r="CD535" s="15"/>
      <c r="CE535" s="15"/>
      <c r="CF535" s="15"/>
      <c r="CG535" s="15"/>
      <c r="CH535" s="15"/>
      <c r="CI535" s="15"/>
      <c r="CJ535" s="15"/>
      <c r="CK535" s="15"/>
      <c r="CL535" s="15"/>
      <c r="CM535" s="15"/>
      <c r="CN535" s="15"/>
      <c r="CO535" s="15"/>
      <c r="CP535" s="15"/>
      <c r="CQ535" s="15"/>
      <c r="CR535" s="15"/>
      <c r="CS535" s="15"/>
      <c r="CT535" s="15"/>
      <c r="CU535" s="15"/>
      <c r="CV535" s="15"/>
      <c r="CW535" s="15"/>
      <c r="CX535" s="15"/>
      <c r="CY535" s="15"/>
      <c r="CZ535" s="15"/>
      <c r="DA535" s="15"/>
      <c r="DB535" s="15"/>
      <c r="DC535" s="15"/>
      <c r="DD535" s="15"/>
      <c r="DE535" s="15"/>
      <c r="DF535" s="15"/>
      <c r="DG535" s="15"/>
      <c r="DH535" s="15"/>
      <c r="DI535" s="15"/>
    </row>
    <row r="536" spans="1:113" s="22" customFormat="1" ht="12.95" customHeight="1">
      <c r="A536" s="597">
        <v>22</v>
      </c>
      <c r="B536" s="588" t="s">
        <v>458</v>
      </c>
      <c r="C536" s="497">
        <v>77.7</v>
      </c>
      <c r="D536" s="497">
        <v>203.7</v>
      </c>
      <c r="E536" s="497">
        <v>295.10000000000002</v>
      </c>
      <c r="F536" s="629"/>
      <c r="G536" s="599">
        <v>276.8</v>
      </c>
      <c r="H536" s="599">
        <v>262.7</v>
      </c>
      <c r="I536" s="598">
        <v>265.60000000000002</v>
      </c>
      <c r="J536" s="598">
        <v>276.60000000000002</v>
      </c>
      <c r="K536" s="598">
        <v>279</v>
      </c>
      <c r="Q536" s="15"/>
      <c r="R536" s="15"/>
      <c r="S536" s="15"/>
      <c r="T536" s="15"/>
      <c r="U536" s="15"/>
      <c r="V536" s="15"/>
      <c r="W536" s="15"/>
      <c r="X536" s="15"/>
      <c r="Y536" s="15"/>
      <c r="Z536" s="15"/>
      <c r="AA536" s="15"/>
      <c r="AB536" s="15"/>
      <c r="AC536" s="15"/>
      <c r="AD536" s="15"/>
      <c r="AE536" s="15"/>
      <c r="AF536" s="15"/>
      <c r="AG536" s="15"/>
      <c r="AH536" s="15"/>
      <c r="AI536" s="15"/>
      <c r="AJ536" s="15"/>
      <c r="AK536" s="15"/>
      <c r="AL536" s="15"/>
      <c r="AM536" s="15"/>
      <c r="AN536" s="15"/>
      <c r="AO536" s="15"/>
      <c r="AP536" s="15"/>
      <c r="AQ536" s="15"/>
      <c r="AR536" s="15"/>
      <c r="AS536" s="15"/>
      <c r="AT536" s="15"/>
      <c r="AU536" s="15"/>
      <c r="AV536" s="15"/>
      <c r="AW536" s="15"/>
      <c r="AX536" s="15"/>
      <c r="AY536" s="15"/>
      <c r="AZ536" s="15"/>
      <c r="BA536" s="15"/>
      <c r="BB536" s="15"/>
      <c r="BC536" s="15"/>
      <c r="BD536" s="15"/>
      <c r="BE536" s="15"/>
      <c r="BF536" s="15"/>
      <c r="BG536" s="15"/>
      <c r="BH536" s="15"/>
      <c r="BI536" s="15"/>
      <c r="BJ536" s="15"/>
      <c r="BK536" s="15"/>
      <c r="BL536" s="15"/>
      <c r="BM536" s="15"/>
      <c r="BN536" s="15"/>
      <c r="BO536" s="15"/>
      <c r="BP536" s="15"/>
      <c r="BQ536" s="15"/>
      <c r="BR536" s="15"/>
      <c r="BS536" s="15"/>
      <c r="BT536" s="15"/>
      <c r="BU536" s="15"/>
      <c r="BV536" s="15"/>
      <c r="BW536" s="15"/>
      <c r="BX536" s="15"/>
      <c r="BY536" s="15"/>
      <c r="BZ536" s="15"/>
      <c r="CA536" s="15"/>
      <c r="CB536" s="15"/>
      <c r="CC536" s="15"/>
      <c r="CD536" s="15"/>
      <c r="CE536" s="15"/>
      <c r="CF536" s="15"/>
      <c r="CG536" s="15"/>
      <c r="CH536" s="15"/>
      <c r="CI536" s="15"/>
      <c r="CJ536" s="15"/>
      <c r="CK536" s="15"/>
      <c r="CL536" s="15"/>
      <c r="CM536" s="15"/>
      <c r="CN536" s="15"/>
      <c r="CO536" s="15"/>
      <c r="CP536" s="15"/>
      <c r="CQ536" s="15"/>
      <c r="CR536" s="15"/>
      <c r="CS536" s="15"/>
      <c r="CT536" s="15"/>
      <c r="CU536" s="15"/>
      <c r="CV536" s="15"/>
      <c r="CW536" s="15"/>
      <c r="CX536" s="15"/>
      <c r="CY536" s="15"/>
      <c r="CZ536" s="15"/>
      <c r="DA536" s="15"/>
      <c r="DB536" s="15"/>
      <c r="DC536" s="15"/>
      <c r="DD536" s="15"/>
      <c r="DE536" s="15"/>
      <c r="DF536" s="15"/>
      <c r="DG536" s="15"/>
      <c r="DH536" s="15"/>
      <c r="DI536" s="15"/>
    </row>
    <row r="537" spans="1:113" s="22" customFormat="1" ht="12.95" customHeight="1">
      <c r="A537" s="597">
        <v>26</v>
      </c>
      <c r="B537" s="588" t="s">
        <v>459</v>
      </c>
      <c r="C537" s="497">
        <v>479.5</v>
      </c>
      <c r="D537" s="497">
        <v>122.4</v>
      </c>
      <c r="E537" s="497">
        <v>28.6</v>
      </c>
      <c r="F537" s="629"/>
      <c r="G537" s="599">
        <v>35.4</v>
      </c>
      <c r="H537" s="599">
        <v>33.6</v>
      </c>
      <c r="I537" s="598">
        <v>33.9</v>
      </c>
      <c r="J537" s="598">
        <v>35.299999999999997</v>
      </c>
      <c r="K537" s="598">
        <v>35.6</v>
      </c>
      <c r="Q537" s="15"/>
      <c r="R537" s="15"/>
      <c r="S537" s="15"/>
      <c r="T537" s="15"/>
      <c r="U537" s="15"/>
      <c r="V537" s="15"/>
      <c r="W537" s="15"/>
      <c r="X537" s="15"/>
      <c r="Y537" s="15"/>
      <c r="Z537" s="15"/>
      <c r="AA537" s="15"/>
      <c r="AB537" s="15"/>
      <c r="AC537" s="15"/>
      <c r="AD537" s="15"/>
      <c r="AE537" s="15"/>
      <c r="AF537" s="15"/>
      <c r="AG537" s="15"/>
      <c r="AH537" s="15"/>
      <c r="AI537" s="15"/>
      <c r="AJ537" s="15"/>
      <c r="AK537" s="15"/>
      <c r="AL537" s="15"/>
      <c r="AM537" s="15"/>
      <c r="AN537" s="15"/>
      <c r="AO537" s="15"/>
      <c r="AP537" s="15"/>
      <c r="AQ537" s="15"/>
      <c r="AR537" s="15"/>
      <c r="AS537" s="15"/>
      <c r="AT537" s="15"/>
      <c r="AU537" s="15"/>
      <c r="AV537" s="15"/>
      <c r="AW537" s="15"/>
      <c r="AX537" s="15"/>
      <c r="AY537" s="15"/>
      <c r="AZ537" s="15"/>
      <c r="BA537" s="15"/>
      <c r="BB537" s="15"/>
      <c r="BC537" s="15"/>
      <c r="BD537" s="15"/>
      <c r="BE537" s="15"/>
      <c r="BF537" s="15"/>
      <c r="BG537" s="15"/>
      <c r="BH537" s="15"/>
      <c r="BI537" s="15"/>
      <c r="BJ537" s="15"/>
      <c r="BK537" s="15"/>
      <c r="BL537" s="15"/>
      <c r="BM537" s="15"/>
      <c r="BN537" s="15"/>
      <c r="BO537" s="15"/>
      <c r="BP537" s="15"/>
      <c r="BQ537" s="15"/>
      <c r="BR537" s="15"/>
      <c r="BS537" s="15"/>
      <c r="BT537" s="15"/>
      <c r="BU537" s="15"/>
      <c r="BV537" s="15"/>
      <c r="BW537" s="15"/>
      <c r="BX537" s="15"/>
      <c r="BY537" s="15"/>
      <c r="BZ537" s="15"/>
      <c r="CA537" s="15"/>
      <c r="CB537" s="15"/>
      <c r="CC537" s="15"/>
      <c r="CD537" s="15"/>
      <c r="CE537" s="15"/>
      <c r="CF537" s="15"/>
      <c r="CG537" s="15"/>
      <c r="CH537" s="15"/>
      <c r="CI537" s="15"/>
      <c r="CJ537" s="15"/>
      <c r="CK537" s="15"/>
      <c r="CL537" s="15"/>
      <c r="CM537" s="15"/>
      <c r="CN537" s="15"/>
      <c r="CO537" s="15"/>
      <c r="CP537" s="15"/>
      <c r="CQ537" s="15"/>
      <c r="CR537" s="15"/>
      <c r="CS537" s="15"/>
      <c r="CT537" s="15"/>
      <c r="CU537" s="15"/>
      <c r="CV537" s="15"/>
      <c r="CW537" s="15"/>
      <c r="CX537" s="15"/>
      <c r="CY537" s="15"/>
      <c r="CZ537" s="15"/>
      <c r="DA537" s="15"/>
      <c r="DB537" s="15"/>
      <c r="DC537" s="15"/>
      <c r="DD537" s="15"/>
      <c r="DE537" s="15"/>
      <c r="DF537" s="15"/>
      <c r="DG537" s="15"/>
      <c r="DH537" s="15"/>
      <c r="DI537" s="15"/>
    </row>
    <row r="538" spans="1:113" s="22" customFormat="1" ht="12.95" customHeight="1">
      <c r="A538" s="597">
        <v>263</v>
      </c>
      <c r="B538" s="588" t="s">
        <v>460</v>
      </c>
      <c r="C538" s="497">
        <v>478.7</v>
      </c>
      <c r="D538" s="497">
        <v>122.4</v>
      </c>
      <c r="E538" s="497">
        <v>28.6</v>
      </c>
      <c r="F538" s="629"/>
      <c r="G538" s="599">
        <v>35.4</v>
      </c>
      <c r="H538" s="599">
        <v>33.6</v>
      </c>
      <c r="I538" s="598">
        <v>33.9</v>
      </c>
      <c r="J538" s="598">
        <v>35.299999999999997</v>
      </c>
      <c r="K538" s="598">
        <v>35.6</v>
      </c>
      <c r="Q538" s="15"/>
      <c r="R538" s="15"/>
      <c r="S538" s="15"/>
      <c r="T538" s="15"/>
      <c r="U538" s="15"/>
      <c r="V538" s="15"/>
      <c r="W538" s="15"/>
      <c r="X538" s="15"/>
      <c r="Y538" s="15"/>
      <c r="Z538" s="15"/>
      <c r="AA538" s="15"/>
      <c r="AB538" s="15"/>
      <c r="AC538" s="15"/>
      <c r="AD538" s="15"/>
      <c r="AE538" s="15"/>
      <c r="AF538" s="15"/>
      <c r="AG538" s="15"/>
      <c r="AH538" s="15"/>
      <c r="AI538" s="15"/>
      <c r="AJ538" s="15"/>
      <c r="AK538" s="15"/>
      <c r="AL538" s="15"/>
      <c r="AM538" s="15"/>
      <c r="AN538" s="15"/>
      <c r="AO538" s="15"/>
      <c r="AP538" s="15"/>
      <c r="AQ538" s="15"/>
      <c r="AR538" s="15"/>
      <c r="AS538" s="15"/>
      <c r="AT538" s="15"/>
      <c r="AU538" s="15"/>
      <c r="AV538" s="15"/>
      <c r="AW538" s="15"/>
      <c r="AX538" s="15"/>
      <c r="AY538" s="15"/>
      <c r="AZ538" s="15"/>
      <c r="BA538" s="15"/>
      <c r="BB538" s="15"/>
      <c r="BC538" s="15"/>
      <c r="BD538" s="15"/>
      <c r="BE538" s="15"/>
      <c r="BF538" s="15"/>
      <c r="BG538" s="15"/>
      <c r="BH538" s="15"/>
      <c r="BI538" s="15"/>
      <c r="BJ538" s="15"/>
      <c r="BK538" s="15"/>
      <c r="BL538" s="15"/>
      <c r="BM538" s="15"/>
      <c r="BN538" s="15"/>
      <c r="BO538" s="15"/>
      <c r="BP538" s="15"/>
      <c r="BQ538" s="15"/>
      <c r="BR538" s="15"/>
      <c r="BS538" s="15"/>
      <c r="BT538" s="15"/>
      <c r="BU538" s="15"/>
      <c r="BV538" s="15"/>
      <c r="BW538" s="15"/>
      <c r="BX538" s="15"/>
      <c r="BY538" s="15"/>
      <c r="BZ538" s="15"/>
      <c r="CA538" s="15"/>
      <c r="CB538" s="15"/>
      <c r="CC538" s="15"/>
      <c r="CD538" s="15"/>
      <c r="CE538" s="15"/>
      <c r="CF538" s="15"/>
      <c r="CG538" s="15"/>
      <c r="CH538" s="15"/>
      <c r="CI538" s="15"/>
      <c r="CJ538" s="15"/>
      <c r="CK538" s="15"/>
      <c r="CL538" s="15"/>
      <c r="CM538" s="15"/>
      <c r="CN538" s="15"/>
      <c r="CO538" s="15"/>
      <c r="CP538" s="15"/>
      <c r="CQ538" s="15"/>
      <c r="CR538" s="15"/>
      <c r="CS538" s="15"/>
      <c r="CT538" s="15"/>
      <c r="CU538" s="15"/>
      <c r="CV538" s="15"/>
      <c r="CW538" s="15"/>
      <c r="CX538" s="15"/>
      <c r="CY538" s="15"/>
      <c r="CZ538" s="15"/>
      <c r="DA538" s="15"/>
      <c r="DB538" s="15"/>
      <c r="DC538" s="15"/>
      <c r="DD538" s="15"/>
      <c r="DE538" s="15"/>
      <c r="DF538" s="15"/>
      <c r="DG538" s="15"/>
      <c r="DH538" s="15"/>
      <c r="DI538" s="15"/>
    </row>
    <row r="539" spans="1:113" s="22" customFormat="1" ht="12.95" customHeight="1">
      <c r="A539" s="597"/>
      <c r="B539" s="588" t="s">
        <v>465</v>
      </c>
      <c r="C539" s="496">
        <v>0.8</v>
      </c>
      <c r="D539" s="499" t="s">
        <v>119</v>
      </c>
      <c r="E539" s="499" t="s">
        <v>119</v>
      </c>
      <c r="F539" s="630"/>
      <c r="G539" s="600" t="s">
        <v>119</v>
      </c>
      <c r="H539" s="600" t="s">
        <v>119</v>
      </c>
      <c r="I539" s="601" t="s">
        <v>119</v>
      </c>
      <c r="J539" s="601" t="s">
        <v>119</v>
      </c>
      <c r="K539" s="601" t="s">
        <v>119</v>
      </c>
      <c r="Q539" s="15"/>
      <c r="R539" s="15"/>
      <c r="S539" s="15"/>
      <c r="T539" s="15"/>
      <c r="U539" s="15"/>
      <c r="V539" s="15"/>
      <c r="W539" s="15"/>
      <c r="X539" s="15"/>
      <c r="Y539" s="15"/>
      <c r="Z539" s="15"/>
      <c r="AA539" s="15"/>
      <c r="AB539" s="15"/>
      <c r="AC539" s="15"/>
      <c r="AD539" s="15"/>
      <c r="AE539" s="15"/>
      <c r="AF539" s="15"/>
      <c r="AG539" s="15"/>
      <c r="AH539" s="15"/>
      <c r="AI539" s="15"/>
      <c r="AJ539" s="15"/>
      <c r="AK539" s="15"/>
      <c r="AL539" s="15"/>
      <c r="AM539" s="15"/>
      <c r="AN539" s="15"/>
      <c r="AO539" s="15"/>
      <c r="AP539" s="15"/>
      <c r="AQ539" s="15"/>
      <c r="AR539" s="15"/>
      <c r="AS539" s="15"/>
      <c r="AT539" s="15"/>
      <c r="AU539" s="15"/>
      <c r="AV539" s="15"/>
      <c r="AW539" s="15"/>
      <c r="AX539" s="15"/>
      <c r="AY539" s="15"/>
      <c r="AZ539" s="15"/>
      <c r="BA539" s="15"/>
      <c r="BB539" s="15"/>
      <c r="BC539" s="15"/>
      <c r="BD539" s="15"/>
      <c r="BE539" s="15"/>
      <c r="BF539" s="15"/>
      <c r="BG539" s="15"/>
      <c r="BH539" s="15"/>
      <c r="BI539" s="15"/>
      <c r="BJ539" s="15"/>
      <c r="BK539" s="15"/>
      <c r="BL539" s="15"/>
      <c r="BM539" s="15"/>
      <c r="BN539" s="15"/>
      <c r="BO539" s="15"/>
      <c r="BP539" s="15"/>
      <c r="BQ539" s="15"/>
      <c r="BR539" s="15"/>
      <c r="BS539" s="15"/>
      <c r="BT539" s="15"/>
      <c r="BU539" s="15"/>
      <c r="BV539" s="15"/>
      <c r="BW539" s="15"/>
      <c r="BX539" s="15"/>
      <c r="BY539" s="15"/>
      <c r="BZ539" s="15"/>
      <c r="CA539" s="15"/>
      <c r="CB539" s="15"/>
      <c r="CC539" s="15"/>
      <c r="CD539" s="15"/>
      <c r="CE539" s="15"/>
      <c r="CF539" s="15"/>
      <c r="CG539" s="15"/>
      <c r="CH539" s="15"/>
      <c r="CI539" s="15"/>
      <c r="CJ539" s="15"/>
      <c r="CK539" s="15"/>
      <c r="CL539" s="15"/>
      <c r="CM539" s="15"/>
      <c r="CN539" s="15"/>
      <c r="CO539" s="15"/>
      <c r="CP539" s="15"/>
      <c r="CQ539" s="15"/>
      <c r="CR539" s="15"/>
      <c r="CS539" s="15"/>
      <c r="CT539" s="15"/>
      <c r="CU539" s="15"/>
      <c r="CV539" s="15"/>
      <c r="CW539" s="15"/>
      <c r="CX539" s="15"/>
      <c r="CY539" s="15"/>
      <c r="CZ539" s="15"/>
      <c r="DA539" s="15"/>
      <c r="DB539" s="15"/>
      <c r="DC539" s="15"/>
      <c r="DD539" s="15"/>
      <c r="DE539" s="15"/>
      <c r="DF539" s="15"/>
      <c r="DG539" s="15"/>
      <c r="DH539" s="15"/>
      <c r="DI539" s="15"/>
    </row>
    <row r="540" spans="1:113" s="22" customFormat="1" ht="12.95" customHeight="1">
      <c r="A540" s="597">
        <v>28</v>
      </c>
      <c r="B540" s="588" t="s">
        <v>225</v>
      </c>
      <c r="C540" s="497">
        <v>13.5</v>
      </c>
      <c r="D540" s="497">
        <v>3.4</v>
      </c>
      <c r="E540" s="497">
        <v>67.8</v>
      </c>
      <c r="F540" s="629"/>
      <c r="G540" s="599">
        <v>189.3</v>
      </c>
      <c r="H540" s="599">
        <v>179.4</v>
      </c>
      <c r="I540" s="598">
        <v>181.7</v>
      </c>
      <c r="J540" s="598">
        <v>189.1</v>
      </c>
      <c r="K540" s="598">
        <v>190.8</v>
      </c>
      <c r="Q540" s="15"/>
      <c r="R540" s="15"/>
      <c r="S540" s="15"/>
      <c r="T540" s="15"/>
      <c r="U540" s="15"/>
      <c r="V540" s="15"/>
      <c r="W540" s="15"/>
      <c r="X540" s="15"/>
      <c r="Y540" s="15"/>
      <c r="Z540" s="15"/>
      <c r="AA540" s="15"/>
      <c r="AB540" s="15"/>
      <c r="AC540" s="15"/>
      <c r="AD540" s="15"/>
      <c r="AE540" s="15"/>
      <c r="AF540" s="15"/>
      <c r="AG540" s="15"/>
      <c r="AH540" s="15"/>
      <c r="AI540" s="15"/>
      <c r="AJ540" s="15"/>
      <c r="AK540" s="15"/>
      <c r="AL540" s="15"/>
      <c r="AM540" s="15"/>
      <c r="AN540" s="15"/>
      <c r="AO540" s="15"/>
      <c r="AP540" s="15"/>
      <c r="AQ540" s="15"/>
      <c r="AR540" s="15"/>
      <c r="AS540" s="15"/>
      <c r="AT540" s="15"/>
      <c r="AU540" s="15"/>
      <c r="AV540" s="15"/>
      <c r="AW540" s="15"/>
      <c r="AX540" s="15"/>
      <c r="AY540" s="15"/>
      <c r="AZ540" s="15"/>
      <c r="BA540" s="15"/>
      <c r="BB540" s="15"/>
      <c r="BC540" s="15"/>
      <c r="BD540" s="15"/>
      <c r="BE540" s="15"/>
      <c r="BF540" s="15"/>
      <c r="BG540" s="15"/>
      <c r="BH540" s="15"/>
      <c r="BI540" s="15"/>
      <c r="BJ540" s="15"/>
      <c r="BK540" s="15"/>
      <c r="BL540" s="15"/>
      <c r="BM540" s="15"/>
      <c r="BN540" s="15"/>
      <c r="BO540" s="15"/>
      <c r="BP540" s="15"/>
      <c r="BQ540" s="15"/>
      <c r="BR540" s="15"/>
      <c r="BS540" s="15"/>
      <c r="BT540" s="15"/>
      <c r="BU540" s="15"/>
      <c r="BV540" s="15"/>
      <c r="BW540" s="15"/>
      <c r="BX540" s="15"/>
      <c r="BY540" s="15"/>
      <c r="BZ540" s="15"/>
      <c r="CA540" s="15"/>
      <c r="CB540" s="15"/>
      <c r="CC540" s="15"/>
      <c r="CD540" s="15"/>
      <c r="CE540" s="15"/>
      <c r="CF540" s="15"/>
      <c r="CG540" s="15"/>
      <c r="CH540" s="15"/>
      <c r="CI540" s="15"/>
      <c r="CJ540" s="15"/>
      <c r="CK540" s="15"/>
      <c r="CL540" s="15"/>
      <c r="CM540" s="15"/>
      <c r="CN540" s="15"/>
      <c r="CO540" s="15"/>
      <c r="CP540" s="15"/>
      <c r="CQ540" s="15"/>
      <c r="CR540" s="15"/>
      <c r="CS540" s="15"/>
      <c r="CT540" s="15"/>
      <c r="CU540" s="15"/>
      <c r="CV540" s="15"/>
      <c r="CW540" s="15"/>
      <c r="CX540" s="15"/>
      <c r="CY540" s="15"/>
      <c r="CZ540" s="15"/>
      <c r="DA540" s="15"/>
      <c r="DB540" s="15"/>
      <c r="DC540" s="15"/>
      <c r="DD540" s="15"/>
      <c r="DE540" s="15"/>
      <c r="DF540" s="15"/>
      <c r="DG540" s="15"/>
      <c r="DH540" s="15"/>
      <c r="DI540" s="15"/>
    </row>
    <row r="541" spans="1:113" s="22" customFormat="1" ht="12.95" customHeight="1">
      <c r="A541" s="597">
        <v>31</v>
      </c>
      <c r="B541" s="588" t="s">
        <v>466</v>
      </c>
      <c r="C541" s="497">
        <v>795.5</v>
      </c>
      <c r="D541" s="497">
        <v>777</v>
      </c>
      <c r="E541" s="497">
        <v>875.8</v>
      </c>
      <c r="F541" s="629"/>
      <c r="G541" s="599">
        <v>404.6</v>
      </c>
      <c r="H541" s="599">
        <v>384</v>
      </c>
      <c r="I541" s="598">
        <v>388.3</v>
      </c>
      <c r="J541" s="598">
        <v>404.2</v>
      </c>
      <c r="K541" s="598">
        <v>407.8</v>
      </c>
      <c r="Q541" s="15"/>
      <c r="R541" s="15"/>
      <c r="S541" s="15"/>
      <c r="T541" s="15"/>
      <c r="U541" s="15"/>
      <c r="V541" s="15"/>
      <c r="W541" s="15"/>
      <c r="X541" s="15"/>
      <c r="Y541" s="15"/>
      <c r="Z541" s="15"/>
      <c r="AA541" s="15"/>
      <c r="AB541" s="15"/>
      <c r="AC541" s="15"/>
      <c r="AD541" s="15"/>
      <c r="AE541" s="15"/>
      <c r="AF541" s="15"/>
      <c r="AG541" s="15"/>
      <c r="AH541" s="15"/>
      <c r="AI541" s="15"/>
      <c r="AJ541" s="15"/>
      <c r="AK541" s="15"/>
      <c r="AL541" s="15"/>
      <c r="AM541" s="15"/>
      <c r="AN541" s="15"/>
      <c r="AO541" s="15"/>
      <c r="AP541" s="15"/>
      <c r="AQ541" s="15"/>
      <c r="AR541" s="15"/>
      <c r="AS541" s="15"/>
      <c r="AT541" s="15"/>
      <c r="AU541" s="15"/>
      <c r="AV541" s="15"/>
      <c r="AW541" s="15"/>
      <c r="AX541" s="15"/>
      <c r="AY541" s="15"/>
      <c r="AZ541" s="15"/>
      <c r="BA541" s="15"/>
      <c r="BB541" s="15"/>
      <c r="BC541" s="15"/>
      <c r="BD541" s="15"/>
      <c r="BE541" s="15"/>
      <c r="BF541" s="15"/>
      <c r="BG541" s="15"/>
      <c r="BH541" s="15"/>
      <c r="BI541" s="15"/>
      <c r="BJ541" s="15"/>
      <c r="BK541" s="15"/>
      <c r="BL541" s="15"/>
      <c r="BM541" s="15"/>
      <c r="BN541" s="15"/>
      <c r="BO541" s="15"/>
      <c r="BP541" s="15"/>
      <c r="BQ541" s="15"/>
      <c r="BR541" s="15"/>
      <c r="BS541" s="15"/>
      <c r="BT541" s="15"/>
      <c r="BU541" s="15"/>
      <c r="BV541" s="15"/>
      <c r="BW541" s="15"/>
      <c r="BX541" s="15"/>
      <c r="BY541" s="15"/>
      <c r="BZ541" s="15"/>
      <c r="CA541" s="15"/>
      <c r="CB541" s="15"/>
      <c r="CC541" s="15"/>
      <c r="CD541" s="15"/>
      <c r="CE541" s="15"/>
      <c r="CF541" s="15"/>
      <c r="CG541" s="15"/>
      <c r="CH541" s="15"/>
      <c r="CI541" s="15"/>
      <c r="CJ541" s="15"/>
      <c r="CK541" s="15"/>
      <c r="CL541" s="15"/>
      <c r="CM541" s="15"/>
      <c r="CN541" s="15"/>
      <c r="CO541" s="15"/>
      <c r="CP541" s="15"/>
      <c r="CQ541" s="15"/>
      <c r="CR541" s="15"/>
      <c r="CS541" s="15"/>
      <c r="CT541" s="15"/>
      <c r="CU541" s="15"/>
      <c r="CV541" s="15"/>
      <c r="CW541" s="15"/>
      <c r="CX541" s="15"/>
      <c r="CY541" s="15"/>
      <c r="CZ541" s="15"/>
      <c r="DA541" s="15"/>
      <c r="DB541" s="15"/>
      <c r="DC541" s="15"/>
      <c r="DD541" s="15"/>
      <c r="DE541" s="15"/>
      <c r="DF541" s="15"/>
      <c r="DG541" s="15"/>
      <c r="DH541" s="15"/>
      <c r="DI541" s="15"/>
    </row>
    <row r="542" spans="1:113" s="22" customFormat="1" ht="12.95" customHeight="1">
      <c r="A542" s="597">
        <v>311</v>
      </c>
      <c r="B542" s="588" t="s">
        <v>463</v>
      </c>
      <c r="C542" s="496">
        <v>795.5</v>
      </c>
      <c r="D542" s="496">
        <v>777</v>
      </c>
      <c r="E542" s="496">
        <v>875.8</v>
      </c>
      <c r="F542" s="629"/>
      <c r="G542" s="599">
        <v>399.6</v>
      </c>
      <c r="H542" s="599">
        <v>379.2</v>
      </c>
      <c r="I542" s="598">
        <v>383.5</v>
      </c>
      <c r="J542" s="598">
        <v>399.2</v>
      </c>
      <c r="K542" s="598">
        <v>402.8</v>
      </c>
      <c r="Q542" s="15"/>
      <c r="R542" s="15"/>
      <c r="S542" s="15"/>
      <c r="T542" s="15"/>
      <c r="U542" s="15"/>
      <c r="V542" s="15"/>
      <c r="W542" s="15"/>
      <c r="X542" s="15"/>
      <c r="Y542" s="15"/>
      <c r="Z542" s="15"/>
      <c r="AA542" s="15"/>
      <c r="AB542" s="15"/>
      <c r="AC542" s="15"/>
      <c r="AD542" s="15"/>
      <c r="AE542" s="15"/>
      <c r="AF542" s="15"/>
      <c r="AG542" s="15"/>
      <c r="AH542" s="15"/>
      <c r="AI542" s="15"/>
      <c r="AJ542" s="15"/>
      <c r="AK542" s="15"/>
      <c r="AL542" s="15"/>
      <c r="AM542" s="15"/>
      <c r="AN542" s="15"/>
      <c r="AO542" s="15"/>
      <c r="AP542" s="15"/>
      <c r="AQ542" s="15"/>
      <c r="AR542" s="15"/>
      <c r="AS542" s="15"/>
      <c r="AT542" s="15"/>
      <c r="AU542" s="15"/>
      <c r="AV542" s="15"/>
      <c r="AW542" s="15"/>
      <c r="AX542" s="15"/>
      <c r="AY542" s="15"/>
      <c r="AZ542" s="15"/>
      <c r="BA542" s="15"/>
      <c r="BB542" s="15"/>
      <c r="BC542" s="15"/>
      <c r="BD542" s="15"/>
      <c r="BE542" s="15"/>
      <c r="BF542" s="15"/>
      <c r="BG542" s="15"/>
      <c r="BH542" s="15"/>
      <c r="BI542" s="15"/>
      <c r="BJ542" s="15"/>
      <c r="BK542" s="15"/>
      <c r="BL542" s="15"/>
      <c r="BM542" s="15"/>
      <c r="BN542" s="15"/>
      <c r="BO542" s="15"/>
      <c r="BP542" s="15"/>
      <c r="BQ542" s="15"/>
      <c r="BR542" s="15"/>
      <c r="BS542" s="15"/>
      <c r="BT542" s="15"/>
      <c r="BU542" s="15"/>
      <c r="BV542" s="15"/>
      <c r="BW542" s="15"/>
      <c r="BX542" s="15"/>
      <c r="BY542" s="15"/>
      <c r="BZ542" s="15"/>
      <c r="CA542" s="15"/>
      <c r="CB542" s="15"/>
      <c r="CC542" s="15"/>
      <c r="CD542" s="15"/>
      <c r="CE542" s="15"/>
      <c r="CF542" s="15"/>
      <c r="CG542" s="15"/>
      <c r="CH542" s="15"/>
      <c r="CI542" s="15"/>
      <c r="CJ542" s="15"/>
      <c r="CK542" s="15"/>
      <c r="CL542" s="15"/>
      <c r="CM542" s="15"/>
      <c r="CN542" s="15"/>
      <c r="CO542" s="15"/>
      <c r="CP542" s="15"/>
      <c r="CQ542" s="15"/>
      <c r="CR542" s="15"/>
      <c r="CS542" s="15"/>
      <c r="CT542" s="15"/>
      <c r="CU542" s="15"/>
      <c r="CV542" s="15"/>
      <c r="CW542" s="15"/>
      <c r="CX542" s="15"/>
      <c r="CY542" s="15"/>
      <c r="CZ542" s="15"/>
      <c r="DA542" s="15"/>
      <c r="DB542" s="15"/>
      <c r="DC542" s="15"/>
      <c r="DD542" s="15"/>
      <c r="DE542" s="15"/>
      <c r="DF542" s="15"/>
      <c r="DG542" s="15"/>
      <c r="DH542" s="15"/>
      <c r="DI542" s="15"/>
    </row>
    <row r="543" spans="1:113" s="22" customFormat="1" ht="12.95" customHeight="1">
      <c r="A543" s="597"/>
      <c r="B543" s="588" t="s">
        <v>464</v>
      </c>
      <c r="C543" s="496"/>
      <c r="D543" s="496"/>
      <c r="E543" s="496"/>
      <c r="F543" s="592"/>
      <c r="G543" s="598"/>
      <c r="H543" s="598"/>
      <c r="I543" s="593"/>
      <c r="J543" s="593"/>
      <c r="K543" s="593"/>
      <c r="L543" s="98"/>
      <c r="Q543" s="15"/>
      <c r="R543" s="15"/>
      <c r="S543" s="15"/>
      <c r="T543" s="15"/>
      <c r="U543" s="15"/>
      <c r="V543" s="15"/>
      <c r="W543" s="15"/>
      <c r="X543" s="15"/>
      <c r="Y543" s="15"/>
      <c r="Z543" s="15"/>
      <c r="AA543" s="15"/>
      <c r="AB543" s="15"/>
      <c r="AC543" s="15"/>
      <c r="AD543" s="15"/>
      <c r="AE543" s="15"/>
      <c r="AF543" s="15"/>
      <c r="AG543" s="15"/>
      <c r="AH543" s="15"/>
      <c r="AI543" s="15"/>
      <c r="AJ543" s="15"/>
      <c r="AK543" s="15"/>
      <c r="AL543" s="15"/>
      <c r="AM543" s="15"/>
      <c r="AN543" s="15"/>
      <c r="AO543" s="15"/>
      <c r="AP543" s="15"/>
      <c r="AQ543" s="15"/>
      <c r="AR543" s="15"/>
      <c r="AS543" s="15"/>
      <c r="AT543" s="15"/>
      <c r="AU543" s="15"/>
      <c r="AV543" s="15"/>
      <c r="AW543" s="15"/>
      <c r="AX543" s="15"/>
      <c r="AY543" s="15"/>
      <c r="AZ543" s="15"/>
      <c r="BA543" s="15"/>
      <c r="BB543" s="15"/>
      <c r="BC543" s="15"/>
      <c r="BD543" s="15"/>
      <c r="BE543" s="15"/>
      <c r="BF543" s="15"/>
      <c r="BG543" s="15"/>
      <c r="BH543" s="15"/>
      <c r="BI543" s="15"/>
      <c r="BJ543" s="15"/>
      <c r="BK543" s="15"/>
      <c r="BL543" s="15"/>
      <c r="BM543" s="15"/>
      <c r="BN543" s="15"/>
      <c r="BO543" s="15"/>
      <c r="BP543" s="15"/>
      <c r="BQ543" s="15"/>
      <c r="BR543" s="15"/>
      <c r="BS543" s="15"/>
      <c r="BT543" s="15"/>
      <c r="BU543" s="15"/>
      <c r="BV543" s="15"/>
      <c r="BW543" s="15"/>
      <c r="BX543" s="15"/>
      <c r="BY543" s="15"/>
      <c r="BZ543" s="15"/>
      <c r="CA543" s="15"/>
      <c r="CB543" s="15"/>
      <c r="CC543" s="15"/>
      <c r="CD543" s="15"/>
      <c r="CE543" s="15"/>
      <c r="CF543" s="15"/>
      <c r="CG543" s="15"/>
      <c r="CH543" s="15"/>
      <c r="CI543" s="15"/>
      <c r="CJ543" s="15"/>
      <c r="CK543" s="15"/>
      <c r="CL543" s="15"/>
      <c r="CM543" s="15"/>
      <c r="CN543" s="15"/>
      <c r="CO543" s="15"/>
      <c r="CP543" s="15"/>
      <c r="CQ543" s="15"/>
      <c r="CR543" s="15"/>
      <c r="CS543" s="15"/>
      <c r="CT543" s="15"/>
      <c r="CU543" s="15"/>
      <c r="CV543" s="15"/>
      <c r="CW543" s="15"/>
      <c r="CX543" s="15"/>
      <c r="CY543" s="15"/>
      <c r="CZ543" s="15"/>
      <c r="DA543" s="15"/>
      <c r="DB543" s="15"/>
      <c r="DC543" s="15"/>
      <c r="DD543" s="15"/>
      <c r="DE543" s="15"/>
      <c r="DF543" s="15"/>
      <c r="DG543" s="15"/>
      <c r="DH543" s="15"/>
      <c r="DI543" s="15"/>
    </row>
    <row r="544" spans="1:113" s="606" customFormat="1" ht="12.95" customHeight="1">
      <c r="A544" s="503"/>
      <c r="B544" s="503"/>
      <c r="C544" s="498"/>
      <c r="D544" s="498"/>
      <c r="E544" s="498"/>
      <c r="F544" s="631"/>
      <c r="G544" s="596">
        <v>14762.6</v>
      </c>
      <c r="H544" s="596">
        <v>14013.4</v>
      </c>
      <c r="I544" s="596">
        <v>14169.7</v>
      </c>
      <c r="J544" s="596">
        <v>14752</v>
      </c>
      <c r="K544" s="596">
        <v>14882.6</v>
      </c>
      <c r="L544" s="605"/>
      <c r="Q544" s="15"/>
      <c r="R544" s="15"/>
      <c r="S544" s="15"/>
      <c r="T544" s="15"/>
      <c r="U544" s="15"/>
      <c r="V544" s="15"/>
      <c r="W544" s="15"/>
      <c r="X544" s="15"/>
      <c r="Y544" s="15"/>
      <c r="Z544" s="15"/>
      <c r="AA544" s="15"/>
      <c r="AB544" s="15"/>
      <c r="AC544" s="15"/>
      <c r="AD544" s="15"/>
      <c r="AE544" s="15"/>
      <c r="AF544" s="15"/>
      <c r="AG544" s="15"/>
      <c r="AH544" s="15"/>
      <c r="AI544" s="15"/>
      <c r="AJ544" s="15"/>
      <c r="AK544" s="15"/>
      <c r="AL544" s="15"/>
      <c r="AM544" s="15"/>
      <c r="AN544" s="15"/>
      <c r="AO544" s="15"/>
      <c r="AP544" s="15"/>
      <c r="AQ544" s="15"/>
      <c r="AR544" s="15"/>
      <c r="AS544" s="15"/>
      <c r="AT544" s="15"/>
      <c r="AU544" s="15"/>
      <c r="AV544" s="15"/>
      <c r="AW544" s="15"/>
      <c r="AX544" s="15"/>
      <c r="AY544" s="15"/>
      <c r="AZ544" s="15"/>
      <c r="BA544" s="15"/>
      <c r="BB544" s="15"/>
      <c r="BC544" s="15"/>
      <c r="BD544" s="15"/>
      <c r="BE544" s="15"/>
      <c r="BF544" s="15"/>
      <c r="BG544" s="15"/>
      <c r="BH544" s="15"/>
      <c r="BI544" s="15"/>
      <c r="BJ544" s="15"/>
      <c r="BK544" s="15"/>
      <c r="BL544" s="15"/>
      <c r="BM544" s="15"/>
      <c r="BN544" s="15"/>
      <c r="BO544" s="15"/>
      <c r="BP544" s="15"/>
      <c r="BQ544" s="15"/>
      <c r="BR544" s="15"/>
      <c r="BS544" s="15"/>
      <c r="BT544" s="15"/>
      <c r="BU544" s="15"/>
      <c r="BV544" s="15"/>
      <c r="BW544" s="15"/>
      <c r="BX544" s="15"/>
      <c r="BY544" s="15"/>
      <c r="BZ544" s="15"/>
      <c r="CA544" s="15"/>
      <c r="CB544" s="15"/>
      <c r="CC544" s="15"/>
      <c r="CD544" s="15"/>
      <c r="CE544" s="15"/>
      <c r="CF544" s="15"/>
      <c r="CG544" s="15"/>
      <c r="CH544" s="15"/>
      <c r="CI544" s="15"/>
      <c r="CJ544" s="15"/>
      <c r="CK544" s="15"/>
      <c r="CL544" s="15"/>
      <c r="CM544" s="15"/>
      <c r="CN544" s="15"/>
      <c r="CO544" s="15"/>
      <c r="CP544" s="15"/>
      <c r="CQ544" s="15"/>
      <c r="CR544" s="15"/>
      <c r="CS544" s="15"/>
      <c r="CT544" s="15"/>
      <c r="CU544" s="15"/>
      <c r="CV544" s="15"/>
      <c r="CW544" s="15"/>
      <c r="CX544" s="15"/>
      <c r="CY544" s="15"/>
      <c r="CZ544" s="15"/>
      <c r="DA544" s="15"/>
      <c r="DB544" s="15"/>
      <c r="DC544" s="15"/>
      <c r="DD544" s="15"/>
      <c r="DE544" s="15"/>
      <c r="DF544" s="15"/>
      <c r="DG544" s="15"/>
      <c r="DH544" s="15"/>
      <c r="DI544" s="15"/>
    </row>
    <row r="545" spans="1:13">
      <c r="A545" s="604"/>
      <c r="B545" s="604" t="s">
        <v>213</v>
      </c>
      <c r="C545" s="86"/>
      <c r="D545" s="86"/>
      <c r="E545" s="86"/>
      <c r="F545" s="86"/>
      <c r="G545" s="86"/>
      <c r="H545" s="86"/>
      <c r="M545" s="40"/>
    </row>
    <row r="546" spans="1:13">
      <c r="C546" s="86"/>
      <c r="D546" s="86"/>
      <c r="E546" s="86"/>
      <c r="F546" s="86"/>
      <c r="G546" s="86"/>
      <c r="H546" s="86"/>
      <c r="M546" s="40"/>
    </row>
    <row r="547" spans="1:13">
      <c r="C547" s="86"/>
      <c r="D547" s="86"/>
      <c r="E547" s="86"/>
      <c r="F547" s="86"/>
      <c r="G547" s="86"/>
      <c r="H547" s="86"/>
      <c r="M547" s="40"/>
    </row>
    <row r="548" spans="1:13">
      <c r="C548" s="86"/>
      <c r="D548" s="86"/>
      <c r="E548" s="86"/>
      <c r="F548" s="86"/>
      <c r="G548" s="86"/>
      <c r="H548" s="86"/>
      <c r="M548" s="40"/>
    </row>
    <row r="549" spans="1:13">
      <c r="C549" s="86"/>
      <c r="D549" s="86"/>
      <c r="E549" s="86"/>
      <c r="F549" s="86"/>
      <c r="G549" s="86"/>
      <c r="H549" s="86"/>
      <c r="M549" s="40"/>
    </row>
    <row r="550" spans="1:13">
      <c r="C550" s="86"/>
      <c r="D550" s="86"/>
      <c r="E550" s="86"/>
      <c r="F550" s="86"/>
      <c r="G550" s="86"/>
      <c r="H550" s="86"/>
      <c r="M550" s="40"/>
    </row>
    <row r="551" spans="1:13">
      <c r="C551" s="86"/>
      <c r="D551" s="86"/>
      <c r="E551" s="86"/>
      <c r="F551" s="86"/>
      <c r="G551" s="86"/>
      <c r="H551" s="86"/>
      <c r="M551" s="40"/>
    </row>
    <row r="552" spans="1:13">
      <c r="C552" s="86"/>
      <c r="D552" s="86"/>
      <c r="E552" s="86"/>
      <c r="F552" s="86"/>
      <c r="G552" s="86"/>
      <c r="H552" s="86"/>
    </row>
    <row r="553" spans="1:13">
      <c r="C553" s="86"/>
      <c r="D553" s="86"/>
      <c r="E553" s="86"/>
      <c r="F553" s="86"/>
      <c r="G553" s="86"/>
      <c r="H553" s="86"/>
    </row>
    <row r="554" spans="1:13">
      <c r="C554" s="86"/>
      <c r="D554" s="86"/>
      <c r="E554" s="86"/>
      <c r="F554" s="86"/>
      <c r="G554" s="86"/>
      <c r="H554" s="86"/>
    </row>
    <row r="555" spans="1:13">
      <c r="C555" s="86"/>
      <c r="D555" s="86"/>
      <c r="E555" s="86"/>
      <c r="F555" s="86"/>
      <c r="G555" s="86"/>
      <c r="H555" s="86"/>
    </row>
    <row r="556" spans="1:13">
      <c r="C556" s="86"/>
      <c r="D556" s="86"/>
      <c r="E556" s="86"/>
      <c r="F556" s="86"/>
      <c r="G556" s="86"/>
      <c r="H556" s="86"/>
    </row>
    <row r="557" spans="1:13">
      <c r="C557" s="86"/>
      <c r="D557" s="86"/>
      <c r="E557" s="86"/>
      <c r="F557" s="86"/>
      <c r="G557" s="86"/>
      <c r="H557" s="86"/>
    </row>
    <row r="558" spans="1:13">
      <c r="C558" s="86"/>
      <c r="D558" s="86"/>
      <c r="E558" s="86"/>
      <c r="F558" s="86"/>
      <c r="G558" s="86"/>
      <c r="H558" s="86"/>
    </row>
    <row r="559" spans="1:13">
      <c r="C559" s="86"/>
      <c r="D559" s="86"/>
      <c r="E559" s="86"/>
      <c r="F559" s="86"/>
      <c r="G559" s="86"/>
      <c r="H559" s="86"/>
    </row>
    <row r="560" spans="1:13">
      <c r="C560" s="86"/>
      <c r="D560" s="86"/>
      <c r="E560" s="86"/>
      <c r="F560" s="86"/>
      <c r="G560" s="86"/>
      <c r="H560" s="86"/>
    </row>
    <row r="561" spans="3:8">
      <c r="C561" s="86"/>
      <c r="D561" s="86"/>
      <c r="E561" s="86"/>
      <c r="F561" s="86"/>
      <c r="G561" s="86"/>
      <c r="H561" s="86"/>
    </row>
    <row r="562" spans="3:8">
      <c r="C562" s="86"/>
      <c r="D562" s="86"/>
      <c r="E562" s="86"/>
      <c r="F562" s="86"/>
      <c r="G562" s="86"/>
      <c r="H562" s="86"/>
    </row>
    <row r="563" spans="3:8">
      <c r="C563" s="86"/>
      <c r="D563" s="86"/>
      <c r="E563" s="86"/>
      <c r="F563" s="86"/>
      <c r="G563" s="86"/>
      <c r="H563" s="86"/>
    </row>
    <row r="564" spans="3:8">
      <c r="C564" s="86"/>
      <c r="D564" s="86"/>
      <c r="E564" s="86"/>
      <c r="F564" s="86"/>
      <c r="G564" s="86"/>
      <c r="H564" s="86"/>
    </row>
    <row r="565" spans="3:8">
      <c r="C565" s="86"/>
      <c r="D565" s="86"/>
      <c r="E565" s="86"/>
      <c r="F565" s="86"/>
      <c r="G565" s="86"/>
      <c r="H565" s="86"/>
    </row>
    <row r="566" spans="3:8">
      <c r="C566" s="86"/>
      <c r="D566" s="86"/>
      <c r="E566" s="86"/>
      <c r="F566" s="86"/>
      <c r="G566" s="86"/>
      <c r="H566" s="86"/>
    </row>
    <row r="567" spans="3:8">
      <c r="C567" s="86"/>
      <c r="D567" s="86"/>
      <c r="E567" s="86"/>
      <c r="F567" s="86"/>
      <c r="G567" s="86"/>
      <c r="H567" s="86"/>
    </row>
    <row r="568" spans="3:8">
      <c r="C568" s="86"/>
      <c r="D568" s="86"/>
      <c r="E568" s="86"/>
      <c r="F568" s="86"/>
      <c r="G568" s="86"/>
      <c r="H568" s="86"/>
    </row>
    <row r="569" spans="3:8">
      <c r="C569" s="86"/>
      <c r="D569" s="86"/>
      <c r="E569" s="86"/>
      <c r="F569" s="86"/>
      <c r="G569" s="86"/>
      <c r="H569" s="86"/>
    </row>
    <row r="570" spans="3:8">
      <c r="C570" s="86"/>
      <c r="D570" s="86"/>
      <c r="E570" s="86"/>
      <c r="F570" s="86"/>
      <c r="G570" s="86"/>
      <c r="H570" s="86"/>
    </row>
    <row r="571" spans="3:8">
      <c r="C571" s="86"/>
      <c r="D571" s="86"/>
      <c r="E571" s="86"/>
      <c r="F571" s="86"/>
      <c r="G571" s="86"/>
      <c r="H571" s="86"/>
    </row>
    <row r="572" spans="3:8">
      <c r="C572" s="86"/>
      <c r="D572" s="86"/>
      <c r="E572" s="86"/>
      <c r="F572" s="86"/>
      <c r="G572" s="86"/>
      <c r="H572" s="86"/>
    </row>
    <row r="573" spans="3:8">
      <c r="C573" s="86"/>
      <c r="D573" s="86"/>
      <c r="E573" s="86"/>
      <c r="F573" s="86"/>
      <c r="G573" s="86"/>
      <c r="H573" s="86"/>
    </row>
    <row r="574" spans="3:8">
      <c r="C574" s="86"/>
      <c r="D574" s="86"/>
      <c r="E574" s="86"/>
      <c r="F574" s="86"/>
      <c r="G574" s="86"/>
      <c r="H574" s="86"/>
    </row>
    <row r="575" spans="3:8">
      <c r="C575" s="86"/>
      <c r="D575" s="86"/>
      <c r="E575" s="86"/>
      <c r="F575" s="86"/>
      <c r="G575" s="86"/>
      <c r="H575" s="86"/>
    </row>
    <row r="576" spans="3:8">
      <c r="C576" s="86"/>
      <c r="D576" s="86"/>
      <c r="E576" s="86"/>
      <c r="F576" s="86"/>
      <c r="G576" s="86"/>
      <c r="H576" s="86"/>
    </row>
    <row r="577" spans="3:8">
      <c r="C577" s="86"/>
      <c r="D577" s="86"/>
      <c r="E577" s="86"/>
      <c r="F577" s="86"/>
      <c r="G577" s="86"/>
      <c r="H577" s="86"/>
    </row>
    <row r="578" spans="3:8">
      <c r="C578" s="86"/>
      <c r="D578" s="86"/>
      <c r="E578" s="86"/>
      <c r="F578" s="86"/>
      <c r="G578" s="86"/>
      <c r="H578" s="86"/>
    </row>
    <row r="579" spans="3:8">
      <c r="C579" s="86"/>
      <c r="D579" s="86"/>
      <c r="E579" s="86"/>
      <c r="F579" s="86"/>
      <c r="G579" s="86"/>
      <c r="H579" s="86"/>
    </row>
    <row r="580" spans="3:8">
      <c r="C580" s="86"/>
      <c r="D580" s="86"/>
      <c r="E580" s="86"/>
      <c r="F580" s="86"/>
      <c r="G580" s="86"/>
      <c r="H580" s="86"/>
    </row>
    <row r="581" spans="3:8">
      <c r="C581" s="86"/>
      <c r="D581" s="86"/>
      <c r="E581" s="86"/>
      <c r="F581" s="86"/>
      <c r="G581" s="86"/>
      <c r="H581" s="86"/>
    </row>
    <row r="582" spans="3:8">
      <c r="C582" s="86"/>
      <c r="D582" s="86"/>
      <c r="E582" s="86"/>
      <c r="F582" s="86"/>
      <c r="G582" s="86"/>
      <c r="H582" s="86"/>
    </row>
    <row r="583" spans="3:8">
      <c r="C583" s="86"/>
      <c r="D583" s="86"/>
      <c r="E583" s="86"/>
      <c r="F583" s="86"/>
      <c r="G583" s="86"/>
      <c r="H583" s="86"/>
    </row>
    <row r="584" spans="3:8">
      <c r="C584" s="86"/>
      <c r="D584" s="86"/>
      <c r="E584" s="86"/>
      <c r="F584" s="86"/>
      <c r="G584" s="86"/>
      <c r="H584" s="86"/>
    </row>
    <row r="585" spans="3:8">
      <c r="C585" s="86"/>
      <c r="D585" s="86"/>
      <c r="E585" s="86"/>
      <c r="F585" s="86"/>
      <c r="G585" s="86"/>
      <c r="H585" s="86"/>
    </row>
    <row r="586" spans="3:8">
      <c r="C586" s="86"/>
      <c r="D586" s="86"/>
      <c r="E586" s="86"/>
      <c r="F586" s="86"/>
      <c r="G586" s="86"/>
      <c r="H586" s="86"/>
    </row>
    <row r="587" spans="3:8">
      <c r="C587" s="86"/>
      <c r="D587" s="86"/>
      <c r="E587" s="86"/>
      <c r="F587" s="86"/>
      <c r="G587" s="86"/>
      <c r="H587" s="86"/>
    </row>
    <row r="588" spans="3:8">
      <c r="C588" s="86"/>
      <c r="D588" s="86"/>
      <c r="E588" s="86"/>
      <c r="F588" s="86"/>
      <c r="G588" s="86"/>
      <c r="H588" s="86"/>
    </row>
    <row r="589" spans="3:8">
      <c r="C589" s="86"/>
      <c r="D589" s="86"/>
      <c r="E589" s="86"/>
      <c r="F589" s="86"/>
      <c r="G589" s="86"/>
      <c r="H589" s="86"/>
    </row>
    <row r="590" spans="3:8">
      <c r="C590" s="86"/>
      <c r="D590" s="86"/>
      <c r="E590" s="86"/>
      <c r="F590" s="86"/>
      <c r="G590" s="86"/>
      <c r="H590" s="86"/>
    </row>
    <row r="591" spans="3:8">
      <c r="C591" s="86"/>
      <c r="D591" s="86"/>
      <c r="E591" s="86"/>
      <c r="F591" s="86"/>
      <c r="G591" s="86"/>
      <c r="H591" s="86"/>
    </row>
    <row r="592" spans="3:8">
      <c r="C592" s="86"/>
      <c r="D592" s="86"/>
      <c r="E592" s="86"/>
      <c r="F592" s="86"/>
      <c r="G592" s="86"/>
      <c r="H592" s="86"/>
    </row>
    <row r="593" spans="3:8">
      <c r="C593" s="86"/>
      <c r="D593" s="86"/>
      <c r="E593" s="86"/>
      <c r="F593" s="86"/>
      <c r="G593" s="86"/>
      <c r="H593" s="86"/>
    </row>
    <row r="594" spans="3:8">
      <c r="C594" s="86"/>
      <c r="D594" s="86"/>
      <c r="E594" s="86"/>
      <c r="F594" s="86"/>
      <c r="G594" s="86"/>
      <c r="H594" s="86"/>
    </row>
    <row r="595" spans="3:8">
      <c r="C595" s="86"/>
      <c r="D595" s="86"/>
      <c r="E595" s="86"/>
      <c r="F595" s="86"/>
      <c r="G595" s="86"/>
      <c r="H595" s="86"/>
    </row>
    <row r="596" spans="3:8">
      <c r="C596" s="86"/>
      <c r="D596" s="86"/>
      <c r="E596" s="86"/>
      <c r="F596" s="86"/>
      <c r="G596" s="86"/>
      <c r="H596" s="86"/>
    </row>
    <row r="597" spans="3:8">
      <c r="C597" s="86"/>
      <c r="D597" s="86"/>
      <c r="E597" s="86"/>
      <c r="F597" s="86"/>
      <c r="G597" s="86"/>
      <c r="H597" s="86"/>
    </row>
    <row r="598" spans="3:8">
      <c r="C598" s="86"/>
      <c r="D598" s="86"/>
      <c r="E598" s="86"/>
      <c r="F598" s="86"/>
      <c r="G598" s="86"/>
      <c r="H598" s="86"/>
    </row>
    <row r="599" spans="3:8">
      <c r="C599" s="86"/>
      <c r="D599" s="86"/>
      <c r="E599" s="86"/>
      <c r="F599" s="86"/>
      <c r="G599" s="86"/>
      <c r="H599" s="86"/>
    </row>
    <row r="600" spans="3:8">
      <c r="C600" s="86"/>
      <c r="D600" s="86"/>
      <c r="E600" s="86"/>
      <c r="F600" s="86"/>
      <c r="G600" s="86"/>
      <c r="H600" s="86"/>
    </row>
    <row r="601" spans="3:8">
      <c r="C601" s="86"/>
      <c r="D601" s="86"/>
      <c r="E601" s="86"/>
      <c r="F601" s="86"/>
      <c r="G601" s="86"/>
      <c r="H601" s="86"/>
    </row>
    <row r="602" spans="3:8">
      <c r="C602" s="86"/>
      <c r="D602" s="86"/>
      <c r="E602" s="86"/>
      <c r="F602" s="86"/>
      <c r="G602" s="86"/>
      <c r="H602" s="86"/>
    </row>
    <row r="603" spans="3:8">
      <c r="C603" s="86"/>
      <c r="D603" s="86"/>
      <c r="E603" s="86"/>
      <c r="F603" s="86"/>
      <c r="G603" s="86"/>
      <c r="H603" s="86"/>
    </row>
    <row r="604" spans="3:8">
      <c r="C604" s="86"/>
      <c r="D604" s="86"/>
      <c r="E604" s="86"/>
      <c r="F604" s="86"/>
      <c r="G604" s="86"/>
      <c r="H604" s="86"/>
    </row>
    <row r="605" spans="3:8">
      <c r="C605" s="86"/>
      <c r="D605" s="86"/>
      <c r="E605" s="86"/>
      <c r="F605" s="86"/>
      <c r="G605" s="86"/>
      <c r="H605" s="86"/>
    </row>
    <row r="606" spans="3:8">
      <c r="C606" s="86"/>
      <c r="D606" s="86"/>
      <c r="E606" s="86"/>
      <c r="F606" s="86"/>
      <c r="G606" s="86"/>
      <c r="H606" s="86"/>
    </row>
    <row r="607" spans="3:8">
      <c r="C607" s="86"/>
      <c r="D607" s="86"/>
      <c r="E607" s="86"/>
      <c r="F607" s="86"/>
      <c r="G607" s="86"/>
      <c r="H607" s="86"/>
    </row>
    <row r="608" spans="3:8">
      <c r="C608" s="86"/>
      <c r="D608" s="86"/>
      <c r="E608" s="86"/>
      <c r="F608" s="86"/>
      <c r="G608" s="86"/>
      <c r="H608" s="86"/>
    </row>
    <row r="609" spans="3:8">
      <c r="C609" s="86"/>
      <c r="D609" s="86"/>
      <c r="E609" s="86"/>
      <c r="F609" s="86"/>
      <c r="G609" s="86"/>
      <c r="H609" s="86"/>
    </row>
    <row r="610" spans="3:8">
      <c r="C610" s="86"/>
      <c r="D610" s="86"/>
      <c r="E610" s="86"/>
      <c r="F610" s="86"/>
      <c r="G610" s="86"/>
      <c r="H610" s="86"/>
    </row>
    <row r="611" spans="3:8">
      <c r="C611" s="86"/>
      <c r="D611" s="86"/>
      <c r="E611" s="86"/>
      <c r="F611" s="86"/>
      <c r="G611" s="86"/>
      <c r="H611" s="86"/>
    </row>
    <row r="612" spans="3:8">
      <c r="C612" s="86"/>
      <c r="D612" s="86"/>
      <c r="E612" s="86"/>
      <c r="F612" s="86"/>
      <c r="G612" s="86"/>
      <c r="H612" s="86"/>
    </row>
  </sheetData>
  <pageMargins left="0.78749999999999998" right="0.78749999999999998" top="1.05277777777778" bottom="1.05277777777778" header="0.78749999999999998" footer="0.78749999999999998"/>
  <pageSetup paperSize="9" orientation="portrait" useFirstPageNumber="1" r:id="rId1"/>
  <headerFooter>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Notes</vt:lpstr>
      <vt:lpstr>Changes</vt:lpstr>
      <vt:lpstr>Check</vt:lpstr>
      <vt:lpstr>Popn, Inflation, GDP, Trade</vt:lpstr>
      <vt:lpstr>GDP (Tb1)</vt:lpstr>
      <vt:lpstr>Rev (Tb12)</vt:lpstr>
      <vt:lpstr>Rev compare</vt:lpstr>
      <vt:lpstr>Exp (Tb13A)</vt:lpstr>
      <vt:lpstr>Exp (Tb13B)</vt:lpstr>
      <vt:lpstr>Exp compare</vt:lpstr>
      <vt:lpstr>Fin (Tb14)</vt:lpstr>
      <vt:lpstr>Fin compare</vt:lpstr>
      <vt:lpstr>Debt (Tb15)</vt:lpstr>
      <vt:lpstr>Debt compare</vt:lpstr>
      <vt:lpstr>Prices (Tb9)</vt:lpstr>
      <vt:lpstr>Analysis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dc:creator>
  <cp:keywords/>
  <dc:description/>
  <cp:lastModifiedBy>Rohan Fox</cp:lastModifiedBy>
  <cp:revision/>
  <dcterms:created xsi:type="dcterms:W3CDTF">2015-12-07T01:17:45Z</dcterms:created>
  <dcterms:modified xsi:type="dcterms:W3CDTF">2021-06-03T08:04:00Z</dcterms:modified>
  <cp:category/>
  <cp:contentStatus/>
</cp:coreProperties>
</file>