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4210682\Dropbox (Devpolicy)\UPNG Economics Division\Rohan's doc's\Research\2021 Resource curse &amp; XR\"/>
    </mc:Choice>
  </mc:AlternateContent>
  <bookViews>
    <workbookView xWindow="0" yWindow="0" windowWidth="27720" windowHeight="12150"/>
  </bookViews>
  <sheets>
    <sheet name="Sheet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4" l="1"/>
  <c r="F116" i="4"/>
  <c r="D116" i="4"/>
  <c r="D59" i="4"/>
  <c r="E59" i="4" l="1"/>
  <c r="F59" i="4"/>
  <c r="E60" i="4"/>
  <c r="F60" i="4"/>
  <c r="E61" i="4"/>
  <c r="F61" i="4"/>
  <c r="D60" i="4"/>
  <c r="D61" i="4"/>
  <c r="D50" i="4"/>
  <c r="E50" i="4"/>
  <c r="F50" i="4"/>
  <c r="E49" i="4"/>
  <c r="F49" i="4"/>
  <c r="D49" i="4"/>
  <c r="D39" i="4"/>
  <c r="E39" i="4"/>
  <c r="F39" i="4"/>
  <c r="F57" i="4" s="1"/>
  <c r="F63" i="4" s="1"/>
  <c r="E38" i="4"/>
  <c r="F38" i="4"/>
  <c r="D38" i="4"/>
  <c r="E24" i="4"/>
  <c r="E67" i="4" s="1"/>
  <c r="E25" i="4"/>
  <c r="E26" i="4"/>
  <c r="E69" i="4" s="1"/>
  <c r="E27" i="4"/>
  <c r="E28" i="4"/>
  <c r="E71" i="4" s="1"/>
  <c r="E23" i="4"/>
  <c r="D24" i="4"/>
  <c r="D25" i="4"/>
  <c r="D26" i="4"/>
  <c r="D69" i="4" s="1"/>
  <c r="D27" i="4"/>
  <c r="D70" i="4" s="1"/>
  <c r="D28" i="4"/>
  <c r="D23" i="4"/>
  <c r="F27" i="4"/>
  <c r="F70" i="4" s="1"/>
  <c r="F26" i="4"/>
  <c r="F25" i="4"/>
  <c r="F68" i="4" s="1"/>
  <c r="F24" i="4"/>
  <c r="F23" i="4"/>
  <c r="D56" i="4" l="1"/>
  <c r="D62" i="4" s="1"/>
  <c r="E57" i="4"/>
  <c r="E63" i="4" s="1"/>
  <c r="F56" i="4"/>
  <c r="F62" i="4" s="1"/>
  <c r="E75" i="4"/>
  <c r="E81" i="4" s="1"/>
  <c r="E94" i="4" s="1"/>
  <c r="E101" i="4"/>
  <c r="D57" i="4"/>
  <c r="D63" i="4" s="1"/>
  <c r="D67" i="4"/>
  <c r="D102" i="4"/>
  <c r="E56" i="4"/>
  <c r="E62" i="4" s="1"/>
  <c r="E68" i="4"/>
  <c r="F74" i="4"/>
  <c r="F80" i="4" s="1"/>
  <c r="F93" i="4" s="1"/>
  <c r="F100" i="4"/>
  <c r="F102" i="4"/>
  <c r="D75" i="4"/>
  <c r="D81" i="4" s="1"/>
  <c r="D94" i="4" s="1"/>
  <c r="D101" i="4"/>
  <c r="E77" i="4"/>
  <c r="E83" i="4" s="1"/>
  <c r="E96" i="4" s="1"/>
  <c r="E103" i="4"/>
  <c r="E73" i="4"/>
  <c r="E79" i="4" s="1"/>
  <c r="E92" i="4" s="1"/>
  <c r="E99" i="4"/>
  <c r="D68" i="4"/>
  <c r="E70" i="4"/>
  <c r="D71" i="4"/>
  <c r="F69" i="4"/>
  <c r="F67" i="4"/>
  <c r="F28" i="4"/>
  <c r="D76" i="4" l="1"/>
  <c r="D82" i="4" s="1"/>
  <c r="D95" i="4" s="1"/>
  <c r="F76" i="4"/>
  <c r="F82" i="4" s="1"/>
  <c r="F95" i="4" s="1"/>
  <c r="D77" i="4"/>
  <c r="D83" i="4" s="1"/>
  <c r="D96" i="4" s="1"/>
  <c r="D103" i="4"/>
  <c r="F75" i="4"/>
  <c r="F81" i="4" s="1"/>
  <c r="F94" i="4" s="1"/>
  <c r="F101" i="4"/>
  <c r="E76" i="4"/>
  <c r="E82" i="4" s="1"/>
  <c r="E95" i="4" s="1"/>
  <c r="E102" i="4"/>
  <c r="E104" i="4" s="1"/>
  <c r="E74" i="4"/>
  <c r="E80" i="4" s="1"/>
  <c r="E93" i="4" s="1"/>
  <c r="E100" i="4"/>
  <c r="F73" i="4"/>
  <c r="F79" i="4" s="1"/>
  <c r="F92" i="4" s="1"/>
  <c r="F99" i="4"/>
  <c r="D74" i="4"/>
  <c r="D80" i="4" s="1"/>
  <c r="D93" i="4" s="1"/>
  <c r="D100" i="4"/>
  <c r="D73" i="4"/>
  <c r="D79" i="4" s="1"/>
  <c r="D92" i="4" s="1"/>
  <c r="D99" i="4"/>
  <c r="D104" i="4" s="1"/>
  <c r="F71" i="4"/>
  <c r="E97" i="4" l="1"/>
  <c r="E106" i="4" s="1"/>
  <c r="D97" i="4"/>
  <c r="D106" i="4" s="1"/>
  <c r="F77" i="4"/>
  <c r="F83" i="4" s="1"/>
  <c r="F96" i="4" s="1"/>
  <c r="F103" i="4"/>
  <c r="F104" i="4" s="1"/>
  <c r="F97" i="4" l="1"/>
  <c r="F106" i="4" s="1"/>
</calcChain>
</file>

<file path=xl/sharedStrings.xml><?xml version="1.0" encoding="utf-8"?>
<sst xmlns="http://schemas.openxmlformats.org/spreadsheetml/2006/main" count="181" uniqueCount="49">
  <si>
    <t>Palm Oil</t>
  </si>
  <si>
    <t>Coffee</t>
  </si>
  <si>
    <t>Cocoa</t>
  </si>
  <si>
    <t>https://www.macrotrends.net/2535/coffee-prices-historical-chart-data</t>
  </si>
  <si>
    <t>USD per lbs</t>
  </si>
  <si>
    <t>USD per kg</t>
  </si>
  <si>
    <t>tonne to lbs conversion</t>
  </si>
  <si>
    <t>tonne to kg conversion</t>
  </si>
  <si>
    <t>https://www.statista.com/statistics/675801/average-prices-cocoa-worldwide/</t>
  </si>
  <si>
    <t>https://www.statista.com/statistics/675813/average-prices-palm-oil-worldwide/</t>
  </si>
  <si>
    <t>USD per metric ton</t>
  </si>
  <si>
    <t>BPNG QEB tables</t>
  </si>
  <si>
    <t>Source</t>
  </si>
  <si>
    <t>Agricultural export volume ('000s tonnes)</t>
  </si>
  <si>
    <t>Agricultural export volume (kg, lbs, metric ton)</t>
  </si>
  <si>
    <t xml:space="preserve">Convert to volume unit </t>
  </si>
  <si>
    <t>Kg</t>
  </si>
  <si>
    <t>Lbs</t>
  </si>
  <si>
    <t>Metric ton</t>
  </si>
  <si>
    <t>USD price per (kg, lbs, metric ton)</t>
  </si>
  <si>
    <t>Nominal exchange rate (USD to Kina)</t>
  </si>
  <si>
    <t>not calculated</t>
  </si>
  <si>
    <t>BPNG</t>
  </si>
  <si>
    <t>Calculation</t>
  </si>
  <si>
    <t>Xrate misalignment estimation</t>
  </si>
  <si>
    <t>REER index</t>
  </si>
  <si>
    <t>https://data.worldbank.org/indicator/PX.REX.REER?locations=PG</t>
  </si>
  <si>
    <t>% real appreciation since 2017</t>
  </si>
  <si>
    <t>% nominal appreciation since 2017</t>
  </si>
  <si>
    <t>Possible Kina rate (no misalignment)</t>
  </si>
  <si>
    <t>Export volumes &amp; prices (raw data)</t>
  </si>
  <si>
    <t xml:space="preserve">Actual earnings </t>
  </si>
  <si>
    <t>Kina export earnings calculations (vol x price x xrate)</t>
  </si>
  <si>
    <t>Possible earnings</t>
  </si>
  <si>
    <t>Difference</t>
  </si>
  <si>
    <t>Total</t>
  </si>
  <si>
    <t>Convert to 2020 prices</t>
  </si>
  <si>
    <t>Dif between REER appreciation &amp; nominal appreciation since 2017 assuming initial misalignment of 20% in 2017</t>
  </si>
  <si>
    <t>CPI deflator</t>
  </si>
  <si>
    <t>Difference (2020 prices)</t>
  </si>
  <si>
    <t>PNG budget database 2021 budget</t>
  </si>
  <si>
    <t>Actual earnings (2020 prices)</t>
  </si>
  <si>
    <t xml:space="preserve">Total </t>
  </si>
  <si>
    <t>Difference as % of actual earnings</t>
  </si>
  <si>
    <t xml:space="preserve">Calculation </t>
  </si>
  <si>
    <t>% of total revenues</t>
  </si>
  <si>
    <t>Average yearly increase</t>
  </si>
  <si>
    <t>Fox &amp; Schroder 2017: https://onlinelibrary.wiley.com/doi/full/10.1002/app5.205</t>
  </si>
  <si>
    <t>Exchange rate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</si>
</sst>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8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8.25"/>
      <name val="Helv"/>
    </font>
    <font>
      <sz val="8.5"/>
      <name val="Arial"/>
      <family val="2"/>
    </font>
    <font>
      <b/>
      <sz val="8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.5"/>
      <name val="Arial"/>
      <family val="2"/>
    </font>
    <font>
      <b/>
      <i/>
      <sz val="8.5"/>
      <name val="Arial"/>
      <family val="2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vertical="top"/>
    </xf>
    <xf numFmtId="164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2" fontId="2" fillId="0" borderId="0" xfId="1" applyNumberFormat="1" applyFont="1" applyFill="1" applyAlignment="1">
      <alignment horizontal="center"/>
    </xf>
    <xf numFmtId="9" fontId="2" fillId="0" borderId="0" xfId="4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64" fontId="7" fillId="0" borderId="0" xfId="1" applyNumberFormat="1" applyFont="1" applyFill="1" applyAlignment="1">
      <alignment horizontal="left"/>
    </xf>
    <xf numFmtId="0" fontId="5" fillId="0" borderId="0" xfId="0" applyFont="1"/>
    <xf numFmtId="9" fontId="2" fillId="0" borderId="0" xfId="1" applyNumberFormat="1" applyFont="1" applyFill="1" applyAlignment="1">
      <alignment horizontal="center"/>
    </xf>
    <xf numFmtId="9" fontId="0" fillId="0" borderId="0" xfId="4" applyFont="1"/>
    <xf numFmtId="44" fontId="0" fillId="0" borderId="0" xfId="3" applyFont="1"/>
    <xf numFmtId="44" fontId="0" fillId="0" borderId="0" xfId="0" applyNumberFormat="1"/>
    <xf numFmtId="0" fontId="8" fillId="0" borderId="0" xfId="1" applyFont="1" applyFill="1" applyBorder="1" applyAlignment="1">
      <alignment horizontal="center"/>
    </xf>
    <xf numFmtId="0" fontId="9" fillId="0" borderId="0" xfId="0" applyFont="1"/>
    <xf numFmtId="0" fontId="7" fillId="0" borderId="0" xfId="1" applyFont="1" applyFill="1" applyAlignment="1">
      <alignment horizontal="center"/>
    </xf>
    <xf numFmtId="0" fontId="10" fillId="0" borderId="0" xfId="5" applyFont="1"/>
    <xf numFmtId="0" fontId="7" fillId="0" borderId="0" xfId="1" applyFont="1" applyFill="1" applyAlignment="1">
      <alignment horizontal="left"/>
    </xf>
    <xf numFmtId="168" fontId="0" fillId="0" borderId="0" xfId="0" applyNumberFormat="1"/>
    <xf numFmtId="0" fontId="0" fillId="0" borderId="1" xfId="0" applyBorder="1"/>
    <xf numFmtId="0" fontId="5" fillId="0" borderId="1" xfId="0" applyFont="1" applyBorder="1"/>
    <xf numFmtId="0" fontId="2" fillId="0" borderId="1" xfId="1" applyFont="1" applyFill="1" applyBorder="1" applyAlignment="1">
      <alignment horizontal="left"/>
    </xf>
    <xf numFmtId="168" fontId="0" fillId="0" borderId="1" xfId="2" applyNumberFormat="1" applyFont="1" applyBorder="1"/>
    <xf numFmtId="9" fontId="0" fillId="0" borderId="1" xfId="4" applyFont="1" applyBorder="1"/>
    <xf numFmtId="168" fontId="0" fillId="0" borderId="1" xfId="0" applyNumberFormat="1" applyBorder="1"/>
  </cellXfs>
  <cellStyles count="6">
    <cellStyle name="Comma" xfId="2" builtinId="3"/>
    <cellStyle name="Currency" xfId="3" builtinId="4"/>
    <cellStyle name="Hyperlink" xfId="5" builtinId="8"/>
    <cellStyle name="Normal" xfId="0" builtinId="0"/>
    <cellStyle name="Normal 3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crotrends.net/2535/coffee-prices-historical-chart-data" TargetMode="External"/><Relationship Id="rId1" Type="http://schemas.openxmlformats.org/officeDocument/2006/relationships/hyperlink" Target="https://www.statista.com/statistics/675801/average-prices-cocoa-worldwi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6"/>
  <sheetViews>
    <sheetView tabSelected="1" topLeftCell="A31" workbookViewId="0">
      <selection activeCell="J33" sqref="J33"/>
    </sheetView>
  </sheetViews>
  <sheetFormatPr defaultRowHeight="15" x14ac:dyDescent="0.25"/>
  <cols>
    <col min="1" max="1" width="37.7109375" customWidth="1"/>
    <col min="3" max="3" width="8.85546875" customWidth="1"/>
    <col min="4" max="6" width="17.7109375" customWidth="1"/>
    <col min="7" max="7" width="21.28515625" style="16" customWidth="1"/>
  </cols>
  <sheetData>
    <row r="2" spans="1:7" x14ac:dyDescent="0.25">
      <c r="D2" s="10" t="s">
        <v>2</v>
      </c>
      <c r="E2" s="10" t="s">
        <v>1</v>
      </c>
      <c r="F2" s="10" t="s">
        <v>0</v>
      </c>
      <c r="G2" s="15" t="s">
        <v>12</v>
      </c>
    </row>
    <row r="3" spans="1:7" x14ac:dyDescent="0.25">
      <c r="A3" s="10" t="s">
        <v>30</v>
      </c>
    </row>
    <row r="4" spans="1:7" x14ac:dyDescent="0.25">
      <c r="A4" s="1" t="s">
        <v>13</v>
      </c>
      <c r="B4" s="1">
        <v>2014</v>
      </c>
      <c r="C4" s="2"/>
      <c r="D4" s="3">
        <v>33.6</v>
      </c>
      <c r="E4" s="3">
        <v>48.351999999999997</v>
      </c>
      <c r="F4" s="3">
        <v>514.83100000000002</v>
      </c>
      <c r="G4" s="17" t="s">
        <v>11</v>
      </c>
    </row>
    <row r="5" spans="1:7" x14ac:dyDescent="0.25">
      <c r="A5" s="1" t="s">
        <v>13</v>
      </c>
      <c r="B5" s="1">
        <v>2015</v>
      </c>
      <c r="C5" s="2"/>
      <c r="D5" s="3">
        <v>30.9</v>
      </c>
      <c r="E5" s="3">
        <v>42.800000000000004</v>
      </c>
      <c r="F5" s="3">
        <v>486.93299999999999</v>
      </c>
      <c r="G5" s="17" t="s">
        <v>11</v>
      </c>
    </row>
    <row r="6" spans="1:7" x14ac:dyDescent="0.25">
      <c r="A6" s="1" t="s">
        <v>13</v>
      </c>
      <c r="B6" s="1">
        <v>2016</v>
      </c>
      <c r="C6" s="2"/>
      <c r="D6" s="3">
        <v>40.1</v>
      </c>
      <c r="E6" s="3">
        <v>68</v>
      </c>
      <c r="F6" s="3">
        <v>540.70000000000005</v>
      </c>
      <c r="G6" s="17" t="s">
        <v>11</v>
      </c>
    </row>
    <row r="7" spans="1:7" x14ac:dyDescent="0.25">
      <c r="A7" s="1" t="s">
        <v>13</v>
      </c>
      <c r="B7" s="1">
        <v>2017</v>
      </c>
      <c r="C7" s="2"/>
      <c r="D7" s="3">
        <v>31.900000000000002</v>
      </c>
      <c r="E7" s="3">
        <v>47.8</v>
      </c>
      <c r="F7" s="3">
        <v>621.79999999999995</v>
      </c>
      <c r="G7" s="17" t="s">
        <v>11</v>
      </c>
    </row>
    <row r="8" spans="1:7" x14ac:dyDescent="0.25">
      <c r="A8" s="1" t="s">
        <v>13</v>
      </c>
      <c r="B8" s="1">
        <v>2018</v>
      </c>
      <c r="C8" s="2"/>
      <c r="D8" s="3">
        <v>33.299999999999997</v>
      </c>
      <c r="E8" s="3">
        <v>52.128</v>
      </c>
      <c r="F8" s="3">
        <v>614.346</v>
      </c>
      <c r="G8" s="17" t="s">
        <v>11</v>
      </c>
    </row>
    <row r="9" spans="1:7" x14ac:dyDescent="0.25">
      <c r="A9" s="1" t="s">
        <v>13</v>
      </c>
      <c r="B9" s="1">
        <v>2019</v>
      </c>
      <c r="C9" s="2"/>
      <c r="D9" s="3">
        <v>26.4</v>
      </c>
      <c r="E9" s="3">
        <v>47.2</v>
      </c>
      <c r="F9" s="3">
        <v>571.29999999999995</v>
      </c>
      <c r="G9" s="17" t="s">
        <v>11</v>
      </c>
    </row>
    <row r="10" spans="1:7" x14ac:dyDescent="0.25">
      <c r="A10" s="1"/>
      <c r="B10" s="1"/>
      <c r="C10" s="2"/>
      <c r="D10" s="3"/>
      <c r="E10" s="3"/>
      <c r="F10" s="3"/>
      <c r="G10" s="17"/>
    </row>
    <row r="11" spans="1:7" x14ac:dyDescent="0.25">
      <c r="B11" s="8" t="s">
        <v>12</v>
      </c>
      <c r="C11" s="2"/>
      <c r="D11" s="9" t="s">
        <v>8</v>
      </c>
      <c r="E11" s="9" t="s">
        <v>3</v>
      </c>
      <c r="F11" s="9" t="s">
        <v>9</v>
      </c>
    </row>
    <row r="12" spans="1:7" x14ac:dyDescent="0.25">
      <c r="B12" s="1"/>
      <c r="C12" s="2"/>
      <c r="D12" s="3" t="s">
        <v>5</v>
      </c>
      <c r="E12" s="3" t="s">
        <v>4</v>
      </c>
      <c r="F12" s="3" t="s">
        <v>10</v>
      </c>
    </row>
    <row r="13" spans="1:7" x14ac:dyDescent="0.25">
      <c r="A13" s="1" t="s">
        <v>19</v>
      </c>
      <c r="B13" s="1">
        <v>2014</v>
      </c>
      <c r="C13" s="2"/>
      <c r="D13" s="3">
        <v>3.06</v>
      </c>
      <c r="E13" s="5">
        <v>1.78</v>
      </c>
      <c r="F13" s="3">
        <v>837</v>
      </c>
    </row>
    <row r="14" spans="1:7" x14ac:dyDescent="0.25">
      <c r="A14" s="1" t="s">
        <v>19</v>
      </c>
      <c r="B14" s="1">
        <v>2015</v>
      </c>
      <c r="C14" s="2"/>
      <c r="D14" s="3">
        <v>3.14</v>
      </c>
      <c r="E14" s="5">
        <v>1.33</v>
      </c>
      <c r="F14" s="3">
        <v>663</v>
      </c>
    </row>
    <row r="15" spans="1:7" x14ac:dyDescent="0.25">
      <c r="A15" s="1" t="s">
        <v>19</v>
      </c>
      <c r="B15" s="1">
        <v>2016</v>
      </c>
      <c r="C15" s="2"/>
      <c r="D15" s="3">
        <v>2.89</v>
      </c>
      <c r="E15" s="5">
        <v>1.37</v>
      </c>
      <c r="F15" s="3">
        <v>736</v>
      </c>
    </row>
    <row r="16" spans="1:7" x14ac:dyDescent="0.25">
      <c r="A16" s="1" t="s">
        <v>19</v>
      </c>
      <c r="B16" s="1">
        <v>2017</v>
      </c>
      <c r="C16" s="2"/>
      <c r="D16" s="3">
        <v>2.0299999999999998</v>
      </c>
      <c r="E16" s="5">
        <v>1.33</v>
      </c>
      <c r="F16" s="3">
        <v>748</v>
      </c>
    </row>
    <row r="17" spans="1:7" x14ac:dyDescent="0.25">
      <c r="A17" s="1" t="s">
        <v>19</v>
      </c>
      <c r="B17" s="1">
        <v>2018</v>
      </c>
      <c r="C17" s="2"/>
      <c r="D17" s="3">
        <v>2.29</v>
      </c>
      <c r="E17" s="5">
        <v>1.1399999999999999</v>
      </c>
      <c r="F17" s="3">
        <v>639</v>
      </c>
    </row>
    <row r="18" spans="1:7" x14ac:dyDescent="0.25">
      <c r="A18" s="1" t="s">
        <v>19</v>
      </c>
      <c r="B18" s="1">
        <v>2019</v>
      </c>
      <c r="C18" s="2"/>
      <c r="D18" s="1">
        <v>2.34</v>
      </c>
      <c r="E18" s="5">
        <v>1.02</v>
      </c>
      <c r="F18" s="1">
        <v>601</v>
      </c>
    </row>
    <row r="19" spans="1:7" x14ac:dyDescent="0.25">
      <c r="A19" s="1"/>
      <c r="B19" s="1"/>
      <c r="C19" s="2"/>
      <c r="D19" s="1"/>
      <c r="E19" s="5"/>
      <c r="F19" s="1"/>
    </row>
    <row r="20" spans="1:7" x14ac:dyDescent="0.25">
      <c r="A20" s="10" t="s">
        <v>15</v>
      </c>
      <c r="B20" s="1"/>
      <c r="C20" s="2"/>
      <c r="D20" t="s">
        <v>16</v>
      </c>
      <c r="E20" t="s">
        <v>17</v>
      </c>
      <c r="F20" t="s">
        <v>18</v>
      </c>
    </row>
    <row r="21" spans="1:7" x14ac:dyDescent="0.25">
      <c r="B21" s="4" t="s">
        <v>6</v>
      </c>
      <c r="C21" s="2"/>
      <c r="D21" s="3"/>
      <c r="E21" s="3">
        <v>2204.623</v>
      </c>
      <c r="F21" s="3"/>
    </row>
    <row r="22" spans="1:7" x14ac:dyDescent="0.25">
      <c r="B22" s="4" t="s">
        <v>7</v>
      </c>
      <c r="C22" s="2"/>
      <c r="D22" s="3">
        <v>1000</v>
      </c>
      <c r="E22" s="3"/>
      <c r="F22" s="3"/>
      <c r="G22" s="17"/>
    </row>
    <row r="23" spans="1:7" x14ac:dyDescent="0.25">
      <c r="A23" s="1" t="s">
        <v>14</v>
      </c>
      <c r="B23" s="1">
        <v>2014</v>
      </c>
      <c r="C23" s="2"/>
      <c r="D23" s="7">
        <f>D4*$D$22*1000</f>
        <v>33600000</v>
      </c>
      <c r="E23" s="3">
        <f>E4*$E$21*1000</f>
        <v>106597931.29599999</v>
      </c>
      <c r="F23" s="3">
        <f>F4*1000</f>
        <v>514831</v>
      </c>
      <c r="G23" s="17" t="s">
        <v>23</v>
      </c>
    </row>
    <row r="24" spans="1:7" x14ac:dyDescent="0.25">
      <c r="A24" s="1" t="s">
        <v>14</v>
      </c>
      <c r="B24" s="1">
        <v>2015</v>
      </c>
      <c r="C24" s="2"/>
      <c r="D24" s="7">
        <f>D5*$D$22*1000</f>
        <v>30900000</v>
      </c>
      <c r="E24" s="3">
        <f>E5*$E$21*1000</f>
        <v>94357864.400000006</v>
      </c>
      <c r="F24" s="3">
        <f>F5*1000</f>
        <v>486933</v>
      </c>
      <c r="G24" s="17" t="s">
        <v>23</v>
      </c>
    </row>
    <row r="25" spans="1:7" x14ac:dyDescent="0.25">
      <c r="A25" s="1" t="s">
        <v>14</v>
      </c>
      <c r="B25" s="1">
        <v>2016</v>
      </c>
      <c r="C25" s="2"/>
      <c r="D25" s="7">
        <f>D6*$D$22*1000</f>
        <v>40100000</v>
      </c>
      <c r="E25" s="3">
        <f>E6*$E$21*1000</f>
        <v>149914364</v>
      </c>
      <c r="F25" s="3">
        <f>F6*1000</f>
        <v>540700</v>
      </c>
      <c r="G25" s="17" t="s">
        <v>23</v>
      </c>
    </row>
    <row r="26" spans="1:7" x14ac:dyDescent="0.25">
      <c r="A26" s="1" t="s">
        <v>14</v>
      </c>
      <c r="B26" s="1">
        <v>2017</v>
      </c>
      <c r="C26" s="2"/>
      <c r="D26" s="7">
        <f>D7*$D$22*1000</f>
        <v>31900000.000000004</v>
      </c>
      <c r="E26" s="3">
        <f>E7*$E$21*1000</f>
        <v>105380979.39999999</v>
      </c>
      <c r="F26" s="3">
        <f>F7*1000</f>
        <v>621800</v>
      </c>
      <c r="G26" s="17" t="s">
        <v>23</v>
      </c>
    </row>
    <row r="27" spans="1:7" x14ac:dyDescent="0.25">
      <c r="A27" s="1" t="s">
        <v>14</v>
      </c>
      <c r="B27" s="1">
        <v>2018</v>
      </c>
      <c r="C27" s="2"/>
      <c r="D27" s="7">
        <f>D8*$D$22*1000</f>
        <v>33300000</v>
      </c>
      <c r="E27" s="3">
        <f>E8*$E$21*1000</f>
        <v>114922587.744</v>
      </c>
      <c r="F27" s="3">
        <f>F8*1000</f>
        <v>614346</v>
      </c>
      <c r="G27" s="17" t="s">
        <v>23</v>
      </c>
    </row>
    <row r="28" spans="1:7" x14ac:dyDescent="0.25">
      <c r="A28" s="1" t="s">
        <v>14</v>
      </c>
      <c r="B28" s="1">
        <v>2019</v>
      </c>
      <c r="C28" s="2"/>
      <c r="D28" s="7">
        <f>D9*$D$22*1000</f>
        <v>26400000</v>
      </c>
      <c r="E28" s="3">
        <f>E9*$E$21*1000</f>
        <v>104058205.60000001</v>
      </c>
      <c r="F28" s="3">
        <f>F9*1000</f>
        <v>571300</v>
      </c>
      <c r="G28" s="17" t="s">
        <v>23</v>
      </c>
    </row>
    <row r="29" spans="1:7" x14ac:dyDescent="0.25">
      <c r="A29" s="1"/>
      <c r="B29" s="1"/>
      <c r="C29" s="2"/>
      <c r="D29" s="7"/>
      <c r="E29" s="3"/>
      <c r="F29" s="3"/>
      <c r="G29" s="17"/>
    </row>
    <row r="30" spans="1:7" x14ac:dyDescent="0.25">
      <c r="A30" s="10" t="s">
        <v>48</v>
      </c>
      <c r="B30" s="1"/>
      <c r="C30" s="2"/>
      <c r="D30" s="7"/>
      <c r="E30" s="3"/>
      <c r="F30" s="3"/>
      <c r="G30" s="17"/>
    </row>
    <row r="31" spans="1:7" x14ac:dyDescent="0.25">
      <c r="A31" s="1" t="s">
        <v>20</v>
      </c>
      <c r="B31" s="1">
        <v>2014</v>
      </c>
      <c r="C31" s="2"/>
      <c r="D31" s="1">
        <v>2.4613849999999999</v>
      </c>
      <c r="E31" s="1">
        <v>2.4613849999999999</v>
      </c>
      <c r="F31" s="1">
        <v>2.4613849999999999</v>
      </c>
      <c r="G31" s="17" t="s">
        <v>22</v>
      </c>
    </row>
    <row r="32" spans="1:7" x14ac:dyDescent="0.25">
      <c r="A32" s="1" t="s">
        <v>20</v>
      </c>
      <c r="B32" s="1">
        <v>2015</v>
      </c>
      <c r="C32" s="2"/>
      <c r="D32" s="1">
        <v>2.7684116666666698</v>
      </c>
      <c r="E32" s="1">
        <v>2.7684116666666698</v>
      </c>
      <c r="F32" s="1">
        <v>2.7684116666666698</v>
      </c>
      <c r="G32" s="17" t="s">
        <v>22</v>
      </c>
    </row>
    <row r="33" spans="1:7" x14ac:dyDescent="0.25">
      <c r="A33" s="1" t="s">
        <v>20</v>
      </c>
      <c r="B33" s="1">
        <v>2016</v>
      </c>
      <c r="C33" s="2"/>
      <c r="D33" s="1">
        <v>3.1330293018560398</v>
      </c>
      <c r="E33" s="1">
        <v>3.1330293018560398</v>
      </c>
      <c r="F33" s="1">
        <v>3.1330293018560398</v>
      </c>
      <c r="G33" s="17" t="s">
        <v>22</v>
      </c>
    </row>
    <row r="34" spans="1:7" x14ac:dyDescent="0.25">
      <c r="A34" s="1" t="s">
        <v>20</v>
      </c>
      <c r="B34" s="1">
        <v>2017</v>
      </c>
      <c r="C34" s="2"/>
      <c r="D34" s="1">
        <v>3.1887883828961701</v>
      </c>
      <c r="E34" s="1">
        <v>3.1887883828961701</v>
      </c>
      <c r="F34" s="1">
        <v>3.1887883828961701</v>
      </c>
      <c r="G34" s="17" t="s">
        <v>22</v>
      </c>
    </row>
    <row r="35" spans="1:7" x14ac:dyDescent="0.25">
      <c r="A35" s="1" t="s">
        <v>20</v>
      </c>
      <c r="B35" s="1">
        <v>2018</v>
      </c>
      <c r="C35" s="2"/>
      <c r="D35" s="1">
        <v>3.2934630812508003</v>
      </c>
      <c r="E35" s="1">
        <v>3.2934630812508003</v>
      </c>
      <c r="F35" s="1">
        <v>3.2934630812508003</v>
      </c>
      <c r="G35" s="17" t="s">
        <v>22</v>
      </c>
    </row>
    <row r="36" spans="1:7" x14ac:dyDescent="0.25">
      <c r="A36" s="1" t="s">
        <v>20</v>
      </c>
      <c r="B36" s="1">
        <v>2019</v>
      </c>
      <c r="C36" s="2"/>
      <c r="D36" s="1">
        <v>3.38753768145423</v>
      </c>
      <c r="E36" s="1">
        <v>3.38753768145423</v>
      </c>
      <c r="F36" s="1">
        <v>3.38753768145423</v>
      </c>
      <c r="G36" s="17" t="s">
        <v>22</v>
      </c>
    </row>
    <row r="37" spans="1:7" x14ac:dyDescent="0.25">
      <c r="B37" s="1"/>
      <c r="C37" s="2"/>
      <c r="D37" s="1"/>
      <c r="E37" s="1"/>
      <c r="F37" s="1"/>
      <c r="G37" s="17"/>
    </row>
    <row r="38" spans="1:7" x14ac:dyDescent="0.25">
      <c r="A38" s="1" t="s">
        <v>28</v>
      </c>
      <c r="B38" s="1">
        <v>2018</v>
      </c>
      <c r="C38" s="2"/>
      <c r="D38" s="6">
        <f>D35/D$34-1</f>
        <v>3.2825852890106422E-2</v>
      </c>
      <c r="E38" s="6">
        <f t="shared" ref="E38:F39" si="0">E35/E$34-1</f>
        <v>3.2825852890106422E-2</v>
      </c>
      <c r="F38" s="6">
        <f t="shared" si="0"/>
        <v>3.2825852890106422E-2</v>
      </c>
      <c r="G38" s="17" t="s">
        <v>23</v>
      </c>
    </row>
    <row r="39" spans="1:7" x14ac:dyDescent="0.25">
      <c r="A39" s="1" t="s">
        <v>28</v>
      </c>
      <c r="B39" s="1">
        <v>2019</v>
      </c>
      <c r="C39" s="2"/>
      <c r="D39" s="6">
        <f>D36/D$34-1</f>
        <v>6.2327528419289013E-2</v>
      </c>
      <c r="E39" s="6">
        <f t="shared" si="0"/>
        <v>6.2327528419289013E-2</v>
      </c>
      <c r="F39" s="6">
        <f t="shared" si="0"/>
        <v>6.2327528419289013E-2</v>
      </c>
      <c r="G39" s="17" t="s">
        <v>23</v>
      </c>
    </row>
    <row r="40" spans="1:7" x14ac:dyDescent="0.25">
      <c r="B40" s="1"/>
      <c r="C40" s="2"/>
      <c r="D40" s="1"/>
      <c r="E40" s="1"/>
      <c r="F40" s="1"/>
    </row>
    <row r="41" spans="1:7" x14ac:dyDescent="0.25">
      <c r="A41" s="1" t="s">
        <v>25</v>
      </c>
      <c r="B41" s="1">
        <v>2014</v>
      </c>
      <c r="D41" s="1">
        <v>122.742</v>
      </c>
      <c r="E41" s="1">
        <v>122.742</v>
      </c>
      <c r="F41" s="1">
        <v>122.742</v>
      </c>
      <c r="G41" s="18" t="s">
        <v>26</v>
      </c>
    </row>
    <row r="42" spans="1:7" x14ac:dyDescent="0.25">
      <c r="A42" s="1" t="s">
        <v>25</v>
      </c>
      <c r="B42" s="1">
        <v>2015</v>
      </c>
      <c r="D42" s="1">
        <v>127.93600000000001</v>
      </c>
      <c r="E42" s="1">
        <v>127.93600000000001</v>
      </c>
      <c r="F42" s="1">
        <v>127.93600000000001</v>
      </c>
      <c r="G42" s="18" t="s">
        <v>26</v>
      </c>
    </row>
    <row r="43" spans="1:7" x14ac:dyDescent="0.25">
      <c r="A43" s="1" t="s">
        <v>25</v>
      </c>
      <c r="B43" s="1">
        <v>2016</v>
      </c>
      <c r="D43" s="1">
        <v>121.158</v>
      </c>
      <c r="E43" s="1">
        <v>121.158</v>
      </c>
      <c r="F43" s="1">
        <v>121.158</v>
      </c>
      <c r="G43" s="18" t="s">
        <v>26</v>
      </c>
    </row>
    <row r="44" spans="1:7" x14ac:dyDescent="0.25">
      <c r="A44" s="1" t="s">
        <v>25</v>
      </c>
      <c r="B44" s="1">
        <v>2017</v>
      </c>
      <c r="D44" s="1">
        <v>122.33499999999999</v>
      </c>
      <c r="E44" s="1">
        <v>122.33499999999999</v>
      </c>
      <c r="F44" s="1">
        <v>122.33499999999999</v>
      </c>
      <c r="G44" s="18" t="s">
        <v>26</v>
      </c>
    </row>
    <row r="45" spans="1:7" x14ac:dyDescent="0.25">
      <c r="A45" s="1" t="s">
        <v>25</v>
      </c>
      <c r="B45" s="1">
        <v>2018</v>
      </c>
      <c r="D45" s="1">
        <v>120.85599999999999</v>
      </c>
      <c r="E45" s="1">
        <v>120.85599999999999</v>
      </c>
      <c r="F45" s="1">
        <v>120.85599999999999</v>
      </c>
      <c r="G45" s="18" t="s">
        <v>26</v>
      </c>
    </row>
    <row r="46" spans="1:7" x14ac:dyDescent="0.25">
      <c r="A46" s="1" t="s">
        <v>25</v>
      </c>
      <c r="B46" s="1">
        <v>2019</v>
      </c>
      <c r="D46" s="1">
        <v>124.768</v>
      </c>
      <c r="E46" s="1">
        <v>124.768</v>
      </c>
      <c r="F46" s="1">
        <v>124.768</v>
      </c>
      <c r="G46" s="18" t="s">
        <v>26</v>
      </c>
    </row>
    <row r="47" spans="1:7" x14ac:dyDescent="0.25">
      <c r="A47" s="1" t="s">
        <v>25</v>
      </c>
      <c r="B47" s="1">
        <v>2020</v>
      </c>
      <c r="D47" s="1">
        <v>127.384</v>
      </c>
      <c r="E47" s="1">
        <v>127.384</v>
      </c>
      <c r="F47" s="1">
        <v>127.384</v>
      </c>
      <c r="G47" s="18" t="s">
        <v>26</v>
      </c>
    </row>
    <row r="49" spans="1:7" x14ac:dyDescent="0.25">
      <c r="A49" s="1" t="s">
        <v>27</v>
      </c>
      <c r="B49" s="1">
        <v>2018</v>
      </c>
      <c r="D49" s="6">
        <f>D45/D$44-1</f>
        <v>-1.2089753545592052E-2</v>
      </c>
      <c r="E49" s="6">
        <f t="shared" ref="E49:F49" si="1">E45/E$44-1</f>
        <v>-1.2089753545592052E-2</v>
      </c>
      <c r="F49" s="6">
        <f t="shared" si="1"/>
        <v>-1.2089753545592052E-2</v>
      </c>
      <c r="G49" s="17" t="s">
        <v>23</v>
      </c>
    </row>
    <row r="50" spans="1:7" x14ac:dyDescent="0.25">
      <c r="A50" s="1" t="s">
        <v>27</v>
      </c>
      <c r="B50" s="1">
        <v>2019</v>
      </c>
      <c r="D50" s="6">
        <f t="shared" ref="D50:F50" si="2">D46/D$44-1</f>
        <v>1.9888012424898793E-2</v>
      </c>
      <c r="E50" s="6">
        <f t="shared" si="2"/>
        <v>1.9888012424898793E-2</v>
      </c>
      <c r="F50" s="6">
        <f t="shared" si="2"/>
        <v>1.9888012424898793E-2</v>
      </c>
      <c r="G50" s="17" t="s">
        <v>23</v>
      </c>
    </row>
    <row r="51" spans="1:7" x14ac:dyDescent="0.25">
      <c r="B51" s="1"/>
      <c r="G51" s="17"/>
    </row>
    <row r="52" spans="1:7" x14ac:dyDescent="0.25">
      <c r="A52" s="1" t="s">
        <v>24</v>
      </c>
      <c r="B52" s="1">
        <v>2014</v>
      </c>
      <c r="C52" s="2"/>
      <c r="D52" s="1" t="s">
        <v>21</v>
      </c>
      <c r="E52" s="1" t="s">
        <v>21</v>
      </c>
      <c r="F52" s="1" t="s">
        <v>21</v>
      </c>
      <c r="G52" s="17"/>
    </row>
    <row r="53" spans="1:7" x14ac:dyDescent="0.25">
      <c r="A53" s="1" t="s">
        <v>24</v>
      </c>
      <c r="B53" s="1">
        <v>2015</v>
      </c>
      <c r="C53" s="2"/>
      <c r="D53" s="11">
        <v>0.24</v>
      </c>
      <c r="E53" s="11">
        <v>0.24</v>
      </c>
      <c r="F53" s="11">
        <v>0.24</v>
      </c>
      <c r="G53" s="19" t="s">
        <v>47</v>
      </c>
    </row>
    <row r="54" spans="1:7" x14ac:dyDescent="0.25">
      <c r="A54" s="1" t="s">
        <v>24</v>
      </c>
      <c r="B54" s="1">
        <v>2016</v>
      </c>
      <c r="C54" s="2"/>
      <c r="D54" s="11">
        <v>0.17</v>
      </c>
      <c r="E54" s="11">
        <v>0.17</v>
      </c>
      <c r="F54" s="11">
        <v>0.17</v>
      </c>
      <c r="G54" s="19" t="s">
        <v>47</v>
      </c>
    </row>
    <row r="55" spans="1:7" x14ac:dyDescent="0.25">
      <c r="A55" s="1" t="s">
        <v>24</v>
      </c>
      <c r="B55" s="1">
        <v>2017</v>
      </c>
      <c r="C55" s="2"/>
      <c r="D55" s="11">
        <v>0.2</v>
      </c>
      <c r="E55" s="11">
        <v>0.2</v>
      </c>
      <c r="F55" s="11">
        <v>0.2</v>
      </c>
      <c r="G55" s="19" t="s">
        <v>47</v>
      </c>
    </row>
    <row r="56" spans="1:7" x14ac:dyDescent="0.25">
      <c r="A56" s="1" t="s">
        <v>24</v>
      </c>
      <c r="B56" s="1">
        <v>2018</v>
      </c>
      <c r="C56" s="2"/>
      <c r="D56" s="11">
        <f>D38-D49+0.2</f>
        <v>0.24491560643569849</v>
      </c>
      <c r="E56" s="11">
        <f>E38-E49+0.2</f>
        <v>0.24491560643569849</v>
      </c>
      <c r="F56" s="11">
        <f>F38-F49+0.2</f>
        <v>0.24491560643569849</v>
      </c>
      <c r="G56" s="19" t="s">
        <v>37</v>
      </c>
    </row>
    <row r="57" spans="1:7" x14ac:dyDescent="0.25">
      <c r="A57" s="1" t="s">
        <v>24</v>
      </c>
      <c r="B57" s="1">
        <v>2019</v>
      </c>
      <c r="D57" s="11">
        <f>D39-D50+0.2</f>
        <v>0.24243951599439023</v>
      </c>
      <c r="E57" s="11">
        <f>E39-E50+0.2</f>
        <v>0.24243951599439023</v>
      </c>
      <c r="F57" s="11">
        <f>F39-F50+0.2</f>
        <v>0.24243951599439023</v>
      </c>
      <c r="G57" s="19" t="s">
        <v>37</v>
      </c>
    </row>
    <row r="58" spans="1:7" x14ac:dyDescent="0.25">
      <c r="G58" s="17"/>
    </row>
    <row r="59" spans="1:7" x14ac:dyDescent="0.25">
      <c r="A59" s="1" t="s">
        <v>29</v>
      </c>
      <c r="B59" s="1">
        <v>2015</v>
      </c>
      <c r="D59" s="1">
        <f>D32*(1+D53)</f>
        <v>3.4328304666666707</v>
      </c>
      <c r="E59" s="1">
        <f>E32*(1+E53)</f>
        <v>3.4328304666666707</v>
      </c>
      <c r="F59" s="1">
        <f>F32*(1+F53)</f>
        <v>3.4328304666666707</v>
      </c>
      <c r="G59" s="17" t="s">
        <v>23</v>
      </c>
    </row>
    <row r="60" spans="1:7" x14ac:dyDescent="0.25">
      <c r="A60" s="1" t="s">
        <v>29</v>
      </c>
      <c r="B60" s="1">
        <v>2016</v>
      </c>
      <c r="D60" s="1">
        <f>D33*(1+D54)</f>
        <v>3.6656442831715665</v>
      </c>
      <c r="E60" s="1">
        <f>E33*(1+E54)</f>
        <v>3.6656442831715665</v>
      </c>
      <c r="F60" s="1">
        <f>F33*(1+F54)</f>
        <v>3.6656442831715665</v>
      </c>
      <c r="G60" s="17" t="s">
        <v>23</v>
      </c>
    </row>
    <row r="61" spans="1:7" x14ac:dyDescent="0.25">
      <c r="A61" s="1" t="s">
        <v>29</v>
      </c>
      <c r="B61" s="1">
        <v>2017</v>
      </c>
      <c r="D61" s="1">
        <f>D34*(1+D55)</f>
        <v>3.8265460594754037</v>
      </c>
      <c r="E61" s="1">
        <f>E34*(1+E55)</f>
        <v>3.8265460594754037</v>
      </c>
      <c r="F61" s="1">
        <f>F34*(1+F55)</f>
        <v>3.8265460594754037</v>
      </c>
      <c r="G61" s="17" t="s">
        <v>23</v>
      </c>
    </row>
    <row r="62" spans="1:7" x14ac:dyDescent="0.25">
      <c r="A62" s="1" t="s">
        <v>29</v>
      </c>
      <c r="B62" s="1">
        <v>2018</v>
      </c>
      <c r="D62" s="1">
        <f>D35*(1+D56)</f>
        <v>4.100083589068924</v>
      </c>
      <c r="E62" s="1">
        <f>E35*(1+E56)</f>
        <v>4.100083589068924</v>
      </c>
      <c r="F62" s="1">
        <f>F35*(1+F56)</f>
        <v>4.100083589068924</v>
      </c>
      <c r="G62" s="17" t="s">
        <v>23</v>
      </c>
    </row>
    <row r="63" spans="1:7" x14ac:dyDescent="0.25">
      <c r="A63" s="1" t="s">
        <v>29</v>
      </c>
      <c r="B63" s="1">
        <v>2019</v>
      </c>
      <c r="D63" s="1">
        <f>D36*(1+D57)</f>
        <v>4.2088106773587519</v>
      </c>
      <c r="E63" s="1">
        <f>E36*(1+E57)</f>
        <v>4.2088106773587519</v>
      </c>
      <c r="F63" s="1">
        <f>F36*(1+F57)</f>
        <v>4.2088106773587519</v>
      </c>
      <c r="G63" s="17" t="s">
        <v>23</v>
      </c>
    </row>
    <row r="64" spans="1:7" x14ac:dyDescent="0.25">
      <c r="G64" s="17"/>
    </row>
    <row r="65" spans="1:7" x14ac:dyDescent="0.25">
      <c r="A65" s="10" t="s">
        <v>32</v>
      </c>
    </row>
    <row r="67" spans="1:7" x14ac:dyDescent="0.25">
      <c r="A67" s="1" t="s">
        <v>31</v>
      </c>
      <c r="B67" s="1">
        <v>2015</v>
      </c>
      <c r="D67" s="13">
        <f>D24*D14*D31</f>
        <v>238818341.00999999</v>
      </c>
      <c r="E67" s="13">
        <f>E24*E14*E31</f>
        <v>308893872.64803803</v>
      </c>
      <c r="F67" s="13">
        <f>F24*F14*F31</f>
        <v>794625113.00191498</v>
      </c>
      <c r="G67" s="17" t="s">
        <v>23</v>
      </c>
    </row>
    <row r="68" spans="1:7" x14ac:dyDescent="0.25">
      <c r="A68" s="1" t="s">
        <v>31</v>
      </c>
      <c r="B68" s="1">
        <v>2016</v>
      </c>
      <c r="D68" s="13">
        <f>D25*D15*D32</f>
        <v>320828459.63833368</v>
      </c>
      <c r="E68" s="13">
        <f>E25*E15*E32</f>
        <v>568583803.78896391</v>
      </c>
      <c r="F68" s="13">
        <f>F25*F15*F32</f>
        <v>1101703818.4906678</v>
      </c>
      <c r="G68" s="17" t="s">
        <v>23</v>
      </c>
    </row>
    <row r="69" spans="1:7" x14ac:dyDescent="0.25">
      <c r="A69" s="1" t="s">
        <v>31</v>
      </c>
      <c r="B69" s="1">
        <v>2017</v>
      </c>
      <c r="D69" s="13">
        <f>D26*D16*D33</f>
        <v>202885578.50029156</v>
      </c>
      <c r="E69" s="13">
        <f>E26*E16*E33</f>
        <v>439115056.10358864</v>
      </c>
      <c r="F69" s="13">
        <f>F26*F16*F33</f>
        <v>1457191979.6807759</v>
      </c>
      <c r="G69" s="17" t="s">
        <v>23</v>
      </c>
    </row>
    <row r="70" spans="1:7" x14ac:dyDescent="0.25">
      <c r="A70" s="1" t="s">
        <v>31</v>
      </c>
      <c r="B70" s="1">
        <v>2018</v>
      </c>
      <c r="D70" s="13">
        <f>D27*D17*D34</f>
        <v>243167435.71451324</v>
      </c>
      <c r="E70" s="13">
        <f>E27*E17*E34</f>
        <v>417768746.51269358</v>
      </c>
      <c r="F70" s="13">
        <f>F27*F17*F34</f>
        <v>1251813388.8545089</v>
      </c>
      <c r="G70" s="17" t="s">
        <v>23</v>
      </c>
    </row>
    <row r="71" spans="1:7" x14ac:dyDescent="0.25">
      <c r="A71" s="1" t="s">
        <v>31</v>
      </c>
      <c r="B71" s="1">
        <v>2019</v>
      </c>
      <c r="D71" s="13">
        <f>D28*D18*D35</f>
        <v>203456975.30734941</v>
      </c>
      <c r="E71" s="13">
        <f>E28*E18*E35</f>
        <v>349566095.61370146</v>
      </c>
      <c r="F71" s="13">
        <f>F28*F18*F35</f>
        <v>1130814830.4494679</v>
      </c>
      <c r="G71" s="17" t="s">
        <v>23</v>
      </c>
    </row>
    <row r="72" spans="1:7" x14ac:dyDescent="0.25">
      <c r="D72" s="13"/>
      <c r="E72" s="13"/>
      <c r="F72" s="13"/>
    </row>
    <row r="73" spans="1:7" x14ac:dyDescent="0.25">
      <c r="A73" s="1" t="s">
        <v>33</v>
      </c>
      <c r="B73" s="1">
        <v>2015</v>
      </c>
      <c r="D73" s="13">
        <f>D67*(1+D53)</f>
        <v>296134742.8524</v>
      </c>
      <c r="E73" s="13">
        <f t="shared" ref="E73:F73" si="3">E67*(1+E53)</f>
        <v>383028402.08356714</v>
      </c>
      <c r="F73" s="13">
        <f t="shared" si="3"/>
        <v>985335140.12237453</v>
      </c>
      <c r="G73" s="17" t="s">
        <v>23</v>
      </c>
    </row>
    <row r="74" spans="1:7" x14ac:dyDescent="0.25">
      <c r="A74" s="1" t="s">
        <v>33</v>
      </c>
      <c r="B74" s="1">
        <v>2016</v>
      </c>
      <c r="D74" s="13">
        <f t="shared" ref="D74:F77" si="4">D68*(1+D54)</f>
        <v>375369297.7768504</v>
      </c>
      <c r="E74" s="13">
        <f t="shared" si="4"/>
        <v>665243050.43308771</v>
      </c>
      <c r="F74" s="13">
        <f t="shared" si="4"/>
        <v>1288993467.6340814</v>
      </c>
      <c r="G74" s="17" t="s">
        <v>23</v>
      </c>
    </row>
    <row r="75" spans="1:7" x14ac:dyDescent="0.25">
      <c r="A75" s="1" t="s">
        <v>33</v>
      </c>
      <c r="B75" s="1">
        <v>2017</v>
      </c>
      <c r="D75" s="13">
        <f t="shared" si="4"/>
        <v>243462694.20034987</v>
      </c>
      <c r="E75" s="13">
        <f t="shared" si="4"/>
        <v>526938067.32430637</v>
      </c>
      <c r="F75" s="13">
        <f t="shared" si="4"/>
        <v>1748630375.616931</v>
      </c>
      <c r="G75" s="17" t="s">
        <v>23</v>
      </c>
    </row>
    <row r="76" spans="1:7" x14ac:dyDescent="0.25">
      <c r="A76" s="1" t="s">
        <v>33</v>
      </c>
      <c r="B76" s="1">
        <v>2018</v>
      </c>
      <c r="D76" s="13">
        <f t="shared" si="4"/>
        <v>302722935.69794697</v>
      </c>
      <c r="E76" s="13">
        <f t="shared" si="4"/>
        <v>520086832.41473156</v>
      </c>
      <c r="F76" s="13">
        <f t="shared" si="4"/>
        <v>1558402024.1301379</v>
      </c>
      <c r="G76" s="17" t="s">
        <v>23</v>
      </c>
    </row>
    <row r="77" spans="1:7" x14ac:dyDescent="0.25">
      <c r="A77" s="1" t="s">
        <v>33</v>
      </c>
      <c r="B77" s="1">
        <v>2019</v>
      </c>
      <c r="D77" s="13">
        <f t="shared" si="4"/>
        <v>252782985.9265458</v>
      </c>
      <c r="E77" s="13">
        <f t="shared" si="4"/>
        <v>434314730.64233595</v>
      </c>
      <c r="F77" s="13">
        <f t="shared" si="4"/>
        <v>1404969030.6229153</v>
      </c>
      <c r="G77" s="17" t="s">
        <v>23</v>
      </c>
    </row>
    <row r="78" spans="1:7" x14ac:dyDescent="0.25">
      <c r="D78" s="13"/>
      <c r="E78" s="13"/>
      <c r="F78" s="13"/>
    </row>
    <row r="79" spans="1:7" x14ac:dyDescent="0.25">
      <c r="A79" s="1" t="s">
        <v>34</v>
      </c>
      <c r="B79" s="1">
        <v>2015</v>
      </c>
      <c r="D79" s="13">
        <f>D73-D67</f>
        <v>57316401.842400014</v>
      </c>
      <c r="E79" s="13">
        <f t="shared" ref="E79:F79" si="5">E73-E67</f>
        <v>74134529.435529113</v>
      </c>
      <c r="F79" s="13">
        <f t="shared" si="5"/>
        <v>190710027.12045956</v>
      </c>
      <c r="G79" s="17" t="s">
        <v>23</v>
      </c>
    </row>
    <row r="80" spans="1:7" x14ac:dyDescent="0.25">
      <c r="A80" s="1" t="s">
        <v>34</v>
      </c>
      <c r="B80" s="1">
        <v>2016</v>
      </c>
      <c r="D80" s="13">
        <f t="shared" ref="D80:F83" si="6">D74-D68</f>
        <v>54540838.138516724</v>
      </c>
      <c r="E80" s="13">
        <f t="shared" si="6"/>
        <v>96659246.644123793</v>
      </c>
      <c r="F80" s="13">
        <f t="shared" si="6"/>
        <v>187289649.14341354</v>
      </c>
      <c r="G80" s="17" t="s">
        <v>23</v>
      </c>
    </row>
    <row r="81" spans="1:7" x14ac:dyDescent="0.25">
      <c r="A81" s="1" t="s">
        <v>34</v>
      </c>
      <c r="B81" s="1">
        <v>2017</v>
      </c>
      <c r="D81" s="13">
        <f t="shared" si="6"/>
        <v>40577115.700058311</v>
      </c>
      <c r="E81" s="13">
        <f t="shared" si="6"/>
        <v>87823011.220717728</v>
      </c>
      <c r="F81" s="13">
        <f t="shared" si="6"/>
        <v>291438395.93615508</v>
      </c>
      <c r="G81" s="17" t="s">
        <v>23</v>
      </c>
    </row>
    <row r="82" spans="1:7" x14ac:dyDescent="0.25">
      <c r="A82" s="1" t="s">
        <v>34</v>
      </c>
      <c r="B82" s="1">
        <v>2018</v>
      </c>
      <c r="D82" s="13">
        <f t="shared" si="6"/>
        <v>59555499.983433723</v>
      </c>
      <c r="E82" s="13">
        <f t="shared" si="6"/>
        <v>102318085.90203798</v>
      </c>
      <c r="F82" s="13">
        <f t="shared" si="6"/>
        <v>306588635.27562904</v>
      </c>
      <c r="G82" s="17" t="s">
        <v>23</v>
      </c>
    </row>
    <row r="83" spans="1:7" x14ac:dyDescent="0.25">
      <c r="A83" s="1" t="s">
        <v>34</v>
      </c>
      <c r="B83" s="1">
        <v>2019</v>
      </c>
      <c r="D83" s="13">
        <f t="shared" si="6"/>
        <v>49326010.619196385</v>
      </c>
      <c r="E83" s="13">
        <f t="shared" si="6"/>
        <v>84748635.028634489</v>
      </c>
      <c r="F83" s="13">
        <f t="shared" si="6"/>
        <v>274154200.17344737</v>
      </c>
      <c r="G83" s="17" t="s">
        <v>23</v>
      </c>
    </row>
    <row r="84" spans="1:7" x14ac:dyDescent="0.25">
      <c r="A84" s="1"/>
      <c r="B84" s="1"/>
    </row>
    <row r="85" spans="1:7" x14ac:dyDescent="0.25">
      <c r="A85" s="10" t="s">
        <v>36</v>
      </c>
    </row>
    <row r="86" spans="1:7" x14ac:dyDescent="0.25">
      <c r="A86" s="1" t="s">
        <v>38</v>
      </c>
      <c r="B86" s="1">
        <v>2015</v>
      </c>
      <c r="D86" s="1">
        <v>76.961372128601354</v>
      </c>
      <c r="E86" s="1">
        <v>76.961372128601354</v>
      </c>
      <c r="F86" s="1">
        <v>76.961372128601354</v>
      </c>
      <c r="G86" s="19" t="s">
        <v>40</v>
      </c>
    </row>
    <row r="87" spans="1:7" x14ac:dyDescent="0.25">
      <c r="A87" s="1" t="s">
        <v>38</v>
      </c>
      <c r="B87" s="1">
        <v>2016</v>
      </c>
      <c r="D87" s="1">
        <v>82.117784061217634</v>
      </c>
      <c r="E87" s="1">
        <v>82.117784061217634</v>
      </c>
      <c r="F87" s="1">
        <v>82.117784061217634</v>
      </c>
      <c r="G87" s="19" t="s">
        <v>40</v>
      </c>
    </row>
    <row r="88" spans="1:7" x14ac:dyDescent="0.25">
      <c r="A88" s="1" t="s">
        <v>38</v>
      </c>
      <c r="B88" s="1">
        <v>2017</v>
      </c>
      <c r="D88" s="1">
        <v>86.552144400523389</v>
      </c>
      <c r="E88" s="1">
        <v>86.552144400523389</v>
      </c>
      <c r="F88" s="1">
        <v>86.552144400523389</v>
      </c>
      <c r="G88" s="19" t="s">
        <v>40</v>
      </c>
    </row>
    <row r="89" spans="1:7" x14ac:dyDescent="0.25">
      <c r="A89" s="1" t="s">
        <v>38</v>
      </c>
      <c r="B89" s="1">
        <v>2018</v>
      </c>
      <c r="D89" s="1">
        <v>90.620095187347985</v>
      </c>
      <c r="E89" s="1">
        <v>90.620095187347985</v>
      </c>
      <c r="F89" s="1">
        <v>90.620095187347985</v>
      </c>
      <c r="G89" s="19" t="s">
        <v>40</v>
      </c>
    </row>
    <row r="90" spans="1:7" x14ac:dyDescent="0.25">
      <c r="A90" s="1" t="s">
        <v>38</v>
      </c>
      <c r="B90" s="1">
        <v>2019</v>
      </c>
      <c r="D90" s="1">
        <v>94.607379375591307</v>
      </c>
      <c r="E90" s="1">
        <v>94.607379375591307</v>
      </c>
      <c r="F90" s="1">
        <v>94.607379375591307</v>
      </c>
      <c r="G90" s="19" t="s">
        <v>40</v>
      </c>
    </row>
    <row r="92" spans="1:7" x14ac:dyDescent="0.25">
      <c r="A92" s="1" t="s">
        <v>39</v>
      </c>
      <c r="B92" s="1">
        <v>2015</v>
      </c>
      <c r="D92" s="13">
        <f>D79/(D86/100)</f>
        <v>74474246.309726804</v>
      </c>
      <c r="E92" s="13">
        <f t="shared" ref="E92:F92" si="7">E79/(E86/100)</f>
        <v>96326933.09008494</v>
      </c>
      <c r="F92" s="13">
        <f t="shared" si="7"/>
        <v>247799671.24518755</v>
      </c>
      <c r="G92" s="17" t="s">
        <v>23</v>
      </c>
    </row>
    <row r="93" spans="1:7" x14ac:dyDescent="0.25">
      <c r="A93" s="1" t="s">
        <v>39</v>
      </c>
      <c r="B93" s="1">
        <v>2016</v>
      </c>
      <c r="D93" s="13">
        <f t="shared" ref="D93:F96" si="8">D80/(D87/100)</f>
        <v>66417815.290604174</v>
      </c>
      <c r="E93" s="13">
        <f t="shared" si="8"/>
        <v>117708055.26372424</v>
      </c>
      <c r="F93" s="13">
        <f t="shared" si="8"/>
        <v>228074407.12695289</v>
      </c>
      <c r="G93" s="17" t="s">
        <v>23</v>
      </c>
    </row>
    <row r="94" spans="1:7" x14ac:dyDescent="0.25">
      <c r="A94" s="1" t="s">
        <v>39</v>
      </c>
      <c r="B94" s="1">
        <v>2017</v>
      </c>
      <c r="D94" s="13">
        <f t="shared" si="8"/>
        <v>46881698.866161123</v>
      </c>
      <c r="E94" s="13">
        <f t="shared" si="8"/>
        <v>101468325.0530609</v>
      </c>
      <c r="F94" s="13">
        <f t="shared" si="8"/>
        <v>336720017.68958217</v>
      </c>
      <c r="G94" s="17" t="s">
        <v>23</v>
      </c>
    </row>
    <row r="95" spans="1:7" x14ac:dyDescent="0.25">
      <c r="A95" s="1" t="s">
        <v>39</v>
      </c>
      <c r="B95" s="1">
        <v>2018</v>
      </c>
      <c r="D95" s="13">
        <f t="shared" si="8"/>
        <v>65719970.675718985</v>
      </c>
      <c r="E95" s="13">
        <f t="shared" si="8"/>
        <v>112908826.33758613</v>
      </c>
      <c r="F95" s="13">
        <f t="shared" si="8"/>
        <v>338323011.73573887</v>
      </c>
      <c r="G95" s="17" t="s">
        <v>23</v>
      </c>
    </row>
    <row r="96" spans="1:7" x14ac:dyDescent="0.25">
      <c r="A96" s="1" t="s">
        <v>39</v>
      </c>
      <c r="B96" s="1">
        <v>2019</v>
      </c>
      <c r="D96" s="13">
        <f t="shared" si="8"/>
        <v>52137593.224490575</v>
      </c>
      <c r="E96" s="13">
        <f t="shared" si="8"/>
        <v>89579307.22526665</v>
      </c>
      <c r="F96" s="13">
        <f t="shared" si="8"/>
        <v>289780989.58333385</v>
      </c>
      <c r="G96" s="17" t="s">
        <v>23</v>
      </c>
    </row>
    <row r="97" spans="1:7" x14ac:dyDescent="0.25">
      <c r="A97" s="1" t="s">
        <v>35</v>
      </c>
      <c r="D97" s="14">
        <f>SUM(D92:D96)</f>
        <v>305631324.36670166</v>
      </c>
      <c r="E97" s="14">
        <f t="shared" ref="E97:F97" si="9">SUM(E92:E96)</f>
        <v>517991446.96972281</v>
      </c>
      <c r="F97" s="14">
        <f t="shared" si="9"/>
        <v>1440698097.3807955</v>
      </c>
      <c r="G97" s="17" t="s">
        <v>23</v>
      </c>
    </row>
    <row r="98" spans="1:7" x14ac:dyDescent="0.25">
      <c r="D98" s="12"/>
      <c r="E98" s="12"/>
      <c r="F98" s="12"/>
    </row>
    <row r="99" spans="1:7" x14ac:dyDescent="0.25">
      <c r="A99" s="1" t="s">
        <v>41</v>
      </c>
      <c r="B99" s="1">
        <v>2015</v>
      </c>
      <c r="D99" s="13">
        <f>D67/(D86/100)</f>
        <v>310309359.62386161</v>
      </c>
      <c r="E99" s="13">
        <f t="shared" ref="E99:F99" si="10">E67/(E86/100)</f>
        <v>401362221.20868737</v>
      </c>
      <c r="F99" s="13">
        <f t="shared" si="10"/>
        <v>1032498630.1882817</v>
      </c>
      <c r="G99" s="17" t="s">
        <v>23</v>
      </c>
    </row>
    <row r="100" spans="1:7" x14ac:dyDescent="0.25">
      <c r="A100" s="1" t="s">
        <v>41</v>
      </c>
      <c r="B100" s="1">
        <v>2016</v>
      </c>
      <c r="D100" s="13">
        <f t="shared" ref="D100:F103" si="11">D68/(D87/100)</f>
        <v>390693031.12120104</v>
      </c>
      <c r="E100" s="13">
        <f t="shared" si="11"/>
        <v>692400325.08073139</v>
      </c>
      <c r="F100" s="13">
        <f t="shared" si="11"/>
        <v>1341614159.5703111</v>
      </c>
      <c r="G100" s="17" t="s">
        <v>23</v>
      </c>
    </row>
    <row r="101" spans="1:7" x14ac:dyDescent="0.25">
      <c r="A101" s="1" t="s">
        <v>41</v>
      </c>
      <c r="B101" s="1">
        <v>2017</v>
      </c>
      <c r="D101" s="13">
        <f t="shared" si="11"/>
        <v>234408494.3308056</v>
      </c>
      <c r="E101" s="13">
        <f t="shared" si="11"/>
        <v>507341625.26530457</v>
      </c>
      <c r="F101" s="13">
        <f t="shared" si="11"/>
        <v>1683600088.4479115</v>
      </c>
      <c r="G101" s="17" t="s">
        <v>23</v>
      </c>
    </row>
    <row r="102" spans="1:7" x14ac:dyDescent="0.25">
      <c r="A102" s="1" t="s">
        <v>41</v>
      </c>
      <c r="B102" s="1">
        <v>2018</v>
      </c>
      <c r="D102" s="13">
        <f t="shared" si="11"/>
        <v>268337210.65045109</v>
      </c>
      <c r="E102" s="13">
        <f t="shared" si="11"/>
        <v>461011153.9267295</v>
      </c>
      <c r="F102" s="13">
        <f t="shared" si="11"/>
        <v>1381386089.1080613</v>
      </c>
      <c r="G102" s="17" t="s">
        <v>23</v>
      </c>
    </row>
    <row r="103" spans="1:7" x14ac:dyDescent="0.25">
      <c r="A103" s="1" t="s">
        <v>41</v>
      </c>
      <c r="B103" s="1">
        <v>2019</v>
      </c>
      <c r="D103" s="13">
        <f t="shared" si="11"/>
        <v>215054022.89986831</v>
      </c>
      <c r="E103" s="13">
        <f t="shared" si="11"/>
        <v>369491363.06368244</v>
      </c>
      <c r="F103" s="13">
        <f t="shared" si="11"/>
        <v>1195271275.7850873</v>
      </c>
      <c r="G103" s="17" t="s">
        <v>23</v>
      </c>
    </row>
    <row r="104" spans="1:7" x14ac:dyDescent="0.25">
      <c r="A104" s="1" t="s">
        <v>42</v>
      </c>
      <c r="D104" s="14">
        <f>SUM(D99:D103)</f>
        <v>1418802118.6261876</v>
      </c>
      <c r="E104" s="14">
        <f t="shared" ref="E104:F104" si="12">SUM(E99:E103)</f>
        <v>2431606688.545135</v>
      </c>
      <c r="F104" s="14">
        <f t="shared" si="12"/>
        <v>6634370243.0996532</v>
      </c>
      <c r="G104" s="17" t="s">
        <v>23</v>
      </c>
    </row>
    <row r="106" spans="1:7" x14ac:dyDescent="0.25">
      <c r="A106" s="1" t="s">
        <v>43</v>
      </c>
      <c r="D106" s="12">
        <f>D97/D104</f>
        <v>0.21541504650602125</v>
      </c>
      <c r="E106" s="12">
        <f>E97/E104</f>
        <v>0.21302435521743218</v>
      </c>
      <c r="F106" s="12">
        <f>F97/F104</f>
        <v>0.21715672243032444</v>
      </c>
      <c r="G106" s="17" t="s">
        <v>44</v>
      </c>
    </row>
    <row r="108" spans="1:7" x14ac:dyDescent="0.25">
      <c r="C108" s="21"/>
      <c r="D108" s="22" t="s">
        <v>2</v>
      </c>
      <c r="E108" s="22" t="s">
        <v>1</v>
      </c>
      <c r="F108" s="22" t="s">
        <v>0</v>
      </c>
    </row>
    <row r="109" spans="1:7" x14ac:dyDescent="0.25">
      <c r="C109" s="23">
        <v>2015</v>
      </c>
      <c r="D109" s="24">
        <v>74474246.309726804</v>
      </c>
      <c r="E109" s="24">
        <v>96326933.09008494</v>
      </c>
      <c r="F109" s="24">
        <v>247799671.24518755</v>
      </c>
    </row>
    <row r="110" spans="1:7" x14ac:dyDescent="0.25">
      <c r="C110" s="23">
        <v>2016</v>
      </c>
      <c r="D110" s="24">
        <v>66417815.290604174</v>
      </c>
      <c r="E110" s="24">
        <v>117708055.26372424</v>
      </c>
      <c r="F110" s="24">
        <v>228074407.12695289</v>
      </c>
    </row>
    <row r="111" spans="1:7" x14ac:dyDescent="0.25">
      <c r="C111" s="23">
        <v>2017</v>
      </c>
      <c r="D111" s="24">
        <v>46881698.866161123</v>
      </c>
      <c r="E111" s="24">
        <v>101468325.0530609</v>
      </c>
      <c r="F111" s="24">
        <v>336720017.68958217</v>
      </c>
    </row>
    <row r="112" spans="1:7" x14ac:dyDescent="0.25">
      <c r="C112" s="23">
        <v>2018</v>
      </c>
      <c r="D112" s="24">
        <v>65719970.675718985</v>
      </c>
      <c r="E112" s="24">
        <v>112908826.33758613</v>
      </c>
      <c r="F112" s="24">
        <v>338323011.73573887</v>
      </c>
    </row>
    <row r="113" spans="3:7" x14ac:dyDescent="0.25">
      <c r="C113" s="23">
        <v>2019</v>
      </c>
      <c r="D113" s="24">
        <v>52137593.224490575</v>
      </c>
      <c r="E113" s="24">
        <v>89579307.22526665</v>
      </c>
      <c r="F113" s="24">
        <v>289780989.58333385</v>
      </c>
    </row>
    <row r="114" spans="3:7" x14ac:dyDescent="0.25">
      <c r="C114" s="23" t="s">
        <v>42</v>
      </c>
      <c r="D114" s="24">
        <v>305631324.36670166</v>
      </c>
      <c r="E114" s="24">
        <v>517991446.96972281</v>
      </c>
      <c r="F114" s="24">
        <v>1440698097.3807955</v>
      </c>
    </row>
    <row r="115" spans="3:7" x14ac:dyDescent="0.25">
      <c r="C115" s="23" t="s">
        <v>45</v>
      </c>
      <c r="D115" s="25">
        <v>0.21541504650602125</v>
      </c>
      <c r="E115" s="25">
        <v>0.21302435521743218</v>
      </c>
      <c r="F115" s="25">
        <v>0.21715672243032444</v>
      </c>
    </row>
    <row r="116" spans="3:7" x14ac:dyDescent="0.25">
      <c r="C116" s="23" t="s">
        <v>46</v>
      </c>
      <c r="D116" s="26">
        <f>AVERAGE(D109:D113)</f>
        <v>61126264.873340331</v>
      </c>
      <c r="E116" s="26">
        <f t="shared" ref="E116:G116" si="13">AVERAGE(E109:E113)</f>
        <v>103598289.39394456</v>
      </c>
      <c r="F116" s="26">
        <f t="shared" si="13"/>
        <v>288139619.4761591</v>
      </c>
      <c r="G116" s="20"/>
    </row>
  </sheetData>
  <hyperlinks>
    <hyperlink ref="D11" r:id="rId1"/>
    <hyperlink ref="E11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Ishmel Libitino</dc:creator>
  <cp:lastModifiedBy>Rohan Fox</cp:lastModifiedBy>
  <dcterms:created xsi:type="dcterms:W3CDTF">2020-07-26T23:56:39Z</dcterms:created>
  <dcterms:modified xsi:type="dcterms:W3CDTF">2021-06-01T05:12:24Z</dcterms:modified>
</cp:coreProperties>
</file>