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0" yWindow="-120" windowWidth="19110" windowHeight="11910" tabRatio="722"/>
  </bookViews>
  <sheets>
    <sheet name="2013 ODA graphs" sheetId="1" r:id="rId1"/>
    <sheet name="Underlying data" sheetId="10" r:id="rId2"/>
  </sheets>
  <calcPr calcId="145621" iterate="1"/>
</workbook>
</file>

<file path=xl/calcChain.xml><?xml version="1.0" encoding="utf-8"?>
<calcChain xmlns="http://schemas.openxmlformats.org/spreadsheetml/2006/main">
  <c r="C27" i="10" l="1"/>
  <c r="D27" i="10"/>
  <c r="E27" i="10"/>
  <c r="F27" i="10"/>
  <c r="G27" i="10"/>
  <c r="H27" i="10"/>
  <c r="I27" i="10"/>
  <c r="J27" i="10"/>
  <c r="K27" i="10"/>
  <c r="L27" i="10"/>
  <c r="M27" i="10"/>
  <c r="B57" i="10"/>
  <c r="C57" i="10"/>
  <c r="D57" i="10"/>
  <c r="E57" i="10"/>
  <c r="F57" i="10"/>
  <c r="G57" i="10"/>
  <c r="H57" i="10"/>
  <c r="I57" i="10"/>
  <c r="J57" i="10"/>
  <c r="K57" i="10"/>
  <c r="L57" i="10"/>
  <c r="M57" i="10"/>
  <c r="B60" i="10"/>
  <c r="C60" i="10"/>
  <c r="D60" i="10"/>
  <c r="E60" i="10"/>
  <c r="F60" i="10"/>
  <c r="G60" i="10"/>
  <c r="H60" i="10"/>
  <c r="I60" i="10"/>
  <c r="J60" i="10"/>
  <c r="K60" i="10"/>
  <c r="L60" i="10"/>
  <c r="M60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B62" i="10"/>
  <c r="C62" i="10"/>
  <c r="D62" i="10"/>
  <c r="E62" i="10"/>
  <c r="F62" i="10"/>
  <c r="G62" i="10"/>
  <c r="H62" i="10"/>
  <c r="I62" i="10"/>
  <c r="J62" i="10"/>
  <c r="K62" i="10"/>
  <c r="L62" i="10"/>
  <c r="M62" i="10"/>
  <c r="B63" i="10"/>
  <c r="C63" i="10"/>
  <c r="D63" i="10"/>
  <c r="E63" i="10"/>
  <c r="F63" i="10"/>
  <c r="G63" i="10"/>
  <c r="H63" i="10"/>
  <c r="I63" i="10"/>
  <c r="J63" i="10"/>
  <c r="K63" i="10"/>
  <c r="L63" i="10"/>
  <c r="M63" i="10"/>
  <c r="B64" i="10"/>
  <c r="C64" i="10"/>
  <c r="D64" i="10"/>
  <c r="E64" i="10"/>
  <c r="F64" i="10"/>
  <c r="G64" i="10"/>
  <c r="H64" i="10"/>
  <c r="I64" i="10"/>
  <c r="J64" i="10"/>
  <c r="K64" i="10"/>
  <c r="L64" i="10"/>
  <c r="M64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Q33" i="10"/>
  <c r="P33" i="10"/>
  <c r="S33" i="10"/>
  <c r="T33" i="10"/>
  <c r="J12" i="1"/>
  <c r="I12" i="1"/>
  <c r="P61" i="10" l="1"/>
  <c r="R33" i="10" l="1"/>
  <c r="O57" i="10" l="1"/>
  <c r="N57" i="10"/>
  <c r="B25" i="1" l="1"/>
  <c r="C25" i="1" s="1"/>
  <c r="J26" i="1"/>
  <c r="J21" i="1"/>
  <c r="J25" i="1"/>
  <c r="J15" i="1"/>
  <c r="J19" i="1"/>
  <c r="J23" i="1"/>
  <c r="J24" i="1"/>
  <c r="J35" i="1"/>
  <c r="J22" i="1"/>
  <c r="J31" i="1"/>
  <c r="J30" i="1"/>
  <c r="J34" i="1"/>
  <c r="J13" i="1"/>
  <c r="J17" i="1"/>
  <c r="J28" i="1"/>
  <c r="J33" i="1"/>
  <c r="J32" i="1"/>
  <c r="J14" i="1"/>
  <c r="J16" i="1"/>
  <c r="J18" i="1"/>
  <c r="J29" i="1"/>
  <c r="J20" i="1"/>
  <c r="I26" i="1"/>
  <c r="I21" i="1"/>
  <c r="I25" i="1"/>
  <c r="I15" i="1"/>
  <c r="I19" i="1"/>
  <c r="I23" i="1"/>
  <c r="I24" i="1"/>
  <c r="I35" i="1"/>
  <c r="I22" i="1"/>
  <c r="I31" i="1"/>
  <c r="I30" i="1"/>
  <c r="I34" i="1"/>
  <c r="I13" i="1"/>
  <c r="I17" i="1"/>
  <c r="I28" i="1"/>
  <c r="I33" i="1"/>
  <c r="I32" i="1"/>
  <c r="I14" i="1"/>
  <c r="I16" i="1"/>
  <c r="I18" i="1"/>
  <c r="I29" i="1"/>
  <c r="I20" i="1"/>
  <c r="I27" i="1" s="1"/>
  <c r="H26" i="1"/>
  <c r="H21" i="1"/>
  <c r="H25" i="1"/>
  <c r="H15" i="1"/>
  <c r="H19" i="1"/>
  <c r="H23" i="1"/>
  <c r="H24" i="1"/>
  <c r="H35" i="1"/>
  <c r="H22" i="1"/>
  <c r="H31" i="1"/>
  <c r="H30" i="1"/>
  <c r="H34" i="1"/>
  <c r="H13" i="1"/>
  <c r="H17" i="1"/>
  <c r="H28" i="1"/>
  <c r="H12" i="1"/>
  <c r="H33" i="1"/>
  <c r="H32" i="1"/>
  <c r="H14" i="1"/>
  <c r="H16" i="1"/>
  <c r="H18" i="1"/>
  <c r="H29" i="1"/>
  <c r="J27" i="1"/>
  <c r="J36" i="1" l="1"/>
  <c r="N27" i="10"/>
  <c r="O27" i="10"/>
  <c r="P27" i="10"/>
  <c r="N62" i="10"/>
  <c r="O62" i="10"/>
  <c r="K26" i="1" s="1"/>
  <c r="N63" i="10"/>
  <c r="O63" i="10"/>
  <c r="K21" i="1" s="1"/>
  <c r="N64" i="10"/>
  <c r="O64" i="10"/>
  <c r="K25" i="1" s="1"/>
  <c r="N65" i="10"/>
  <c r="O65" i="10"/>
  <c r="K15" i="1" s="1"/>
  <c r="N66" i="10"/>
  <c r="O66" i="10"/>
  <c r="K19" i="1" s="1"/>
  <c r="N67" i="10"/>
  <c r="O67" i="10"/>
  <c r="K23" i="1" s="1"/>
  <c r="N68" i="10"/>
  <c r="O68" i="10"/>
  <c r="K24" i="1" s="1"/>
  <c r="N69" i="10"/>
  <c r="O69" i="10"/>
  <c r="K35" i="1" s="1"/>
  <c r="N70" i="10"/>
  <c r="O70" i="10"/>
  <c r="K22" i="1" s="1"/>
  <c r="N71" i="10"/>
  <c r="O71" i="10"/>
  <c r="K31" i="1" s="1"/>
  <c r="N72" i="10"/>
  <c r="O72" i="10"/>
  <c r="K30" i="1" s="1"/>
  <c r="N73" i="10"/>
  <c r="O73" i="10"/>
  <c r="K34" i="1" s="1"/>
  <c r="N74" i="10"/>
  <c r="O74" i="10"/>
  <c r="K13" i="1" s="1"/>
  <c r="N75" i="10"/>
  <c r="O75" i="10"/>
  <c r="K17" i="1" s="1"/>
  <c r="N76" i="10"/>
  <c r="O76" i="10"/>
  <c r="K28" i="1" s="1"/>
  <c r="N77" i="10"/>
  <c r="O77" i="10"/>
  <c r="K12" i="1" s="1"/>
  <c r="N78" i="10"/>
  <c r="O78" i="10"/>
  <c r="K33" i="1" s="1"/>
  <c r="N79" i="10"/>
  <c r="O79" i="10"/>
  <c r="K32" i="1" s="1"/>
  <c r="N80" i="10"/>
  <c r="O80" i="10"/>
  <c r="K14" i="1" s="1"/>
  <c r="N81" i="10"/>
  <c r="O81" i="10"/>
  <c r="K16" i="1" s="1"/>
  <c r="N82" i="10"/>
  <c r="O82" i="10"/>
  <c r="K18" i="1" s="1"/>
  <c r="N83" i="10"/>
  <c r="O83" i="10"/>
  <c r="K29" i="1" s="1"/>
  <c r="N61" i="10"/>
  <c r="O61" i="10"/>
  <c r="A83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N60" i="10"/>
  <c r="O60" i="10"/>
  <c r="C28" i="10" l="1"/>
  <c r="Q3" i="10" s="1"/>
  <c r="N85" i="10"/>
  <c r="K20" i="1"/>
  <c r="O85" i="10"/>
  <c r="C23" i="1"/>
  <c r="C13" i="1"/>
  <c r="C12" i="1"/>
  <c r="C41" i="1"/>
  <c r="C21" i="1"/>
  <c r="C30" i="1"/>
  <c r="C26" i="1"/>
  <c r="C20" i="1"/>
  <c r="C37" i="1"/>
  <c r="C24" i="1"/>
  <c r="C29" i="1"/>
  <c r="C16" i="1"/>
  <c r="C14" i="1"/>
  <c r="C36" i="1"/>
  <c r="C40" i="1"/>
  <c r="C31" i="1"/>
  <c r="C22" i="1"/>
  <c r="C15" i="1"/>
  <c r="C28" i="1"/>
  <c r="C35" i="1"/>
  <c r="C19" i="1"/>
  <c r="C34" i="1"/>
  <c r="C18" i="1"/>
  <c r="C33" i="1"/>
  <c r="C32" i="1"/>
  <c r="C38" i="1"/>
  <c r="C39" i="1"/>
  <c r="C27" i="1"/>
  <c r="C17" i="1"/>
  <c r="R3" i="10" l="1"/>
  <c r="R61" i="10" s="1"/>
  <c r="Q61" i="10"/>
  <c r="S3" i="10" l="1"/>
  <c r="T3" i="10" s="1"/>
  <c r="T61" i="10" s="1"/>
  <c r="I36" i="1"/>
  <c r="K36" i="1" s="1"/>
  <c r="S61" i="10" l="1"/>
  <c r="K27" i="1" s="1"/>
</calcChain>
</file>

<file path=xl/sharedStrings.xml><?xml version="1.0" encoding="utf-8"?>
<sst xmlns="http://schemas.openxmlformats.org/spreadsheetml/2006/main" count="151" uniqueCount="65">
  <si>
    <t>ODA/GNI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</si>
  <si>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</si>
  <si>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</si>
  <si>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</si>
  <si>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</si>
  <si>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</si>
  <si>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</si>
  <si>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</si>
  <si>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</si>
  <si>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</si>
  <si>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</si>
  <si>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</si>
  <si>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</si>
  <si>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</si>
  <si>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</si>
  <si>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</si>
  <si>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</si>
  <si>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</si>
  <si>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</si>
  <si>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</si>
  <si>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</si>
  <si>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</si>
  <si>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</si>
  <si>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</si>
  <si>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</si>
  <si>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 xml:space="preserve">TOTAL DAC </t>
  </si>
  <si>
    <t>Average Country Effort</t>
  </si>
  <si>
    <t>Aid/capita</t>
  </si>
  <si>
    <t>Czech Republic</t>
  </si>
  <si>
    <t>Poland</t>
  </si>
  <si>
    <t>Slovak Republic</t>
  </si>
  <si>
    <t>Slovenia</t>
  </si>
  <si>
    <t>2013 (current)</t>
  </si>
  <si>
    <t>Population</t>
  </si>
  <si>
    <t>ODA (current)</t>
  </si>
  <si>
    <t>ODA per capita (current)</t>
  </si>
  <si>
    <t>2016/17</t>
  </si>
  <si>
    <t>Exhange rate 18/12/2014</t>
  </si>
  <si>
    <t>2013 aid per capita</t>
  </si>
  <si>
    <t>Population 2013 000s</t>
  </si>
  <si>
    <t>2013 ODA USD million</t>
  </si>
  <si>
    <t>Australia (2016/17)</t>
  </si>
  <si>
    <t>Australia (2013)</t>
  </si>
  <si>
    <t>Total 2013</t>
  </si>
  <si>
    <t>2015/16</t>
  </si>
  <si>
    <t>2014/15</t>
  </si>
  <si>
    <t>2013/14</t>
  </si>
  <si>
    <t>2017/18</t>
  </si>
  <si>
    <t xml:space="preserve">ODA </t>
  </si>
  <si>
    <t>Million</t>
  </si>
  <si>
    <t>Billion</t>
  </si>
  <si>
    <t xml:space="preserve">http://www.xe.com/currencytables/?from=AUD&amp;date=2014-12-18 </t>
  </si>
  <si>
    <t>$</t>
  </si>
  <si>
    <t>Population growth</t>
  </si>
  <si>
    <t>Australia average population growth rate (2001-2014)</t>
  </si>
  <si>
    <t xml:space="preserve">ODA: </t>
  </si>
  <si>
    <t xml:space="preserve">http://stats.oecd.org/qwids/  </t>
  </si>
  <si>
    <t>Population:</t>
  </si>
  <si>
    <t xml:space="preserve">http://stats.oecd.org/ </t>
  </si>
  <si>
    <t xml:space="preserve">Exchange rate: </t>
  </si>
  <si>
    <t>Australian future aid spending</t>
  </si>
  <si>
    <t xml:space="preserve">http://devpolicy.org/biggest-aid-cuts-ever-produce-our-least-generous-aid-budget-ever-20141215-2/ </t>
  </si>
  <si>
    <t>Sources</t>
  </si>
  <si>
    <t>Australian future ODA to GNI</t>
  </si>
  <si>
    <t>ODA/GNI: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</si>
</sst>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etica"/>
      <family val="2"/>
    </font>
    <font>
      <b/>
      <sz val="10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Helvetic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</cellStyleXfs>
  <cellXfs count="24">
    <xf numFmtId="0" fontId="0" fillId="0" borderId="0" xfId="0"/>
    <xf numFmtId="0" fontId="3" fillId="0" borderId="0" xfId="3"/>
    <xf numFmtId="2" fontId="0" fillId="0" borderId="0" xfId="0" applyNumberFormat="1"/>
    <xf numFmtId="0" fontId="2" fillId="0" borderId="0" xfId="0" applyFont="1"/>
    <xf numFmtId="1" fontId="0" fillId="0" borderId="0" xfId="0" applyNumberFormat="1"/>
    <xf numFmtId="43" fontId="0" fillId="0" borderId="0" xfId="1" applyFont="1"/>
    <xf numFmtId="164" fontId="0" fillId="0" borderId="0" xfId="1" applyNumberFormat="1" applyFont="1"/>
    <xf numFmtId="2" fontId="2" fillId="0" borderId="0" xfId="0" applyNumberFormat="1" applyFont="1"/>
    <xf numFmtId="43" fontId="2" fillId="0" borderId="0" xfId="1" applyFont="1"/>
    <xf numFmtId="0" fontId="0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164" fontId="1" fillId="0" borderId="0" xfId="1" applyNumberFormat="1" applyFont="1"/>
    <xf numFmtId="165" fontId="0" fillId="0" borderId="0" xfId="0" applyNumberFormat="1" applyFont="1"/>
    <xf numFmtId="10" fontId="0" fillId="0" borderId="0" xfId="2" applyNumberFormat="1" applyFont="1"/>
    <xf numFmtId="10" fontId="0" fillId="0" borderId="0" xfId="0" applyNumberFormat="1"/>
    <xf numFmtId="9" fontId="0" fillId="0" borderId="0" xfId="2" applyFont="1"/>
    <xf numFmtId="164" fontId="0" fillId="0" borderId="0" xfId="0" applyNumberForma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Border="1"/>
    <xf numFmtId="0" fontId="2" fillId="0" borderId="0" xfId="0" applyFont="1" applyAlignment="1">
      <alignment horizontal="center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3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5"/>
    <cellStyle name="Note" xfId="18" builtinId="10" customBuiltin="1"/>
    <cellStyle name="Output" xfId="13" builtinId="21" customBuiltin="1"/>
    <cellStyle name="Per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ODA volumes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005123192688866E-2"/>
          <c:y val="0.12169937543056576"/>
          <c:w val="0.91260734785959319"/>
          <c:h val="0.68166407615533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 ODA graphs'!$C$11</c:f>
              <c:strCache>
                <c:ptCount val="1"/>
                <c:pt idx="0">
                  <c:v>Billion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'2013 ODA graphs'!$A$12:$A$41</c:f>
              <c:strCache>
                <c:ptCount val="30"/>
                <c:pt idx="0">
                  <c:v>United States</c:v>
                </c:pt>
                <c:pt idx="1">
                  <c:v>United Kingdom</c:v>
                </c:pt>
                <c:pt idx="2">
                  <c:v>Germany</c:v>
                </c:pt>
                <c:pt idx="3">
                  <c:v>Japan</c:v>
                </c:pt>
                <c:pt idx="4">
                  <c:v>France</c:v>
                </c:pt>
                <c:pt idx="5">
                  <c:v>Sweden</c:v>
                </c:pt>
                <c:pt idx="6">
                  <c:v>Norway</c:v>
                </c:pt>
                <c:pt idx="7">
                  <c:v>Netherlands</c:v>
                </c:pt>
                <c:pt idx="8">
                  <c:v>Canada</c:v>
                </c:pt>
                <c:pt idx="9">
                  <c:v>Australia (2013)</c:v>
                </c:pt>
                <c:pt idx="10">
                  <c:v>Italy</c:v>
                </c:pt>
                <c:pt idx="11">
                  <c:v>Switzerland</c:v>
                </c:pt>
                <c:pt idx="12">
                  <c:v>Denmark</c:v>
                </c:pt>
                <c:pt idx="13">
                  <c:v>Australia (2016/17)</c:v>
                </c:pt>
                <c:pt idx="14">
                  <c:v>Belgium</c:v>
                </c:pt>
                <c:pt idx="15">
                  <c:v>Spain</c:v>
                </c:pt>
                <c:pt idx="16">
                  <c:v>Korea</c:v>
                </c:pt>
                <c:pt idx="17">
                  <c:v>Finland</c:v>
                </c:pt>
                <c:pt idx="18">
                  <c:v>Austria</c:v>
                </c:pt>
                <c:pt idx="19">
                  <c:v>Ireland</c:v>
                </c:pt>
                <c:pt idx="20">
                  <c:v>Portugal</c:v>
                </c:pt>
                <c:pt idx="21">
                  <c:v>Poland</c:v>
                </c:pt>
                <c:pt idx="22">
                  <c:v>New Zealand</c:v>
                </c:pt>
                <c:pt idx="23">
                  <c:v>Luxembourg</c:v>
                </c:pt>
                <c:pt idx="24">
                  <c:v>Greece</c:v>
                </c:pt>
                <c:pt idx="25">
                  <c:v>Czech Republic</c:v>
                </c:pt>
                <c:pt idx="26">
                  <c:v>Slovak Republic</c:v>
                </c:pt>
                <c:pt idx="27">
                  <c:v>Slovenia</c:v>
                </c:pt>
                <c:pt idx="28">
                  <c:v>Iceland</c:v>
                </c:pt>
                <c:pt idx="29">
                  <c:v>TOTAL DAC </c:v>
                </c:pt>
              </c:strCache>
            </c:strRef>
          </c:cat>
          <c:val>
            <c:numRef>
              <c:f>'2013 ODA graphs'!$C$12:$C$41</c:f>
              <c:numCache>
                <c:formatCode>_-* #,##0.0_-;\-* #,##0.0_-;_-* "-"??_-;_-@_-</c:formatCode>
                <c:ptCount val="30"/>
                <c:pt idx="0">
                  <c:v>31.545249999999999</c:v>
                </c:pt>
                <c:pt idx="1">
                  <c:v>17.88148</c:v>
                </c:pt>
                <c:pt idx="2">
                  <c:v>14.05945</c:v>
                </c:pt>
                <c:pt idx="3">
                  <c:v>11.786110000000001</c:v>
                </c:pt>
                <c:pt idx="4">
                  <c:v>11.375999999999999</c:v>
                </c:pt>
                <c:pt idx="5">
                  <c:v>5.8311999999999999</c:v>
                </c:pt>
                <c:pt idx="6">
                  <c:v>5.5813600000000001</c:v>
                </c:pt>
                <c:pt idx="7">
                  <c:v>5.4352799999999997</c:v>
                </c:pt>
                <c:pt idx="8">
                  <c:v>4.9111400000000005</c:v>
                </c:pt>
                <c:pt idx="9">
                  <c:v>4.8510499999999999</c:v>
                </c:pt>
                <c:pt idx="10">
                  <c:v>3.25264</c:v>
                </c:pt>
                <c:pt idx="11">
                  <c:v>3.1978599999999999</c:v>
                </c:pt>
                <c:pt idx="12">
                  <c:v>2.9284599999999998</c:v>
                </c:pt>
                <c:pt idx="13">
                  <c:v>3.1128057130350002</c:v>
                </c:pt>
                <c:pt idx="14">
                  <c:v>2.2812899999999998</c:v>
                </c:pt>
                <c:pt idx="15">
                  <c:v>2.1986399999999997</c:v>
                </c:pt>
                <c:pt idx="16">
                  <c:v>1.7436400000000001</c:v>
                </c:pt>
                <c:pt idx="17">
                  <c:v>1.43536</c:v>
                </c:pt>
                <c:pt idx="18">
                  <c:v>1.1716099999999998</c:v>
                </c:pt>
                <c:pt idx="19">
                  <c:v>0.82196000000000002</c:v>
                </c:pt>
                <c:pt idx="20">
                  <c:v>0.48405000000000004</c:v>
                </c:pt>
                <c:pt idx="21">
                  <c:v>0.47431000000000001</c:v>
                </c:pt>
                <c:pt idx="22">
                  <c:v>0.46132999999999996</c:v>
                </c:pt>
                <c:pt idx="23">
                  <c:v>0.43068000000000001</c:v>
                </c:pt>
                <c:pt idx="24">
                  <c:v>0.30501999999999996</c:v>
                </c:pt>
                <c:pt idx="25">
                  <c:v>0.21231999999999998</c:v>
                </c:pt>
                <c:pt idx="26">
                  <c:v>8.5379999999999998E-2</c:v>
                </c:pt>
                <c:pt idx="27">
                  <c:v>6.0229999999999999E-2</c:v>
                </c:pt>
                <c:pt idx="28">
                  <c:v>3.5229999999999997E-2</c:v>
                </c:pt>
                <c:pt idx="29">
                  <c:v>134.83832999999998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1520"/>
        <c:axId val="44572032"/>
      </c:barChart>
      <c:catAx>
        <c:axId val="4441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572032"/>
        <c:crosses val="autoZero"/>
        <c:auto val="1"/>
        <c:lblAlgn val="ctr"/>
        <c:lblOffset val="100"/>
        <c:noMultiLvlLbl val="0"/>
      </c:catAx>
      <c:valAx>
        <c:axId val="44572032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USD (billion)</a:t>
                </a:r>
              </a:p>
            </c:rich>
          </c:tx>
          <c:layout>
            <c:manualLayout>
              <c:xMode val="edge"/>
              <c:yMode val="edge"/>
              <c:x val="1.8181816012668096E-2"/>
              <c:y val="5.5871920565243899E-2"/>
            </c:manualLayout>
          </c:layout>
          <c:overlay val="0"/>
        </c:title>
        <c:numFmt formatCode="_(* #,##0_);_(* \(#,##0\);_(* &quot;-&quot;_);_(@_)" sourceLinked="0"/>
        <c:majorTickMark val="none"/>
        <c:minorTickMark val="none"/>
        <c:tickLblPos val="nextTo"/>
        <c:crossAx val="444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ODA/GNI over time</a:t>
            </a:r>
          </a:p>
        </c:rich>
      </c:tx>
      <c:layout>
        <c:manualLayout>
          <c:xMode val="edge"/>
          <c:yMode val="edge"/>
          <c:x val="0.46019697697199263"/>
          <c:y val="3.8607378163829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6583236964593E-2"/>
          <c:y val="0.12091247130397714"/>
          <c:w val="0.90559007610917686"/>
          <c:h val="0.72486155918220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 ODA graphs'!$F$11</c:f>
              <c:strCache>
                <c:ptCount val="1"/>
              </c:strCache>
            </c:strRef>
          </c:tx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1.1762971130149325E-3"/>
                  <c:y val="-1.470757263383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1.02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0.72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762971130149218E-3"/>
                  <c:y val="-1.8384465792299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0.46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0.22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'2013 ODA graphs'!$E$12:$E$41</c:f>
              <c:strCache>
                <c:ptCount val="30"/>
                <c:pt idx="0">
                  <c:v>Norway</c:v>
                </c:pt>
                <c:pt idx="1">
                  <c:v>Sweden</c:v>
                </c:pt>
                <c:pt idx="2">
                  <c:v>Luxembourg</c:v>
                </c:pt>
                <c:pt idx="3">
                  <c:v>Denmark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Finland</c:v>
                </c:pt>
                <c:pt idx="7">
                  <c:v>Switzerland</c:v>
                </c:pt>
                <c:pt idx="8">
                  <c:v>Belgium</c:v>
                </c:pt>
                <c:pt idx="9">
                  <c:v>Ireland</c:v>
                </c:pt>
                <c:pt idx="10">
                  <c:v>France</c:v>
                </c:pt>
                <c:pt idx="11">
                  <c:v>Germany</c:v>
                </c:pt>
                <c:pt idx="12">
                  <c:v>Australia (2013)</c:v>
                </c:pt>
                <c:pt idx="13">
                  <c:v>Austria</c:v>
                </c:pt>
                <c:pt idx="14">
                  <c:v>Canada</c:v>
                </c:pt>
                <c:pt idx="15">
                  <c:v>New Zealand</c:v>
                </c:pt>
                <c:pt idx="16">
                  <c:v>Iceland</c:v>
                </c:pt>
                <c:pt idx="17">
                  <c:v>Japan</c:v>
                </c:pt>
                <c:pt idx="18">
                  <c:v>Portugal</c:v>
                </c:pt>
                <c:pt idx="19">
                  <c:v>Australia (2016/17)</c:v>
                </c:pt>
                <c:pt idx="20">
                  <c:v>United States</c:v>
                </c:pt>
                <c:pt idx="21">
                  <c:v>Spain</c:v>
                </c:pt>
                <c:pt idx="22">
                  <c:v>Italy</c:v>
                </c:pt>
                <c:pt idx="23">
                  <c:v>Korea</c:v>
                </c:pt>
                <c:pt idx="24">
                  <c:v>Slovenia</c:v>
                </c:pt>
                <c:pt idx="25">
                  <c:v>Greece</c:v>
                </c:pt>
                <c:pt idx="26">
                  <c:v>Czech Republic</c:v>
                </c:pt>
                <c:pt idx="27">
                  <c:v>Poland</c:v>
                </c:pt>
                <c:pt idx="28">
                  <c:v>Slovak Republic</c:v>
                </c:pt>
                <c:pt idx="29">
                  <c:v>TOTAL DAC </c:v>
                </c:pt>
              </c:strCache>
            </c:strRef>
          </c:cat>
          <c:val>
            <c:numRef>
              <c:f>'2013 ODA graphs'!$F$12:$F$41</c:f>
              <c:numCache>
                <c:formatCode>0.00</c:formatCode>
                <c:ptCount val="30"/>
                <c:pt idx="0">
                  <c:v>1.0747875438444499</c:v>
                </c:pt>
                <c:pt idx="1">
                  <c:v>1.0168608084577038</c:v>
                </c:pt>
                <c:pt idx="2">
                  <c:v>1.0047955728148998</c:v>
                </c:pt>
                <c:pt idx="3">
                  <c:v>0.85150037665994682</c:v>
                </c:pt>
                <c:pt idx="4">
                  <c:v>0.71775135616182717</c:v>
                </c:pt>
                <c:pt idx="5">
                  <c:v>0.66874444561603685</c:v>
                </c:pt>
                <c:pt idx="6">
                  <c:v>0.55356536264208211</c:v>
                </c:pt>
                <c:pt idx="7">
                  <c:v>0.46657997256541395</c:v>
                </c:pt>
                <c:pt idx="8">
                  <c:v>0.44891514878120364</c:v>
                </c:pt>
                <c:pt idx="9">
                  <c:v>0.44889337755566977</c:v>
                </c:pt>
                <c:pt idx="10">
                  <c:v>0.4071717432660179</c:v>
                </c:pt>
                <c:pt idx="11">
                  <c:v>0.37758562847078653</c:v>
                </c:pt>
                <c:pt idx="12">
                  <c:v>0.33850017248258657</c:v>
                </c:pt>
                <c:pt idx="13">
                  <c:v>0.28403382776196051</c:v>
                </c:pt>
                <c:pt idx="14">
                  <c:v>0.27317485338240266</c:v>
                </c:pt>
                <c:pt idx="15">
                  <c:v>0.26480825036729494</c:v>
                </c:pt>
                <c:pt idx="16">
                  <c:v>0.25604611882633049</c:v>
                </c:pt>
                <c:pt idx="17">
                  <c:v>0.23184546240814446</c:v>
                </c:pt>
                <c:pt idx="18">
                  <c:v>0.22543497003328644</c:v>
                </c:pt>
                <c:pt idx="19">
                  <c:v>0.22</c:v>
                </c:pt>
                <c:pt idx="20">
                  <c:v>0.18779729126358088</c:v>
                </c:pt>
                <c:pt idx="21">
                  <c:v>0.16137357726982438</c:v>
                </c:pt>
                <c:pt idx="22">
                  <c:v>0.15799126874608974</c:v>
                </c:pt>
                <c:pt idx="23">
                  <c:v>0.13249292477341179</c:v>
                </c:pt>
                <c:pt idx="24">
                  <c:v>0.12936163266708761</c:v>
                </c:pt>
                <c:pt idx="25">
                  <c:v>0.12592898533324901</c:v>
                </c:pt>
                <c:pt idx="26">
                  <c:v>0.11454156158796509</c:v>
                </c:pt>
                <c:pt idx="27">
                  <c:v>9.5692266293110881E-2</c:v>
                </c:pt>
                <c:pt idx="28">
                  <c:v>9.1306103980948253E-2</c:v>
                </c:pt>
                <c:pt idx="29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4464"/>
        <c:axId val="62362368"/>
      </c:barChart>
      <c:catAx>
        <c:axId val="464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362368"/>
        <c:crosses val="autoZero"/>
        <c:auto val="1"/>
        <c:lblAlgn val="ctr"/>
        <c:lblOffset val="100"/>
        <c:noMultiLvlLbl val="0"/>
      </c:catAx>
      <c:valAx>
        <c:axId val="6236236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 of GNI</a:t>
                </a:r>
              </a:p>
            </c:rich>
          </c:tx>
          <c:layout>
            <c:manualLayout>
              <c:xMode val="edge"/>
              <c:yMode val="edge"/>
              <c:x val="1.3330410188696582E-2"/>
              <c:y val="7.5180594805505388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649446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Aid per capita</a:t>
            </a:r>
          </a:p>
        </c:rich>
      </c:tx>
      <c:layout>
        <c:manualLayout>
          <c:xMode val="edge"/>
          <c:yMode val="edge"/>
          <c:x val="0.41525857506510272"/>
          <c:y val="1.2326654400405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03491009042165E-2"/>
          <c:y val="9.2694612980454838E-2"/>
          <c:w val="0.91342262514764205"/>
          <c:h val="0.7575334700432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 ODA graphs'!$K$10:$K$11</c:f>
              <c:strCache>
                <c:ptCount val="1"/>
                <c:pt idx="0">
                  <c:v>Aid/capita $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6"/>
              <c:layout>
                <c:manualLayout>
                  <c:x val="0"/>
                  <c:y val="4.405893072791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0006320844125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'2013 ODA graphs'!$H$12:$H$36</c:f>
              <c:strCache>
                <c:ptCount val="25"/>
                <c:pt idx="0">
                  <c:v>Norway</c:v>
                </c:pt>
                <c:pt idx="1">
                  <c:v>Luxembourg</c:v>
                </c:pt>
                <c:pt idx="2">
                  <c:v>Sweden</c:v>
                </c:pt>
                <c:pt idx="3">
                  <c:v>Denmark</c:v>
                </c:pt>
                <c:pt idx="4">
                  <c:v>Switzerland</c:v>
                </c:pt>
                <c:pt idx="5">
                  <c:v>Netherlands</c:v>
                </c:pt>
                <c:pt idx="6">
                  <c:v>United Kingdom</c:v>
                </c:pt>
                <c:pt idx="7">
                  <c:v>Finland</c:v>
                </c:pt>
                <c:pt idx="8">
                  <c:v>Australia (2013)</c:v>
                </c:pt>
                <c:pt idx="9">
                  <c:v>Belgium</c:v>
                </c:pt>
                <c:pt idx="10">
                  <c:v>Ireland</c:v>
                </c:pt>
                <c:pt idx="11">
                  <c:v>France</c:v>
                </c:pt>
                <c:pt idx="12">
                  <c:v>Germany</c:v>
                </c:pt>
                <c:pt idx="13">
                  <c:v>Canada</c:v>
                </c:pt>
                <c:pt idx="14">
                  <c:v>Austria</c:v>
                </c:pt>
                <c:pt idx="15">
                  <c:v>Australia (2016/17)</c:v>
                </c:pt>
                <c:pt idx="16">
                  <c:v>New Zealand</c:v>
                </c:pt>
                <c:pt idx="17">
                  <c:v>United States</c:v>
                </c:pt>
                <c:pt idx="18">
                  <c:v>Japan</c:v>
                </c:pt>
                <c:pt idx="19">
                  <c:v>Italy</c:v>
                </c:pt>
                <c:pt idx="20">
                  <c:v>Spain</c:v>
                </c:pt>
                <c:pt idx="21">
                  <c:v>Portugal</c:v>
                </c:pt>
                <c:pt idx="22">
                  <c:v>Korea</c:v>
                </c:pt>
                <c:pt idx="23">
                  <c:v>Greece</c:v>
                </c:pt>
                <c:pt idx="24">
                  <c:v>Total 2013</c:v>
                </c:pt>
              </c:strCache>
            </c:strRef>
          </c:cat>
          <c:val>
            <c:numRef>
              <c:f>'2013 ODA graphs'!$K$12:$K$36</c:f>
              <c:numCache>
                <c:formatCode>0</c:formatCode>
                <c:ptCount val="25"/>
                <c:pt idx="0">
                  <c:v>1098.6929133858268</c:v>
                </c:pt>
                <c:pt idx="1">
                  <c:v>872.21515669886105</c:v>
                </c:pt>
                <c:pt idx="2">
                  <c:v>606.8477469039442</c:v>
                </c:pt>
                <c:pt idx="3">
                  <c:v>530.98840621702811</c:v>
                </c:pt>
                <c:pt idx="4">
                  <c:v>398.83780708924706</c:v>
                </c:pt>
                <c:pt idx="5">
                  <c:v>322.54940359622572</c:v>
                </c:pt>
                <c:pt idx="6">
                  <c:v>285.77716244527653</c:v>
                </c:pt>
                <c:pt idx="7">
                  <c:v>263.85294117647061</c:v>
                </c:pt>
                <c:pt idx="8">
                  <c:v>209.72072111019844</c:v>
                </c:pt>
                <c:pt idx="9">
                  <c:v>203.75865037995578</c:v>
                </c:pt>
                <c:pt idx="10">
                  <c:v>178.95538960614834</c:v>
                </c:pt>
                <c:pt idx="11">
                  <c:v>178.32367282810279</c:v>
                </c:pt>
                <c:pt idx="12">
                  <c:v>173.44497902788058</c:v>
                </c:pt>
                <c:pt idx="13">
                  <c:v>139.05684150916684</c:v>
                </c:pt>
                <c:pt idx="14">
                  <c:v>138.34803278475587</c:v>
                </c:pt>
                <c:pt idx="15" formatCode="_-* #,##0_-;\-* #,##0_-;_-* &quot;-&quot;??_-;_-@_-">
                  <c:v>127.40229997006507</c:v>
                </c:pt>
                <c:pt idx="16">
                  <c:v>102.28360545739208</c:v>
                </c:pt>
                <c:pt idx="17">
                  <c:v>99.786068210172559</c:v>
                </c:pt>
                <c:pt idx="18">
                  <c:v>92.586764913824254</c:v>
                </c:pt>
                <c:pt idx="19">
                  <c:v>53.166511818884977</c:v>
                </c:pt>
                <c:pt idx="20">
                  <c:v>47.748607049968989</c:v>
                </c:pt>
                <c:pt idx="21">
                  <c:v>45.141579773438792</c:v>
                </c:pt>
                <c:pt idx="22">
                  <c:v>34.720260009673503</c:v>
                </c:pt>
                <c:pt idx="23">
                  <c:v>26.847563369297909</c:v>
                </c:pt>
                <c:pt idx="24">
                  <c:v>135.15458531406128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52672"/>
        <c:axId val="67054208"/>
      </c:barChart>
      <c:catAx>
        <c:axId val="6705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54208"/>
        <c:crosses val="autoZero"/>
        <c:auto val="1"/>
        <c:lblAlgn val="ctr"/>
        <c:lblOffset val="100"/>
        <c:noMultiLvlLbl val="0"/>
      </c:catAx>
      <c:valAx>
        <c:axId val="67054208"/>
        <c:scaling>
          <c:orientation val="minMax"/>
          <c:max val="1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USD</a:t>
                </a:r>
              </a:p>
            </c:rich>
          </c:tx>
          <c:layout>
            <c:manualLayout>
              <c:xMode val="edge"/>
              <c:yMode val="edge"/>
              <c:x val="2.7448173561789548E-2"/>
              <c:y val="3.1747581875890503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6705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10885</xdr:rowOff>
    </xdr:from>
    <xdr:to>
      <xdr:col>13</xdr:col>
      <xdr:colOff>330996</xdr:colOff>
      <xdr:row>73</xdr:row>
      <xdr:rowOff>79942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587483</xdr:colOff>
      <xdr:row>42</xdr:row>
      <xdr:rowOff>142195</xdr:rowOff>
    </xdr:from>
    <xdr:to>
      <xdr:col>30</xdr:col>
      <xdr:colOff>508567</xdr:colOff>
      <xdr:row>79</xdr:row>
      <xdr:rowOff>1701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128588</xdr:rowOff>
    </xdr:from>
    <xdr:to>
      <xdr:col>13</xdr:col>
      <xdr:colOff>339331</xdr:colOff>
      <xdr:row>106</xdr:row>
      <xdr:rowOff>23814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789216</xdr:colOff>
      <xdr:row>44</xdr:row>
      <xdr:rowOff>91849</xdr:rowOff>
    </xdr:from>
    <xdr:to>
      <xdr:col>13</xdr:col>
      <xdr:colOff>173492</xdr:colOff>
      <xdr:row>45</xdr:row>
      <xdr:rowOff>91849</xdr:rowOff>
    </xdr:to>
    <xdr:sp macro="" textlink="">
      <xdr:nvSpPr>
        <xdr:cNvPr id="5" name="TextBox 4"/>
        <xdr:cNvSpPr txBox="1"/>
      </xdr:nvSpPr>
      <xdr:spPr>
        <a:xfrm>
          <a:off x="11144252" y="7711849"/>
          <a:ext cx="540883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/>
            <a:t>134.8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0.87809</cdr:x>
      <cdr:y>0.44504</cdr:y>
    </cdr:from>
    <cdr:to>
      <cdr:x>0.97121</cdr:x>
      <cdr:y>0.48815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688808" y="1966913"/>
          <a:ext cx="6032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tats.oecd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tats.oecd.org/qwids/" TargetMode="External"/><Relationship Id="rId1" Type="http://schemas.openxmlformats.org/officeDocument/2006/relationships/hyperlink" Target="http://www.xe.com/currencytables/?from=AUD&amp;date=2014-12-18" TargetMode="External"/><Relationship Id="rId6" Type="http://schemas.openxmlformats.org/officeDocument/2006/relationships/hyperlink" Target="http://stats.oecd.org/qwids/" TargetMode="External"/><Relationship Id="rId5" Type="http://schemas.openxmlformats.org/officeDocument/2006/relationships/hyperlink" Target="http://devpolicy.org/biggest-aid-cuts-ever-produce-our-least-generous-aid-budget-ever-20141215-2/" TargetMode="External"/><Relationship Id="rId4" Type="http://schemas.openxmlformats.org/officeDocument/2006/relationships/hyperlink" Target="http://devpolicy.org/biggest-aid-cuts-ever-produce-our-least-generous-aid-budget-ever-20141215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70" zoomScaleNormal="70" workbookViewId="0">
      <selection activeCell="B4" sqref="B4"/>
    </sheetView>
  </sheetViews>
  <sheetFormatPr defaultRowHeight="15" x14ac:dyDescent="0.25"/>
  <cols>
    <col min="1" max="1" width="18" customWidth="1"/>
    <col min="2" max="2" width="15.42578125" customWidth="1"/>
    <col min="4" max="4" width="9.140625" customWidth="1"/>
    <col min="5" max="5" width="18.28515625" customWidth="1"/>
    <col min="8" max="8" width="22" customWidth="1"/>
    <col min="9" max="9" width="13.42578125" bestFit="1" customWidth="1"/>
    <col min="10" max="11" width="11" customWidth="1"/>
    <col min="13" max="13" width="17.42578125" customWidth="1"/>
    <col min="16" max="16" width="19.28515625" customWidth="1"/>
    <col min="17" max="17" width="18.42578125" customWidth="1"/>
    <col min="18" max="18" width="12.42578125" customWidth="1"/>
  </cols>
  <sheetData>
    <row r="1" spans="1:24" x14ac:dyDescent="0.25">
      <c r="A1" s="3" t="s">
        <v>62</v>
      </c>
    </row>
    <row r="2" spans="1:24" x14ac:dyDescent="0.25">
      <c r="A2" t="s">
        <v>55</v>
      </c>
      <c r="B2" s="1" t="s">
        <v>56</v>
      </c>
    </row>
    <row r="3" spans="1:24" x14ac:dyDescent="0.25">
      <c r="A3" t="s">
        <v>64</v>
      </c>
      <c r="B3" s="1" t="s">
        <v>56</v>
      </c>
    </row>
    <row r="4" spans="1:24" x14ac:dyDescent="0.25">
      <c r="A4" t="s">
        <v>57</v>
      </c>
      <c r="B4" s="1" t="s">
        <v>58</v>
      </c>
    </row>
    <row r="5" spans="1:24" x14ac:dyDescent="0.25">
      <c r="A5" t="s">
        <v>59</v>
      </c>
      <c r="B5" s="1" t="s">
        <v>51</v>
      </c>
    </row>
    <row r="6" spans="1:24" x14ac:dyDescent="0.25">
      <c r="A6" t="s">
        <v>60</v>
      </c>
      <c r="B6" s="1" t="s">
        <v>61</v>
      </c>
    </row>
    <row r="7" spans="1:24" x14ac:dyDescent="0.25">
      <c r="A7" t="s">
        <v>63</v>
      </c>
      <c r="B7" s="1" t="s">
        <v>61</v>
      </c>
    </row>
    <row r="8" spans="1:24" x14ac:dyDescent="0.25">
      <c r="B8" s="1"/>
    </row>
    <row r="9" spans="1:24" x14ac:dyDescent="0.25">
      <c r="B9" s="23" t="s">
        <v>32</v>
      </c>
      <c r="C9" s="23"/>
      <c r="D9" s="23"/>
      <c r="E9" s="23"/>
      <c r="F9" s="23"/>
      <c r="G9" s="19"/>
      <c r="H9" s="23" t="s">
        <v>38</v>
      </c>
      <c r="I9" s="23"/>
      <c r="J9" s="23"/>
      <c r="K9" s="23"/>
      <c r="L9" s="19"/>
      <c r="M9" s="19"/>
      <c r="N9" s="19"/>
      <c r="O9" s="3"/>
    </row>
    <row r="10" spans="1:24" x14ac:dyDescent="0.25">
      <c r="B10" s="23" t="s">
        <v>48</v>
      </c>
      <c r="C10" s="23"/>
      <c r="D10" s="3"/>
      <c r="E10" s="23" t="s">
        <v>0</v>
      </c>
      <c r="F10" s="23"/>
      <c r="G10" s="19"/>
      <c r="I10" s="3" t="s">
        <v>39</v>
      </c>
      <c r="J10" s="3" t="s">
        <v>40</v>
      </c>
      <c r="K10" s="3" t="s">
        <v>27</v>
      </c>
      <c r="L10" s="19"/>
      <c r="M10" s="19"/>
      <c r="N10" s="19"/>
      <c r="O10" s="3"/>
    </row>
    <row r="11" spans="1:24" x14ac:dyDescent="0.25">
      <c r="B11" s="19" t="s">
        <v>49</v>
      </c>
      <c r="C11" s="19" t="s">
        <v>50</v>
      </c>
      <c r="G11" s="19"/>
      <c r="I11" s="19" t="s">
        <v>49</v>
      </c>
      <c r="J11" s="19" t="s">
        <v>49</v>
      </c>
      <c r="K11" s="19" t="s">
        <v>52</v>
      </c>
      <c r="L11" s="19"/>
      <c r="M11" s="19"/>
      <c r="N11" s="19"/>
    </row>
    <row r="12" spans="1:24" x14ac:dyDescent="0.25">
      <c r="A12" s="3" t="s">
        <v>24</v>
      </c>
      <c r="B12" s="9">
        <v>31545.25</v>
      </c>
      <c r="C12" s="14">
        <f t="shared" ref="C12:C25" si="0">B12/1000</f>
        <v>31.545249999999999</v>
      </c>
      <c r="D12" s="5"/>
      <c r="E12" s="20" t="s">
        <v>18</v>
      </c>
      <c r="F12" s="2">
        <v>1.0747875438444499</v>
      </c>
      <c r="G12" s="19"/>
      <c r="H12" s="22" t="str">
        <f>'Underlying data'!A19</f>
        <v>Norway</v>
      </c>
      <c r="I12" s="4">
        <f>'Underlying data'!O19</f>
        <v>5080</v>
      </c>
      <c r="J12" s="4">
        <f>'Underlying data'!O49</f>
        <v>5581.36</v>
      </c>
      <c r="K12" s="4">
        <f>'Underlying data'!O77</f>
        <v>1098.6929133858268</v>
      </c>
      <c r="L12" s="19"/>
      <c r="M12" s="19"/>
      <c r="N12" s="19"/>
      <c r="U12" s="10"/>
      <c r="X12" s="4"/>
    </row>
    <row r="13" spans="1:24" x14ac:dyDescent="0.25">
      <c r="A13" s="3" t="s">
        <v>23</v>
      </c>
      <c r="B13" s="9">
        <v>17881.48</v>
      </c>
      <c r="C13" s="14">
        <f t="shared" si="0"/>
        <v>17.88148</v>
      </c>
      <c r="D13" s="5"/>
      <c r="E13" s="21" t="s">
        <v>21</v>
      </c>
      <c r="F13" s="2">
        <v>1.0168608084577038</v>
      </c>
      <c r="G13" s="19"/>
      <c r="H13" s="22" t="str">
        <f>'Underlying data'!A16</f>
        <v>Luxembourg</v>
      </c>
      <c r="I13" s="4">
        <f>'Underlying data'!O16</f>
        <v>492.21800000000002</v>
      </c>
      <c r="J13" s="4">
        <f>'Underlying data'!O46</f>
        <v>429.32</v>
      </c>
      <c r="K13" s="4">
        <f>'Underlying data'!O74</f>
        <v>872.21515669886105</v>
      </c>
      <c r="L13" s="19"/>
      <c r="M13" s="19"/>
      <c r="N13" s="19"/>
      <c r="U13" s="10"/>
      <c r="X13" s="4"/>
    </row>
    <row r="14" spans="1:24" x14ac:dyDescent="0.25">
      <c r="A14" s="3" t="s">
        <v>8</v>
      </c>
      <c r="B14" s="13">
        <v>14059.45</v>
      </c>
      <c r="C14" s="14">
        <f t="shared" si="0"/>
        <v>14.05945</v>
      </c>
      <c r="D14" s="5"/>
      <c r="E14" s="20" t="s">
        <v>15</v>
      </c>
      <c r="F14" s="2">
        <v>1.0047955728148998</v>
      </c>
      <c r="G14" s="19"/>
      <c r="H14" s="22" t="str">
        <f>'Underlying data'!A22</f>
        <v>Sweden</v>
      </c>
      <c r="I14" s="4">
        <f>'Underlying data'!O22</f>
        <v>9609</v>
      </c>
      <c r="J14" s="4">
        <f>'Underlying data'!O52</f>
        <v>5831.2</v>
      </c>
      <c r="K14" s="4">
        <f>'Underlying data'!O80</f>
        <v>606.8477469039442</v>
      </c>
      <c r="L14" s="19"/>
      <c r="M14" s="19"/>
      <c r="N14" s="19"/>
      <c r="U14" s="10"/>
      <c r="X14" s="4"/>
    </row>
    <row r="15" spans="1:24" x14ac:dyDescent="0.25">
      <c r="A15" s="3" t="s">
        <v>13</v>
      </c>
      <c r="B15" s="13">
        <v>11786.11</v>
      </c>
      <c r="C15" s="14">
        <f t="shared" si="0"/>
        <v>11.786110000000001</v>
      </c>
      <c r="D15" s="5"/>
      <c r="E15" s="20" t="s">
        <v>5</v>
      </c>
      <c r="F15" s="2">
        <v>0.85150037665994682</v>
      </c>
      <c r="G15" s="19"/>
      <c r="H15" s="22" t="str">
        <f>'Underlying data'!A7</f>
        <v>Denmark</v>
      </c>
      <c r="I15" s="4">
        <f>'Underlying data'!O7</f>
        <v>5515.1109999999999</v>
      </c>
      <c r="J15" s="4">
        <f>'Underlying data'!O37</f>
        <v>2928.46</v>
      </c>
      <c r="K15" s="4">
        <f>'Underlying data'!O65</f>
        <v>530.98840621702811</v>
      </c>
      <c r="L15" s="19"/>
      <c r="M15" s="19"/>
      <c r="N15" s="19"/>
      <c r="U15" s="10"/>
      <c r="X15" s="4"/>
    </row>
    <row r="16" spans="1:24" x14ac:dyDescent="0.25">
      <c r="A16" s="3" t="s">
        <v>7</v>
      </c>
      <c r="B16" s="13">
        <v>11376</v>
      </c>
      <c r="C16" s="14">
        <f t="shared" si="0"/>
        <v>11.375999999999999</v>
      </c>
      <c r="D16" s="5"/>
      <c r="E16" s="21" t="s">
        <v>23</v>
      </c>
      <c r="F16" s="2">
        <v>0.71775135616182717</v>
      </c>
      <c r="G16" s="19"/>
      <c r="H16" s="22" t="str">
        <f>'Underlying data'!A23</f>
        <v>Switzerland</v>
      </c>
      <c r="I16" s="4">
        <f>'Underlying data'!O23</f>
        <v>8017.9459999999999</v>
      </c>
      <c r="J16" s="4">
        <f>'Underlying data'!O53</f>
        <v>3197.86</v>
      </c>
      <c r="K16" s="4">
        <f>'Underlying data'!O81</f>
        <v>398.83780708924706</v>
      </c>
      <c r="L16" s="19"/>
      <c r="M16" s="19"/>
      <c r="N16" s="19"/>
      <c r="U16" s="10"/>
      <c r="X16" s="4"/>
    </row>
    <row r="17" spans="1:24" x14ac:dyDescent="0.25">
      <c r="A17" s="3" t="s">
        <v>21</v>
      </c>
      <c r="B17" s="13">
        <v>5831.2</v>
      </c>
      <c r="C17" s="14">
        <f t="shared" si="0"/>
        <v>5.8311999999999999</v>
      </c>
      <c r="D17" s="5"/>
      <c r="E17" s="20" t="s">
        <v>16</v>
      </c>
      <c r="F17" s="2">
        <v>0.66874444561603685</v>
      </c>
      <c r="G17" s="19"/>
      <c r="H17" s="22" t="str">
        <f>'Underlying data'!A17</f>
        <v>Netherlands</v>
      </c>
      <c r="I17" s="4">
        <f>'Underlying data'!O17</f>
        <v>16851</v>
      </c>
      <c r="J17" s="4">
        <f>'Underlying data'!O47</f>
        <v>5435.28</v>
      </c>
      <c r="K17" s="4">
        <f>'Underlying data'!O75</f>
        <v>322.54940359622572</v>
      </c>
      <c r="L17" s="19"/>
      <c r="M17" s="19"/>
      <c r="N17" s="19"/>
      <c r="U17" s="10"/>
      <c r="X17" s="4"/>
    </row>
    <row r="18" spans="1:24" x14ac:dyDescent="0.25">
      <c r="A18" s="3" t="s">
        <v>18</v>
      </c>
      <c r="B18" s="13">
        <v>5581.36</v>
      </c>
      <c r="C18" s="14">
        <f t="shared" si="0"/>
        <v>5.5813600000000001</v>
      </c>
      <c r="D18" s="5"/>
      <c r="E18" s="20" t="s">
        <v>6</v>
      </c>
      <c r="F18" s="2">
        <v>0.55356536264208211</v>
      </c>
      <c r="G18" s="19"/>
      <c r="H18" s="22" t="str">
        <f>'Underlying data'!A24</f>
        <v>United Kingdom</v>
      </c>
      <c r="I18" s="4">
        <f>'Underlying data'!O24</f>
        <v>62571.41</v>
      </c>
      <c r="J18" s="4">
        <f>'Underlying data'!O54</f>
        <v>17881.48</v>
      </c>
      <c r="K18" s="4">
        <f>'Underlying data'!O82</f>
        <v>285.77716244527653</v>
      </c>
      <c r="L18" s="19"/>
      <c r="M18" s="19"/>
      <c r="N18" s="19"/>
      <c r="U18" s="11"/>
      <c r="X18" s="4"/>
    </row>
    <row r="19" spans="1:24" x14ac:dyDescent="0.25">
      <c r="A19" s="3" t="s">
        <v>16</v>
      </c>
      <c r="B19" s="13">
        <v>5435.28</v>
      </c>
      <c r="C19" s="14">
        <f t="shared" si="0"/>
        <v>5.4352799999999997</v>
      </c>
      <c r="D19" s="5"/>
      <c r="E19" s="21" t="s">
        <v>22</v>
      </c>
      <c r="F19" s="2">
        <v>0.46657997256541395</v>
      </c>
      <c r="G19" s="19"/>
      <c r="H19" s="22" t="str">
        <f>'Underlying data'!A8</f>
        <v>Finland</v>
      </c>
      <c r="I19" s="4">
        <f>'Underlying data'!O8</f>
        <v>5440</v>
      </c>
      <c r="J19" s="4">
        <f>'Underlying data'!O38</f>
        <v>1435.36</v>
      </c>
      <c r="K19" s="4">
        <f>'Underlying data'!O66</f>
        <v>263.85294117647061</v>
      </c>
      <c r="L19" s="19"/>
      <c r="M19" s="19"/>
      <c r="N19" s="19"/>
      <c r="U19" s="11"/>
      <c r="X19" s="4"/>
    </row>
    <row r="20" spans="1:24" x14ac:dyDescent="0.25">
      <c r="A20" s="3" t="s">
        <v>4</v>
      </c>
      <c r="B20" s="13">
        <v>4911.1400000000003</v>
      </c>
      <c r="C20" s="14">
        <f t="shared" si="0"/>
        <v>4.9111400000000005</v>
      </c>
      <c r="D20" s="5"/>
      <c r="E20" s="20" t="s">
        <v>3</v>
      </c>
      <c r="F20" s="2">
        <v>0.44891514878120364</v>
      </c>
      <c r="G20" s="19"/>
      <c r="H20" s="22" t="s">
        <v>42</v>
      </c>
      <c r="I20" s="4">
        <f>'Underlying data'!O3</f>
        <v>23131</v>
      </c>
      <c r="J20" s="4">
        <f>'Underlying data'!O33</f>
        <v>4851.05</v>
      </c>
      <c r="K20" s="4">
        <f>'Underlying data'!O61</f>
        <v>209.72072111019844</v>
      </c>
      <c r="L20" s="19"/>
      <c r="M20" s="19"/>
      <c r="N20" s="19"/>
      <c r="U20" s="10"/>
      <c r="X20" s="4"/>
    </row>
    <row r="21" spans="1:24" x14ac:dyDescent="0.25">
      <c r="A21" s="3" t="s">
        <v>42</v>
      </c>
      <c r="B21" s="13">
        <v>4851.05</v>
      </c>
      <c r="C21" s="14">
        <f t="shared" si="0"/>
        <v>4.8510499999999999</v>
      </c>
      <c r="D21" s="5"/>
      <c r="E21" s="20" t="s">
        <v>11</v>
      </c>
      <c r="F21" s="2">
        <v>0.44889337755566977</v>
      </c>
      <c r="G21" s="19"/>
      <c r="H21" s="22" t="str">
        <f>'Underlying data'!A5</f>
        <v>Belgium</v>
      </c>
      <c r="I21" s="4">
        <f>'Underlying data'!O5</f>
        <v>11196.04</v>
      </c>
      <c r="J21" s="4">
        <f>'Underlying data'!O35</f>
        <v>2281.29</v>
      </c>
      <c r="K21" s="4">
        <f>'Underlying data'!O63</f>
        <v>203.75865037995578</v>
      </c>
      <c r="L21" s="19"/>
      <c r="M21" s="19"/>
      <c r="N21" s="19"/>
      <c r="U21" s="11"/>
      <c r="X21" s="4"/>
    </row>
    <row r="22" spans="1:24" x14ac:dyDescent="0.25">
      <c r="A22" s="3" t="s">
        <v>12</v>
      </c>
      <c r="B22" s="13">
        <v>3252.64</v>
      </c>
      <c r="C22" s="14">
        <f t="shared" si="0"/>
        <v>3.25264</v>
      </c>
      <c r="D22" s="5"/>
      <c r="E22" s="20" t="s">
        <v>7</v>
      </c>
      <c r="F22" s="2">
        <v>0.4071717432660179</v>
      </c>
      <c r="G22" s="19"/>
      <c r="H22" s="22" t="str">
        <f>'Underlying data'!A12</f>
        <v>Ireland</v>
      </c>
      <c r="I22" s="4">
        <f>'Underlying data'!O12</f>
        <v>4593.1000000000004</v>
      </c>
      <c r="J22" s="4">
        <f>'Underlying data'!O42</f>
        <v>821.96</v>
      </c>
      <c r="K22" s="4">
        <f>'Underlying data'!O70</f>
        <v>178.95538960614834</v>
      </c>
      <c r="L22" s="19"/>
      <c r="M22" s="19"/>
      <c r="N22" s="19"/>
      <c r="U22" s="10"/>
      <c r="X22" s="4"/>
    </row>
    <row r="23" spans="1:24" x14ac:dyDescent="0.25">
      <c r="A23" s="3" t="s">
        <v>22</v>
      </c>
      <c r="B23" s="6">
        <v>3197.86</v>
      </c>
      <c r="C23" s="14">
        <f t="shared" si="0"/>
        <v>3.1978599999999999</v>
      </c>
      <c r="D23" s="5"/>
      <c r="E23" s="20" t="s">
        <v>8</v>
      </c>
      <c r="F23" s="2">
        <v>0.37758562847078653</v>
      </c>
      <c r="G23" s="19"/>
      <c r="H23" s="22" t="str">
        <f>'Underlying data'!A9</f>
        <v>France</v>
      </c>
      <c r="I23" s="4">
        <f>'Underlying data'!O9</f>
        <v>63794.11</v>
      </c>
      <c r="J23" s="4">
        <f>'Underlying data'!O39</f>
        <v>11376</v>
      </c>
      <c r="K23" s="4">
        <f>'Underlying data'!O67</f>
        <v>178.32367282810279</v>
      </c>
      <c r="L23" s="19"/>
      <c r="M23" s="19"/>
      <c r="N23" s="19"/>
      <c r="U23" s="10"/>
      <c r="X23" s="4"/>
    </row>
    <row r="24" spans="1:24" x14ac:dyDescent="0.25">
      <c r="A24" s="3" t="s">
        <v>5</v>
      </c>
      <c r="B24" s="13">
        <v>2928.46</v>
      </c>
      <c r="C24" s="14">
        <f t="shared" si="0"/>
        <v>2.9284599999999998</v>
      </c>
      <c r="D24" s="5"/>
      <c r="E24" s="20" t="s">
        <v>42</v>
      </c>
      <c r="F24" s="2">
        <v>0.33850017248258657</v>
      </c>
      <c r="G24" s="19"/>
      <c r="H24" s="22" t="str">
        <f>'Underlying data'!A10</f>
        <v>Germany</v>
      </c>
      <c r="I24" s="4">
        <f>'Underlying data'!O10</f>
        <v>81060</v>
      </c>
      <c r="J24" s="4">
        <f>'Underlying data'!O40</f>
        <v>14059.45</v>
      </c>
      <c r="K24" s="4">
        <f>'Underlying data'!O68</f>
        <v>173.44497902788058</v>
      </c>
      <c r="L24" s="19"/>
      <c r="M24" s="19"/>
      <c r="N24" s="19"/>
      <c r="U24" s="10"/>
      <c r="X24" s="4"/>
    </row>
    <row r="25" spans="1:24" x14ac:dyDescent="0.25">
      <c r="A25" s="3" t="s">
        <v>41</v>
      </c>
      <c r="B25" s="6">
        <f>'Underlying data'!S33</f>
        <v>3112.8057130350003</v>
      </c>
      <c r="C25" s="14">
        <f t="shared" si="0"/>
        <v>3.1128057130350002</v>
      </c>
      <c r="D25" s="5"/>
      <c r="E25" s="20" t="s">
        <v>2</v>
      </c>
      <c r="F25" s="2">
        <v>0.28403382776196051</v>
      </c>
      <c r="G25" s="19"/>
      <c r="H25" s="22" t="str">
        <f>'Underlying data'!A6</f>
        <v>Canada</v>
      </c>
      <c r="I25" s="4">
        <f>'Underlying data'!O6</f>
        <v>35317.5</v>
      </c>
      <c r="J25" s="4">
        <f>'Underlying data'!O36</f>
        <v>4911.1400000000003</v>
      </c>
      <c r="K25" s="4">
        <f>'Underlying data'!O64</f>
        <v>139.05684150916684</v>
      </c>
      <c r="L25" s="19"/>
      <c r="M25" s="19"/>
      <c r="N25" s="19"/>
      <c r="U25" s="11"/>
      <c r="X25" s="4"/>
    </row>
    <row r="26" spans="1:24" x14ac:dyDescent="0.25">
      <c r="A26" s="3" t="s">
        <v>3</v>
      </c>
      <c r="B26" s="13">
        <v>2281.29</v>
      </c>
      <c r="C26" s="14">
        <f t="shared" ref="C26:C40" si="1">B26/1000</f>
        <v>2.2812899999999998</v>
      </c>
      <c r="D26" s="5"/>
      <c r="E26" s="20" t="s">
        <v>4</v>
      </c>
      <c r="F26" s="2">
        <v>0.27317485338240266</v>
      </c>
      <c r="G26" s="19"/>
      <c r="H26" s="22" t="str">
        <f>'Underlying data'!A4</f>
        <v>Austria</v>
      </c>
      <c r="I26" s="4">
        <f>'Underlying data'!O4</f>
        <v>8468.57</v>
      </c>
      <c r="J26" s="4">
        <f>'Underlying data'!O34</f>
        <v>1171.6099999999999</v>
      </c>
      <c r="K26" s="4">
        <f>'Underlying data'!O62</f>
        <v>138.34803278475587</v>
      </c>
      <c r="L26" s="19"/>
      <c r="M26" s="19"/>
      <c r="N26" s="19"/>
      <c r="U26" s="10"/>
      <c r="X26" s="4"/>
    </row>
    <row r="27" spans="1:24" x14ac:dyDescent="0.25">
      <c r="A27" s="3" t="s">
        <v>20</v>
      </c>
      <c r="B27" s="13">
        <v>2198.64</v>
      </c>
      <c r="C27" s="14">
        <f t="shared" si="1"/>
        <v>2.1986399999999997</v>
      </c>
      <c r="D27" s="5"/>
      <c r="E27" s="20" t="s">
        <v>17</v>
      </c>
      <c r="F27" s="2">
        <v>0.26480825036729494</v>
      </c>
      <c r="G27" s="19"/>
      <c r="H27" s="22" t="s">
        <v>41</v>
      </c>
      <c r="I27" s="4">
        <f>I20</f>
        <v>23131</v>
      </c>
      <c r="J27" s="4">
        <f>'Underlying data'!S33</f>
        <v>3112.8057130350003</v>
      </c>
      <c r="K27" s="18">
        <f>'Underlying data'!S61</f>
        <v>127.40229997006507</v>
      </c>
      <c r="L27" s="19"/>
      <c r="M27" s="19"/>
      <c r="N27" s="19"/>
      <c r="U27" s="11"/>
      <c r="X27" s="4"/>
    </row>
    <row r="28" spans="1:24" x14ac:dyDescent="0.25">
      <c r="A28" s="3" t="s">
        <v>14</v>
      </c>
      <c r="B28" s="13">
        <v>1743.64</v>
      </c>
      <c r="C28" s="14">
        <f t="shared" si="1"/>
        <v>1.7436400000000001</v>
      </c>
      <c r="D28" s="5"/>
      <c r="E28" s="20" t="s">
        <v>10</v>
      </c>
      <c r="F28" s="2">
        <v>0.25604611882633049</v>
      </c>
      <c r="G28" s="19"/>
      <c r="H28" s="22" t="str">
        <f>'Underlying data'!A18</f>
        <v>New Zealand</v>
      </c>
      <c r="I28" s="4">
        <f>'Underlying data'!O18</f>
        <v>4471</v>
      </c>
      <c r="J28" s="4">
        <f>'Underlying data'!O48</f>
        <v>457.31</v>
      </c>
      <c r="K28" s="4">
        <f>'Underlying data'!O76</f>
        <v>102.28360545739208</v>
      </c>
      <c r="L28" s="19"/>
      <c r="M28" s="19"/>
      <c r="N28" s="19"/>
      <c r="U28" s="10"/>
      <c r="X28" s="4"/>
    </row>
    <row r="29" spans="1:24" x14ac:dyDescent="0.25">
      <c r="A29" s="3" t="s">
        <v>6</v>
      </c>
      <c r="B29" s="13">
        <v>1435.36</v>
      </c>
      <c r="C29" s="14">
        <f t="shared" si="1"/>
        <v>1.43536</v>
      </c>
      <c r="D29" s="5"/>
      <c r="E29" s="20" t="s">
        <v>13</v>
      </c>
      <c r="F29" s="2">
        <v>0.23184546240814446</v>
      </c>
      <c r="G29" s="19"/>
      <c r="H29" s="22" t="str">
        <f>'Underlying data'!A25</f>
        <v>United States</v>
      </c>
      <c r="I29" s="4">
        <f>'Underlying data'!O25</f>
        <v>316128.8</v>
      </c>
      <c r="J29" s="4">
        <f>'Underlying data'!O55</f>
        <v>31545.25</v>
      </c>
      <c r="K29" s="4">
        <f>'Underlying data'!O83</f>
        <v>99.786068210172559</v>
      </c>
      <c r="L29" s="19"/>
      <c r="M29" s="19"/>
      <c r="N29" s="19"/>
      <c r="U29" s="10"/>
      <c r="X29" s="4"/>
    </row>
    <row r="30" spans="1:24" x14ac:dyDescent="0.25">
      <c r="A30" s="3" t="s">
        <v>2</v>
      </c>
      <c r="B30" s="13">
        <v>1171.6099999999999</v>
      </c>
      <c r="C30" s="14">
        <f t="shared" si="1"/>
        <v>1.1716099999999998</v>
      </c>
      <c r="D30" s="5"/>
      <c r="E30" s="20" t="s">
        <v>19</v>
      </c>
      <c r="F30" s="2">
        <v>0.22543497003328644</v>
      </c>
      <c r="G30" s="19"/>
      <c r="H30" s="22" t="str">
        <f>'Underlying data'!A14</f>
        <v>Japan</v>
      </c>
      <c r="I30" s="4">
        <f>'Underlying data'!O14</f>
        <v>127298</v>
      </c>
      <c r="J30" s="4">
        <f>'Underlying data'!O44</f>
        <v>11786.11</v>
      </c>
      <c r="K30" s="4">
        <f>'Underlying data'!O72</f>
        <v>92.586764913824254</v>
      </c>
      <c r="L30" s="19"/>
      <c r="M30" s="19"/>
      <c r="N30" s="19"/>
      <c r="U30" s="10"/>
      <c r="X30" s="4"/>
    </row>
    <row r="31" spans="1:24" x14ac:dyDescent="0.25">
      <c r="A31" s="3" t="s">
        <v>11</v>
      </c>
      <c r="B31" s="13">
        <v>821.96</v>
      </c>
      <c r="C31" s="14">
        <f t="shared" si="1"/>
        <v>0.82196000000000002</v>
      </c>
      <c r="D31" s="5"/>
      <c r="E31" s="20" t="s">
        <v>41</v>
      </c>
      <c r="F31" s="2">
        <v>0.22</v>
      </c>
      <c r="G31" s="19"/>
      <c r="H31" s="22" t="str">
        <f>'Underlying data'!A13</f>
        <v>Italy</v>
      </c>
      <c r="I31" s="4">
        <f>'Underlying data'!O13</f>
        <v>61178.36</v>
      </c>
      <c r="J31" s="4">
        <f>'Underlying data'!O43</f>
        <v>3252.64</v>
      </c>
      <c r="K31" s="4">
        <f>'Underlying data'!O71</f>
        <v>53.166511818884977</v>
      </c>
      <c r="L31" s="19"/>
      <c r="M31" s="19"/>
      <c r="N31" s="19"/>
      <c r="U31" s="10"/>
      <c r="X31" s="4"/>
    </row>
    <row r="32" spans="1:24" x14ac:dyDescent="0.25">
      <c r="A32" s="3" t="s">
        <v>19</v>
      </c>
      <c r="B32" s="13">
        <v>484.05</v>
      </c>
      <c r="C32" s="14">
        <f t="shared" si="1"/>
        <v>0.48405000000000004</v>
      </c>
      <c r="D32" s="5"/>
      <c r="E32" s="21" t="s">
        <v>24</v>
      </c>
      <c r="F32" s="2">
        <v>0.18779729126358088</v>
      </c>
      <c r="G32" s="19"/>
      <c r="H32" s="22" t="str">
        <f>'Underlying data'!A21</f>
        <v>Spain</v>
      </c>
      <c r="I32" s="4">
        <f>'Underlying data'!O21</f>
        <v>46046.16</v>
      </c>
      <c r="J32" s="4">
        <f>'Underlying data'!O51</f>
        <v>2198.64</v>
      </c>
      <c r="K32" s="4">
        <f>'Underlying data'!O79</f>
        <v>47.748607049968989</v>
      </c>
      <c r="L32" s="19"/>
      <c r="M32" s="19"/>
      <c r="N32" s="19"/>
      <c r="U32" s="10"/>
      <c r="X32" s="4"/>
    </row>
    <row r="33" spans="1:24" x14ac:dyDescent="0.25">
      <c r="A33" s="3" t="s">
        <v>29</v>
      </c>
      <c r="B33" s="13">
        <v>474.31</v>
      </c>
      <c r="C33" s="14">
        <f t="shared" si="1"/>
        <v>0.47431000000000001</v>
      </c>
      <c r="D33" s="5"/>
      <c r="E33" s="20" t="s">
        <v>20</v>
      </c>
      <c r="F33" s="2">
        <v>0.16137357726982438</v>
      </c>
      <c r="G33" s="19"/>
      <c r="H33" s="22" t="str">
        <f>'Underlying data'!A20</f>
        <v>Portugal</v>
      </c>
      <c r="I33" s="4">
        <f>'Underlying data'!O20</f>
        <v>10722.93</v>
      </c>
      <c r="J33" s="4">
        <f>'Underlying data'!O50</f>
        <v>484.05</v>
      </c>
      <c r="K33" s="4">
        <f>'Underlying data'!O78</f>
        <v>45.141579773438792</v>
      </c>
      <c r="L33" s="19"/>
      <c r="M33" s="19"/>
      <c r="N33" s="19"/>
      <c r="U33" s="11"/>
      <c r="X33" s="4"/>
    </row>
    <row r="34" spans="1:24" x14ac:dyDescent="0.25">
      <c r="A34" s="3" t="s">
        <v>17</v>
      </c>
      <c r="B34" s="13">
        <v>461.33</v>
      </c>
      <c r="C34" s="14">
        <f t="shared" si="1"/>
        <v>0.46132999999999996</v>
      </c>
      <c r="D34" s="5"/>
      <c r="E34" s="20" t="s">
        <v>12</v>
      </c>
      <c r="F34" s="2">
        <v>0.15799126874608974</v>
      </c>
      <c r="G34" s="19"/>
      <c r="H34" s="22" t="str">
        <f>'Underlying data'!A15</f>
        <v>Korea</v>
      </c>
      <c r="I34" s="4">
        <f>'Underlying data'!O15</f>
        <v>50219.67</v>
      </c>
      <c r="J34" s="4">
        <f>'Underlying data'!O45</f>
        <v>1743.64</v>
      </c>
      <c r="K34" s="4">
        <f>'Underlying data'!O73</f>
        <v>34.720260009673503</v>
      </c>
      <c r="L34" s="19"/>
      <c r="M34" s="19"/>
      <c r="N34" s="19"/>
      <c r="U34" s="11"/>
      <c r="X34" s="4"/>
    </row>
    <row r="35" spans="1:24" x14ac:dyDescent="0.25">
      <c r="A35" s="3" t="s">
        <v>15</v>
      </c>
      <c r="B35" s="13">
        <v>430.68</v>
      </c>
      <c r="C35" s="14">
        <f t="shared" si="1"/>
        <v>0.43068000000000001</v>
      </c>
      <c r="D35" s="5"/>
      <c r="E35" s="20" t="s">
        <v>14</v>
      </c>
      <c r="F35" s="2">
        <v>0.13249292477341179</v>
      </c>
      <c r="G35" s="19"/>
      <c r="H35" s="22" t="str">
        <f>'Underlying data'!A11</f>
        <v>Greece</v>
      </c>
      <c r="I35" s="4">
        <f>'Underlying data'!O11</f>
        <v>11361.18</v>
      </c>
      <c r="J35" s="4">
        <f>'Underlying data'!O41</f>
        <v>305.02</v>
      </c>
      <c r="K35" s="4">
        <f>'Underlying data'!O69</f>
        <v>26.847563369297909</v>
      </c>
      <c r="L35" s="19"/>
      <c r="M35" s="19"/>
      <c r="N35" s="19"/>
    </row>
    <row r="36" spans="1:24" x14ac:dyDescent="0.25">
      <c r="A36" s="3" t="s">
        <v>9</v>
      </c>
      <c r="B36" s="13">
        <v>305.02</v>
      </c>
      <c r="C36" s="14">
        <f t="shared" si="1"/>
        <v>0.30501999999999996</v>
      </c>
      <c r="D36" s="8"/>
      <c r="E36" s="20" t="s">
        <v>31</v>
      </c>
      <c r="F36" s="2">
        <v>0.12936163266708761</v>
      </c>
      <c r="G36" s="19"/>
      <c r="H36" s="12" t="s">
        <v>43</v>
      </c>
      <c r="I36" s="4">
        <f>SUM(I12:I35)-I13</f>
        <v>991201.8870000001</v>
      </c>
      <c r="J36" s="4">
        <f>SUM(J12:J35)-J27</f>
        <v>133965.48000000004</v>
      </c>
      <c r="K36" s="4">
        <f>(J36*10^6)/(I36*10^3)</f>
        <v>135.15458531406128</v>
      </c>
      <c r="L36" s="19"/>
      <c r="M36" s="19"/>
      <c r="N36" s="19"/>
      <c r="U36" s="12"/>
      <c r="X36" s="4"/>
    </row>
    <row r="37" spans="1:24" x14ac:dyDescent="0.25">
      <c r="A37" s="3" t="s">
        <v>28</v>
      </c>
      <c r="B37" s="13">
        <v>212.32</v>
      </c>
      <c r="C37" s="14">
        <f t="shared" si="1"/>
        <v>0.21231999999999998</v>
      </c>
      <c r="D37" s="7"/>
      <c r="E37" s="20" t="s">
        <v>9</v>
      </c>
      <c r="F37" s="2">
        <v>0.12592898533324901</v>
      </c>
      <c r="G37" s="19"/>
      <c r="L37" s="19"/>
      <c r="M37" s="19"/>
      <c r="N37" s="19"/>
    </row>
    <row r="38" spans="1:24" x14ac:dyDescent="0.25">
      <c r="A38" s="3" t="s">
        <v>30</v>
      </c>
      <c r="B38" s="13">
        <v>85.38</v>
      </c>
      <c r="C38" s="14">
        <f t="shared" si="1"/>
        <v>8.5379999999999998E-2</v>
      </c>
      <c r="E38" s="20" t="s">
        <v>28</v>
      </c>
      <c r="F38" s="2">
        <v>0.11454156158796509</v>
      </c>
      <c r="G38" s="19"/>
      <c r="H38" s="19"/>
      <c r="I38" s="19"/>
      <c r="J38" s="19"/>
      <c r="K38" s="19"/>
      <c r="L38" s="19"/>
      <c r="M38" s="19"/>
      <c r="N38" s="19"/>
    </row>
    <row r="39" spans="1:24" x14ac:dyDescent="0.25">
      <c r="A39" s="3" t="s">
        <v>31</v>
      </c>
      <c r="B39" s="13">
        <v>60.23</v>
      </c>
      <c r="C39" s="14">
        <f t="shared" si="1"/>
        <v>6.0229999999999999E-2</v>
      </c>
      <c r="E39" s="20" t="s">
        <v>29</v>
      </c>
      <c r="F39" s="2">
        <v>9.5692266293110881E-2</v>
      </c>
      <c r="G39" s="19"/>
      <c r="H39" s="19"/>
      <c r="I39" s="19"/>
      <c r="J39" s="19"/>
      <c r="K39" s="19"/>
      <c r="L39" s="19"/>
      <c r="M39" s="19"/>
      <c r="N39" s="19"/>
    </row>
    <row r="40" spans="1:24" x14ac:dyDescent="0.25">
      <c r="A40" s="3" t="s">
        <v>10</v>
      </c>
      <c r="B40" s="13">
        <v>35.229999999999997</v>
      </c>
      <c r="C40" s="14">
        <f t="shared" si="1"/>
        <v>3.5229999999999997E-2</v>
      </c>
      <c r="E40" s="20" t="s">
        <v>30</v>
      </c>
      <c r="F40" s="2">
        <v>9.1306103980948253E-2</v>
      </c>
    </row>
    <row r="41" spans="1:24" x14ac:dyDescent="0.25">
      <c r="A41" s="3" t="s">
        <v>25</v>
      </c>
      <c r="B41" s="13">
        <v>134838.32999999999</v>
      </c>
      <c r="C41" s="14">
        <f t="shared" ref="C41" si="2">B41/1000</f>
        <v>134.83832999999998</v>
      </c>
      <c r="E41" s="7" t="s">
        <v>25</v>
      </c>
      <c r="F41" s="7">
        <v>0.3</v>
      </c>
    </row>
    <row r="42" spans="1:24" x14ac:dyDescent="0.25">
      <c r="A42" s="3"/>
      <c r="B42" s="3"/>
      <c r="C42" s="3"/>
      <c r="E42" s="3" t="s">
        <v>26</v>
      </c>
      <c r="F42" s="7">
        <v>0.4</v>
      </c>
    </row>
  </sheetData>
  <sortState ref="H8:K31">
    <sortCondition descending="1" ref="K7:K30"/>
  </sortState>
  <mergeCells count="4">
    <mergeCell ref="B9:F9"/>
    <mergeCell ref="B10:C10"/>
    <mergeCell ref="E10:F10"/>
    <mergeCell ref="H9:K9"/>
  </mergeCells>
  <hyperlinks>
    <hyperlink ref="B5" r:id="rId1"/>
    <hyperlink ref="B2" r:id="rId2"/>
    <hyperlink ref="B4" r:id="rId3"/>
    <hyperlink ref="B6" r:id="rId4"/>
    <hyperlink ref="B7" r:id="rId5"/>
    <hyperlink ref="B3" r:id="rId6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opLeftCell="A40" zoomScale="70" zoomScaleNormal="70" workbookViewId="0">
      <selection activeCell="I30" sqref="I30"/>
    </sheetView>
  </sheetViews>
  <sheetFormatPr defaultRowHeight="15" x14ac:dyDescent="0.25"/>
  <cols>
    <col min="1" max="1" width="40" bestFit="1" customWidth="1"/>
    <col min="2" max="14" width="11.140625" bestFit="1" customWidth="1"/>
    <col min="15" max="15" width="11.5703125" bestFit="1" customWidth="1"/>
    <col min="16" max="16" width="13.140625" bestFit="1" customWidth="1"/>
    <col min="17" max="17" width="19.28515625" bestFit="1" customWidth="1"/>
    <col min="18" max="30" width="11.140625" bestFit="1" customWidth="1"/>
    <col min="31" max="31" width="11.5703125" bestFit="1" customWidth="1"/>
  </cols>
  <sheetData>
    <row r="1" spans="1:32" x14ac:dyDescent="0.2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Z1" s="3"/>
    </row>
    <row r="2" spans="1:32" x14ac:dyDescent="0.2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</row>
    <row r="3" spans="1:32" x14ac:dyDescent="0.25">
      <c r="A3" t="s">
        <v>1</v>
      </c>
      <c r="B3">
        <v>19029</v>
      </c>
      <c r="C3">
        <v>19275</v>
      </c>
      <c r="D3">
        <v>19495</v>
      </c>
      <c r="E3">
        <v>19721</v>
      </c>
      <c r="F3">
        <v>19933</v>
      </c>
      <c r="G3">
        <v>20177</v>
      </c>
      <c r="H3">
        <v>20451</v>
      </c>
      <c r="I3">
        <v>20828</v>
      </c>
      <c r="J3">
        <v>21249</v>
      </c>
      <c r="K3">
        <v>21692</v>
      </c>
      <c r="L3">
        <v>22032</v>
      </c>
      <c r="M3">
        <v>22340</v>
      </c>
      <c r="N3">
        <v>22724</v>
      </c>
      <c r="O3">
        <v>23131</v>
      </c>
      <c r="P3">
        <v>23524</v>
      </c>
      <c r="Q3">
        <f>P3*(1+$C$28)</f>
        <v>23883.150521698994</v>
      </c>
      <c r="R3">
        <f>Q3*(1+$C$28)</f>
        <v>24247.784341189039</v>
      </c>
      <c r="S3">
        <f>R3*(1+$C$28)</f>
        <v>24617.985174218404</v>
      </c>
      <c r="T3">
        <f>S3*(1+$C$28)</f>
        <v>24993.838014657897</v>
      </c>
      <c r="AA3" s="5"/>
      <c r="AB3" s="5"/>
      <c r="AC3" s="5"/>
      <c r="AD3" s="5"/>
      <c r="AE3" s="5"/>
      <c r="AF3" s="5"/>
    </row>
    <row r="4" spans="1:32" x14ac:dyDescent="0.25">
      <c r="A4" t="s">
        <v>2</v>
      </c>
      <c r="B4">
        <v>8011.5659999999998</v>
      </c>
      <c r="C4">
        <v>8042.2929999999997</v>
      </c>
      <c r="D4">
        <v>8082.1210000000001</v>
      </c>
      <c r="E4">
        <v>8118.2449999999999</v>
      </c>
      <c r="F4">
        <v>8169.4409999999998</v>
      </c>
      <c r="G4">
        <v>8225.2780000000002</v>
      </c>
      <c r="H4">
        <v>8267.9480000000003</v>
      </c>
      <c r="I4">
        <v>8295.1890000000003</v>
      </c>
      <c r="J4">
        <v>8321.5409999999993</v>
      </c>
      <c r="K4">
        <v>8341.4830000000002</v>
      </c>
      <c r="L4">
        <v>8361.0689999999995</v>
      </c>
      <c r="M4">
        <v>8388.5339999999997</v>
      </c>
      <c r="N4">
        <v>8426.3109999999997</v>
      </c>
      <c r="O4">
        <v>8468.57</v>
      </c>
      <c r="P4">
        <v>8502.9599999999991</v>
      </c>
    </row>
    <row r="5" spans="1:32" x14ac:dyDescent="0.25">
      <c r="A5" t="s">
        <v>3</v>
      </c>
      <c r="B5">
        <v>10251.25</v>
      </c>
      <c r="C5">
        <v>10286.57</v>
      </c>
      <c r="D5">
        <v>10332.780000000001</v>
      </c>
      <c r="E5">
        <v>10376.129999999999</v>
      </c>
      <c r="F5">
        <v>10421.14</v>
      </c>
      <c r="G5">
        <v>10478.620000000001</v>
      </c>
      <c r="H5">
        <v>10547.96</v>
      </c>
      <c r="I5">
        <v>10625.7</v>
      </c>
      <c r="J5">
        <v>10709.97</v>
      </c>
      <c r="K5">
        <v>10796.49</v>
      </c>
      <c r="L5">
        <v>10920.27</v>
      </c>
      <c r="M5">
        <v>11047.74</v>
      </c>
      <c r="N5">
        <v>11128.25</v>
      </c>
      <c r="O5">
        <v>11196.04</v>
      </c>
      <c r="P5">
        <v>11283.68</v>
      </c>
    </row>
    <row r="6" spans="1:32" x14ac:dyDescent="0.25">
      <c r="A6" t="s">
        <v>4</v>
      </c>
      <c r="B6">
        <v>30685.73</v>
      </c>
      <c r="C6">
        <v>31019.02</v>
      </c>
      <c r="D6">
        <v>31353.66</v>
      </c>
      <c r="E6">
        <v>31639.67</v>
      </c>
      <c r="F6">
        <v>31940.68</v>
      </c>
      <c r="G6">
        <v>32245.21</v>
      </c>
      <c r="H6">
        <v>32576.07</v>
      </c>
      <c r="I6">
        <v>32927.519999999997</v>
      </c>
      <c r="J6">
        <v>33317.660000000003</v>
      </c>
      <c r="K6">
        <v>33726.92</v>
      </c>
      <c r="L6">
        <v>34126.550000000003</v>
      </c>
      <c r="M6">
        <v>34483.980000000003</v>
      </c>
      <c r="N6">
        <v>34880.49</v>
      </c>
      <c r="O6">
        <v>35317.5</v>
      </c>
      <c r="P6">
        <v>35711.699999999997</v>
      </c>
    </row>
    <row r="7" spans="1:32" x14ac:dyDescent="0.25">
      <c r="A7" t="s">
        <v>5</v>
      </c>
      <c r="B7">
        <v>5339.6149999999998</v>
      </c>
      <c r="C7">
        <v>5358.7820000000002</v>
      </c>
      <c r="D7">
        <v>5375.93</v>
      </c>
      <c r="E7">
        <v>5390.5730000000003</v>
      </c>
      <c r="F7">
        <v>5404.5219999999999</v>
      </c>
      <c r="G7">
        <v>5419.4319999999998</v>
      </c>
      <c r="H7">
        <v>5437.2709999999997</v>
      </c>
      <c r="I7">
        <v>5461.4369999999999</v>
      </c>
      <c r="J7">
        <v>5493.6210000000001</v>
      </c>
      <c r="K7">
        <v>5523.0940000000001</v>
      </c>
      <c r="L7">
        <v>5547.683</v>
      </c>
      <c r="M7">
        <v>5570.5720000000001</v>
      </c>
      <c r="N7">
        <v>5591.5720000000001</v>
      </c>
      <c r="O7">
        <v>5515.1109999999999</v>
      </c>
      <c r="P7">
        <v>5524.5290000000005</v>
      </c>
    </row>
    <row r="8" spans="1:32" x14ac:dyDescent="0.25">
      <c r="A8" t="s">
        <v>6</v>
      </c>
      <c r="B8">
        <v>5175</v>
      </c>
      <c r="C8">
        <v>5187</v>
      </c>
      <c r="D8">
        <v>5200</v>
      </c>
      <c r="E8">
        <v>5211</v>
      </c>
      <c r="F8">
        <v>5227</v>
      </c>
      <c r="G8">
        <v>5248</v>
      </c>
      <c r="H8">
        <v>5267</v>
      </c>
      <c r="I8">
        <v>5290</v>
      </c>
      <c r="J8">
        <v>5313</v>
      </c>
      <c r="K8">
        <v>5338</v>
      </c>
      <c r="L8">
        <v>5362</v>
      </c>
      <c r="M8">
        <v>5386</v>
      </c>
      <c r="N8">
        <v>5413</v>
      </c>
      <c r="O8">
        <v>5440</v>
      </c>
      <c r="P8">
        <v>5465</v>
      </c>
    </row>
    <row r="9" spans="1:32" x14ac:dyDescent="0.25">
      <c r="A9" t="s">
        <v>7</v>
      </c>
      <c r="B9">
        <v>59062.38</v>
      </c>
      <c r="C9">
        <v>59476.24</v>
      </c>
      <c r="D9">
        <v>59893.87</v>
      </c>
      <c r="E9">
        <v>60303.63</v>
      </c>
      <c r="F9">
        <v>60734.34</v>
      </c>
      <c r="G9">
        <v>61181.5</v>
      </c>
      <c r="H9">
        <v>61597.48</v>
      </c>
      <c r="I9">
        <v>61965.05</v>
      </c>
      <c r="J9">
        <v>62300.29</v>
      </c>
      <c r="K9">
        <v>62615.47</v>
      </c>
      <c r="L9">
        <v>62917.79</v>
      </c>
      <c r="M9">
        <v>63224.44</v>
      </c>
      <c r="N9">
        <v>63519.08</v>
      </c>
      <c r="O9">
        <v>63794.11</v>
      </c>
      <c r="P9">
        <v>64359.6</v>
      </c>
    </row>
    <row r="10" spans="1:32" x14ac:dyDescent="0.25">
      <c r="A10" t="s">
        <v>8</v>
      </c>
      <c r="B10">
        <v>82211.5</v>
      </c>
      <c r="C10">
        <v>82349.919999999998</v>
      </c>
      <c r="D10">
        <v>82488.5</v>
      </c>
      <c r="E10">
        <v>82534.179999999993</v>
      </c>
      <c r="F10">
        <v>82516.259999999995</v>
      </c>
      <c r="G10">
        <v>82469.42</v>
      </c>
      <c r="H10">
        <v>82376.45</v>
      </c>
      <c r="I10">
        <v>82266.37</v>
      </c>
      <c r="J10">
        <v>82110.100000000006</v>
      </c>
      <c r="K10">
        <v>81902.3</v>
      </c>
      <c r="L10">
        <v>81776.929999999993</v>
      </c>
      <c r="M10">
        <v>81797.67</v>
      </c>
      <c r="N10">
        <v>81932.160000000003</v>
      </c>
      <c r="O10">
        <v>81060</v>
      </c>
      <c r="P10">
        <v>80920</v>
      </c>
    </row>
    <row r="11" spans="1:32" x14ac:dyDescent="0.25">
      <c r="A11" t="s">
        <v>9</v>
      </c>
      <c r="B11">
        <v>10917.48</v>
      </c>
      <c r="C11">
        <v>10950</v>
      </c>
      <c r="D11">
        <v>10983</v>
      </c>
      <c r="E11">
        <v>11016</v>
      </c>
      <c r="F11">
        <v>11057</v>
      </c>
      <c r="G11">
        <v>11093</v>
      </c>
      <c r="H11">
        <v>11131</v>
      </c>
      <c r="I11">
        <v>11163</v>
      </c>
      <c r="J11">
        <v>11186</v>
      </c>
      <c r="K11">
        <v>11185</v>
      </c>
      <c r="L11">
        <v>11153</v>
      </c>
      <c r="M11">
        <v>11124</v>
      </c>
      <c r="N11">
        <v>11090</v>
      </c>
      <c r="O11">
        <v>11361.18</v>
      </c>
      <c r="P11">
        <v>11380.9</v>
      </c>
    </row>
    <row r="12" spans="1:32" x14ac:dyDescent="0.25">
      <c r="A12" t="s">
        <v>11</v>
      </c>
      <c r="B12">
        <v>3789.5</v>
      </c>
      <c r="C12">
        <v>3847.2</v>
      </c>
      <c r="D12">
        <v>3917.2</v>
      </c>
      <c r="E12">
        <v>3979.9</v>
      </c>
      <c r="F12">
        <v>4045.2</v>
      </c>
      <c r="G12">
        <v>4133.8</v>
      </c>
      <c r="H12">
        <v>4232.8999999999996</v>
      </c>
      <c r="I12">
        <v>4375.8</v>
      </c>
      <c r="J12">
        <v>4485.1000000000004</v>
      </c>
      <c r="K12">
        <v>4533.3999999999996</v>
      </c>
      <c r="L12">
        <v>4554.8</v>
      </c>
      <c r="M12">
        <v>4574.8999999999996</v>
      </c>
      <c r="N12">
        <v>4585.3999999999996</v>
      </c>
      <c r="O12">
        <v>4593.1000000000004</v>
      </c>
      <c r="P12">
        <v>4532.6559999999999</v>
      </c>
    </row>
    <row r="13" spans="1:32" x14ac:dyDescent="0.25">
      <c r="A13" t="s">
        <v>12</v>
      </c>
      <c r="B13">
        <v>56942.11</v>
      </c>
      <c r="C13">
        <v>56977.22</v>
      </c>
      <c r="D13">
        <v>57157.41</v>
      </c>
      <c r="E13">
        <v>57604.66</v>
      </c>
      <c r="F13">
        <v>58175.31</v>
      </c>
      <c r="G13">
        <v>58607.040000000001</v>
      </c>
      <c r="H13">
        <v>58941.5</v>
      </c>
      <c r="I13">
        <v>59375.29</v>
      </c>
      <c r="J13">
        <v>59832.18</v>
      </c>
      <c r="K13">
        <v>60192.7</v>
      </c>
      <c r="L13">
        <v>60483.38</v>
      </c>
      <c r="M13">
        <v>60626.44</v>
      </c>
      <c r="N13">
        <v>60916.2</v>
      </c>
      <c r="O13">
        <v>61178.36</v>
      </c>
      <c r="P13">
        <v>61417.63</v>
      </c>
    </row>
    <row r="14" spans="1:32" x14ac:dyDescent="0.25">
      <c r="A14" t="s">
        <v>13</v>
      </c>
      <c r="B14">
        <v>126926</v>
      </c>
      <c r="C14">
        <v>127291</v>
      </c>
      <c r="D14">
        <v>127435</v>
      </c>
      <c r="E14">
        <v>127619</v>
      </c>
      <c r="F14">
        <v>127687</v>
      </c>
      <c r="G14">
        <v>127768</v>
      </c>
      <c r="H14">
        <v>127770</v>
      </c>
      <c r="I14">
        <v>127771</v>
      </c>
      <c r="J14">
        <v>127692</v>
      </c>
      <c r="K14">
        <v>127510</v>
      </c>
      <c r="L14">
        <v>128057</v>
      </c>
      <c r="M14">
        <v>127799</v>
      </c>
      <c r="N14">
        <v>127515</v>
      </c>
      <c r="O14">
        <v>127298</v>
      </c>
      <c r="P14">
        <v>126948.8</v>
      </c>
    </row>
    <row r="15" spans="1:32" x14ac:dyDescent="0.25">
      <c r="A15" t="s">
        <v>14</v>
      </c>
      <c r="B15">
        <v>47008.11</v>
      </c>
      <c r="C15">
        <v>47357.36</v>
      </c>
      <c r="D15">
        <v>47622.18</v>
      </c>
      <c r="E15">
        <v>47859.31</v>
      </c>
      <c r="F15">
        <v>48039.42</v>
      </c>
      <c r="G15">
        <v>48138.080000000002</v>
      </c>
      <c r="H15">
        <v>48371.94</v>
      </c>
      <c r="I15">
        <v>48597.65</v>
      </c>
      <c r="J15">
        <v>48948.7</v>
      </c>
      <c r="K15">
        <v>49182.04</v>
      </c>
      <c r="L15">
        <v>49410.37</v>
      </c>
      <c r="M15">
        <v>49779.44</v>
      </c>
      <c r="N15">
        <v>50004.44</v>
      </c>
      <c r="O15">
        <v>50219.67</v>
      </c>
      <c r="P15">
        <v>50423.95</v>
      </c>
    </row>
    <row r="16" spans="1:32" x14ac:dyDescent="0.25">
      <c r="A16" t="s">
        <v>15</v>
      </c>
      <c r="B16">
        <v>436.3</v>
      </c>
      <c r="C16">
        <v>441.52499999999998</v>
      </c>
      <c r="D16">
        <v>446.17500000000001</v>
      </c>
      <c r="E16">
        <v>451.63</v>
      </c>
      <c r="F16">
        <v>458.09500000000003</v>
      </c>
      <c r="G16">
        <v>465.15800000000002</v>
      </c>
      <c r="H16">
        <v>472.63600000000002</v>
      </c>
      <c r="I16">
        <v>479.99299999999999</v>
      </c>
      <c r="J16">
        <v>488.649</v>
      </c>
      <c r="K16">
        <v>497.78300000000002</v>
      </c>
      <c r="L16">
        <v>506.95299999999997</v>
      </c>
      <c r="M16">
        <v>518.346</v>
      </c>
      <c r="N16">
        <v>530.94600000000003</v>
      </c>
      <c r="O16">
        <v>492.21800000000002</v>
      </c>
      <c r="P16">
        <v>496.53100000000001</v>
      </c>
    </row>
    <row r="17" spans="1:21" x14ac:dyDescent="0.25">
      <c r="A17" t="s">
        <v>16</v>
      </c>
      <c r="B17">
        <v>15925.51</v>
      </c>
      <c r="C17">
        <v>16046.18</v>
      </c>
      <c r="D17">
        <v>16148.93</v>
      </c>
      <c r="E17">
        <v>16225.3</v>
      </c>
      <c r="F17">
        <v>16281.78</v>
      </c>
      <c r="G17">
        <v>16319.87</v>
      </c>
      <c r="H17">
        <v>16346.1</v>
      </c>
      <c r="I17">
        <v>16381.7</v>
      </c>
      <c r="J17">
        <v>16445.59</v>
      </c>
      <c r="K17">
        <v>16530.39</v>
      </c>
      <c r="L17">
        <v>16615.39</v>
      </c>
      <c r="M17">
        <v>16693.07</v>
      </c>
      <c r="N17">
        <v>16754.96</v>
      </c>
      <c r="O17">
        <v>16851</v>
      </c>
      <c r="P17">
        <v>16918.490000000002</v>
      </c>
    </row>
    <row r="18" spans="1:21" x14ac:dyDescent="0.25">
      <c r="A18" t="s">
        <v>17</v>
      </c>
      <c r="B18">
        <v>3857.8</v>
      </c>
      <c r="C18">
        <v>3880.5</v>
      </c>
      <c r="D18">
        <v>3948.5</v>
      </c>
      <c r="E18">
        <v>4027.2</v>
      </c>
      <c r="F18">
        <v>4087.5</v>
      </c>
      <c r="G18">
        <v>4133.8999999999996</v>
      </c>
      <c r="H18">
        <v>4184.6000000000004</v>
      </c>
      <c r="I18">
        <v>4228.3</v>
      </c>
      <c r="J18">
        <v>4269</v>
      </c>
      <c r="K18">
        <v>4316</v>
      </c>
      <c r="L18">
        <v>4368</v>
      </c>
      <c r="M18">
        <v>4405</v>
      </c>
      <c r="N18">
        <v>4433</v>
      </c>
      <c r="O18">
        <v>4471</v>
      </c>
      <c r="P18">
        <v>4388.1000000000004</v>
      </c>
    </row>
    <row r="19" spans="1:21" x14ac:dyDescent="0.25">
      <c r="A19" t="s">
        <v>18</v>
      </c>
      <c r="B19">
        <v>4490.9660000000003</v>
      </c>
      <c r="C19">
        <v>4513.7510000000002</v>
      </c>
      <c r="D19">
        <v>4538.1589999999997</v>
      </c>
      <c r="E19">
        <v>4564.8540000000003</v>
      </c>
      <c r="F19">
        <v>4591.91</v>
      </c>
      <c r="G19">
        <v>4623.2910000000002</v>
      </c>
      <c r="H19">
        <v>4660.6760000000004</v>
      </c>
      <c r="I19">
        <v>4709.152</v>
      </c>
      <c r="J19">
        <v>4768.2110000000002</v>
      </c>
      <c r="K19">
        <v>4828.7250000000004</v>
      </c>
      <c r="L19">
        <v>4889.2520000000004</v>
      </c>
      <c r="M19">
        <v>4953</v>
      </c>
      <c r="N19">
        <v>5019</v>
      </c>
      <c r="O19">
        <v>5080</v>
      </c>
      <c r="P19">
        <v>4874.7730000000001</v>
      </c>
    </row>
    <row r="20" spans="1:21" x14ac:dyDescent="0.25">
      <c r="A20" t="s">
        <v>19</v>
      </c>
      <c r="B20">
        <v>10289.9</v>
      </c>
      <c r="C20">
        <v>10362.719999999999</v>
      </c>
      <c r="D20">
        <v>10419.629999999999</v>
      </c>
      <c r="E20">
        <v>10458.82</v>
      </c>
      <c r="F20">
        <v>10483.86</v>
      </c>
      <c r="G20">
        <v>10503.33</v>
      </c>
      <c r="H20">
        <v>10522.29</v>
      </c>
      <c r="I20">
        <v>10542.96</v>
      </c>
      <c r="J20">
        <v>10558.18</v>
      </c>
      <c r="K20">
        <v>10568.25</v>
      </c>
      <c r="L20">
        <v>10573.1</v>
      </c>
      <c r="M20">
        <v>10557.56</v>
      </c>
      <c r="N20">
        <v>10514.84</v>
      </c>
      <c r="O20">
        <v>10722.93</v>
      </c>
      <c r="P20">
        <v>10740.98</v>
      </c>
    </row>
    <row r="21" spans="1:21" x14ac:dyDescent="0.25">
      <c r="A21" t="s">
        <v>20</v>
      </c>
      <c r="B21">
        <v>40263.22</v>
      </c>
      <c r="C21">
        <v>40720.480000000003</v>
      </c>
      <c r="D21">
        <v>41313.97</v>
      </c>
      <c r="E21">
        <v>42004.52</v>
      </c>
      <c r="F21">
        <v>42691.69</v>
      </c>
      <c r="G21">
        <v>43398.14</v>
      </c>
      <c r="H21">
        <v>44116.44</v>
      </c>
      <c r="I21">
        <v>44878.94</v>
      </c>
      <c r="J21">
        <v>45555.72</v>
      </c>
      <c r="K21">
        <v>45908.59</v>
      </c>
      <c r="L21">
        <v>46070.97</v>
      </c>
      <c r="M21">
        <v>46174.6</v>
      </c>
      <c r="N21">
        <v>46146.58</v>
      </c>
      <c r="O21">
        <v>46046.16</v>
      </c>
      <c r="P21">
        <v>45943.29</v>
      </c>
    </row>
    <row r="22" spans="1:21" x14ac:dyDescent="0.25">
      <c r="A22" t="s">
        <v>21</v>
      </c>
      <c r="B22">
        <v>8872.1090000000004</v>
      </c>
      <c r="C22">
        <v>8895.9599999999991</v>
      </c>
      <c r="D22">
        <v>8924.9580000000005</v>
      </c>
      <c r="E22">
        <v>8958.2289999999994</v>
      </c>
      <c r="F22">
        <v>8993.5310000000009</v>
      </c>
      <c r="G22">
        <v>9029.5720000000001</v>
      </c>
      <c r="H22">
        <v>9080.5040000000008</v>
      </c>
      <c r="I22">
        <v>9148.0920000000006</v>
      </c>
      <c r="J22">
        <v>9219.6370000000006</v>
      </c>
      <c r="K22">
        <v>9298.5139999999992</v>
      </c>
      <c r="L22">
        <v>9378.1260000000002</v>
      </c>
      <c r="M22">
        <v>9449.2119999999995</v>
      </c>
      <c r="N22">
        <v>9519.3739999999998</v>
      </c>
      <c r="O22">
        <v>9609</v>
      </c>
      <c r="P22">
        <v>9699</v>
      </c>
    </row>
    <row r="23" spans="1:21" x14ac:dyDescent="0.25">
      <c r="A23" t="s">
        <v>22</v>
      </c>
      <c r="B23">
        <v>7184.25</v>
      </c>
      <c r="C23">
        <v>7226.6469999999999</v>
      </c>
      <c r="D23">
        <v>7284.7539999999999</v>
      </c>
      <c r="E23">
        <v>7339.0020000000004</v>
      </c>
      <c r="F23">
        <v>7389.6260000000002</v>
      </c>
      <c r="G23">
        <v>7437.116</v>
      </c>
      <c r="H23">
        <v>7483.9350000000004</v>
      </c>
      <c r="I23">
        <v>7551.1170000000002</v>
      </c>
      <c r="J23">
        <v>7647.6760000000004</v>
      </c>
      <c r="K23">
        <v>7744</v>
      </c>
      <c r="L23">
        <v>7827.97</v>
      </c>
      <c r="M23">
        <v>7912.3980000000001</v>
      </c>
      <c r="N23">
        <v>7955.2110000000002</v>
      </c>
      <c r="O23">
        <v>8017.9459999999999</v>
      </c>
      <c r="P23">
        <v>8074.9250000000002</v>
      </c>
    </row>
    <row r="24" spans="1:21" x14ac:dyDescent="0.25">
      <c r="A24" t="s">
        <v>23</v>
      </c>
      <c r="B24">
        <v>58886</v>
      </c>
      <c r="C24">
        <v>59113</v>
      </c>
      <c r="D24">
        <v>59323</v>
      </c>
      <c r="E24">
        <v>59557</v>
      </c>
      <c r="F24">
        <v>59031</v>
      </c>
      <c r="G24">
        <v>59408</v>
      </c>
      <c r="H24">
        <v>59751</v>
      </c>
      <c r="I24">
        <v>60137</v>
      </c>
      <c r="J24">
        <v>60540</v>
      </c>
      <c r="K24">
        <v>60927</v>
      </c>
      <c r="L24">
        <v>61344</v>
      </c>
      <c r="M24">
        <v>63285.1</v>
      </c>
      <c r="N24">
        <v>63705</v>
      </c>
      <c r="O24">
        <v>62571.41</v>
      </c>
      <c r="P24">
        <v>64090.61</v>
      </c>
    </row>
    <row r="25" spans="1:21" x14ac:dyDescent="0.25">
      <c r="A25" t="s">
        <v>24</v>
      </c>
      <c r="B25">
        <v>282162.40000000002</v>
      </c>
      <c r="C25">
        <v>284969</v>
      </c>
      <c r="D25">
        <v>287625.2</v>
      </c>
      <c r="E25">
        <v>290107.90000000002</v>
      </c>
      <c r="F25">
        <v>292805.3</v>
      </c>
      <c r="G25">
        <v>295516.59999999998</v>
      </c>
      <c r="H25">
        <v>298379.90000000002</v>
      </c>
      <c r="I25">
        <v>301231.2</v>
      </c>
      <c r="J25">
        <v>304094</v>
      </c>
      <c r="K25">
        <v>306771.5</v>
      </c>
      <c r="L25">
        <v>309326.3</v>
      </c>
      <c r="M25">
        <v>311582.59999999998</v>
      </c>
      <c r="N25">
        <v>313873.7</v>
      </c>
      <c r="O25">
        <v>316128.8</v>
      </c>
      <c r="P25">
        <v>318892.09999999998</v>
      </c>
    </row>
    <row r="27" spans="1:21" x14ac:dyDescent="0.25">
      <c r="A27" t="s">
        <v>53</v>
      </c>
      <c r="C27" s="16">
        <f>(C3-B3)/B3</f>
        <v>1.2927636764937727E-2</v>
      </c>
      <c r="D27" s="16">
        <f t="shared" ref="D27:P27" si="0">(D3-C3)/C3</f>
        <v>1.1413748378728923E-2</v>
      </c>
      <c r="E27" s="16">
        <f t="shared" si="0"/>
        <v>1.1592716081046422E-2</v>
      </c>
      <c r="F27" s="16">
        <f t="shared" si="0"/>
        <v>1.0749961969474165E-2</v>
      </c>
      <c r="G27" s="16">
        <f t="shared" si="0"/>
        <v>1.2241007374705263E-2</v>
      </c>
      <c r="H27" s="16">
        <f t="shared" si="0"/>
        <v>1.3579818605342717E-2</v>
      </c>
      <c r="I27" s="16">
        <f t="shared" si="0"/>
        <v>1.843430639088553E-2</v>
      </c>
      <c r="J27" s="16">
        <f t="shared" si="0"/>
        <v>2.0213174572690607E-2</v>
      </c>
      <c r="K27" s="16">
        <f t="shared" si="0"/>
        <v>2.0848039907760366E-2</v>
      </c>
      <c r="L27" s="16">
        <f t="shared" si="0"/>
        <v>1.5673981191222569E-2</v>
      </c>
      <c r="M27" s="16">
        <f t="shared" si="0"/>
        <v>1.3979665940450255E-2</v>
      </c>
      <c r="N27" s="16">
        <f>(N3-M3)/M3</f>
        <v>1.7188898836168309E-2</v>
      </c>
      <c r="O27" s="16">
        <f t="shared" si="0"/>
        <v>1.791057912339377E-2</v>
      </c>
      <c r="P27" s="16">
        <f t="shared" si="0"/>
        <v>1.699018633003329E-2</v>
      </c>
    </row>
    <row r="28" spans="1:21" x14ac:dyDescent="0.25">
      <c r="A28" t="s">
        <v>54</v>
      </c>
      <c r="C28" s="15">
        <f>AVERAGE(C27:P27)</f>
        <v>1.5267408676202852E-2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1" x14ac:dyDescent="0.25">
      <c r="A29" t="s">
        <v>37</v>
      </c>
      <c r="C29" s="2">
        <v>0.81700937350000002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21" x14ac:dyDescent="0.25">
      <c r="C30" s="1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21" x14ac:dyDescent="0.25">
      <c r="A31" s="3" t="s">
        <v>34</v>
      </c>
      <c r="U31" s="3"/>
    </row>
    <row r="32" spans="1:21" x14ac:dyDescent="0.25">
      <c r="B32">
        <v>2000</v>
      </c>
      <c r="C32">
        <v>2001</v>
      </c>
      <c r="D32">
        <v>2002</v>
      </c>
      <c r="E32">
        <v>2003</v>
      </c>
      <c r="F32">
        <v>2004</v>
      </c>
      <c r="G32">
        <v>2005</v>
      </c>
      <c r="H32">
        <v>2006</v>
      </c>
      <c r="I32">
        <v>2007</v>
      </c>
      <c r="J32">
        <v>2008</v>
      </c>
      <c r="K32">
        <v>2009</v>
      </c>
      <c r="L32">
        <v>2010</v>
      </c>
      <c r="M32">
        <v>2011</v>
      </c>
      <c r="N32">
        <v>2012</v>
      </c>
      <c r="O32">
        <v>2013</v>
      </c>
      <c r="P32" t="s">
        <v>46</v>
      </c>
      <c r="Q32" t="s">
        <v>45</v>
      </c>
      <c r="R32" t="s">
        <v>44</v>
      </c>
      <c r="S32" t="s">
        <v>36</v>
      </c>
      <c r="T32" t="s">
        <v>47</v>
      </c>
    </row>
    <row r="33" spans="1:20" x14ac:dyDescent="0.25">
      <c r="A33" t="s">
        <v>1</v>
      </c>
      <c r="B33">
        <v>987.14</v>
      </c>
      <c r="C33">
        <v>872.78</v>
      </c>
      <c r="D33">
        <v>988.74</v>
      </c>
      <c r="E33">
        <v>1218.5999999999999</v>
      </c>
      <c r="F33">
        <v>1460.13</v>
      </c>
      <c r="G33">
        <v>1680.16</v>
      </c>
      <c r="H33">
        <v>2123.2199999999998</v>
      </c>
      <c r="I33">
        <v>2668.52</v>
      </c>
      <c r="J33">
        <v>2954.07</v>
      </c>
      <c r="K33">
        <v>2761.61</v>
      </c>
      <c r="L33">
        <v>3826.1</v>
      </c>
      <c r="M33">
        <v>4982.91</v>
      </c>
      <c r="N33">
        <v>5402.7</v>
      </c>
      <c r="O33">
        <v>4851.05</v>
      </c>
      <c r="P33">
        <f>5032*C29</f>
        <v>4111.1911674519997</v>
      </c>
      <c r="Q33">
        <f>5023*C29</f>
        <v>4103.8380830904998</v>
      </c>
      <c r="R33">
        <f>4034*$C29</f>
        <v>3295.8158126990002</v>
      </c>
      <c r="S33">
        <f>3810*$C29</f>
        <v>3112.8057130350003</v>
      </c>
      <c r="T33">
        <f>3912*$C29</f>
        <v>3196.1406691320003</v>
      </c>
    </row>
    <row r="34" spans="1:20" x14ac:dyDescent="0.25">
      <c r="A34" t="s">
        <v>2</v>
      </c>
      <c r="B34">
        <v>439.7</v>
      </c>
      <c r="C34">
        <v>633.09</v>
      </c>
      <c r="D34">
        <v>520.16</v>
      </c>
      <c r="E34">
        <v>504.78</v>
      </c>
      <c r="F34">
        <v>677.63</v>
      </c>
      <c r="G34">
        <v>1573.32</v>
      </c>
      <c r="H34">
        <v>1498.43</v>
      </c>
      <c r="I34">
        <v>1808.46</v>
      </c>
      <c r="J34">
        <v>1713.51</v>
      </c>
      <c r="K34">
        <v>1141.78</v>
      </c>
      <c r="L34">
        <v>1208.42</v>
      </c>
      <c r="M34">
        <v>1111.3699999999999</v>
      </c>
      <c r="N34">
        <v>1105.75</v>
      </c>
      <c r="O34">
        <v>1171.6099999999999</v>
      </c>
    </row>
    <row r="35" spans="1:20" x14ac:dyDescent="0.25">
      <c r="A35" t="s">
        <v>3</v>
      </c>
      <c r="B35">
        <v>819.66</v>
      </c>
      <c r="C35">
        <v>867.32</v>
      </c>
      <c r="D35">
        <v>1071.5899999999999</v>
      </c>
      <c r="E35">
        <v>1853.4</v>
      </c>
      <c r="F35">
        <v>1463.31</v>
      </c>
      <c r="G35">
        <v>1963.36</v>
      </c>
      <c r="H35">
        <v>1976.94</v>
      </c>
      <c r="I35">
        <v>1950.7</v>
      </c>
      <c r="J35">
        <v>2385.64</v>
      </c>
      <c r="K35">
        <v>2609.6</v>
      </c>
      <c r="L35">
        <v>3003.93</v>
      </c>
      <c r="M35">
        <v>2807.41</v>
      </c>
      <c r="N35">
        <v>2314.86</v>
      </c>
      <c r="O35">
        <v>2281.29</v>
      </c>
    </row>
    <row r="36" spans="1:20" x14ac:dyDescent="0.25">
      <c r="A36" t="s">
        <v>4</v>
      </c>
      <c r="B36">
        <v>1743.6</v>
      </c>
      <c r="C36">
        <v>1532.75</v>
      </c>
      <c r="D36">
        <v>2004.16</v>
      </c>
      <c r="E36">
        <v>2030.6</v>
      </c>
      <c r="F36">
        <v>2599.13</v>
      </c>
      <c r="G36">
        <v>3756.34</v>
      </c>
      <c r="H36">
        <v>3683.16</v>
      </c>
      <c r="I36">
        <v>4079.69</v>
      </c>
      <c r="J36">
        <v>4794.71</v>
      </c>
      <c r="K36">
        <v>4000.07</v>
      </c>
      <c r="L36">
        <v>5214.12</v>
      </c>
      <c r="M36">
        <v>5458.56</v>
      </c>
      <c r="N36">
        <v>5650.26</v>
      </c>
      <c r="O36">
        <v>4911.1400000000003</v>
      </c>
    </row>
    <row r="37" spans="1:20" x14ac:dyDescent="0.25">
      <c r="A37" t="s">
        <v>5</v>
      </c>
      <c r="B37">
        <v>1664.18</v>
      </c>
      <c r="C37">
        <v>1634.42</v>
      </c>
      <c r="D37">
        <v>1643.24</v>
      </c>
      <c r="E37">
        <v>1748.16</v>
      </c>
      <c r="F37">
        <v>2037.13</v>
      </c>
      <c r="G37">
        <v>2108.92</v>
      </c>
      <c r="H37">
        <v>2236.12</v>
      </c>
      <c r="I37">
        <v>2562.23</v>
      </c>
      <c r="J37">
        <v>2803.28</v>
      </c>
      <c r="K37">
        <v>2809.88</v>
      </c>
      <c r="L37">
        <v>2871.24</v>
      </c>
      <c r="M37">
        <v>2931.13</v>
      </c>
      <c r="N37">
        <v>2692.59</v>
      </c>
      <c r="O37">
        <v>2928.46</v>
      </c>
    </row>
    <row r="38" spans="1:20" x14ac:dyDescent="0.25">
      <c r="A38" t="s">
        <v>6</v>
      </c>
      <c r="B38">
        <v>370.84</v>
      </c>
      <c r="C38">
        <v>389</v>
      </c>
      <c r="D38">
        <v>462.19</v>
      </c>
      <c r="E38">
        <v>558.49</v>
      </c>
      <c r="F38">
        <v>679.87</v>
      </c>
      <c r="G38">
        <v>901.94</v>
      </c>
      <c r="H38">
        <v>834.4</v>
      </c>
      <c r="I38">
        <v>981.34</v>
      </c>
      <c r="J38">
        <v>1165.73</v>
      </c>
      <c r="K38">
        <v>1290.18</v>
      </c>
      <c r="L38">
        <v>1332.95</v>
      </c>
      <c r="M38">
        <v>1406.04</v>
      </c>
      <c r="N38">
        <v>1319.71</v>
      </c>
      <c r="O38">
        <v>1435.36</v>
      </c>
    </row>
    <row r="39" spans="1:20" x14ac:dyDescent="0.25">
      <c r="A39" t="s">
        <v>7</v>
      </c>
      <c r="B39">
        <v>4104.71</v>
      </c>
      <c r="C39">
        <v>4198.03</v>
      </c>
      <c r="D39">
        <v>5486.15</v>
      </c>
      <c r="E39">
        <v>7253.09</v>
      </c>
      <c r="F39">
        <v>8472.56</v>
      </c>
      <c r="G39">
        <v>10026.219999999999</v>
      </c>
      <c r="H39">
        <v>10600.59</v>
      </c>
      <c r="I39">
        <v>9883.59</v>
      </c>
      <c r="J39">
        <v>10907.55</v>
      </c>
      <c r="K39">
        <v>12601.55</v>
      </c>
      <c r="L39">
        <v>12915.1</v>
      </c>
      <c r="M39">
        <v>12997.24</v>
      </c>
      <c r="N39">
        <v>12028.27</v>
      </c>
      <c r="O39">
        <v>11376</v>
      </c>
    </row>
    <row r="40" spans="1:20" x14ac:dyDescent="0.25">
      <c r="A40" t="s">
        <v>8</v>
      </c>
      <c r="B40">
        <v>5030</v>
      </c>
      <c r="C40">
        <v>4989.5</v>
      </c>
      <c r="D40">
        <v>5324.43</v>
      </c>
      <c r="E40">
        <v>6784.18</v>
      </c>
      <c r="F40">
        <v>7534.21</v>
      </c>
      <c r="G40">
        <v>10082.16</v>
      </c>
      <c r="H40">
        <v>10434.81</v>
      </c>
      <c r="I40">
        <v>12290.7</v>
      </c>
      <c r="J40">
        <v>13980.87</v>
      </c>
      <c r="K40">
        <v>12079.15</v>
      </c>
      <c r="L40">
        <v>12985.36</v>
      </c>
      <c r="M40">
        <v>14092.94</v>
      </c>
      <c r="N40">
        <v>12939.49</v>
      </c>
      <c r="O40">
        <v>14059.45</v>
      </c>
    </row>
    <row r="41" spans="1:20" x14ac:dyDescent="0.25">
      <c r="A41" t="s">
        <v>9</v>
      </c>
      <c r="B41">
        <v>226</v>
      </c>
      <c r="C41">
        <v>201.54</v>
      </c>
      <c r="D41">
        <v>276.13</v>
      </c>
      <c r="E41">
        <v>362.16</v>
      </c>
      <c r="F41">
        <v>320.83</v>
      </c>
      <c r="G41">
        <v>384.22</v>
      </c>
      <c r="H41">
        <v>423.99</v>
      </c>
      <c r="I41">
        <v>500.82</v>
      </c>
      <c r="J41">
        <v>703.16</v>
      </c>
      <c r="K41">
        <v>607.27</v>
      </c>
      <c r="L41">
        <v>507.72</v>
      </c>
      <c r="M41">
        <v>424.77</v>
      </c>
      <c r="N41">
        <v>327.41000000000003</v>
      </c>
      <c r="O41">
        <v>305.02</v>
      </c>
    </row>
    <row r="42" spans="1:20" x14ac:dyDescent="0.25">
      <c r="A42" t="s">
        <v>11</v>
      </c>
      <c r="B42">
        <v>234</v>
      </c>
      <c r="C42">
        <v>286.52999999999997</v>
      </c>
      <c r="D42">
        <v>397.75</v>
      </c>
      <c r="E42">
        <v>503.56</v>
      </c>
      <c r="F42">
        <v>607.44000000000005</v>
      </c>
      <c r="G42">
        <v>718.94</v>
      </c>
      <c r="H42">
        <v>1021.66</v>
      </c>
      <c r="I42">
        <v>1192.1500000000001</v>
      </c>
      <c r="J42">
        <v>1327.85</v>
      </c>
      <c r="K42">
        <v>1005.78</v>
      </c>
      <c r="L42">
        <v>895.15</v>
      </c>
      <c r="M42">
        <v>913.56</v>
      </c>
      <c r="N42">
        <v>808.36</v>
      </c>
      <c r="O42">
        <v>821.96</v>
      </c>
    </row>
    <row r="43" spans="1:20" x14ac:dyDescent="0.25">
      <c r="A43" t="s">
        <v>12</v>
      </c>
      <c r="B43">
        <v>1376.26</v>
      </c>
      <c r="C43">
        <v>1626.95</v>
      </c>
      <c r="D43">
        <v>2332.13</v>
      </c>
      <c r="E43">
        <v>2432.85</v>
      </c>
      <c r="F43">
        <v>2461.54</v>
      </c>
      <c r="G43">
        <v>5090.8999999999996</v>
      </c>
      <c r="H43">
        <v>3641.08</v>
      </c>
      <c r="I43">
        <v>3970.62</v>
      </c>
      <c r="J43">
        <v>4860.6400000000003</v>
      </c>
      <c r="K43">
        <v>3297.49</v>
      </c>
      <c r="L43">
        <v>2996.39</v>
      </c>
      <c r="M43">
        <v>4325.97</v>
      </c>
      <c r="N43">
        <v>2737.13</v>
      </c>
      <c r="O43">
        <v>3252.64</v>
      </c>
    </row>
    <row r="44" spans="1:20" x14ac:dyDescent="0.25">
      <c r="A44" t="s">
        <v>13</v>
      </c>
      <c r="B44">
        <v>13507.96</v>
      </c>
      <c r="C44">
        <v>9846.82</v>
      </c>
      <c r="D44">
        <v>9282.9599999999991</v>
      </c>
      <c r="E44">
        <v>8879.66</v>
      </c>
      <c r="F44">
        <v>8922.4599999999991</v>
      </c>
      <c r="G44">
        <v>13125.55</v>
      </c>
      <c r="H44">
        <v>11135.74</v>
      </c>
      <c r="I44">
        <v>7697.14</v>
      </c>
      <c r="J44">
        <v>9600.7099999999991</v>
      </c>
      <c r="K44">
        <v>9466.58</v>
      </c>
      <c r="L44">
        <v>11057.74</v>
      </c>
      <c r="M44">
        <v>10831.4</v>
      </c>
      <c r="N44">
        <v>10604.51</v>
      </c>
      <c r="O44">
        <v>11786.11</v>
      </c>
    </row>
    <row r="45" spans="1:20" x14ac:dyDescent="0.25">
      <c r="A45" t="s">
        <v>14</v>
      </c>
      <c r="B45">
        <v>212.07</v>
      </c>
      <c r="C45">
        <v>264.64999999999998</v>
      </c>
      <c r="D45">
        <v>278.77999999999997</v>
      </c>
      <c r="E45">
        <v>365.91</v>
      </c>
      <c r="F45">
        <v>423.32</v>
      </c>
      <c r="G45">
        <v>752.32</v>
      </c>
      <c r="H45">
        <v>455.25</v>
      </c>
      <c r="I45">
        <v>696.11</v>
      </c>
      <c r="J45">
        <v>802.34</v>
      </c>
      <c r="K45">
        <v>816.04</v>
      </c>
      <c r="L45">
        <v>1173.79</v>
      </c>
      <c r="M45">
        <v>1324.59</v>
      </c>
      <c r="N45">
        <v>1597.45</v>
      </c>
      <c r="O45">
        <v>1743.64</v>
      </c>
    </row>
    <row r="46" spans="1:20" x14ac:dyDescent="0.25">
      <c r="A46" t="s">
        <v>15</v>
      </c>
      <c r="B46">
        <v>122.97</v>
      </c>
      <c r="C46">
        <v>138.94</v>
      </c>
      <c r="D46">
        <v>146.76</v>
      </c>
      <c r="E46">
        <v>193.83</v>
      </c>
      <c r="F46">
        <v>235.59</v>
      </c>
      <c r="G46">
        <v>256.39</v>
      </c>
      <c r="H46">
        <v>290.70999999999998</v>
      </c>
      <c r="I46">
        <v>375.53</v>
      </c>
      <c r="J46">
        <v>414.94</v>
      </c>
      <c r="K46">
        <v>414.73</v>
      </c>
      <c r="L46">
        <v>402.69</v>
      </c>
      <c r="M46">
        <v>409.24</v>
      </c>
      <c r="N46">
        <v>399.03</v>
      </c>
      <c r="O46">
        <v>429.32</v>
      </c>
    </row>
    <row r="47" spans="1:20" x14ac:dyDescent="0.25">
      <c r="A47" t="s">
        <v>16</v>
      </c>
      <c r="B47">
        <v>3134.78</v>
      </c>
      <c r="C47">
        <v>3172.49</v>
      </c>
      <c r="D47">
        <v>3338.01</v>
      </c>
      <c r="E47">
        <v>3972.17</v>
      </c>
      <c r="F47">
        <v>4203.82</v>
      </c>
      <c r="G47">
        <v>5114.6899999999996</v>
      </c>
      <c r="H47">
        <v>5451.72</v>
      </c>
      <c r="I47">
        <v>6224.26</v>
      </c>
      <c r="J47">
        <v>6992.6</v>
      </c>
      <c r="K47">
        <v>6426.08</v>
      </c>
      <c r="L47">
        <v>6357.31</v>
      </c>
      <c r="M47">
        <v>6343.96</v>
      </c>
      <c r="N47">
        <v>5522.84</v>
      </c>
      <c r="O47">
        <v>5435.28</v>
      </c>
    </row>
    <row r="48" spans="1:20" x14ac:dyDescent="0.25">
      <c r="A48" t="s">
        <v>17</v>
      </c>
      <c r="B48">
        <v>113.22</v>
      </c>
      <c r="C48">
        <v>111.66</v>
      </c>
      <c r="D48">
        <v>121.86</v>
      </c>
      <c r="E48">
        <v>165.44</v>
      </c>
      <c r="F48">
        <v>212.1</v>
      </c>
      <c r="G48">
        <v>273.52</v>
      </c>
      <c r="H48">
        <v>258.64999999999998</v>
      </c>
      <c r="I48">
        <v>319.8</v>
      </c>
      <c r="J48">
        <v>347.96</v>
      </c>
      <c r="K48">
        <v>309.27999999999997</v>
      </c>
      <c r="L48">
        <v>342.22</v>
      </c>
      <c r="M48">
        <v>424.15</v>
      </c>
      <c r="N48">
        <v>449.1</v>
      </c>
      <c r="O48">
        <v>457.31</v>
      </c>
    </row>
    <row r="49" spans="1:36" x14ac:dyDescent="0.25">
      <c r="A49" t="s">
        <v>18</v>
      </c>
      <c r="B49">
        <v>1263.56</v>
      </c>
      <c r="C49">
        <v>1345.91</v>
      </c>
      <c r="D49">
        <v>1696.09</v>
      </c>
      <c r="E49">
        <v>2043.87</v>
      </c>
      <c r="F49">
        <v>2198.29</v>
      </c>
      <c r="G49">
        <v>2793.64</v>
      </c>
      <c r="H49">
        <v>2945.24</v>
      </c>
      <c r="I49">
        <v>3734.83</v>
      </c>
      <c r="J49">
        <v>4005.76</v>
      </c>
      <c r="K49">
        <v>4081.23</v>
      </c>
      <c r="L49">
        <v>4371.5600000000004</v>
      </c>
      <c r="M49">
        <v>4755.59</v>
      </c>
      <c r="N49">
        <v>4752.99</v>
      </c>
      <c r="O49">
        <v>5581.36</v>
      </c>
    </row>
    <row r="50" spans="1:36" x14ac:dyDescent="0.25">
      <c r="A50" t="s">
        <v>19</v>
      </c>
      <c r="B50">
        <v>270.62</v>
      </c>
      <c r="C50">
        <v>268.45</v>
      </c>
      <c r="D50">
        <v>322.58</v>
      </c>
      <c r="E50">
        <v>319.60000000000002</v>
      </c>
      <c r="F50">
        <v>1031.05</v>
      </c>
      <c r="G50">
        <v>377.12</v>
      </c>
      <c r="H50">
        <v>396.35</v>
      </c>
      <c r="I50">
        <v>470.54</v>
      </c>
      <c r="J50">
        <v>620.15</v>
      </c>
      <c r="K50">
        <v>512.70000000000005</v>
      </c>
      <c r="L50">
        <v>648.96</v>
      </c>
      <c r="M50">
        <v>707.82</v>
      </c>
      <c r="N50">
        <v>580.78</v>
      </c>
      <c r="O50">
        <v>484.05</v>
      </c>
    </row>
    <row r="51" spans="1:36" x14ac:dyDescent="0.25">
      <c r="A51" t="s">
        <v>20</v>
      </c>
      <c r="B51">
        <v>1194.82</v>
      </c>
      <c r="C51">
        <v>1737.04</v>
      </c>
      <c r="D51">
        <v>1712.21</v>
      </c>
      <c r="E51">
        <v>1961.26</v>
      </c>
      <c r="F51">
        <v>2436.9899999999998</v>
      </c>
      <c r="G51">
        <v>3018.3</v>
      </c>
      <c r="H51">
        <v>3813.67</v>
      </c>
      <c r="I51">
        <v>5139.8</v>
      </c>
      <c r="J51">
        <v>6866.83</v>
      </c>
      <c r="K51">
        <v>6584.11</v>
      </c>
      <c r="L51">
        <v>5949.46</v>
      </c>
      <c r="M51">
        <v>4173.1099999999997</v>
      </c>
      <c r="N51">
        <v>2037.33</v>
      </c>
      <c r="O51">
        <v>2198.64</v>
      </c>
    </row>
    <row r="52" spans="1:36" x14ac:dyDescent="0.25">
      <c r="A52" t="s">
        <v>21</v>
      </c>
      <c r="B52">
        <v>1798.95</v>
      </c>
      <c r="C52">
        <v>1665.6</v>
      </c>
      <c r="D52">
        <v>2011.56</v>
      </c>
      <c r="E52">
        <v>2400.11</v>
      </c>
      <c r="F52">
        <v>2722.01</v>
      </c>
      <c r="G52">
        <v>3361.68</v>
      </c>
      <c r="H52">
        <v>3954.96</v>
      </c>
      <c r="I52">
        <v>4338.9399999999996</v>
      </c>
      <c r="J52">
        <v>4731.75</v>
      </c>
      <c r="K52">
        <v>4548.2299999999996</v>
      </c>
      <c r="L52">
        <v>4533.49</v>
      </c>
      <c r="M52">
        <v>5603.12</v>
      </c>
      <c r="N52">
        <v>5239.79</v>
      </c>
      <c r="O52">
        <v>5831.2</v>
      </c>
    </row>
    <row r="53" spans="1:36" x14ac:dyDescent="0.25">
      <c r="A53" t="s">
        <v>22</v>
      </c>
      <c r="B53">
        <v>890.37</v>
      </c>
      <c r="C53">
        <v>908.21</v>
      </c>
      <c r="D53">
        <v>938.87</v>
      </c>
      <c r="E53">
        <v>1299.49</v>
      </c>
      <c r="F53">
        <v>1545.44</v>
      </c>
      <c r="G53">
        <v>1771.59</v>
      </c>
      <c r="H53">
        <v>1646.44</v>
      </c>
      <c r="I53">
        <v>1684.87</v>
      </c>
      <c r="J53">
        <v>2037.63</v>
      </c>
      <c r="K53">
        <v>2310.0700000000002</v>
      </c>
      <c r="L53">
        <v>2299.9499999999998</v>
      </c>
      <c r="M53">
        <v>3050.87</v>
      </c>
      <c r="N53">
        <v>3055.59</v>
      </c>
      <c r="O53">
        <v>3197.86</v>
      </c>
    </row>
    <row r="54" spans="1:36" x14ac:dyDescent="0.25">
      <c r="A54" t="s">
        <v>23</v>
      </c>
      <c r="B54">
        <v>4501.26</v>
      </c>
      <c r="C54">
        <v>4566.2</v>
      </c>
      <c r="D54">
        <v>4929.04</v>
      </c>
      <c r="E54">
        <v>6261.75</v>
      </c>
      <c r="F54">
        <v>7904.7</v>
      </c>
      <c r="G54">
        <v>10771.7</v>
      </c>
      <c r="H54">
        <v>12459.02</v>
      </c>
      <c r="I54">
        <v>9848.5300000000007</v>
      </c>
      <c r="J54">
        <v>11499.87</v>
      </c>
      <c r="K54">
        <v>11282.61</v>
      </c>
      <c r="L54">
        <v>13052.97</v>
      </c>
      <c r="M54">
        <v>13832.36</v>
      </c>
      <c r="N54">
        <v>13891.44</v>
      </c>
      <c r="O54">
        <v>17881.48</v>
      </c>
    </row>
    <row r="55" spans="1:36" ht="15.75" customHeight="1" x14ac:dyDescent="0.25">
      <c r="A55" t="s">
        <v>24</v>
      </c>
      <c r="B55">
        <v>9954.89</v>
      </c>
      <c r="C55">
        <v>11429.35</v>
      </c>
      <c r="D55">
        <v>13290.07</v>
      </c>
      <c r="E55">
        <v>16319.52</v>
      </c>
      <c r="F55">
        <v>19704.91</v>
      </c>
      <c r="G55">
        <v>27934.74</v>
      </c>
      <c r="H55">
        <v>23532.14</v>
      </c>
      <c r="I55">
        <v>21786.9</v>
      </c>
      <c r="J55">
        <v>26436.78</v>
      </c>
      <c r="K55">
        <v>28831.34</v>
      </c>
      <c r="L55">
        <v>30353.16</v>
      </c>
      <c r="M55">
        <v>30919.61</v>
      </c>
      <c r="N55">
        <v>30686.959999999999</v>
      </c>
      <c r="O55">
        <v>31545.25</v>
      </c>
    </row>
    <row r="56" spans="1:36" ht="15.75" customHeight="1" x14ac:dyDescent="0.25"/>
    <row r="57" spans="1:36" x14ac:dyDescent="0.25">
      <c r="B57">
        <f>RANK(B33,B33:B55)</f>
        <v>13</v>
      </c>
      <c r="C57">
        <f t="shared" ref="C57:O57" si="1">RANK(C33,C33:C55)</f>
        <v>14</v>
      </c>
      <c r="D57">
        <f t="shared" si="1"/>
        <v>14</v>
      </c>
      <c r="E57">
        <f t="shared" si="1"/>
        <v>15</v>
      </c>
      <c r="F57">
        <f t="shared" si="1"/>
        <v>15</v>
      </c>
      <c r="G57">
        <f t="shared" si="1"/>
        <v>15</v>
      </c>
      <c r="H57">
        <f t="shared" si="1"/>
        <v>13</v>
      </c>
      <c r="I57">
        <f t="shared" si="1"/>
        <v>12</v>
      </c>
      <c r="J57">
        <f t="shared" si="1"/>
        <v>12</v>
      </c>
      <c r="K57">
        <f t="shared" si="1"/>
        <v>13</v>
      </c>
      <c r="L57">
        <f t="shared" si="1"/>
        <v>11</v>
      </c>
      <c r="M57">
        <f t="shared" si="1"/>
        <v>9</v>
      </c>
      <c r="N57">
        <f t="shared" si="1"/>
        <v>8</v>
      </c>
      <c r="O57">
        <f t="shared" si="1"/>
        <v>10</v>
      </c>
    </row>
    <row r="59" spans="1:36" x14ac:dyDescent="0.25">
      <c r="A59" s="3" t="s">
        <v>35</v>
      </c>
    </row>
    <row r="60" spans="1:36" x14ac:dyDescent="0.25">
      <c r="B60">
        <f t="shared" ref="B60:O60" si="2">B32</f>
        <v>2000</v>
      </c>
      <c r="C60">
        <f t="shared" si="2"/>
        <v>2001</v>
      </c>
      <c r="D60">
        <f t="shared" si="2"/>
        <v>2002</v>
      </c>
      <c r="E60">
        <f t="shared" si="2"/>
        <v>2003</v>
      </c>
      <c r="F60">
        <f t="shared" si="2"/>
        <v>2004</v>
      </c>
      <c r="G60">
        <f t="shared" si="2"/>
        <v>2005</v>
      </c>
      <c r="H60">
        <f t="shared" si="2"/>
        <v>2006</v>
      </c>
      <c r="I60">
        <f t="shared" si="2"/>
        <v>2007</v>
      </c>
      <c r="J60">
        <f t="shared" si="2"/>
        <v>2008</v>
      </c>
      <c r="K60">
        <f t="shared" si="2"/>
        <v>2009</v>
      </c>
      <c r="L60">
        <f t="shared" si="2"/>
        <v>2010</v>
      </c>
      <c r="M60">
        <f t="shared" si="2"/>
        <v>2011</v>
      </c>
      <c r="N60">
        <f t="shared" si="2"/>
        <v>2012</v>
      </c>
      <c r="O60">
        <f t="shared" si="2"/>
        <v>2013</v>
      </c>
      <c r="P60" t="s">
        <v>46</v>
      </c>
      <c r="Q60" t="s">
        <v>45</v>
      </c>
      <c r="R60" t="s">
        <v>44</v>
      </c>
      <c r="S60" t="s">
        <v>36</v>
      </c>
      <c r="T60" t="s">
        <v>47</v>
      </c>
    </row>
    <row r="61" spans="1:36" x14ac:dyDescent="0.25">
      <c r="A61" t="str">
        <f t="shared" ref="A61:A82" si="3">A33</f>
        <v>Australia</v>
      </c>
      <c r="B61" s="5">
        <f t="shared" ref="B61:O61" si="4">(B33*1000000)/(B3*1000)</f>
        <v>51.875558358295237</v>
      </c>
      <c r="C61" s="5">
        <f t="shared" si="4"/>
        <v>45.280415045395593</v>
      </c>
      <c r="D61" s="5">
        <f t="shared" si="4"/>
        <v>50.717619902539113</v>
      </c>
      <c r="E61" s="5">
        <f t="shared" si="4"/>
        <v>61.79199837736423</v>
      </c>
      <c r="F61" s="5">
        <f t="shared" si="4"/>
        <v>73.251893844378671</v>
      </c>
      <c r="G61" s="5">
        <f t="shared" si="4"/>
        <v>83.271051196907365</v>
      </c>
      <c r="H61" s="5">
        <f t="shared" si="4"/>
        <v>103.81986210943229</v>
      </c>
      <c r="I61" s="5">
        <f t="shared" si="4"/>
        <v>128.12175917034762</v>
      </c>
      <c r="J61" s="5">
        <f t="shared" si="4"/>
        <v>139.02160101651842</v>
      </c>
      <c r="K61" s="5">
        <f t="shared" si="4"/>
        <v>127.31006822791812</v>
      </c>
      <c r="L61" s="5">
        <f t="shared" si="4"/>
        <v>173.66103848946986</v>
      </c>
      <c r="M61" s="5">
        <f t="shared" si="4"/>
        <v>223.04879140555059</v>
      </c>
      <c r="N61" s="5">
        <f t="shared" si="4"/>
        <v>237.75303643724698</v>
      </c>
      <c r="O61" s="5">
        <f t="shared" si="4"/>
        <v>209.72072111019844</v>
      </c>
      <c r="P61" s="5">
        <f>(P33*1000000)/(((P$3+O$3)/2)*1000)</f>
        <v>176.23796666818131</v>
      </c>
      <c r="Q61" s="5">
        <f>(Q33*1000000)/(((Q$3+P$3)/2)*1000)</f>
        <v>173.13160727566233</v>
      </c>
      <c r="R61" s="5">
        <f>(R33*1000000)/(((R$3+Q$3)/2)*1000)</f>
        <v>136.95207965886743</v>
      </c>
      <c r="S61" s="5">
        <f>(S33*1000000)/(((S$3+R$3)/2)*1000)</f>
        <v>127.40229997006507</v>
      </c>
      <c r="T61" s="5">
        <f>(T33*1000000)/(((T$3+S$3)/2)*1000)</f>
        <v>128.84592678499357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25">
      <c r="A62" t="str">
        <f t="shared" si="3"/>
        <v>Austria</v>
      </c>
      <c r="B62" s="5">
        <f t="shared" ref="B62:O62" si="5">(B34*1000000)/(B4*1000)</f>
        <v>54.883152682009985</v>
      </c>
      <c r="C62" s="5">
        <f t="shared" si="5"/>
        <v>78.720086423113415</v>
      </c>
      <c r="D62" s="5">
        <f t="shared" si="5"/>
        <v>64.359343296147131</v>
      </c>
      <c r="E62" s="5">
        <f t="shared" si="5"/>
        <v>62.178463448688724</v>
      </c>
      <c r="F62" s="5">
        <f t="shared" si="5"/>
        <v>82.946923785850217</v>
      </c>
      <c r="G62" s="5">
        <f t="shared" si="5"/>
        <v>191.27864128118222</v>
      </c>
      <c r="H62" s="5">
        <f t="shared" si="5"/>
        <v>181.23360234002439</v>
      </c>
      <c r="I62" s="5">
        <f t="shared" si="5"/>
        <v>218.01311579519165</v>
      </c>
      <c r="J62" s="5">
        <f t="shared" si="5"/>
        <v>205.912582777637</v>
      </c>
      <c r="K62" s="5">
        <f t="shared" si="5"/>
        <v>136.87973709231321</v>
      </c>
      <c r="L62" s="5">
        <f t="shared" si="5"/>
        <v>144.52936580238725</v>
      </c>
      <c r="M62" s="5">
        <f t="shared" si="5"/>
        <v>132.48679685866446</v>
      </c>
      <c r="N62" s="5">
        <f t="shared" si="5"/>
        <v>131.22587096536077</v>
      </c>
      <c r="O62" s="5">
        <f t="shared" si="5"/>
        <v>138.34803278475587</v>
      </c>
      <c r="P62" s="5"/>
      <c r="Q62" s="5"/>
      <c r="R62" s="5"/>
      <c r="S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25">
      <c r="A63" t="str">
        <f t="shared" si="3"/>
        <v>Belgium</v>
      </c>
      <c r="B63" s="5">
        <f t="shared" ref="B63:O63" si="6">(B35*1000000)/(B5*1000)</f>
        <v>79.957078405072551</v>
      </c>
      <c r="C63" s="5">
        <f t="shared" si="6"/>
        <v>84.315763174702553</v>
      </c>
      <c r="D63" s="5">
        <f t="shared" si="6"/>
        <v>103.70781145054863</v>
      </c>
      <c r="E63" s="5">
        <f t="shared" si="6"/>
        <v>178.62150917538619</v>
      </c>
      <c r="F63" s="5">
        <f t="shared" si="6"/>
        <v>140.41745912635278</v>
      </c>
      <c r="G63" s="5">
        <f t="shared" si="6"/>
        <v>187.36818397842464</v>
      </c>
      <c r="H63" s="5">
        <f t="shared" si="6"/>
        <v>187.42391893787993</v>
      </c>
      <c r="I63" s="5">
        <f t="shared" si="6"/>
        <v>183.58319922452168</v>
      </c>
      <c r="J63" s="5">
        <f t="shared" si="6"/>
        <v>222.74945681453823</v>
      </c>
      <c r="K63" s="5">
        <f t="shared" si="6"/>
        <v>241.70818478968627</v>
      </c>
      <c r="L63" s="5">
        <f t="shared" si="6"/>
        <v>275.07836344705765</v>
      </c>
      <c r="M63" s="5">
        <f t="shared" si="6"/>
        <v>254.11622648614104</v>
      </c>
      <c r="N63" s="5">
        <f t="shared" si="6"/>
        <v>208.01653449554064</v>
      </c>
      <c r="O63" s="5">
        <f t="shared" si="6"/>
        <v>203.75865037995578</v>
      </c>
      <c r="P63" s="5"/>
      <c r="Q63" s="5"/>
      <c r="R63" s="5"/>
      <c r="S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25">
      <c r="A64" t="str">
        <f t="shared" si="3"/>
        <v>Canada</v>
      </c>
      <c r="B64" s="5">
        <f t="shared" ref="B64:O64" si="7">(B36*1000000)/(B6*1000)</f>
        <v>56.821199951899466</v>
      </c>
      <c r="C64" s="5">
        <f t="shared" si="7"/>
        <v>49.413230978928411</v>
      </c>
      <c r="D64" s="5">
        <f t="shared" si="7"/>
        <v>63.92108608691936</v>
      </c>
      <c r="E64" s="5">
        <f t="shared" si="7"/>
        <v>64.178924748583029</v>
      </c>
      <c r="F64" s="5">
        <f t="shared" si="7"/>
        <v>81.373658920223363</v>
      </c>
      <c r="G64" s="5">
        <f t="shared" si="7"/>
        <v>116.49296128014052</v>
      </c>
      <c r="H64" s="5">
        <f t="shared" si="7"/>
        <v>113.06336215510342</v>
      </c>
      <c r="I64" s="5">
        <f t="shared" si="7"/>
        <v>123.89909716856904</v>
      </c>
      <c r="J64" s="5">
        <f t="shared" si="7"/>
        <v>143.9089659958112</v>
      </c>
      <c r="K64" s="5">
        <f t="shared" si="7"/>
        <v>118.60169858380191</v>
      </c>
      <c r="L64" s="5">
        <f t="shared" si="7"/>
        <v>152.78778546322437</v>
      </c>
      <c r="M64" s="5">
        <f t="shared" si="7"/>
        <v>158.29263327492941</v>
      </c>
      <c r="N64" s="5">
        <f t="shared" si="7"/>
        <v>161.98912343261233</v>
      </c>
      <c r="O64" s="5">
        <f t="shared" si="7"/>
        <v>139.05684150916684</v>
      </c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25">
      <c r="A65" t="str">
        <f t="shared" si="3"/>
        <v>Denmark</v>
      </c>
      <c r="B65" s="5">
        <f t="shared" ref="B65:O65" si="8">(B37*1000000)/(B7*1000)</f>
        <v>311.66666510600481</v>
      </c>
      <c r="C65" s="5">
        <f t="shared" si="8"/>
        <v>304.99841195256681</v>
      </c>
      <c r="D65" s="5">
        <f t="shared" si="8"/>
        <v>305.66618240936918</v>
      </c>
      <c r="E65" s="5">
        <f t="shared" si="8"/>
        <v>324.29947614103361</v>
      </c>
      <c r="F65" s="5">
        <f t="shared" si="8"/>
        <v>376.93065177641984</v>
      </c>
      <c r="G65" s="5">
        <f t="shared" si="8"/>
        <v>389.14041176270871</v>
      </c>
      <c r="H65" s="5">
        <f t="shared" si="8"/>
        <v>411.25777986787858</v>
      </c>
      <c r="I65" s="5">
        <f t="shared" si="8"/>
        <v>469.14941983217972</v>
      </c>
      <c r="J65" s="5">
        <f t="shared" si="8"/>
        <v>510.27910370955698</v>
      </c>
      <c r="K65" s="5">
        <f t="shared" si="8"/>
        <v>508.75107322091566</v>
      </c>
      <c r="L65" s="5">
        <f t="shared" si="8"/>
        <v>517.55660876802085</v>
      </c>
      <c r="M65" s="5">
        <f t="shared" si="8"/>
        <v>526.18115338963401</v>
      </c>
      <c r="N65" s="5">
        <f t="shared" si="8"/>
        <v>481.54436712967299</v>
      </c>
      <c r="O65" s="5">
        <f t="shared" si="8"/>
        <v>530.98840621702811</v>
      </c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25">
      <c r="A66" t="str">
        <f t="shared" si="3"/>
        <v>Finland</v>
      </c>
      <c r="B66" s="5">
        <f t="shared" ref="B66:O66" si="9">(B38*1000000)/(B8*1000)</f>
        <v>71.659903381642508</v>
      </c>
      <c r="C66" s="5">
        <f t="shared" si="9"/>
        <v>74.995180258338152</v>
      </c>
      <c r="D66" s="5">
        <f t="shared" si="9"/>
        <v>88.882692307692309</v>
      </c>
      <c r="E66" s="5">
        <f t="shared" si="9"/>
        <v>107.17520629437728</v>
      </c>
      <c r="F66" s="5">
        <f t="shared" si="9"/>
        <v>130.06887315859959</v>
      </c>
      <c r="G66" s="5">
        <f t="shared" si="9"/>
        <v>171.86356707317074</v>
      </c>
      <c r="H66" s="5">
        <f t="shared" si="9"/>
        <v>158.42035314220618</v>
      </c>
      <c r="I66" s="5">
        <f t="shared" si="9"/>
        <v>185.50850661625708</v>
      </c>
      <c r="J66" s="5">
        <f t="shared" si="9"/>
        <v>219.41087897609637</v>
      </c>
      <c r="K66" s="5">
        <f t="shared" si="9"/>
        <v>241.69726489321843</v>
      </c>
      <c r="L66" s="5">
        <f t="shared" si="9"/>
        <v>248.59194330473704</v>
      </c>
      <c r="M66" s="5">
        <f t="shared" si="9"/>
        <v>261.05458596360938</v>
      </c>
      <c r="N66" s="5">
        <f t="shared" si="9"/>
        <v>243.80380565305745</v>
      </c>
      <c r="O66" s="5">
        <f t="shared" si="9"/>
        <v>263.85294117647061</v>
      </c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25">
      <c r="A67" t="str">
        <f t="shared" si="3"/>
        <v>France</v>
      </c>
      <c r="B67" s="5">
        <f t="shared" ref="B67:O67" si="10">(B39*1000000)/(B9*1000)</f>
        <v>69.497876651770554</v>
      </c>
      <c r="C67" s="5">
        <f t="shared" si="10"/>
        <v>70.58331192422385</v>
      </c>
      <c r="D67" s="5">
        <f t="shared" si="10"/>
        <v>91.597854671938876</v>
      </c>
      <c r="E67" s="5">
        <f t="shared" si="10"/>
        <v>120.27617574597085</v>
      </c>
      <c r="F67" s="5">
        <f t="shared" si="10"/>
        <v>139.50196873794954</v>
      </c>
      <c r="G67" s="5">
        <f t="shared" si="10"/>
        <v>163.87666206287849</v>
      </c>
      <c r="H67" s="5">
        <f t="shared" si="10"/>
        <v>172.09454023119127</v>
      </c>
      <c r="I67" s="5">
        <f t="shared" si="10"/>
        <v>159.50265512575234</v>
      </c>
      <c r="J67" s="5">
        <f t="shared" si="10"/>
        <v>175.08024440977724</v>
      </c>
      <c r="K67" s="5">
        <f t="shared" si="10"/>
        <v>201.25298109237221</v>
      </c>
      <c r="L67" s="5">
        <f t="shared" si="10"/>
        <v>205.26944763953088</v>
      </c>
      <c r="M67" s="5">
        <f t="shared" si="10"/>
        <v>205.57303473150571</v>
      </c>
      <c r="N67" s="5">
        <f t="shared" si="10"/>
        <v>189.36467593674215</v>
      </c>
      <c r="O67" s="5">
        <f t="shared" si="10"/>
        <v>178.32367282810279</v>
      </c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25">
      <c r="A68" t="str">
        <f t="shared" si="3"/>
        <v>Germany</v>
      </c>
      <c r="B68" s="5">
        <f t="shared" ref="B68:O68" si="11">(B40*1000000)/(B10*1000)</f>
        <v>61.183654354926013</v>
      </c>
      <c r="C68" s="5">
        <f t="shared" si="11"/>
        <v>60.589008465339127</v>
      </c>
      <c r="D68" s="5">
        <f t="shared" si="11"/>
        <v>64.547542990841151</v>
      </c>
      <c r="E68" s="5">
        <f t="shared" si="11"/>
        <v>82.198429789936725</v>
      </c>
      <c r="F68" s="5">
        <f t="shared" si="11"/>
        <v>91.305762040111858</v>
      </c>
      <c r="G68" s="5">
        <f t="shared" si="11"/>
        <v>122.25331522884483</v>
      </c>
      <c r="H68" s="5">
        <f t="shared" si="11"/>
        <v>126.67224674042157</v>
      </c>
      <c r="I68" s="5">
        <f t="shared" si="11"/>
        <v>149.40126810019694</v>
      </c>
      <c r="J68" s="5">
        <f t="shared" si="11"/>
        <v>170.2697962857188</v>
      </c>
      <c r="K68" s="5">
        <f t="shared" si="11"/>
        <v>147.48242723342324</v>
      </c>
      <c r="L68" s="5">
        <f t="shared" si="11"/>
        <v>158.79001571714664</v>
      </c>
      <c r="M68" s="5">
        <f t="shared" si="11"/>
        <v>172.29023760701253</v>
      </c>
      <c r="N68" s="5">
        <f t="shared" si="11"/>
        <v>157.92931615619557</v>
      </c>
      <c r="O68" s="5">
        <f t="shared" si="11"/>
        <v>173.44497902788058</v>
      </c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25">
      <c r="A69" t="str">
        <f t="shared" si="3"/>
        <v>Greece</v>
      </c>
      <c r="B69" s="5">
        <f t="shared" ref="B69:O69" si="12">(B41*1000000)/(B11*1000)</f>
        <v>20.700747791614916</v>
      </c>
      <c r="C69" s="5">
        <f t="shared" si="12"/>
        <v>18.405479452054795</v>
      </c>
      <c r="D69" s="5">
        <f t="shared" si="12"/>
        <v>25.141582445597741</v>
      </c>
      <c r="E69" s="5">
        <f t="shared" si="12"/>
        <v>32.875816993464049</v>
      </c>
      <c r="F69" s="5">
        <f t="shared" si="12"/>
        <v>29.016007958759158</v>
      </c>
      <c r="G69" s="5">
        <f t="shared" si="12"/>
        <v>34.636257099071486</v>
      </c>
      <c r="H69" s="5">
        <f t="shared" si="12"/>
        <v>38.090917258107986</v>
      </c>
      <c r="I69" s="5">
        <f t="shared" si="12"/>
        <v>44.864283794678848</v>
      </c>
      <c r="J69" s="5">
        <f t="shared" si="12"/>
        <v>62.860718755587342</v>
      </c>
      <c r="K69" s="5">
        <f t="shared" si="12"/>
        <v>54.293249888243182</v>
      </c>
      <c r="L69" s="5">
        <f t="shared" si="12"/>
        <v>45.5231776203712</v>
      </c>
      <c r="M69" s="5">
        <f t="shared" si="12"/>
        <v>38.185005393743261</v>
      </c>
      <c r="N69" s="5">
        <f t="shared" si="12"/>
        <v>29.522993688007215</v>
      </c>
      <c r="O69" s="5">
        <f t="shared" si="12"/>
        <v>26.847563369297909</v>
      </c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25">
      <c r="A70" t="str">
        <f t="shared" si="3"/>
        <v>Ireland</v>
      </c>
      <c r="B70" s="5">
        <f t="shared" ref="B70:O70" si="13">(B42*1000000)/(B12*1000)</f>
        <v>61.749571183533448</v>
      </c>
      <c r="C70" s="5">
        <f t="shared" si="13"/>
        <v>74.477542108546473</v>
      </c>
      <c r="D70" s="5">
        <f t="shared" si="13"/>
        <v>101.53936485244563</v>
      </c>
      <c r="E70" s="5">
        <f t="shared" si="13"/>
        <v>126.52579210532927</v>
      </c>
      <c r="F70" s="5">
        <f t="shared" si="13"/>
        <v>150.16315633343223</v>
      </c>
      <c r="G70" s="5">
        <f t="shared" si="13"/>
        <v>173.91746093183028</v>
      </c>
      <c r="H70" s="5">
        <f t="shared" si="13"/>
        <v>241.36171419121644</v>
      </c>
      <c r="I70" s="5">
        <f t="shared" si="13"/>
        <v>272.44161067690482</v>
      </c>
      <c r="J70" s="5">
        <f t="shared" si="13"/>
        <v>296.05805890615596</v>
      </c>
      <c r="K70" s="5">
        <f t="shared" si="13"/>
        <v>221.85997264746106</v>
      </c>
      <c r="L70" s="5">
        <f t="shared" si="13"/>
        <v>196.52893650654255</v>
      </c>
      <c r="M70" s="5">
        <f t="shared" si="13"/>
        <v>199.68961070187328</v>
      </c>
      <c r="N70" s="5">
        <f t="shared" si="13"/>
        <v>176.28996379814194</v>
      </c>
      <c r="O70" s="5">
        <f t="shared" si="13"/>
        <v>178.95538960614834</v>
      </c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25">
      <c r="A71" t="str">
        <f t="shared" si="3"/>
        <v>Italy</v>
      </c>
      <c r="B71" s="5">
        <f t="shared" ref="B71:O71" si="14">(B43*1000000)/(B13*1000)</f>
        <v>24.169459122607154</v>
      </c>
      <c r="C71" s="5">
        <f t="shared" si="14"/>
        <v>28.554394194732563</v>
      </c>
      <c r="D71" s="5">
        <f t="shared" si="14"/>
        <v>40.801883780248268</v>
      </c>
      <c r="E71" s="5">
        <f t="shared" si="14"/>
        <v>42.233562354156767</v>
      </c>
      <c r="F71" s="5">
        <f t="shared" si="14"/>
        <v>42.312451794412439</v>
      </c>
      <c r="G71" s="5">
        <f t="shared" si="14"/>
        <v>86.864990963542951</v>
      </c>
      <c r="H71" s="5">
        <f t="shared" si="14"/>
        <v>61.774471297812241</v>
      </c>
      <c r="I71" s="5">
        <f t="shared" si="14"/>
        <v>66.873273376854243</v>
      </c>
      <c r="J71" s="5">
        <f t="shared" si="14"/>
        <v>81.237889042318031</v>
      </c>
      <c r="K71" s="5">
        <f t="shared" si="14"/>
        <v>54.782224422562869</v>
      </c>
      <c r="L71" s="5">
        <f t="shared" si="14"/>
        <v>49.540716805178548</v>
      </c>
      <c r="M71" s="5">
        <f t="shared" si="14"/>
        <v>71.354511332019499</v>
      </c>
      <c r="N71" s="5">
        <f t="shared" si="14"/>
        <v>44.932710838824484</v>
      </c>
      <c r="O71" s="5">
        <f t="shared" si="14"/>
        <v>53.166511818884977</v>
      </c>
      <c r="P71" s="5"/>
      <c r="Q71" s="5"/>
      <c r="R71" s="5"/>
      <c r="S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25">
      <c r="A72" t="str">
        <f t="shared" si="3"/>
        <v>Japan</v>
      </c>
      <c r="B72" s="5">
        <f t="shared" ref="B72:O72" si="15">(B44*1000000)/(B14*1000)</f>
        <v>106.4239005404724</v>
      </c>
      <c r="C72" s="5">
        <f t="shared" si="15"/>
        <v>77.356765207280958</v>
      </c>
      <c r="D72" s="5">
        <f t="shared" si="15"/>
        <v>72.844665908110017</v>
      </c>
      <c r="E72" s="5">
        <f t="shared" si="15"/>
        <v>69.57945133561617</v>
      </c>
      <c r="F72" s="5">
        <f t="shared" si="15"/>
        <v>69.877591297469593</v>
      </c>
      <c r="G72" s="5">
        <f t="shared" si="15"/>
        <v>102.72955669651243</v>
      </c>
      <c r="H72" s="5">
        <f t="shared" si="15"/>
        <v>87.154574626281601</v>
      </c>
      <c r="I72" s="5">
        <f t="shared" si="15"/>
        <v>60.241682384891718</v>
      </c>
      <c r="J72" s="5">
        <f t="shared" si="15"/>
        <v>75.186464304733263</v>
      </c>
      <c r="K72" s="5">
        <f t="shared" si="15"/>
        <v>74.241863383264061</v>
      </c>
      <c r="L72" s="5">
        <f t="shared" si="15"/>
        <v>86.350140952856933</v>
      </c>
      <c r="M72" s="5">
        <f t="shared" si="15"/>
        <v>84.753401826305364</v>
      </c>
      <c r="N72" s="5">
        <f t="shared" si="15"/>
        <v>83.162843587028974</v>
      </c>
      <c r="O72" s="5">
        <f t="shared" si="15"/>
        <v>92.586764913824254</v>
      </c>
      <c r="P72" s="5"/>
      <c r="Q72" s="5"/>
      <c r="R72" s="5"/>
      <c r="S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25">
      <c r="A73" t="str">
        <f t="shared" si="3"/>
        <v>Korea</v>
      </c>
      <c r="B73" s="5">
        <f t="shared" ref="B73:O73" si="16">(B45*1000000)/(B15*1000)</f>
        <v>4.5113492118700371</v>
      </c>
      <c r="C73" s="5">
        <f t="shared" si="16"/>
        <v>5.5883604998251588</v>
      </c>
      <c r="D73" s="5">
        <f t="shared" si="16"/>
        <v>5.8539949242138851</v>
      </c>
      <c r="E73" s="5">
        <f t="shared" si="16"/>
        <v>7.6455343798312176</v>
      </c>
      <c r="F73" s="5">
        <f t="shared" si="16"/>
        <v>8.8119298692615349</v>
      </c>
      <c r="G73" s="5">
        <f t="shared" si="16"/>
        <v>15.628375705886068</v>
      </c>
      <c r="H73" s="5">
        <f t="shared" si="16"/>
        <v>9.4114480419846718</v>
      </c>
      <c r="I73" s="5">
        <f t="shared" si="16"/>
        <v>14.323943647480897</v>
      </c>
      <c r="J73" s="5">
        <f t="shared" si="16"/>
        <v>16.391446555271131</v>
      </c>
      <c r="K73" s="5">
        <f t="shared" si="16"/>
        <v>16.592235702301085</v>
      </c>
      <c r="L73" s="5">
        <f t="shared" si="16"/>
        <v>23.755944349333955</v>
      </c>
      <c r="M73" s="5">
        <f t="shared" si="16"/>
        <v>26.609178407792456</v>
      </c>
      <c r="N73" s="5">
        <f t="shared" si="16"/>
        <v>31.946163180709554</v>
      </c>
      <c r="O73" s="5">
        <f t="shared" si="16"/>
        <v>34.720260009673503</v>
      </c>
      <c r="P73" s="5"/>
      <c r="Q73" s="5"/>
      <c r="R73" s="5"/>
      <c r="S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25">
      <c r="A74" t="str">
        <f t="shared" si="3"/>
        <v>Luxembourg</v>
      </c>
      <c r="B74" s="5">
        <f t="shared" ref="B74:O74" si="17">(B46*1000000)/(B16*1000)</f>
        <v>281.84735273894108</v>
      </c>
      <c r="C74" s="5">
        <f t="shared" si="17"/>
        <v>314.68206783307852</v>
      </c>
      <c r="D74" s="5">
        <f t="shared" si="17"/>
        <v>328.92923180366449</v>
      </c>
      <c r="E74" s="5">
        <f t="shared" si="17"/>
        <v>429.17875251865468</v>
      </c>
      <c r="F74" s="5">
        <f t="shared" si="17"/>
        <v>514.28197208002712</v>
      </c>
      <c r="G74" s="5">
        <f t="shared" si="17"/>
        <v>551.18905834146676</v>
      </c>
      <c r="H74" s="5">
        <f t="shared" si="17"/>
        <v>615.08221972088461</v>
      </c>
      <c r="I74" s="5">
        <f t="shared" si="17"/>
        <v>782.36557616465245</v>
      </c>
      <c r="J74" s="5">
        <f t="shared" si="17"/>
        <v>849.15757527386734</v>
      </c>
      <c r="K74" s="5">
        <f t="shared" si="17"/>
        <v>833.15420574828795</v>
      </c>
      <c r="L74" s="5">
        <f t="shared" si="17"/>
        <v>794.33399151400624</v>
      </c>
      <c r="M74" s="5">
        <f t="shared" si="17"/>
        <v>789.5112531012104</v>
      </c>
      <c r="N74" s="5">
        <f t="shared" si="17"/>
        <v>751.54535489484806</v>
      </c>
      <c r="O74" s="5">
        <f t="shared" si="17"/>
        <v>872.21515669886105</v>
      </c>
      <c r="P74" s="5"/>
      <c r="Q74" s="5"/>
      <c r="R74" s="5"/>
      <c r="S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25">
      <c r="A75" t="str">
        <f t="shared" si="3"/>
        <v>Netherlands</v>
      </c>
      <c r="B75" s="5">
        <f t="shared" ref="B75:O75" si="18">(B47*1000000)/(B17*1000)</f>
        <v>196.84016398846882</v>
      </c>
      <c r="C75" s="5">
        <f t="shared" si="18"/>
        <v>197.70998455707215</v>
      </c>
      <c r="D75" s="5">
        <f t="shared" si="18"/>
        <v>206.70162047888002</v>
      </c>
      <c r="E75" s="5">
        <f t="shared" si="18"/>
        <v>244.81334705675704</v>
      </c>
      <c r="F75" s="5">
        <f t="shared" si="18"/>
        <v>258.19167191793525</v>
      </c>
      <c r="G75" s="5">
        <f t="shared" si="18"/>
        <v>313.40261901596028</v>
      </c>
      <c r="H75" s="5">
        <f t="shared" si="18"/>
        <v>333.51808688310973</v>
      </c>
      <c r="I75" s="5">
        <f t="shared" si="18"/>
        <v>379.95201963166215</v>
      </c>
      <c r="J75" s="5">
        <f t="shared" si="18"/>
        <v>425.19605559909979</v>
      </c>
      <c r="K75" s="5">
        <f t="shared" si="18"/>
        <v>388.74339927854089</v>
      </c>
      <c r="L75" s="5">
        <f t="shared" si="18"/>
        <v>382.6157556337829</v>
      </c>
      <c r="M75" s="5">
        <f t="shared" si="18"/>
        <v>380.03554768535685</v>
      </c>
      <c r="N75" s="5">
        <f t="shared" si="18"/>
        <v>329.62418292851788</v>
      </c>
      <c r="O75" s="5">
        <f t="shared" si="18"/>
        <v>322.54940359622572</v>
      </c>
      <c r="P75" s="5"/>
      <c r="Q75" s="5"/>
      <c r="R75" s="5"/>
      <c r="S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25">
      <c r="A76" t="str">
        <f t="shared" si="3"/>
        <v>New Zealand</v>
      </c>
      <c r="B76" s="5">
        <f t="shared" ref="B76:O76" si="19">(B48*1000000)/(B18*1000)</f>
        <v>29.348333246928302</v>
      </c>
      <c r="C76" s="5">
        <f t="shared" si="19"/>
        <v>28.774642442984153</v>
      </c>
      <c r="D76" s="5">
        <f t="shared" si="19"/>
        <v>30.86235279219957</v>
      </c>
      <c r="E76" s="5">
        <f t="shared" si="19"/>
        <v>41.080651569328566</v>
      </c>
      <c r="F76" s="5">
        <f t="shared" si="19"/>
        <v>51.889908256880737</v>
      </c>
      <c r="G76" s="5">
        <f t="shared" si="19"/>
        <v>66.165122523525014</v>
      </c>
      <c r="H76" s="5">
        <f t="shared" si="19"/>
        <v>61.809969889595166</v>
      </c>
      <c r="I76" s="5">
        <f t="shared" si="19"/>
        <v>75.633233214294165</v>
      </c>
      <c r="J76" s="5">
        <f t="shared" si="19"/>
        <v>81.508550011712344</v>
      </c>
      <c r="K76" s="5">
        <f t="shared" si="19"/>
        <v>71.658943466172389</v>
      </c>
      <c r="L76" s="5">
        <f t="shared" si="19"/>
        <v>78.347069597069591</v>
      </c>
      <c r="M76" s="5">
        <f t="shared" si="19"/>
        <v>96.288308740068103</v>
      </c>
      <c r="N76" s="5">
        <f t="shared" si="19"/>
        <v>101.30836905030453</v>
      </c>
      <c r="O76" s="5">
        <f t="shared" si="19"/>
        <v>102.28360545739208</v>
      </c>
      <c r="P76" s="5"/>
      <c r="Q76" s="5"/>
      <c r="R76" s="5"/>
      <c r="S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25">
      <c r="A77" t="str">
        <f t="shared" si="3"/>
        <v>Norway</v>
      </c>
      <c r="B77" s="5">
        <f t="shared" ref="B77:O77" si="20">(B49*1000000)/(B19*1000)</f>
        <v>281.35594880923168</v>
      </c>
      <c r="C77" s="5">
        <f t="shared" si="20"/>
        <v>298.17993947827426</v>
      </c>
      <c r="D77" s="5">
        <f t="shared" si="20"/>
        <v>373.73965962849695</v>
      </c>
      <c r="E77" s="5">
        <f t="shared" si="20"/>
        <v>447.74049728644115</v>
      </c>
      <c r="F77" s="5">
        <f t="shared" si="20"/>
        <v>478.73107269088462</v>
      </c>
      <c r="G77" s="5">
        <f t="shared" si="20"/>
        <v>604.25355012262912</v>
      </c>
      <c r="H77" s="5">
        <f t="shared" si="20"/>
        <v>631.93407994891732</v>
      </c>
      <c r="I77" s="5">
        <f t="shared" si="20"/>
        <v>793.10032889148624</v>
      </c>
      <c r="J77" s="5">
        <f t="shared" si="20"/>
        <v>840.09705107429181</v>
      </c>
      <c r="K77" s="5">
        <f t="shared" si="20"/>
        <v>845.19826662317689</v>
      </c>
      <c r="L77" s="5">
        <f t="shared" si="20"/>
        <v>894.11631881522976</v>
      </c>
      <c r="M77" s="5">
        <f t="shared" si="20"/>
        <v>960.14334746618215</v>
      </c>
      <c r="N77" s="5">
        <f t="shared" si="20"/>
        <v>946.99940227136881</v>
      </c>
      <c r="O77" s="5">
        <f t="shared" si="20"/>
        <v>1098.6929133858268</v>
      </c>
      <c r="P77" s="5"/>
      <c r="Q77" s="5"/>
      <c r="R77" s="5"/>
      <c r="S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25">
      <c r="A78" t="str">
        <f t="shared" si="3"/>
        <v>Portugal</v>
      </c>
      <c r="B78" s="5">
        <f t="shared" ref="B78:O78" si="21">(B50*1000000)/(B20*1000)</f>
        <v>26.299575311713429</v>
      </c>
      <c r="C78" s="5">
        <f t="shared" si="21"/>
        <v>25.905360754705328</v>
      </c>
      <c r="D78" s="5">
        <f t="shared" si="21"/>
        <v>30.958872819860208</v>
      </c>
      <c r="E78" s="5">
        <f t="shared" si="21"/>
        <v>30.557940570733599</v>
      </c>
      <c r="F78" s="5">
        <f t="shared" si="21"/>
        <v>98.346410577783374</v>
      </c>
      <c r="G78" s="5">
        <f t="shared" si="21"/>
        <v>35.904803524215652</v>
      </c>
      <c r="H78" s="5">
        <f t="shared" si="21"/>
        <v>37.667655995035304</v>
      </c>
      <c r="I78" s="5">
        <f t="shared" si="21"/>
        <v>44.630729889898092</v>
      </c>
      <c r="J78" s="5">
        <f t="shared" si="21"/>
        <v>58.736448895548286</v>
      </c>
      <c r="K78" s="5">
        <f t="shared" si="21"/>
        <v>48.513235398481307</v>
      </c>
      <c r="L78" s="5">
        <f t="shared" si="21"/>
        <v>61.378403684822807</v>
      </c>
      <c r="M78" s="5">
        <f t="shared" si="21"/>
        <v>67.043900295143956</v>
      </c>
      <c r="N78" s="5">
        <f t="shared" si="21"/>
        <v>55.234316451795749</v>
      </c>
      <c r="O78" s="5">
        <f t="shared" si="21"/>
        <v>45.141579773438792</v>
      </c>
      <c r="P78" s="5"/>
      <c r="Q78" s="5"/>
      <c r="R78" s="5"/>
      <c r="S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25">
      <c r="A79" t="str">
        <f t="shared" si="3"/>
        <v>Spain</v>
      </c>
      <c r="B79" s="5">
        <f t="shared" ref="B79:O79" si="22">(B51*1000000)/(B21*1000)</f>
        <v>29.675222200310856</v>
      </c>
      <c r="C79" s="5">
        <f t="shared" si="22"/>
        <v>42.657650400977595</v>
      </c>
      <c r="D79" s="5">
        <f t="shared" si="22"/>
        <v>41.443850590974435</v>
      </c>
      <c r="E79" s="5">
        <f t="shared" si="22"/>
        <v>46.691641756649048</v>
      </c>
      <c r="F79" s="5">
        <f t="shared" si="22"/>
        <v>57.083474559100381</v>
      </c>
      <c r="G79" s="5">
        <f t="shared" si="22"/>
        <v>69.54906362346405</v>
      </c>
      <c r="H79" s="5">
        <f t="shared" si="22"/>
        <v>86.445551816964382</v>
      </c>
      <c r="I79" s="5">
        <f t="shared" si="22"/>
        <v>114.52587783936073</v>
      </c>
      <c r="J79" s="5">
        <f t="shared" si="22"/>
        <v>150.73474856724908</v>
      </c>
      <c r="K79" s="5">
        <f t="shared" si="22"/>
        <v>143.4178222419813</v>
      </c>
      <c r="L79" s="5">
        <f t="shared" si="22"/>
        <v>129.13685125362022</v>
      </c>
      <c r="M79" s="5">
        <f t="shared" si="22"/>
        <v>90.376743924148769</v>
      </c>
      <c r="N79" s="5">
        <f t="shared" si="22"/>
        <v>44.149100540061688</v>
      </c>
      <c r="O79" s="5">
        <f t="shared" si="22"/>
        <v>47.748607049968989</v>
      </c>
      <c r="P79" s="5"/>
      <c r="Q79" s="5"/>
      <c r="R79" s="5"/>
      <c r="S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25">
      <c r="A80" t="str">
        <f t="shared" si="3"/>
        <v>Sweden</v>
      </c>
      <c r="B80" s="5">
        <f t="shared" ref="B80:O80" si="23">(B52*1000000)/(B22*1000)</f>
        <v>202.76464141727746</v>
      </c>
      <c r="C80" s="5">
        <f t="shared" si="23"/>
        <v>187.23105769360473</v>
      </c>
      <c r="D80" s="5">
        <f t="shared" si="23"/>
        <v>225.38593458927201</v>
      </c>
      <c r="E80" s="5">
        <f t="shared" si="23"/>
        <v>267.92237617502298</v>
      </c>
      <c r="F80" s="5">
        <f t="shared" si="23"/>
        <v>302.66310306819423</v>
      </c>
      <c r="G80" s="5">
        <f t="shared" si="23"/>
        <v>372.29671572473205</v>
      </c>
      <c r="H80" s="5">
        <f t="shared" si="23"/>
        <v>435.5441063623781</v>
      </c>
      <c r="I80" s="5">
        <f t="shared" si="23"/>
        <v>474.29999610847813</v>
      </c>
      <c r="J80" s="5">
        <f t="shared" si="23"/>
        <v>513.22519530866566</v>
      </c>
      <c r="K80" s="5">
        <f t="shared" si="23"/>
        <v>489.13514568026676</v>
      </c>
      <c r="L80" s="5">
        <f t="shared" si="23"/>
        <v>483.41107807679276</v>
      </c>
      <c r="M80" s="5">
        <f t="shared" si="23"/>
        <v>592.97219704669556</v>
      </c>
      <c r="N80" s="5">
        <f t="shared" si="23"/>
        <v>550.43430376829406</v>
      </c>
      <c r="O80" s="5">
        <f t="shared" si="23"/>
        <v>606.8477469039442</v>
      </c>
      <c r="P80" s="5"/>
      <c r="Q80" s="5"/>
      <c r="R80" s="5"/>
      <c r="S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25">
      <c r="A81" t="str">
        <f t="shared" si="3"/>
        <v>Switzerland</v>
      </c>
      <c r="B81" s="5">
        <f t="shared" ref="B81:O81" si="24">(B53*1000000)/(B23*1000)</f>
        <v>123.9336047604134</v>
      </c>
      <c r="C81" s="5">
        <f t="shared" si="24"/>
        <v>125.67515751080688</v>
      </c>
      <c r="D81" s="5">
        <f t="shared" si="24"/>
        <v>128.88149689062939</v>
      </c>
      <c r="E81" s="5">
        <f t="shared" si="24"/>
        <v>177.06630956089126</v>
      </c>
      <c r="F81" s="5">
        <f t="shared" si="24"/>
        <v>209.13642990863136</v>
      </c>
      <c r="G81" s="5">
        <f t="shared" si="24"/>
        <v>238.20927359476443</v>
      </c>
      <c r="H81" s="5">
        <f t="shared" si="24"/>
        <v>219.99656597765747</v>
      </c>
      <c r="I81" s="5">
        <f t="shared" si="24"/>
        <v>223.12857819578215</v>
      </c>
      <c r="J81" s="5">
        <f t="shared" si="24"/>
        <v>266.4378041119943</v>
      </c>
      <c r="K81" s="5">
        <f t="shared" si="24"/>
        <v>298.30449380165288</v>
      </c>
      <c r="L81" s="5">
        <f t="shared" si="24"/>
        <v>293.81180561499343</v>
      </c>
      <c r="M81" s="5">
        <f t="shared" si="24"/>
        <v>385.58095788407002</v>
      </c>
      <c r="N81" s="5">
        <f t="shared" si="24"/>
        <v>384.09917725626639</v>
      </c>
      <c r="O81" s="5">
        <f t="shared" si="24"/>
        <v>398.83780708924706</v>
      </c>
      <c r="P81" s="5"/>
      <c r="Q81" s="5"/>
      <c r="R81" s="5"/>
      <c r="S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25">
      <c r="A82" t="str">
        <f t="shared" si="3"/>
        <v>United Kingdom</v>
      </c>
      <c r="B82" s="5">
        <f t="shared" ref="B82:O82" si="25">(B54*1000000)/(B24*1000)</f>
        <v>76.440240464626569</v>
      </c>
      <c r="C82" s="5">
        <f t="shared" si="25"/>
        <v>77.245275996819657</v>
      </c>
      <c r="D82" s="5">
        <f t="shared" si="25"/>
        <v>83.088178278239468</v>
      </c>
      <c r="E82" s="5">
        <f t="shared" si="25"/>
        <v>105.1387746192723</v>
      </c>
      <c r="F82" s="5">
        <f t="shared" si="25"/>
        <v>133.90760786705292</v>
      </c>
      <c r="G82" s="5">
        <f t="shared" si="25"/>
        <v>181.31733099919202</v>
      </c>
      <c r="H82" s="5">
        <f t="shared" si="25"/>
        <v>208.51567337785141</v>
      </c>
      <c r="I82" s="5">
        <f t="shared" si="25"/>
        <v>163.76822920997057</v>
      </c>
      <c r="J82" s="5">
        <f t="shared" si="25"/>
        <v>189.95490584737362</v>
      </c>
      <c r="K82" s="5">
        <f t="shared" si="25"/>
        <v>185.18243143433946</v>
      </c>
      <c r="L82" s="5">
        <f t="shared" si="25"/>
        <v>212.7831572769953</v>
      </c>
      <c r="M82" s="5">
        <f t="shared" si="25"/>
        <v>218.57214415399517</v>
      </c>
      <c r="N82" s="5">
        <f t="shared" si="25"/>
        <v>218.05886508123382</v>
      </c>
      <c r="O82" s="5">
        <f t="shared" si="25"/>
        <v>285.77716244527653</v>
      </c>
      <c r="P82" s="5"/>
      <c r="Q82" s="5"/>
      <c r="R82" s="5"/>
      <c r="S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25">
      <c r="A83" t="str">
        <f>A55</f>
        <v>United States</v>
      </c>
      <c r="B83" s="5">
        <f t="shared" ref="B83:O83" si="26">(B55*1000000)/(B25*1000)</f>
        <v>35.280710682925864</v>
      </c>
      <c r="C83" s="5">
        <f t="shared" si="26"/>
        <v>40.10734500945717</v>
      </c>
      <c r="D83" s="5">
        <f t="shared" si="26"/>
        <v>46.206208635404685</v>
      </c>
      <c r="E83" s="5">
        <f t="shared" si="26"/>
        <v>56.253276798046521</v>
      </c>
      <c r="F83" s="5">
        <f t="shared" si="26"/>
        <v>67.296971741973252</v>
      </c>
      <c r="G83" s="5">
        <f t="shared" si="26"/>
        <v>94.528496876317604</v>
      </c>
      <c r="H83" s="5">
        <f t="shared" si="26"/>
        <v>78.866371360805474</v>
      </c>
      <c r="I83" s="5">
        <f t="shared" si="26"/>
        <v>72.326173384430291</v>
      </c>
      <c r="J83" s="5">
        <f t="shared" si="26"/>
        <v>86.936210513854263</v>
      </c>
      <c r="K83" s="5">
        <f t="shared" si="26"/>
        <v>93.98311120817938</v>
      </c>
      <c r="L83" s="5">
        <f t="shared" si="26"/>
        <v>98.126670768053017</v>
      </c>
      <c r="M83" s="5">
        <f t="shared" si="26"/>
        <v>99.234071478959351</v>
      </c>
      <c r="N83" s="5">
        <f t="shared" si="26"/>
        <v>97.768497328702594</v>
      </c>
      <c r="O83" s="5">
        <f t="shared" si="26"/>
        <v>99.786068210172559</v>
      </c>
      <c r="P83" s="5"/>
      <c r="Q83" s="5"/>
      <c r="R83" s="5"/>
      <c r="S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36" x14ac:dyDescent="0.25">
      <c r="B85" s="5">
        <f t="shared" ref="B85:O85" si="27">RANK(B61,B61:B83)</f>
        <v>16</v>
      </c>
      <c r="C85" s="5">
        <f t="shared" si="27"/>
        <v>16</v>
      </c>
      <c r="D85" s="5">
        <f t="shared" si="27"/>
        <v>16</v>
      </c>
      <c r="E85" s="5">
        <f t="shared" si="27"/>
        <v>16</v>
      </c>
      <c r="F85" s="5">
        <f t="shared" si="27"/>
        <v>16</v>
      </c>
      <c r="G85" s="5">
        <f t="shared" si="27"/>
        <v>18</v>
      </c>
      <c r="H85" s="5">
        <f t="shared" si="27"/>
        <v>15</v>
      </c>
      <c r="I85" s="5">
        <f t="shared" si="27"/>
        <v>14</v>
      </c>
      <c r="J85" s="5">
        <f t="shared" si="27"/>
        <v>16</v>
      </c>
      <c r="K85" s="5">
        <f t="shared" si="27"/>
        <v>15</v>
      </c>
      <c r="L85" s="5">
        <f t="shared" si="27"/>
        <v>12</v>
      </c>
      <c r="M85" s="5">
        <f t="shared" si="27"/>
        <v>9</v>
      </c>
      <c r="N85" s="5">
        <f t="shared" si="27"/>
        <v>8</v>
      </c>
      <c r="O85" s="5">
        <f t="shared" si="27"/>
        <v>9</v>
      </c>
      <c r="P85" s="5"/>
      <c r="Q85" s="5"/>
      <c r="R85" s="5"/>
    </row>
    <row r="86" spans="1:3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ODA graphs</vt:lpstr>
      <vt:lpstr>Underlying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2014-01-31T00:29:47Z</dcterms:created>
  <dcterms:modified xsi:type="dcterms:W3CDTF">2014-12-22T05:04:32Z</dcterms:modified>
</cp:coreProperties>
</file>