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35" yWindow="165" windowWidth="19065" windowHeight="10950" firstSheet="2" activeTab="4"/>
  </bookViews>
  <sheets>
    <sheet name="Composition of Australian ODA" sheetId="1" r:id="rId1"/>
    <sheet name="Total ODA country &amp; region" sheetId="2" r:id="rId2"/>
    <sheet name="DFAT country, region and global" sheetId="4" r:id="rId3"/>
    <sheet name="Projected ODA growth" sheetId="5" r:id="rId4"/>
    <sheet name="Other projections" sheetId="6" r:id="rId5"/>
  </sheets>
  <calcPr calcId="145621"/>
</workbook>
</file>

<file path=xl/calcChain.xml><?xml version="1.0" encoding="utf-8"?>
<calcChain xmlns="http://schemas.openxmlformats.org/spreadsheetml/2006/main">
  <c r="K4" i="6" l="1"/>
  <c r="K5" i="6"/>
  <c r="K6" i="6"/>
  <c r="K7" i="6"/>
  <c r="K8" i="6"/>
  <c r="C4" i="6"/>
  <c r="Q3" i="6"/>
  <c r="Q4" i="6"/>
  <c r="L3" i="6"/>
  <c r="N3" i="6" s="1"/>
  <c r="F4" i="6"/>
  <c r="G4" i="6" s="1"/>
  <c r="H4" i="6" s="1"/>
  <c r="E4" i="6"/>
  <c r="Q8" i="6"/>
  <c r="Q7" i="6"/>
  <c r="Q6" i="6"/>
  <c r="C6" i="6"/>
  <c r="Q5" i="6"/>
  <c r="C5" i="6"/>
  <c r="I4" i="6"/>
  <c r="C7" i="5"/>
  <c r="C6" i="5"/>
  <c r="C8" i="5"/>
  <c r="P4" i="5"/>
  <c r="P8" i="5" s="1"/>
  <c r="O7" i="5"/>
  <c r="O8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D7" i="5"/>
  <c r="E7" i="5"/>
  <c r="F7" i="5"/>
  <c r="G7" i="5"/>
  <c r="H7" i="5"/>
  <c r="I7" i="5"/>
  <c r="J7" i="5"/>
  <c r="K7" i="5"/>
  <c r="L7" i="5"/>
  <c r="M7" i="5"/>
  <c r="N7" i="5"/>
  <c r="P7" i="5"/>
  <c r="Q7" i="5"/>
  <c r="R7" i="5"/>
  <c r="S7" i="5"/>
  <c r="T7" i="5"/>
  <c r="D8" i="5"/>
  <c r="E8" i="5"/>
  <c r="F8" i="5"/>
  <c r="G8" i="5"/>
  <c r="H8" i="5"/>
  <c r="I8" i="5"/>
  <c r="J8" i="5"/>
  <c r="K8" i="5"/>
  <c r="L8" i="5"/>
  <c r="M8" i="5"/>
  <c r="N8" i="5"/>
  <c r="L4" i="6" l="1"/>
  <c r="E5" i="6"/>
  <c r="Q4" i="5"/>
  <c r="Q8" i="5" s="1"/>
  <c r="B12" i="4"/>
  <c r="E30" i="4"/>
  <c r="E12" i="4"/>
  <c r="N4" i="6" l="1"/>
  <c r="M4" i="6"/>
  <c r="P4" i="6"/>
  <c r="O4" i="6"/>
  <c r="L5" i="6"/>
  <c r="M5" i="6" s="1"/>
  <c r="F5" i="6"/>
  <c r="E6" i="6"/>
  <c r="R4" i="5"/>
  <c r="R8" i="5" s="1"/>
  <c r="S4" i="5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N5" i="6" l="1"/>
  <c r="E7" i="6"/>
  <c r="L6" i="6"/>
  <c r="M6" i="6" s="1"/>
  <c r="F6" i="6"/>
  <c r="I5" i="6"/>
  <c r="G5" i="6"/>
  <c r="H5" i="6" s="1"/>
  <c r="T4" i="5"/>
  <c r="T8" i="5" s="1"/>
  <c r="S8" i="5"/>
  <c r="O23" i="1"/>
  <c r="O22" i="1"/>
  <c r="O5" i="6" l="1"/>
  <c r="P5" i="6"/>
  <c r="I6" i="6"/>
  <c r="G6" i="6"/>
  <c r="H6" i="6" s="1"/>
  <c r="N6" i="6"/>
  <c r="E8" i="6"/>
  <c r="L7" i="6"/>
  <c r="F7" i="6"/>
  <c r="B22" i="1"/>
  <c r="B23" i="1"/>
  <c r="B24" i="1"/>
  <c r="B25" i="1"/>
  <c r="B26" i="1"/>
  <c r="D17" i="1"/>
  <c r="E17" i="1"/>
  <c r="F17" i="1"/>
  <c r="G17" i="1"/>
  <c r="H17" i="1"/>
  <c r="I17" i="1"/>
  <c r="J17" i="1"/>
  <c r="K17" i="1"/>
  <c r="L17" i="1"/>
  <c r="M17" i="1"/>
  <c r="N17" i="1"/>
  <c r="O17" i="1"/>
  <c r="C17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B39" i="1"/>
  <c r="B38" i="1"/>
  <c r="B37" i="1"/>
  <c r="B36" i="1"/>
  <c r="C28" i="1"/>
  <c r="D28" i="1" s="1"/>
  <c r="E28" i="1" s="1"/>
  <c r="F28" i="1" s="1"/>
  <c r="G28" i="1" s="1"/>
  <c r="H28" i="1" s="1"/>
  <c r="I28" i="1" s="1"/>
  <c r="J28" i="1" s="1"/>
  <c r="K28" i="1" s="1"/>
  <c r="N25" i="1"/>
  <c r="N32" i="1" s="1"/>
  <c r="B32" i="1"/>
  <c r="N24" i="1"/>
  <c r="N31" i="1" s="1"/>
  <c r="B31" i="1"/>
  <c r="N23" i="1"/>
  <c r="N30" i="1" s="1"/>
  <c r="B30" i="1"/>
  <c r="G22" i="1"/>
  <c r="I22" i="1"/>
  <c r="K22" i="1"/>
  <c r="B33" i="1"/>
  <c r="C21" i="1"/>
  <c r="D21" i="1" s="1"/>
  <c r="E21" i="1" s="1"/>
  <c r="F21" i="1" s="1"/>
  <c r="G21" i="1" s="1"/>
  <c r="H21" i="1" s="1"/>
  <c r="I21" i="1" s="1"/>
  <c r="J21" i="1" s="1"/>
  <c r="K21" i="1" s="1"/>
  <c r="O16" i="1"/>
  <c r="N16" i="1"/>
  <c r="N22" i="1" s="1"/>
  <c r="N29" i="1" s="1"/>
  <c r="M16" i="1"/>
  <c r="M22" i="1" s="1"/>
  <c r="K16" i="1"/>
  <c r="K25" i="1" s="1"/>
  <c r="K32" i="1" s="1"/>
  <c r="L16" i="1"/>
  <c r="L22" i="1" s="1"/>
  <c r="L29" i="1" s="1"/>
  <c r="G16" i="1"/>
  <c r="G25" i="1" s="1"/>
  <c r="G32" i="1" s="1"/>
  <c r="H16" i="1"/>
  <c r="H22" i="1" s="1"/>
  <c r="H29" i="1" s="1"/>
  <c r="I16" i="1"/>
  <c r="I25" i="1" s="1"/>
  <c r="I32" i="1" s="1"/>
  <c r="J16" i="1"/>
  <c r="J22" i="1" s="1"/>
  <c r="J29" i="1" s="1"/>
  <c r="C16" i="1"/>
  <c r="C25" i="1" s="1"/>
  <c r="C32" i="1" s="1"/>
  <c r="D16" i="1"/>
  <c r="D24" i="1" s="1"/>
  <c r="D31" i="1" s="1"/>
  <c r="E16" i="1"/>
  <c r="E25" i="1" s="1"/>
  <c r="E32" i="1" s="1"/>
  <c r="F16" i="1"/>
  <c r="F22" i="1" s="1"/>
  <c r="F29" i="1" s="1"/>
  <c r="B16" i="1"/>
  <c r="N7" i="6" l="1"/>
  <c r="M7" i="6"/>
  <c r="P7" i="6"/>
  <c r="O7" i="6"/>
  <c r="P6" i="6"/>
  <c r="O6" i="6"/>
  <c r="L8" i="6"/>
  <c r="F8" i="6"/>
  <c r="I7" i="6"/>
  <c r="G7" i="6"/>
  <c r="H7" i="6" s="1"/>
  <c r="M29" i="1"/>
  <c r="D22" i="1"/>
  <c r="I29" i="1"/>
  <c r="L23" i="1"/>
  <c r="L30" i="1" s="1"/>
  <c r="H23" i="1"/>
  <c r="H30" i="1" s="1"/>
  <c r="D23" i="1"/>
  <c r="D30" i="1" s="1"/>
  <c r="J24" i="1"/>
  <c r="J31" i="1" s="1"/>
  <c r="F24" i="1"/>
  <c r="F31" i="1" s="1"/>
  <c r="L25" i="1"/>
  <c r="L32" i="1" s="1"/>
  <c r="H25" i="1"/>
  <c r="H32" i="1" s="1"/>
  <c r="D25" i="1"/>
  <c r="D32" i="1" s="1"/>
  <c r="N26" i="1"/>
  <c r="N33" i="1" s="1"/>
  <c r="B29" i="1"/>
  <c r="M25" i="1"/>
  <c r="M32" i="1" s="1"/>
  <c r="M24" i="1"/>
  <c r="M31" i="1" s="1"/>
  <c r="M23" i="1"/>
  <c r="M30" i="1" s="1"/>
  <c r="O25" i="1"/>
  <c r="O32" i="1" s="1"/>
  <c r="O24" i="1"/>
  <c r="O31" i="1" s="1"/>
  <c r="O30" i="1"/>
  <c r="K29" i="1"/>
  <c r="G29" i="1"/>
  <c r="J23" i="1"/>
  <c r="J30" i="1" s="1"/>
  <c r="F23" i="1"/>
  <c r="F30" i="1" s="1"/>
  <c r="L24" i="1"/>
  <c r="L31" i="1" s="1"/>
  <c r="H24" i="1"/>
  <c r="H31" i="1" s="1"/>
  <c r="J25" i="1"/>
  <c r="J32" i="1" s="1"/>
  <c r="F25" i="1"/>
  <c r="F32" i="1" s="1"/>
  <c r="L26" i="1"/>
  <c r="L33" i="1" s="1"/>
  <c r="H26" i="1"/>
  <c r="H33" i="1" s="1"/>
  <c r="E22" i="1"/>
  <c r="C22" i="1"/>
  <c r="K23" i="1"/>
  <c r="K30" i="1" s="1"/>
  <c r="I23" i="1"/>
  <c r="I30" i="1" s="1"/>
  <c r="G23" i="1"/>
  <c r="G30" i="1" s="1"/>
  <c r="E23" i="1"/>
  <c r="E30" i="1" s="1"/>
  <c r="C23" i="1"/>
  <c r="C30" i="1" s="1"/>
  <c r="K24" i="1"/>
  <c r="K31" i="1" s="1"/>
  <c r="I24" i="1"/>
  <c r="I31" i="1" s="1"/>
  <c r="G24" i="1"/>
  <c r="G31" i="1" s="1"/>
  <c r="E24" i="1"/>
  <c r="E31" i="1" s="1"/>
  <c r="C24" i="1"/>
  <c r="C31" i="1" s="1"/>
  <c r="L9" i="6" l="1"/>
  <c r="M8" i="6"/>
  <c r="F9" i="6"/>
  <c r="G8" i="6"/>
  <c r="I8" i="6"/>
  <c r="H8" i="6"/>
  <c r="N8" i="6"/>
  <c r="P8" i="6" s="1"/>
  <c r="C29" i="1"/>
  <c r="C26" i="1"/>
  <c r="C33" i="1" s="1"/>
  <c r="G26" i="1"/>
  <c r="G33" i="1" s="1"/>
  <c r="K26" i="1"/>
  <c r="K33" i="1" s="1"/>
  <c r="O29" i="1"/>
  <c r="O26" i="1"/>
  <c r="O33" i="1" s="1"/>
  <c r="F26" i="1"/>
  <c r="F33" i="1" s="1"/>
  <c r="M26" i="1"/>
  <c r="M33" i="1" s="1"/>
  <c r="E29" i="1"/>
  <c r="E26" i="1"/>
  <c r="E33" i="1" s="1"/>
  <c r="J26" i="1"/>
  <c r="J33" i="1" s="1"/>
  <c r="I26" i="1"/>
  <c r="I33" i="1" s="1"/>
  <c r="D29" i="1"/>
  <c r="D26" i="1"/>
  <c r="D33" i="1" s="1"/>
  <c r="AF45" i="2"/>
  <c r="AG45" i="2"/>
  <c r="AH45" i="2"/>
  <c r="AI45" i="2"/>
  <c r="AJ45" i="2"/>
  <c r="AK45" i="2"/>
  <c r="AL45" i="2"/>
  <c r="AM45" i="2"/>
  <c r="AF41" i="2"/>
  <c r="AG41" i="2"/>
  <c r="AH41" i="2"/>
  <c r="AI41" i="2"/>
  <c r="AJ41" i="2"/>
  <c r="AK41" i="2"/>
  <c r="AL41" i="2"/>
  <c r="AM41" i="2"/>
  <c r="AF35" i="2"/>
  <c r="AG35" i="2"/>
  <c r="AH35" i="2"/>
  <c r="AI35" i="2"/>
  <c r="AJ35" i="2"/>
  <c r="AK35" i="2"/>
  <c r="AL35" i="2"/>
  <c r="AM35" i="2"/>
  <c r="N9" i="6" l="1"/>
  <c r="O8" i="6"/>
  <c r="AF26" i="2"/>
  <c r="AF50" i="2" s="1"/>
  <c r="AG26" i="2"/>
  <c r="AG50" i="2" s="1"/>
  <c r="AH26" i="2"/>
  <c r="AH50" i="2" s="1"/>
  <c r="AI26" i="2"/>
  <c r="AI50" i="2" s="1"/>
  <c r="AJ26" i="2"/>
  <c r="AJ50" i="2" s="1"/>
  <c r="AK26" i="2"/>
  <c r="AK50" i="2" s="1"/>
  <c r="AL26" i="2"/>
  <c r="AL50" i="2" s="1"/>
  <c r="AM26" i="2"/>
  <c r="AM50" i="2" s="1"/>
</calcChain>
</file>

<file path=xl/comments1.xml><?xml version="1.0" encoding="utf-8"?>
<comments xmlns="http://schemas.openxmlformats.org/spreadsheetml/2006/main">
  <authors>
    <author>Parima Panpruet</author>
  </authors>
  <commentList>
    <comment ref="M2" authorId="0">
      <text>
        <r>
          <rPr>
            <b/>
            <sz val="9"/>
            <color indexed="81"/>
            <rFont val="Tahoma"/>
            <family val="2"/>
          </rPr>
          <t>Parima Panpruet:</t>
        </r>
        <r>
          <rPr>
            <sz val="9"/>
            <color indexed="81"/>
            <rFont val="Tahoma"/>
            <family val="2"/>
          </rPr>
          <t xml:space="preserve">
Actual</t>
        </r>
      </text>
    </comment>
    <comment ref="N2" authorId="0">
      <text>
        <r>
          <rPr>
            <b/>
            <sz val="9"/>
            <color indexed="81"/>
            <rFont val="Tahoma"/>
            <family val="2"/>
          </rPr>
          <t>Parima Panpruet:</t>
        </r>
        <r>
          <rPr>
            <sz val="9"/>
            <color indexed="81"/>
            <rFont val="Tahoma"/>
            <family val="2"/>
          </rPr>
          <t xml:space="preserve">
Estimated Outcome</t>
        </r>
      </text>
    </comment>
    <comment ref="O2" authorId="0">
      <text>
        <r>
          <rPr>
            <b/>
            <sz val="9"/>
            <color indexed="81"/>
            <rFont val="Tahoma"/>
            <family val="2"/>
          </rPr>
          <t>Parima Panpruet:</t>
        </r>
        <r>
          <rPr>
            <sz val="9"/>
            <color indexed="81"/>
            <rFont val="Tahoma"/>
            <family val="2"/>
          </rPr>
          <t xml:space="preserve">
Budget Estimate</t>
        </r>
      </text>
    </comment>
    <comment ref="M35" authorId="0">
      <text>
        <r>
          <rPr>
            <b/>
            <sz val="9"/>
            <color indexed="81"/>
            <rFont val="Tahoma"/>
            <family val="2"/>
          </rPr>
          <t>Parima Panpruet:</t>
        </r>
        <r>
          <rPr>
            <sz val="9"/>
            <color indexed="81"/>
            <rFont val="Tahoma"/>
            <family val="2"/>
          </rPr>
          <t xml:space="preserve">
Actual</t>
        </r>
      </text>
    </comment>
    <comment ref="N35" authorId="0">
      <text>
        <r>
          <rPr>
            <b/>
            <sz val="9"/>
            <color indexed="81"/>
            <rFont val="Tahoma"/>
            <family val="2"/>
          </rPr>
          <t>Parima Panpruet:</t>
        </r>
        <r>
          <rPr>
            <sz val="9"/>
            <color indexed="81"/>
            <rFont val="Tahoma"/>
            <family val="2"/>
          </rPr>
          <t xml:space="preserve">
Estimated Outcome</t>
        </r>
      </text>
    </comment>
    <comment ref="O35" authorId="0">
      <text>
        <r>
          <rPr>
            <b/>
            <sz val="9"/>
            <color indexed="81"/>
            <rFont val="Tahoma"/>
            <family val="2"/>
          </rPr>
          <t>Parima Panpruet:</t>
        </r>
        <r>
          <rPr>
            <sz val="9"/>
            <color indexed="81"/>
            <rFont val="Tahoma"/>
            <family val="2"/>
          </rPr>
          <t xml:space="preserve">
Budget Estimate</t>
        </r>
      </text>
    </comment>
  </commentList>
</comments>
</file>

<file path=xl/comments2.xml><?xml version="1.0" encoding="utf-8"?>
<comments xmlns="http://schemas.openxmlformats.org/spreadsheetml/2006/main">
  <authors>
    <author>Parima Panpruet</author>
  </authors>
  <commentList>
    <comment ref="A34" authorId="0">
      <text>
        <r>
          <rPr>
            <b/>
            <sz val="9"/>
            <color indexed="81"/>
            <rFont val="Tahoma"/>
            <family val="2"/>
          </rPr>
          <t>Parima Panpruet:</t>
        </r>
        <r>
          <rPr>
            <sz val="9"/>
            <color indexed="81"/>
            <rFont val="Tahoma"/>
            <family val="2"/>
          </rPr>
          <t xml:space="preserve">
includes India and other Asia from the Greenbook</t>
        </r>
      </text>
    </comment>
  </commentList>
</comments>
</file>

<file path=xl/sharedStrings.xml><?xml version="1.0" encoding="utf-8"?>
<sst xmlns="http://schemas.openxmlformats.org/spreadsheetml/2006/main" count="338" uniqueCount="233">
  <si>
    <t>Table 1: Composition of Australian ODA</t>
  </si>
  <si>
    <t>AusAID Country Programs</t>
  </si>
  <si>
    <t>AUsAID Global Programs</t>
  </si>
  <si>
    <t>AusAID Departmental</t>
  </si>
  <si>
    <t>ACIAR</t>
  </si>
  <si>
    <t>Adjustments</t>
  </si>
  <si>
    <t>Funds approved but not yet allocated</t>
  </si>
  <si>
    <t>Total ODA</t>
  </si>
  <si>
    <t>Real change over previous year outcome</t>
  </si>
  <si>
    <t xml:space="preserve">ODA/GNI ratio </t>
  </si>
  <si>
    <t>Year</t>
  </si>
  <si>
    <t xml:space="preserve">Table 2: Total Australian ODA by partner country and region </t>
  </si>
  <si>
    <t>Country/Regional Programs</t>
  </si>
  <si>
    <t>Papua New Guinea</t>
  </si>
  <si>
    <t>Solomon Islands</t>
  </si>
  <si>
    <t>Vanuatu</t>
  </si>
  <si>
    <t>Samoa</t>
  </si>
  <si>
    <t>Fiji</t>
  </si>
  <si>
    <t>Tonga</t>
  </si>
  <si>
    <t>Nauru</t>
  </si>
  <si>
    <t>Kiribati</t>
  </si>
  <si>
    <t>Tuvalu</t>
  </si>
  <si>
    <t>Cook Islands</t>
  </si>
  <si>
    <t>Niue and Tokelau</t>
  </si>
  <si>
    <t>North Pacific</t>
  </si>
  <si>
    <t>Regional and Other Pacific</t>
  </si>
  <si>
    <t>Pacific</t>
  </si>
  <si>
    <t>Indonesia</t>
  </si>
  <si>
    <t>Vietnam</t>
  </si>
  <si>
    <t>Philippines</t>
  </si>
  <si>
    <t>Timor-Leste</t>
  </si>
  <si>
    <t>Cambodia</t>
  </si>
  <si>
    <t>Myanmar</t>
  </si>
  <si>
    <t>Laos</t>
  </si>
  <si>
    <t>Mongolia</t>
  </si>
  <si>
    <t xml:space="preserve">East Asia Regional </t>
  </si>
  <si>
    <t>East Asia</t>
  </si>
  <si>
    <t>Afhanistan</t>
  </si>
  <si>
    <t>Pakistan</t>
  </si>
  <si>
    <t>Bangladesh</t>
  </si>
  <si>
    <t>Sri Lanka</t>
  </si>
  <si>
    <t>Nepal</t>
  </si>
  <si>
    <t>Bhutan</t>
  </si>
  <si>
    <t>Maldives</t>
  </si>
  <si>
    <t>South and West Asia Regional</t>
  </si>
  <si>
    <t xml:space="preserve">South and West Asia </t>
  </si>
  <si>
    <t>Palestinian Territories</t>
  </si>
  <si>
    <t>Middle East and North Africa</t>
  </si>
  <si>
    <t>Sub-Saharan Africa</t>
  </si>
  <si>
    <t>Africa and the Middle East</t>
  </si>
  <si>
    <t>Latin America</t>
  </si>
  <si>
    <t xml:space="preserve">Caribbean </t>
  </si>
  <si>
    <t>Latin America and the Caribbean</t>
  </si>
  <si>
    <t>Core contributions to multilateral organisations and other ODA not attibuted to particular countries or regions</t>
  </si>
  <si>
    <t xml:space="preserve">Total Estimated ODA </t>
  </si>
  <si>
    <t>2009-10</t>
  </si>
  <si>
    <t>2010-11</t>
  </si>
  <si>
    <t>2011-12</t>
  </si>
  <si>
    <t>2013-14</t>
  </si>
  <si>
    <t>2012-13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</si>
  <si>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</si>
  <si>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</si>
  <si>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</si>
  <si>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</si>
  <si>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</si>
  <si>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</si>
  <si>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</si>
  <si>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</si>
  <si>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</si>
  <si>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</si>
  <si>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</si>
  <si>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</si>
  <si>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</si>
  <si>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</si>
  <si>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</si>
  <si>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</si>
  <si>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</si>
  <si>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</si>
  <si>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</si>
  <si>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</si>
  <si>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</si>
  <si>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</si>
  <si>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</si>
  <si>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</si>
  <si>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</si>
  <si>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</si>
  <si>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2000-01</t>
  </si>
  <si>
    <t>2001-02</t>
  </si>
  <si>
    <t>2002-03</t>
  </si>
  <si>
    <t>2003-04</t>
  </si>
  <si>
    <t>2004-05</t>
  </si>
  <si>
    <t>2005-06 (d)</t>
  </si>
  <si>
    <t>2006-07</t>
  </si>
  <si>
    <t>2007-08</t>
  </si>
  <si>
    <t>2008-09</t>
  </si>
  <si>
    <t xml:space="preserve">Other Latin America and the Caribbean Unspecified </t>
  </si>
  <si>
    <t xml:space="preserve">Other Africa and Middle East Unspecified </t>
  </si>
  <si>
    <t>Rest of the World</t>
  </si>
  <si>
    <t>Unit</t>
  </si>
  <si>
    <t>$'000</t>
  </si>
  <si>
    <t xml:space="preserve">Administered </t>
  </si>
  <si>
    <t>Departmental</t>
  </si>
  <si>
    <t>Less new multi year liabilities</t>
  </si>
  <si>
    <t xml:space="preserve">Depreciation </t>
  </si>
  <si>
    <t>2005-06</t>
  </si>
  <si>
    <t>Other Government Departments</t>
  </si>
  <si>
    <t>AIPRD</t>
  </si>
  <si>
    <t xml:space="preserve">plus cash paid to multi year liabilities </t>
  </si>
  <si>
    <t>AusAID</t>
  </si>
  <si>
    <t>OGD</t>
  </si>
  <si>
    <t>Multilateral</t>
  </si>
  <si>
    <t>Other</t>
  </si>
  <si>
    <t xml:space="preserve">Year </t>
  </si>
  <si>
    <t>Table 1.1: Further Analysis of ODA (Percent)</t>
  </si>
  <si>
    <t>AusAID departmental</t>
  </si>
  <si>
    <t>Other government departments</t>
  </si>
  <si>
    <t>Share of global programs in total ODA</t>
  </si>
  <si>
    <t>Share of ODA appropriated to Departments other than AusAID</t>
  </si>
  <si>
    <t>Table 1.2: Further Analysis of ODA ($M)</t>
  </si>
  <si>
    <t>Table 1.3</t>
  </si>
  <si>
    <t>Iraq</t>
  </si>
  <si>
    <t>Somoa</t>
  </si>
  <si>
    <t>Other Small Pacific Islands</t>
  </si>
  <si>
    <t>Pacific Regional</t>
  </si>
  <si>
    <t>Pacific Total</t>
  </si>
  <si>
    <t>East Asia Regional</t>
  </si>
  <si>
    <t>East Asia Total</t>
  </si>
  <si>
    <t>Afghanistan</t>
  </si>
  <si>
    <t>Bhutan and the Maldives</t>
  </si>
  <si>
    <t>South &amp; West Asia Total</t>
  </si>
  <si>
    <t>Africa &amp; the Middle East Total</t>
  </si>
  <si>
    <t>Australian Scholarships &amp; Education</t>
  </si>
  <si>
    <t>infrastructure &amp; Rural Development</t>
  </si>
  <si>
    <t>Governance</t>
  </si>
  <si>
    <t xml:space="preserve">Climate Chagne &amp; Environmental Sustainability </t>
  </si>
  <si>
    <t>Disability &amp; Gender</t>
  </si>
  <si>
    <t>Direct Aid Program (DAP)</t>
  </si>
  <si>
    <t>Office of Development Effectiveness</t>
  </si>
  <si>
    <t xml:space="preserve">Other Cross-Regional Programs </t>
  </si>
  <si>
    <t>Cross Regional Programs Total</t>
  </si>
  <si>
    <t>DFAT Country &amp; Regional Programs</t>
  </si>
  <si>
    <t>DFAT Global Programs</t>
  </si>
  <si>
    <t>Humanitarian and Emergency Response</t>
  </si>
  <si>
    <t>Internaitonal Committee of the Red Cross</t>
  </si>
  <si>
    <t>UN-Humanitarian Total</t>
  </si>
  <si>
    <t>Humanitarian, Emergencies and Refugees Total</t>
  </si>
  <si>
    <t>UNFPA</t>
  </si>
  <si>
    <t>UNICEF</t>
  </si>
  <si>
    <t>UNDP</t>
  </si>
  <si>
    <t>UN PBF</t>
  </si>
  <si>
    <t>UNRWA</t>
  </si>
  <si>
    <t>UNHCR</t>
  </si>
  <si>
    <t>UNCERF</t>
  </si>
  <si>
    <t>WFP</t>
  </si>
  <si>
    <t>UNOHCA</t>
  </si>
  <si>
    <t>UNAIDS</t>
  </si>
  <si>
    <t>WHO</t>
  </si>
  <si>
    <t>UN Women</t>
  </si>
  <si>
    <t>Other UN</t>
  </si>
  <si>
    <t>UN-Development Total</t>
  </si>
  <si>
    <t>Commonwealth Organisations</t>
  </si>
  <si>
    <t>Contribution to Global Environment Programs</t>
  </si>
  <si>
    <t>Contribution to Global Education Programs</t>
  </si>
  <si>
    <t>Contribution to Other Global Programs</t>
  </si>
  <si>
    <t>UN, Commonwealth &amp; Other International Organisations Total</t>
  </si>
  <si>
    <t>Global NGO Programs</t>
  </si>
  <si>
    <t>Australian Volunteers Program</t>
  </si>
  <si>
    <t>Development Effectiveness &amp; Research</t>
  </si>
  <si>
    <t>NGO, Volunteer and Community Programs Total</t>
  </si>
  <si>
    <t>Health, Water and Sanitation</t>
  </si>
  <si>
    <t>Latin America &amp; Caribbean</t>
  </si>
  <si>
    <t>Latin America &amp; Caribbean Total</t>
  </si>
  <si>
    <t>2014-15 Budget Estimate</t>
  </si>
  <si>
    <t>2013-14 Estimated Outcome</t>
  </si>
  <si>
    <t>Country Programs</t>
  </si>
  <si>
    <t>-</t>
  </si>
  <si>
    <t>Contribution to Global health Programs</t>
  </si>
  <si>
    <t>2011-12 Actual</t>
  </si>
  <si>
    <t>2012-13 Actual</t>
  </si>
  <si>
    <t xml:space="preserve">2013-14 </t>
  </si>
  <si>
    <t>DFAT - Departmental</t>
  </si>
  <si>
    <t>Aid/GNI (rhs)</t>
  </si>
  <si>
    <t>Aid/expenditure (lhs)</t>
  </si>
  <si>
    <t>GNI</t>
  </si>
  <si>
    <t>Total expenditure</t>
  </si>
  <si>
    <t>Aid</t>
  </si>
  <si>
    <t>2017-18</t>
  </si>
  <si>
    <t>2016-17</t>
  </si>
  <si>
    <t>2015-16</t>
  </si>
  <si>
    <t>2014-15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</si>
  <si>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</si>
  <si>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</si>
  <si>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</si>
  <si>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</si>
  <si>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</si>
  <si>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</si>
  <si>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</si>
  <si>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</si>
  <si>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</si>
  <si>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</si>
  <si>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</si>
  <si>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</si>
  <si>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</si>
  <si>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Source: DFAT Budget documents and 2014-15 ODA budget highlights</t>
  </si>
  <si>
    <t xml:space="preserve">http://aid.dfat.gov.au/budgets/Pages/default.aspx </t>
  </si>
  <si>
    <t xml:space="preserve">http://aid.dfat.gov.au/Publications/Pages/9266_4050_7172_5723_8240.aspx </t>
  </si>
  <si>
    <t xml:space="preserve">http://www.dfat.gov.au/dept/budget/2014_2015_highlights/ </t>
  </si>
  <si>
    <t xml:space="preserve">http://www.abs.gov.au/AUSSTATS/abs@.nsf/DetailsPage/5206.0Dec%202013?OpenDocument </t>
  </si>
  <si>
    <t>GNI from ABS Australian National Accounts Table 1</t>
  </si>
  <si>
    <t>Aid volumes from Green Book and Budget documents</t>
  </si>
  <si>
    <t>Projected growth</t>
  </si>
  <si>
    <t>Projected growth from Budget documents Table 2: Major economic parameters</t>
  </si>
  <si>
    <t xml:space="preserve">http://www.budget.gov.au/2014-15/content/bp1/download/BP1_consolidated_file.pdf </t>
  </si>
  <si>
    <t>Total expenditure from Budget documents Table 3: Australian Govenrment general government sector budget aggregates</t>
  </si>
  <si>
    <t xml:space="preserve">http://www.budget.gov.au/past_budgets.htm </t>
  </si>
  <si>
    <t>ODA</t>
  </si>
  <si>
    <t>CPI index</t>
  </si>
  <si>
    <t>Real aid</t>
  </si>
  <si>
    <t>Real cuts</t>
  </si>
  <si>
    <t>% real cuts cumulative</t>
  </si>
  <si>
    <t>% real cuts annual</t>
  </si>
  <si>
    <t>Total exp ($b)</t>
  </si>
  <si>
    <t>aid/exp</t>
  </si>
  <si>
    <t>Real exp ($b)</t>
  </si>
  <si>
    <t>Real non-aid</t>
  </si>
  <si>
    <t>% nominal exp growth</t>
  </si>
  <si>
    <t>Real non-aid increases</t>
  </si>
  <si>
    <t>% real non-aid growth</t>
  </si>
  <si>
    <t>Nominal change</t>
  </si>
  <si>
    <t>CPI (%)</t>
  </si>
  <si>
    <t>Sources</t>
  </si>
  <si>
    <t>Projected growth and CPI from Budget documents Table 2: Major economic parameters</t>
  </si>
  <si>
    <t>% real exp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</si>
</sst>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_);_(* \(#,##0\);_(* &quot;-&quot;_);_(@_)"/>
    <numFmt numFmtId="165" formatCode="0.00_ ;[Red]\-0.00\ "/>
    <numFmt numFmtId="166" formatCode="_-* #,##0.0_-;\-* #,##0.0_-;_-* &quot;-&quot;??_-;_-@_-"/>
    <numFmt numFmtId="167" formatCode="_-* #,##0_-;\-* #,##0_-;_-* &quot;-&quot;??_-;_-@_-"/>
    <numFmt numFmtId="169" formatCode="0.0%"/>
    <numFmt numFmtId="171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0" borderId="1" xfId="0" applyFont="1" applyBorder="1"/>
    <xf numFmtId="0" fontId="1" fillId="0" borderId="1" xfId="0" applyFont="1" applyBorder="1"/>
    <xf numFmtId="0" fontId="0" fillId="3" borderId="0" xfId="0" applyFill="1"/>
    <xf numFmtId="0" fontId="0" fillId="4" borderId="0" xfId="0" applyFill="1"/>
    <xf numFmtId="0" fontId="1" fillId="3" borderId="2" xfId="0" applyFont="1" applyFill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1" fillId="0" borderId="4" xfId="0" applyFont="1" applyBorder="1"/>
    <xf numFmtId="0" fontId="0" fillId="3" borderId="1" xfId="0" applyFont="1" applyFill="1" applyBorder="1"/>
    <xf numFmtId="164" fontId="5" fillId="0" borderId="0" xfId="0" applyNumberFormat="1" applyFont="1" applyBorder="1" applyAlignment="1">
      <alignment horizontal="right" vertical="top"/>
    </xf>
    <xf numFmtId="164" fontId="6" fillId="0" borderId="0" xfId="1" applyNumberFormat="1" applyFont="1" applyFill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1" fontId="2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164" fontId="6" fillId="0" borderId="0" xfId="0" applyNumberFormat="1" applyFont="1" applyBorder="1" applyAlignment="1">
      <alignment horizontal="right" vertical="top"/>
    </xf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vertical="top"/>
    </xf>
    <xf numFmtId="164" fontId="6" fillId="0" borderId="0" xfId="1" applyNumberFormat="1" applyFont="1" applyFill="1" applyBorder="1" applyAlignment="1">
      <alignment vertical="top"/>
    </xf>
    <xf numFmtId="164" fontId="3" fillId="0" borderId="2" xfId="0" applyNumberFormat="1" applyFont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164" fontId="6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3" fillId="0" borderId="2" xfId="0" applyNumberFormat="1" applyFont="1" applyBorder="1"/>
    <xf numFmtId="0" fontId="1" fillId="0" borderId="2" xfId="0" applyFont="1" applyBorder="1"/>
    <xf numFmtId="164" fontId="6" fillId="0" borderId="0" xfId="1" applyNumberFormat="1" applyFont="1" applyFill="1" applyBorder="1"/>
    <xf numFmtId="164" fontId="5" fillId="0" borderId="1" xfId="0" applyNumberFormat="1" applyFont="1" applyBorder="1"/>
    <xf numFmtId="0" fontId="1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 vertical="top"/>
    </xf>
    <xf numFmtId="0" fontId="5" fillId="0" borderId="5" xfId="0" applyFont="1" applyBorder="1" applyAlignment="1">
      <alignment horizontal="right"/>
    </xf>
    <xf numFmtId="164" fontId="5" fillId="0" borderId="0" xfId="0" applyNumberFormat="1" applyFont="1" applyFill="1" applyBorder="1"/>
    <xf numFmtId="164" fontId="0" fillId="0" borderId="1" xfId="0" applyNumberFormat="1" applyBorder="1"/>
    <xf numFmtId="164" fontId="1" fillId="0" borderId="2" xfId="0" applyNumberFormat="1" applyFont="1" applyBorder="1"/>
    <xf numFmtId="164" fontId="0" fillId="0" borderId="0" xfId="0" applyNumberFormat="1" applyBorder="1"/>
    <xf numFmtId="164" fontId="0" fillId="0" borderId="3" xfId="0" applyNumberFormat="1" applyBorder="1"/>
    <xf numFmtId="0" fontId="0" fillId="4" borderId="0" xfId="0" applyFill="1" applyBorder="1"/>
    <xf numFmtId="0" fontId="10" fillId="4" borderId="0" xfId="0" applyFont="1" applyFill="1" applyAlignment="1">
      <alignment horizontal="left" indent="5"/>
    </xf>
    <xf numFmtId="165" fontId="0" fillId="0" borderId="0" xfId="0" applyNumberFormat="1"/>
    <xf numFmtId="165" fontId="0" fillId="0" borderId="0" xfId="0" applyNumberFormat="1" applyBorder="1"/>
    <xf numFmtId="10" fontId="0" fillId="0" borderId="0" xfId="0" applyNumberFormat="1"/>
    <xf numFmtId="2" fontId="0" fillId="0" borderId="0" xfId="0" applyNumberFormat="1"/>
    <xf numFmtId="0" fontId="9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3" borderId="2" xfId="0" applyFill="1" applyBorder="1"/>
    <xf numFmtId="10" fontId="0" fillId="3" borderId="2" xfId="0" applyNumberFormat="1" applyFill="1" applyBorder="1"/>
    <xf numFmtId="0" fontId="1" fillId="2" borderId="2" xfId="0" applyFont="1" applyFill="1" applyBorder="1"/>
    <xf numFmtId="2" fontId="0" fillId="3" borderId="2" xfId="0" applyNumberFormat="1" applyFill="1" applyBorder="1"/>
    <xf numFmtId="0" fontId="0" fillId="4" borderId="3" xfId="0" applyFill="1" applyBorder="1"/>
    <xf numFmtId="0" fontId="4" fillId="4" borderId="1" xfId="0" applyFont="1" applyFill="1" applyBorder="1"/>
    <xf numFmtId="165" fontId="0" fillId="0" borderId="3" xfId="0" applyNumberFormat="1" applyBorder="1"/>
    <xf numFmtId="10" fontId="0" fillId="0" borderId="0" xfId="0" applyNumberFormat="1" applyBorder="1"/>
    <xf numFmtId="10" fontId="0" fillId="0" borderId="1" xfId="0" applyNumberFormat="1" applyBorder="1"/>
    <xf numFmtId="3" fontId="5" fillId="0" borderId="0" xfId="0" applyNumberFormat="1" applyFont="1" applyFill="1" applyBorder="1"/>
    <xf numFmtId="3" fontId="3" fillId="0" borderId="2" xfId="0" applyNumberFormat="1" applyFont="1" applyBorder="1"/>
    <xf numFmtId="164" fontId="1" fillId="0" borderId="1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164" fontId="1" fillId="0" borderId="4" xfId="0" applyNumberFormat="1" applyFont="1" applyBorder="1"/>
    <xf numFmtId="167" fontId="5" fillId="0" borderId="0" xfId="2" applyNumberFormat="1" applyFont="1" applyBorder="1"/>
    <xf numFmtId="167" fontId="1" fillId="0" borderId="4" xfId="2" applyNumberFormat="1" applyFont="1" applyBorder="1"/>
    <xf numFmtId="166" fontId="1" fillId="0" borderId="2" xfId="2" applyNumberFormat="1" applyFont="1" applyBorder="1"/>
    <xf numFmtId="166" fontId="0" fillId="0" borderId="0" xfId="2" applyNumberFormat="1" applyFont="1"/>
    <xf numFmtId="167" fontId="3" fillId="0" borderId="2" xfId="2" applyNumberFormat="1" applyFont="1" applyBorder="1"/>
    <xf numFmtId="167" fontId="5" fillId="0" borderId="0" xfId="2" applyNumberFormat="1" applyFont="1" applyFill="1" applyBorder="1"/>
    <xf numFmtId="167" fontId="0" fillId="0" borderId="1" xfId="2" applyNumberFormat="1" applyFont="1" applyBorder="1"/>
    <xf numFmtId="167" fontId="1" fillId="0" borderId="2" xfId="2" applyNumberFormat="1" applyFont="1" applyBorder="1"/>
    <xf numFmtId="167" fontId="0" fillId="0" borderId="0" xfId="2" applyNumberFormat="1" applyFont="1"/>
    <xf numFmtId="167" fontId="0" fillId="0" borderId="0" xfId="2" applyNumberFormat="1" applyFont="1" applyBorder="1"/>
    <xf numFmtId="167" fontId="1" fillId="0" borderId="0" xfId="2" applyNumberFormat="1" applyFont="1" applyBorder="1"/>
    <xf numFmtId="167" fontId="1" fillId="0" borderId="1" xfId="2" applyNumberFormat="1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0" fontId="0" fillId="3" borderId="8" xfId="0" applyFill="1" applyBorder="1"/>
    <xf numFmtId="0" fontId="1" fillId="3" borderId="9" xfId="0" applyFont="1" applyFill="1" applyBorder="1"/>
    <xf numFmtId="0" fontId="0" fillId="6" borderId="8" xfId="0" applyFill="1" applyBorder="1"/>
    <xf numFmtId="0" fontId="1" fillId="6" borderId="9" xfId="0" applyFont="1" applyFill="1" applyBorder="1"/>
    <xf numFmtId="0" fontId="0" fillId="5" borderId="8" xfId="0" applyFill="1" applyBorder="1"/>
    <xf numFmtId="0" fontId="1" fillId="5" borderId="9" xfId="0" applyFont="1" applyFill="1" applyBorder="1"/>
    <xf numFmtId="0" fontId="0" fillId="4" borderId="8" xfId="0" applyFill="1" applyBorder="1"/>
    <xf numFmtId="0" fontId="1" fillId="4" borderId="9" xfId="0" applyFont="1" applyFill="1" applyBorder="1"/>
    <xf numFmtId="0" fontId="0" fillId="7" borderId="8" xfId="0" applyFill="1" applyBorder="1"/>
    <xf numFmtId="0" fontId="1" fillId="7" borderId="9" xfId="0" applyFont="1" applyFill="1" applyBorder="1"/>
    <xf numFmtId="0" fontId="0" fillId="5" borderId="8" xfId="0" applyFont="1" applyFill="1" applyBorder="1"/>
    <xf numFmtId="0" fontId="0" fillId="7" borderId="8" xfId="0" applyFont="1" applyFill="1" applyBorder="1"/>
    <xf numFmtId="0" fontId="0" fillId="4" borderId="8" xfId="0" applyFont="1" applyFill="1" applyBorder="1"/>
    <xf numFmtId="0" fontId="0" fillId="10" borderId="8" xfId="0" applyFont="1" applyFill="1" applyBorder="1"/>
    <xf numFmtId="0" fontId="1" fillId="10" borderId="9" xfId="0" applyFont="1" applyFill="1" applyBorder="1"/>
    <xf numFmtId="0" fontId="12" fillId="6" borderId="8" xfId="0" applyFont="1" applyFill="1" applyBorder="1"/>
    <xf numFmtId="0" fontId="0" fillId="3" borderId="8" xfId="0" applyFont="1" applyFill="1" applyBorder="1"/>
    <xf numFmtId="0" fontId="12" fillId="3" borderId="8" xfId="0" applyFont="1" applyFill="1" applyBorder="1"/>
    <xf numFmtId="0" fontId="0" fillId="0" borderId="9" xfId="0" applyBorder="1"/>
    <xf numFmtId="166" fontId="0" fillId="0" borderId="0" xfId="2" applyNumberFormat="1" applyFont="1" applyAlignment="1">
      <alignment horizontal="right"/>
    </xf>
    <xf numFmtId="166" fontId="0" fillId="0" borderId="2" xfId="2" applyNumberFormat="1" applyFont="1" applyBorder="1"/>
    <xf numFmtId="0" fontId="1" fillId="8" borderId="9" xfId="0" applyFont="1" applyFill="1" applyBorder="1"/>
    <xf numFmtId="0" fontId="0" fillId="3" borderId="7" xfId="0" applyFill="1" applyBorder="1"/>
    <xf numFmtId="0" fontId="0" fillId="4" borderId="7" xfId="0" applyFill="1" applyBorder="1"/>
    <xf numFmtId="0" fontId="0" fillId="7" borderId="7" xfId="0" applyFill="1" applyBorder="1"/>
    <xf numFmtId="0" fontId="1" fillId="7" borderId="7" xfId="0" applyFont="1" applyFill="1" applyBorder="1"/>
    <xf numFmtId="0" fontId="1" fillId="9" borderId="7" xfId="0" applyFont="1" applyFill="1" applyBorder="1"/>
    <xf numFmtId="167" fontId="5" fillId="0" borderId="2" xfId="0" applyNumberFormat="1" applyFont="1" applyBorder="1"/>
    <xf numFmtId="166" fontId="1" fillId="0" borderId="2" xfId="0" applyNumberFormat="1" applyFont="1" applyBorder="1"/>
    <xf numFmtId="10" fontId="0" fillId="0" borderId="0" xfId="3" applyNumberFormat="1" applyFont="1"/>
    <xf numFmtId="0" fontId="13" fillId="0" borderId="0" xfId="4"/>
    <xf numFmtId="169" fontId="0" fillId="0" borderId="0" xfId="3" applyNumberFormat="1" applyFont="1"/>
    <xf numFmtId="9" fontId="0" fillId="0" borderId="0" xfId="3" applyFont="1"/>
    <xf numFmtId="169" fontId="0" fillId="2" borderId="0" xfId="3" applyNumberFormat="1" applyFont="1" applyFill="1"/>
    <xf numFmtId="171" fontId="0" fillId="0" borderId="0" xfId="0" applyNumberFormat="1"/>
    <xf numFmtId="1" fontId="0" fillId="0" borderId="0" xfId="0" applyNumberFormat="1"/>
    <xf numFmtId="169" fontId="0" fillId="0" borderId="0" xfId="0" applyNumberFormat="1"/>
    <xf numFmtId="0" fontId="1" fillId="0" borderId="0" xfId="0" applyFont="1"/>
  </cellXfs>
  <cellStyles count="5">
    <cellStyle name="Comma" xfId="2" builtinId="3"/>
    <cellStyle name="Hyperlink" xfId="4" builtinId="8"/>
    <cellStyle name="Normal" xfId="0" builtinId="0"/>
    <cellStyle name="Normal_FINAL Formatted Table 14" xfId="1"/>
    <cellStyle name="Percent" xfId="3" builtinId="5"/>
  </cellStyles>
  <dxfs count="0"/>
  <tableStyles count="0" defaultTableStyle="TableStyleMedium2" defaultPivotStyle="PivotStyleLight16"/>
  <colors>
    <mruColors>
      <color rgb="FFCCECFF"/>
      <color rgb="FFFFCC99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800" b="1" i="0" baseline="0">
                <a:effectLst/>
              </a:rPr>
              <a:t>Country and global programs, $ million</a:t>
            </a:r>
            <a:endParaRPr lang="en-AU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'Composition of Australian ODA'!$A$3</c:f>
              <c:strCache>
                <c:ptCount val="1"/>
                <c:pt idx="0">
                  <c:v>AusAID Country Programs</c:v>
                </c:pt>
              </c:strCache>
            </c:strRef>
          </c:tx>
          <c:marker>
            <c:symbol val="none"/>
          </c:marker>
          <c:cat>
            <c:strRef>
              <c:f>'Composition of Australian ODA'!$B$2:$O$2</c:f>
              <c:strCache>
                <c:ptCount val="14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  <c:pt idx="11">
                  <c:v>2011-12</c:v>
                </c:pt>
                <c:pt idx="12">
                  <c:v>2012-13</c:v>
                </c:pt>
                <c:pt idx="13">
                  <c:v>2013-14</c:v>
                </c:pt>
              </c:strCache>
            </c:strRef>
          </c:cat>
          <c:val>
            <c:numRef>
              <c:f>'Composition of Australian ODA'!$B$3:$O$3</c:f>
              <c:numCache>
                <c:formatCode>0.00_ ;[Red]\-0.00\ </c:formatCode>
                <c:ptCount val="14"/>
                <c:pt idx="0">
                  <c:v>907.4</c:v>
                </c:pt>
                <c:pt idx="1">
                  <c:v>938.3</c:v>
                </c:pt>
                <c:pt idx="2">
                  <c:v>963.6</c:v>
                </c:pt>
                <c:pt idx="3">
                  <c:v>999.2</c:v>
                </c:pt>
                <c:pt idx="4">
                  <c:v>1032.8</c:v>
                </c:pt>
                <c:pt idx="5">
                  <c:v>1181.8</c:v>
                </c:pt>
                <c:pt idx="6">
                  <c:v>1381.6</c:v>
                </c:pt>
                <c:pt idx="7">
                  <c:v>1738.4</c:v>
                </c:pt>
                <c:pt idx="8">
                  <c:v>2125.1</c:v>
                </c:pt>
                <c:pt idx="9">
                  <c:v>2439.6999999999998</c:v>
                </c:pt>
                <c:pt idx="10">
                  <c:v>2518.8000000000002</c:v>
                </c:pt>
                <c:pt idx="11">
                  <c:v>2966.6</c:v>
                </c:pt>
                <c:pt idx="12">
                  <c:v>2905.5</c:v>
                </c:pt>
                <c:pt idx="13">
                  <c:v>3221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'Composition of Australian ODA'!$A$4</c:f>
              <c:strCache>
                <c:ptCount val="1"/>
                <c:pt idx="0">
                  <c:v>AUsAID Global Programs</c:v>
                </c:pt>
              </c:strCache>
            </c:strRef>
          </c:tx>
          <c:marker>
            <c:symbol val="none"/>
          </c:marker>
          <c:cat>
            <c:strRef>
              <c:f>'Composition of Australian ODA'!$B$2:$O$2</c:f>
              <c:strCache>
                <c:ptCount val="14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  <c:pt idx="11">
                  <c:v>2011-12</c:v>
                </c:pt>
                <c:pt idx="12">
                  <c:v>2012-13</c:v>
                </c:pt>
                <c:pt idx="13">
                  <c:v>2013-14</c:v>
                </c:pt>
              </c:strCache>
            </c:strRef>
          </c:cat>
          <c:val>
            <c:numRef>
              <c:f>'Composition of Australian ODA'!$B$4:$O$4</c:f>
              <c:numCache>
                <c:formatCode>0.00_ ;[Red]\-0.00\ </c:formatCode>
                <c:ptCount val="14"/>
                <c:pt idx="0">
                  <c:v>561.1</c:v>
                </c:pt>
                <c:pt idx="1">
                  <c:v>263.7</c:v>
                </c:pt>
                <c:pt idx="2">
                  <c:v>748</c:v>
                </c:pt>
                <c:pt idx="3">
                  <c:v>305.89999999999998</c:v>
                </c:pt>
                <c:pt idx="4">
                  <c:v>1093.9000000000001</c:v>
                </c:pt>
                <c:pt idx="5">
                  <c:v>605.20000000000005</c:v>
                </c:pt>
                <c:pt idx="6">
                  <c:v>710.8</c:v>
                </c:pt>
                <c:pt idx="7">
                  <c:v>853.9</c:v>
                </c:pt>
                <c:pt idx="8">
                  <c:v>903.2</c:v>
                </c:pt>
                <c:pt idx="9">
                  <c:v>825.3</c:v>
                </c:pt>
                <c:pt idx="10">
                  <c:v>1174</c:v>
                </c:pt>
                <c:pt idx="11">
                  <c:v>1175.5999999999999</c:v>
                </c:pt>
                <c:pt idx="12">
                  <c:v>1154.8</c:v>
                </c:pt>
                <c:pt idx="13">
                  <c:v>1348.3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16608"/>
        <c:axId val="135318144"/>
      </c:lineChart>
      <c:catAx>
        <c:axId val="135316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5318144"/>
        <c:crosses val="autoZero"/>
        <c:auto val="1"/>
        <c:lblAlgn val="ctr"/>
        <c:lblOffset val="100"/>
        <c:noMultiLvlLbl val="0"/>
      </c:catAx>
      <c:valAx>
        <c:axId val="135318144"/>
        <c:scaling>
          <c:orientation val="minMax"/>
        </c:scaling>
        <c:delete val="0"/>
        <c:axPos val="l"/>
        <c:majorGridlines/>
        <c:numFmt formatCode="0.00_ ;[Red]\-0.00\ " sourceLinked="1"/>
        <c:majorTickMark val="out"/>
        <c:minorTickMark val="none"/>
        <c:tickLblPos val="nextTo"/>
        <c:crossAx val="135316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Composition</a:t>
            </a:r>
            <a:r>
              <a:rPr lang="en-AU" baseline="0"/>
              <a:t> of Australian ODA, $ million</a:t>
            </a:r>
            <a:endParaRPr lang="en-AU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'Composition of Australian ODA'!$A$29</c:f>
              <c:strCache>
                <c:ptCount val="1"/>
                <c:pt idx="0">
                  <c:v>AusAID</c:v>
                </c:pt>
              </c:strCache>
            </c:strRef>
          </c:tx>
          <c:invertIfNegative val="0"/>
          <c:cat>
            <c:numRef>
              <c:f>'Composition of Australian ODA'!$B$28:$O$28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'Composition of Australian ODA'!$B$29:$O$29</c:f>
              <c:numCache>
                <c:formatCode>0.00</c:formatCode>
                <c:ptCount val="14"/>
                <c:pt idx="0">
                  <c:v>1020.0000000000001</c:v>
                </c:pt>
                <c:pt idx="1">
                  <c:v>1053.3</c:v>
                </c:pt>
                <c:pt idx="2">
                  <c:v>1080.7</c:v>
                </c:pt>
                <c:pt idx="3">
                  <c:v>1117.2</c:v>
                </c:pt>
                <c:pt idx="4">
                  <c:v>1164.1999999999998</c:v>
                </c:pt>
                <c:pt idx="5">
                  <c:v>1304.5</c:v>
                </c:pt>
                <c:pt idx="6">
                  <c:v>1527.1</c:v>
                </c:pt>
                <c:pt idx="7">
                  <c:v>1898.9</c:v>
                </c:pt>
                <c:pt idx="8">
                  <c:v>2309.5</c:v>
                </c:pt>
                <c:pt idx="9">
                  <c:v>2637.1</c:v>
                </c:pt>
                <c:pt idx="10">
                  <c:v>2838.5000000000005</c:v>
                </c:pt>
                <c:pt idx="11">
                  <c:v>3343.7</c:v>
                </c:pt>
                <c:pt idx="12">
                  <c:v>3332.6000000000004</c:v>
                </c:pt>
                <c:pt idx="13">
                  <c:v>3692.2000000000003</c:v>
                </c:pt>
              </c:numCache>
            </c:numRef>
          </c:val>
        </c:ser>
        <c:ser>
          <c:idx val="1"/>
          <c:order val="1"/>
          <c:tx>
            <c:strRef>
              <c:f>'Composition of Australian ODA'!$A$30</c:f>
              <c:strCache>
                <c:ptCount val="1"/>
                <c:pt idx="0">
                  <c:v>OGD</c:v>
                </c:pt>
              </c:strCache>
            </c:strRef>
          </c:tx>
          <c:invertIfNegative val="0"/>
          <c:cat>
            <c:numRef>
              <c:f>'Composition of Australian ODA'!$B$28:$O$28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'Composition of Australian ODA'!$B$30:$O$30</c:f>
              <c:numCache>
                <c:formatCode>0.00</c:formatCode>
                <c:ptCount val="14"/>
                <c:pt idx="0">
                  <c:v>151.19999999999999</c:v>
                </c:pt>
                <c:pt idx="1">
                  <c:v>207.3</c:v>
                </c:pt>
                <c:pt idx="2">
                  <c:v>219</c:v>
                </c:pt>
                <c:pt idx="3">
                  <c:v>275.10000000000002</c:v>
                </c:pt>
                <c:pt idx="4">
                  <c:v>459.5</c:v>
                </c:pt>
                <c:pt idx="5">
                  <c:v>740.3</c:v>
                </c:pt>
                <c:pt idx="6">
                  <c:v>780.5</c:v>
                </c:pt>
                <c:pt idx="7">
                  <c:v>417.4</c:v>
                </c:pt>
                <c:pt idx="8">
                  <c:v>665.7</c:v>
                </c:pt>
                <c:pt idx="9">
                  <c:v>465.1</c:v>
                </c:pt>
                <c:pt idx="10">
                  <c:v>412.1</c:v>
                </c:pt>
                <c:pt idx="11">
                  <c:v>416.6</c:v>
                </c:pt>
                <c:pt idx="12">
                  <c:v>741.3</c:v>
                </c:pt>
                <c:pt idx="13">
                  <c:v>704.2</c:v>
                </c:pt>
              </c:numCache>
            </c:numRef>
          </c:val>
        </c:ser>
        <c:ser>
          <c:idx val="2"/>
          <c:order val="2"/>
          <c:tx>
            <c:strRef>
              <c:f>'Composition of Australian ODA'!$A$31</c:f>
              <c:strCache>
                <c:ptCount val="1"/>
                <c:pt idx="0">
                  <c:v>Multilateral</c:v>
                </c:pt>
              </c:strCache>
            </c:strRef>
          </c:tx>
          <c:invertIfNegative val="0"/>
          <c:cat>
            <c:numRef>
              <c:f>'Composition of Australian ODA'!$B$28:$O$28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'Composition of Australian ODA'!$B$31:$O$31</c:f>
              <c:numCache>
                <c:formatCode>0.00</c:formatCode>
                <c:ptCount val="14"/>
                <c:pt idx="0">
                  <c:v>561.1</c:v>
                </c:pt>
                <c:pt idx="1">
                  <c:v>263.7</c:v>
                </c:pt>
                <c:pt idx="2">
                  <c:v>748</c:v>
                </c:pt>
                <c:pt idx="3">
                  <c:v>305.89999999999998</c:v>
                </c:pt>
                <c:pt idx="4">
                  <c:v>1093.9000000000001</c:v>
                </c:pt>
                <c:pt idx="5">
                  <c:v>605.20000000000005</c:v>
                </c:pt>
                <c:pt idx="6">
                  <c:v>710.8</c:v>
                </c:pt>
                <c:pt idx="7">
                  <c:v>853.9</c:v>
                </c:pt>
                <c:pt idx="8">
                  <c:v>903.2</c:v>
                </c:pt>
                <c:pt idx="9">
                  <c:v>825.3</c:v>
                </c:pt>
                <c:pt idx="10">
                  <c:v>1174</c:v>
                </c:pt>
                <c:pt idx="11">
                  <c:v>1175.5999999999999</c:v>
                </c:pt>
                <c:pt idx="12">
                  <c:v>1154.8</c:v>
                </c:pt>
                <c:pt idx="13">
                  <c:v>1348.3</c:v>
                </c:pt>
              </c:numCache>
            </c:numRef>
          </c:val>
        </c:ser>
        <c:ser>
          <c:idx val="3"/>
          <c:order val="3"/>
          <c:tx>
            <c:strRef>
              <c:f>'Composition of Australian ODA'!$A$32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'Composition of Australian ODA'!$B$28:$O$28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'Composition of Australian ODA'!$B$32:$O$32</c:f>
              <c:numCache>
                <c:formatCode>0.00</c:formatCode>
                <c:ptCount val="14"/>
                <c:pt idx="0">
                  <c:v>-109.09999999999997</c:v>
                </c:pt>
                <c:pt idx="1">
                  <c:v>230.90000000000003</c:v>
                </c:pt>
                <c:pt idx="2">
                  <c:v>-216.99999999999997</c:v>
                </c:pt>
                <c:pt idx="3">
                  <c:v>274.8</c:v>
                </c:pt>
                <c:pt idx="4">
                  <c:v>-519.39999999999986</c:v>
                </c:pt>
                <c:pt idx="5">
                  <c:v>47.7</c:v>
                </c:pt>
                <c:pt idx="6">
                  <c:v>-0.4</c:v>
                </c:pt>
                <c:pt idx="7">
                  <c:v>3.4</c:v>
                </c:pt>
                <c:pt idx="8">
                  <c:v>-78.900000000000006</c:v>
                </c:pt>
                <c:pt idx="9">
                  <c:v>-13.5</c:v>
                </c:pt>
                <c:pt idx="10">
                  <c:v>-92</c:v>
                </c:pt>
                <c:pt idx="11">
                  <c:v>-110.7</c:v>
                </c:pt>
                <c:pt idx="12">
                  <c:v>-80.2</c:v>
                </c:pt>
                <c:pt idx="13">
                  <c:v>-78.3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136448"/>
        <c:axId val="140139136"/>
      </c:barChart>
      <c:catAx>
        <c:axId val="14013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139136"/>
        <c:crosses val="autoZero"/>
        <c:auto val="1"/>
        <c:lblAlgn val="ctr"/>
        <c:lblOffset val="100"/>
        <c:noMultiLvlLbl val="0"/>
      </c:catAx>
      <c:valAx>
        <c:axId val="1401391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0136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'Composition of Australian ODA'!$A$38</c:f>
              <c:strCache>
                <c:ptCount val="1"/>
                <c:pt idx="0">
                  <c:v>Share of global programs in total ODA</c:v>
                </c:pt>
              </c:strCache>
            </c:strRef>
          </c:tx>
          <c:invertIfNegative val="0"/>
          <c:cat>
            <c:strRef>
              <c:f>'Composition of Australian ODA'!$B$35:$O$35</c:f>
              <c:strCache>
                <c:ptCount val="14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  <c:pt idx="11">
                  <c:v>2011-12</c:v>
                </c:pt>
                <c:pt idx="12">
                  <c:v>2012-13</c:v>
                </c:pt>
                <c:pt idx="13">
                  <c:v>2013-14</c:v>
                </c:pt>
              </c:strCache>
            </c:strRef>
          </c:cat>
          <c:val>
            <c:numRef>
              <c:f>'Composition of Australian ODA'!$B$38:$O$38</c:f>
              <c:numCache>
                <c:formatCode>0.00%</c:formatCode>
                <c:ptCount val="14"/>
                <c:pt idx="0">
                  <c:v>0.34567520946278957</c:v>
                </c:pt>
                <c:pt idx="1">
                  <c:v>0.15023928896991795</c:v>
                </c:pt>
                <c:pt idx="2">
                  <c:v>0.40858687933577326</c:v>
                </c:pt>
                <c:pt idx="3">
                  <c:v>0.15504308160162189</c:v>
                </c:pt>
                <c:pt idx="4">
                  <c:v>0.49763442816850156</c:v>
                </c:pt>
                <c:pt idx="5">
                  <c:v>0.22433925195536941</c:v>
                </c:pt>
                <c:pt idx="6">
                  <c:v>0.23552021206096754</c:v>
                </c:pt>
                <c:pt idx="7">
                  <c:v>0.26906352407360723</c:v>
                </c:pt>
                <c:pt idx="8">
                  <c:v>0.23771548888011579</c:v>
                </c:pt>
                <c:pt idx="9">
                  <c:v>0.21085845682166579</c:v>
                </c:pt>
                <c:pt idx="10">
                  <c:v>0.27096893320408066</c:v>
                </c:pt>
                <c:pt idx="11">
                  <c:v>0.24363756942717396</c:v>
                </c:pt>
                <c:pt idx="12">
                  <c:v>0.22429833932213261</c:v>
                </c:pt>
                <c:pt idx="13">
                  <c:v>0.23794649159960468</c:v>
                </c:pt>
              </c:numCache>
            </c:numRef>
          </c:val>
        </c:ser>
        <c:ser>
          <c:idx val="1"/>
          <c:order val="1"/>
          <c:tx>
            <c:strRef>
              <c:f>'Composition of Australian ODA'!$A$39</c:f>
              <c:strCache>
                <c:ptCount val="1"/>
                <c:pt idx="0">
                  <c:v>Share of ODA appropriated to Departments other than AusAID</c:v>
                </c:pt>
              </c:strCache>
            </c:strRef>
          </c:tx>
          <c:invertIfNegative val="0"/>
          <c:cat>
            <c:strRef>
              <c:f>'Composition of Australian ODA'!$B$35:$O$35</c:f>
              <c:strCache>
                <c:ptCount val="14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  <c:pt idx="11">
                  <c:v>2011-12</c:v>
                </c:pt>
                <c:pt idx="12">
                  <c:v>2012-13</c:v>
                </c:pt>
                <c:pt idx="13">
                  <c:v>2013-14</c:v>
                </c:pt>
              </c:strCache>
            </c:strRef>
          </c:cat>
          <c:val>
            <c:numRef>
              <c:f>'Composition of Australian ODA'!$B$39:$O$39</c:f>
              <c:numCache>
                <c:formatCode>0.00%</c:formatCode>
                <c:ptCount val="14"/>
                <c:pt idx="0">
                  <c:v>0.1208723509117792</c:v>
                </c:pt>
                <c:pt idx="1">
                  <c:v>0.14448495897903374</c:v>
                </c:pt>
                <c:pt idx="2">
                  <c:v>0.14502649259845962</c:v>
                </c:pt>
                <c:pt idx="3">
                  <c:v>0.16315255955397875</c:v>
                </c:pt>
                <c:pt idx="4">
                  <c:v>0.23068874533709402</c:v>
                </c:pt>
                <c:pt idx="5">
                  <c:v>0.29106275716350966</c:v>
                </c:pt>
                <c:pt idx="6">
                  <c:v>0.27584493041749508</c:v>
                </c:pt>
                <c:pt idx="7">
                  <c:v>0.14781320897403577</c:v>
                </c:pt>
                <c:pt idx="8">
                  <c:v>0.18899855244111066</c:v>
                </c:pt>
                <c:pt idx="9">
                  <c:v>0.13495145631067962</c:v>
                </c:pt>
                <c:pt idx="10">
                  <c:v>0.11113419194017449</c:v>
                </c:pt>
                <c:pt idx="11">
                  <c:v>0.10490756859819282</c:v>
                </c:pt>
                <c:pt idx="12">
                  <c:v>0.16210546761192576</c:v>
                </c:pt>
                <c:pt idx="13">
                  <c:v>0.14127135394606805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94112"/>
        <c:axId val="140822400"/>
      </c:barChart>
      <c:catAx>
        <c:axId val="140794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40822400"/>
        <c:crosses val="autoZero"/>
        <c:auto val="1"/>
        <c:lblAlgn val="ctr"/>
        <c:lblOffset val="100"/>
        <c:noMultiLvlLbl val="0"/>
      </c:catAx>
      <c:valAx>
        <c:axId val="1408224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40794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AusAID running costs or departmental spending ($ million)</a:t>
            </a:r>
            <a:endParaRPr lang="en-AU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'Composition of Australian ODA'!$A$5</c:f>
              <c:strCache>
                <c:ptCount val="1"/>
                <c:pt idx="0">
                  <c:v>AusAID Departmental</c:v>
                </c:pt>
              </c:strCache>
            </c:strRef>
          </c:tx>
          <c:marker>
            <c:symbol val="none"/>
          </c:marker>
          <c:cat>
            <c:strRef>
              <c:f>'Composition of Australian ODA'!$B$2:$O$2</c:f>
              <c:strCache>
                <c:ptCount val="14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  <c:pt idx="11">
                  <c:v>2011-12</c:v>
                </c:pt>
                <c:pt idx="12">
                  <c:v>2012-13</c:v>
                </c:pt>
                <c:pt idx="13">
                  <c:v>2013-14</c:v>
                </c:pt>
              </c:strCache>
            </c:strRef>
          </c:cat>
          <c:val>
            <c:numRef>
              <c:f>'Composition of Australian ODA'!$B$5:$O$5</c:f>
              <c:numCache>
                <c:formatCode>0.00_ ;[Red]\-0.00\ </c:formatCode>
                <c:ptCount val="14"/>
                <c:pt idx="0">
                  <c:v>67.599999999999994</c:v>
                </c:pt>
                <c:pt idx="1">
                  <c:v>68.7</c:v>
                </c:pt>
                <c:pt idx="2">
                  <c:v>70.599999999999994</c:v>
                </c:pt>
                <c:pt idx="3">
                  <c:v>71.2</c:v>
                </c:pt>
                <c:pt idx="4">
                  <c:v>75.099999999999994</c:v>
                </c:pt>
                <c:pt idx="5">
                  <c:v>77.8</c:v>
                </c:pt>
                <c:pt idx="6">
                  <c:v>93.5</c:v>
                </c:pt>
                <c:pt idx="7">
                  <c:v>108.8</c:v>
                </c:pt>
                <c:pt idx="8">
                  <c:v>132</c:v>
                </c:pt>
                <c:pt idx="9">
                  <c:v>134.30000000000001</c:v>
                </c:pt>
                <c:pt idx="10">
                  <c:v>250.3</c:v>
                </c:pt>
                <c:pt idx="11">
                  <c:v>287.5</c:v>
                </c:pt>
                <c:pt idx="12">
                  <c:v>333.8</c:v>
                </c:pt>
                <c:pt idx="13">
                  <c:v>374.9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86592"/>
        <c:axId val="138288128"/>
      </c:lineChart>
      <c:catAx>
        <c:axId val="138286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38288128"/>
        <c:crosses val="autoZero"/>
        <c:auto val="1"/>
        <c:lblAlgn val="ctr"/>
        <c:lblOffset val="100"/>
        <c:noMultiLvlLbl val="0"/>
      </c:catAx>
      <c:valAx>
        <c:axId val="138288128"/>
        <c:scaling>
          <c:orientation val="minMax"/>
        </c:scaling>
        <c:delete val="0"/>
        <c:axPos val="l"/>
        <c:majorGridlines/>
        <c:numFmt formatCode="0.00_ ;[Red]\-0.00\ " sourceLinked="1"/>
        <c:majorTickMark val="out"/>
        <c:minorTickMark val="none"/>
        <c:tickLblPos val="nextTo"/>
        <c:crossAx val="138286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'Projected ODA growth'!$A$7:$B$7</c:f>
              <c:strCache>
                <c:ptCount val="1"/>
                <c:pt idx="0">
                  <c:v>Aid/expenditure (lhs)</c:v>
                </c:pt>
              </c:strCache>
            </c:strRef>
          </c:tx>
          <c:cat>
            <c:strRef>
              <c:f>'Projected ODA growth'!$C$6:$T$6</c:f>
              <c:strCache>
                <c:ptCount val="18"/>
                <c:pt idx="0">
                  <c:v>2000-2001</c:v>
                </c:pt>
                <c:pt idx="1">
                  <c:v>2001-2002</c:v>
                </c:pt>
                <c:pt idx="2">
                  <c:v>2002-2003</c:v>
                </c:pt>
                <c:pt idx="3">
                  <c:v>2003-2004</c:v>
                </c:pt>
                <c:pt idx="4">
                  <c:v>2004-2005</c:v>
                </c:pt>
                <c:pt idx="5">
                  <c:v>2005-2006</c:v>
                </c:pt>
                <c:pt idx="6">
                  <c:v>2006-2007</c:v>
                </c:pt>
                <c:pt idx="7">
                  <c:v>2007-2008</c:v>
                </c:pt>
                <c:pt idx="8">
                  <c:v>2008-2009</c:v>
                </c:pt>
                <c:pt idx="9">
                  <c:v>2009-2010</c:v>
                </c:pt>
                <c:pt idx="10">
                  <c:v>2010-2011</c:v>
                </c:pt>
                <c:pt idx="11">
                  <c:v>2011-2012</c:v>
                </c:pt>
                <c:pt idx="12">
                  <c:v>2012-2013</c:v>
                </c:pt>
                <c:pt idx="13">
                  <c:v>2013-14</c:v>
                </c:pt>
                <c:pt idx="14">
                  <c:v>2014-15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'Projected ODA growth'!$C$7:$T$7</c:f>
              <c:numCache>
                <c:formatCode>0.00%</c:formatCode>
                <c:ptCount val="18"/>
                <c:pt idx="0">
                  <c:v>9.0635779093140249E-3</c:v>
                </c:pt>
                <c:pt idx="1">
                  <c:v>9.0863029097445619E-3</c:v>
                </c:pt>
                <c:pt idx="2">
                  <c:v>9.0944802468461046E-3</c:v>
                </c:pt>
                <c:pt idx="3">
                  <c:v>9.1725939236909186E-3</c:v>
                </c:pt>
                <c:pt idx="4">
                  <c:v>9.5630046456847469E-3</c:v>
                </c:pt>
                <c:pt idx="5">
                  <c:v>1.1024169121955647E-2</c:v>
                </c:pt>
                <c:pt idx="6">
                  <c:v>1.1388979311621592E-2</c:v>
                </c:pt>
                <c:pt idx="7">
                  <c:v>1.1006652676060359E-2</c:v>
                </c:pt>
                <c:pt idx="8">
                  <c:v>1.1418758394637289E-2</c:v>
                </c:pt>
                <c:pt idx="9">
                  <c:v>1.1312311879791186E-2</c:v>
                </c:pt>
                <c:pt idx="10">
                  <c:v>1.2026024756351146E-2</c:v>
                </c:pt>
                <c:pt idx="11">
                  <c:v>1.2604960251848521E-2</c:v>
                </c:pt>
                <c:pt idx="12">
                  <c:v>1.3455326622134412E-2</c:v>
                </c:pt>
                <c:pt idx="13">
                  <c:v>1.2116542258608235E-2</c:v>
                </c:pt>
                <c:pt idx="14">
                  <c:v>1.2131147540983607E-2</c:v>
                </c:pt>
                <c:pt idx="15">
                  <c:v>1.1677105080027835E-2</c:v>
                </c:pt>
                <c:pt idx="16">
                  <c:v>1.137064786249449E-2</c:v>
                </c:pt>
                <c:pt idx="17">
                  <c:v>1.1125368111064366E-2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53568"/>
        <c:axId val="161455104"/>
      </c:lineChart>
      <c:lineChart>
        <c:grouping val="standard"/>
        <c:varyColors val="0"/>
        <c:ser>
          <c:idx val="1"/>
          <c:order val="1"/>
          <c:tx>
            <c:strRef>
              <c:f>'Projected ODA growth'!$A$8:$B$8</c:f>
              <c:strCache>
                <c:ptCount val="1"/>
                <c:pt idx="0">
                  <c:v>Aid/GNI (rhs)</c:v>
                </c:pt>
              </c:strCache>
            </c:strRef>
          </c:tx>
          <c:cat>
            <c:strRef>
              <c:f>'Projected ODA growth'!$C$6:$T$6</c:f>
              <c:strCache>
                <c:ptCount val="18"/>
                <c:pt idx="0">
                  <c:v>2000-2001</c:v>
                </c:pt>
                <c:pt idx="1">
                  <c:v>2001-2002</c:v>
                </c:pt>
                <c:pt idx="2">
                  <c:v>2002-2003</c:v>
                </c:pt>
                <c:pt idx="3">
                  <c:v>2003-2004</c:v>
                </c:pt>
                <c:pt idx="4">
                  <c:v>2004-2005</c:v>
                </c:pt>
                <c:pt idx="5">
                  <c:v>2005-2006</c:v>
                </c:pt>
                <c:pt idx="6">
                  <c:v>2006-2007</c:v>
                </c:pt>
                <c:pt idx="7">
                  <c:v>2007-2008</c:v>
                </c:pt>
                <c:pt idx="8">
                  <c:v>2008-2009</c:v>
                </c:pt>
                <c:pt idx="9">
                  <c:v>2009-2010</c:v>
                </c:pt>
                <c:pt idx="10">
                  <c:v>2010-2011</c:v>
                </c:pt>
                <c:pt idx="11">
                  <c:v>2011-2012</c:v>
                </c:pt>
                <c:pt idx="12">
                  <c:v>2012-2013</c:v>
                </c:pt>
                <c:pt idx="13">
                  <c:v>2013-14</c:v>
                </c:pt>
                <c:pt idx="14">
                  <c:v>2014-15</c:v>
                </c:pt>
                <c:pt idx="15">
                  <c:v>2015-16</c:v>
                </c:pt>
                <c:pt idx="16">
                  <c:v>2016-17</c:v>
                </c:pt>
                <c:pt idx="17">
                  <c:v>2017-18</c:v>
                </c:pt>
              </c:strCache>
            </c:strRef>
          </c:cat>
          <c:val>
            <c:numRef>
              <c:f>'Projected ODA growth'!$C$8:$T$8</c:f>
              <c:numCache>
                <c:formatCode>0.00%</c:formatCode>
                <c:ptCount val="18"/>
                <c:pt idx="0">
                  <c:v>2.3794541076041262E-3</c:v>
                </c:pt>
                <c:pt idx="1">
                  <c:v>2.3907601510215763E-3</c:v>
                </c:pt>
                <c:pt idx="2">
                  <c:v>2.3495705463195096E-3</c:v>
                </c:pt>
                <c:pt idx="3">
                  <c:v>2.3593515607831148E-3</c:v>
                </c:pt>
                <c:pt idx="4">
                  <c:v>2.463247984251544E-3</c:v>
                </c:pt>
                <c:pt idx="5">
                  <c:v>2.786574738060842E-3</c:v>
                </c:pt>
                <c:pt idx="6">
                  <c:v>2.8427714067867098E-3</c:v>
                </c:pt>
                <c:pt idx="7">
                  <c:v>2.7204883578350295E-3</c:v>
                </c:pt>
                <c:pt idx="8">
                  <c:v>3.0552500304975552E-3</c:v>
                </c:pt>
                <c:pt idx="9">
                  <c:v>3.0900120997818508E-3</c:v>
                </c:pt>
                <c:pt idx="10">
                  <c:v>3.1631255194363296E-3</c:v>
                </c:pt>
                <c:pt idx="11">
                  <c:v>3.307001720568322E-3</c:v>
                </c:pt>
                <c:pt idx="12">
                  <c:v>3.4622049685055414E-3</c:v>
                </c:pt>
                <c:pt idx="13">
                  <c:v>3.253650619272133E-3</c:v>
                </c:pt>
                <c:pt idx="14">
                  <c:v>3.1588840963807114E-3</c:v>
                </c:pt>
                <c:pt idx="15">
                  <c:v>3.0168397276391476E-3</c:v>
                </c:pt>
                <c:pt idx="16">
                  <c:v>2.9450958235650911E-3</c:v>
                </c:pt>
                <c:pt idx="17">
                  <c:v>2.8749744944325888E-3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58432"/>
        <c:axId val="161456896"/>
      </c:lineChart>
      <c:catAx>
        <c:axId val="161453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61455104"/>
        <c:crosses val="autoZero"/>
        <c:auto val="1"/>
        <c:lblAlgn val="ctr"/>
        <c:lblOffset val="100"/>
        <c:noMultiLvlLbl val="0"/>
      </c:catAx>
      <c:valAx>
        <c:axId val="161455104"/>
        <c:scaling>
          <c:orientation val="minMax"/>
          <c:min val="8.0000000000000019E-3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61453568"/>
        <c:crosses val="autoZero"/>
        <c:crossBetween val="between"/>
      </c:valAx>
      <c:valAx>
        <c:axId val="161456896"/>
        <c:scaling>
          <c:orientation val="minMax"/>
          <c:min val="2.0000000000000005E-3"/>
        </c:scaling>
        <c:delete val="0"/>
        <c:axPos val="r"/>
        <c:numFmt formatCode="0.00%" sourceLinked="1"/>
        <c:majorTickMark val="out"/>
        <c:minorTickMark val="none"/>
        <c:tickLblPos val="nextTo"/>
        <c:crossAx val="161458432"/>
        <c:crosses val="max"/>
        <c:crossBetween val="between"/>
      </c:valAx>
      <c:catAx>
        <c:axId val="161458432"/>
        <c:scaling>
          <c:orientation val="minMax"/>
        </c:scaling>
        <c:delete val="1"/>
        <c:axPos val="b"/>
        <c:majorTickMark val="out"/>
        <c:minorTickMark val="none"/>
        <c:tickLblPos val="nextTo"/>
        <c:crossAx val="16145689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228606</xdr:colOff>
      <xdr:row>42</xdr:row>
      <xdr:rowOff>33336</xdr:rowOff>
    </xdr:from>
    <xdr:to>
      <xdr:col>9</xdr:col>
      <xdr:colOff>581025</xdr:colOff>
      <xdr:row>58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319093</xdr:colOff>
      <xdr:row>42</xdr:row>
      <xdr:rowOff>54769</xdr:rowOff>
    </xdr:from>
    <xdr:to>
      <xdr:col>19</xdr:col>
      <xdr:colOff>571499</xdr:colOff>
      <xdr:row>59</xdr:row>
      <xdr:rowOff>23813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202414</xdr:colOff>
      <xdr:row>60</xdr:row>
      <xdr:rowOff>92868</xdr:rowOff>
    </xdr:from>
    <xdr:to>
      <xdr:col>9</xdr:col>
      <xdr:colOff>547688</xdr:colOff>
      <xdr:row>77</xdr:row>
      <xdr:rowOff>11905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285759</xdr:colOff>
      <xdr:row>60</xdr:row>
      <xdr:rowOff>69056</xdr:rowOff>
    </xdr:from>
    <xdr:to>
      <xdr:col>19</xdr:col>
      <xdr:colOff>535782</xdr:colOff>
      <xdr:row>76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15</xdr:row>
      <xdr:rowOff>92869</xdr:rowOff>
    </xdr:from>
    <xdr:to>
      <xdr:col>18</xdr:col>
      <xdr:colOff>440531</xdr:colOff>
      <xdr:row>31</xdr:row>
      <xdr:rowOff>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fat.gov.au/dept/budget/2014_2015_highlights/" TargetMode="External"/><Relationship Id="rId2" Type="http://schemas.openxmlformats.org/officeDocument/2006/relationships/hyperlink" Target="http://aid.dfat.gov.au/Publications/Pages/9266_4050_7172_5723_8240.aspx" TargetMode="External"/><Relationship Id="rId1" Type="http://schemas.openxmlformats.org/officeDocument/2006/relationships/hyperlink" Target="http://aid.dfat.gov.au/budgets/Pages/default.aspx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fat.gov.au/dept/budget/2014_2015_highlights/" TargetMode="External"/><Relationship Id="rId2" Type="http://schemas.openxmlformats.org/officeDocument/2006/relationships/hyperlink" Target="http://aid.dfat.gov.au/Publications/Pages/9266_4050_7172_5723_8240.aspx" TargetMode="External"/><Relationship Id="rId1" Type="http://schemas.openxmlformats.org/officeDocument/2006/relationships/hyperlink" Target="http://aid.dfat.gov.au/budgets/Pages/default.aspx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www.dfat.gov.au/dept/budget/2014_2015_highlights/" TargetMode="External"/><Relationship Id="rId7" Type="http://schemas.openxmlformats.org/officeDocument/2006/relationships/hyperlink" Target="http://www.budget.gov.au/past_budgets.htm" TargetMode="External"/><Relationship Id="rId2" Type="http://schemas.openxmlformats.org/officeDocument/2006/relationships/hyperlink" Target="http://aid.dfat.gov.au/Publications/Pages/9266_4050_7172_5723_8240.aspx" TargetMode="External"/><Relationship Id="rId1" Type="http://schemas.openxmlformats.org/officeDocument/2006/relationships/hyperlink" Target="http://aid.dfat.gov.au/budgets/Pages/default.aspx" TargetMode="External"/><Relationship Id="rId6" Type="http://schemas.openxmlformats.org/officeDocument/2006/relationships/hyperlink" Target="http://www.budget.gov.au/2014-15/content/bp1/download/BP1_consolidated_file.pdf" TargetMode="External"/><Relationship Id="rId5" Type="http://schemas.openxmlformats.org/officeDocument/2006/relationships/hyperlink" Target="http://www.budget.gov.au/2014-15/content/bp1/download/BP1_consolidated_file.pdf" TargetMode="External"/><Relationship Id="rId4" Type="http://schemas.openxmlformats.org/officeDocument/2006/relationships/hyperlink" Target="http://www.abs.gov.au/AUSSTATS/abs@.nsf/DetailsPage/5206.0Dec%202013?OpenDocument" TargetMode="External"/><Relationship Id="rId9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fat.gov.au/dept/budget/2014_2015_highlights/" TargetMode="External"/><Relationship Id="rId7" Type="http://schemas.openxmlformats.org/officeDocument/2006/relationships/hyperlink" Target="http://www.budget.gov.au/past_budgets.htm" TargetMode="External"/><Relationship Id="rId2" Type="http://schemas.openxmlformats.org/officeDocument/2006/relationships/hyperlink" Target="http://aid.dfat.gov.au/Publications/Pages/9266_4050_7172_5723_8240.aspx" TargetMode="External"/><Relationship Id="rId1" Type="http://schemas.openxmlformats.org/officeDocument/2006/relationships/hyperlink" Target="http://aid.dfat.gov.au/budgets/Pages/default.aspx" TargetMode="External"/><Relationship Id="rId6" Type="http://schemas.openxmlformats.org/officeDocument/2006/relationships/hyperlink" Target="http://www.budget.gov.au/2014-15/content/bp1/download/BP1_consolidated_file.pdf" TargetMode="External"/><Relationship Id="rId5" Type="http://schemas.openxmlformats.org/officeDocument/2006/relationships/hyperlink" Target="http://www.budget.gov.au/2014-15/content/bp1/download/BP1_consolidated_file.pdf" TargetMode="External"/><Relationship Id="rId4" Type="http://schemas.openxmlformats.org/officeDocument/2006/relationships/hyperlink" Target="http://www.abs.gov.au/AUSSTATS/abs@.nsf/DetailsPage/5206.0Dec%202013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zoomScale="80" zoomScaleNormal="80" workbookViewId="0">
      <pane xSplit="1" topLeftCell="B1" activePane="topRight" state="frozen"/>
      <selection pane="topRight" activeCell="K55" sqref="K55"/>
    </sheetView>
  </sheetViews>
  <sheetFormatPr defaultRowHeight="15" x14ac:dyDescent="0.25"/>
  <cols>
    <col min="1" max="1" width="39.85546875" customWidth="1"/>
    <col min="3" max="3" width="10.42578125" customWidth="1"/>
  </cols>
  <sheetData>
    <row r="1" spans="1:15" s="1" customFormat="1" x14ac:dyDescent="0.25">
      <c r="A1" s="2" t="s">
        <v>0</v>
      </c>
    </row>
    <row r="2" spans="1:15" s="1" customFormat="1" x14ac:dyDescent="0.25">
      <c r="A2" s="1" t="s">
        <v>10</v>
      </c>
      <c r="B2" s="4" t="s">
        <v>86</v>
      </c>
      <c r="C2" s="4" t="s">
        <v>87</v>
      </c>
      <c r="D2" s="4" t="s">
        <v>88</v>
      </c>
      <c r="E2" s="4" t="s">
        <v>89</v>
      </c>
      <c r="F2" s="4" t="s">
        <v>90</v>
      </c>
      <c r="G2" s="4" t="s">
        <v>104</v>
      </c>
      <c r="H2" s="4" t="s">
        <v>92</v>
      </c>
      <c r="I2" s="4" t="s">
        <v>93</v>
      </c>
      <c r="J2" s="4" t="s">
        <v>94</v>
      </c>
      <c r="K2" s="4" t="s">
        <v>55</v>
      </c>
      <c r="L2" s="4" t="s">
        <v>56</v>
      </c>
      <c r="M2" s="4" t="s">
        <v>57</v>
      </c>
      <c r="N2" s="4" t="s">
        <v>59</v>
      </c>
      <c r="O2" s="4" t="s">
        <v>58</v>
      </c>
    </row>
    <row r="3" spans="1:15" x14ac:dyDescent="0.25">
      <c r="A3" s="6" t="s">
        <v>1</v>
      </c>
      <c r="B3" s="43">
        <v>907.4</v>
      </c>
      <c r="C3" s="43">
        <v>938.3</v>
      </c>
      <c r="D3" s="43">
        <v>963.6</v>
      </c>
      <c r="E3" s="43">
        <v>999.2</v>
      </c>
      <c r="F3" s="43">
        <v>1032.8</v>
      </c>
      <c r="G3" s="43">
        <v>1181.8</v>
      </c>
      <c r="H3" s="43">
        <v>1381.6</v>
      </c>
      <c r="I3" s="43">
        <v>1738.4</v>
      </c>
      <c r="J3" s="43">
        <v>2125.1</v>
      </c>
      <c r="K3" s="43">
        <v>2439.6999999999998</v>
      </c>
      <c r="L3" s="43">
        <v>2518.8000000000002</v>
      </c>
      <c r="M3" s="43">
        <v>2966.6</v>
      </c>
      <c r="N3" s="43">
        <v>2905.5</v>
      </c>
      <c r="O3" s="43">
        <v>3221</v>
      </c>
    </row>
    <row r="4" spans="1:15" x14ac:dyDescent="0.25">
      <c r="A4" s="6" t="s">
        <v>2</v>
      </c>
      <c r="B4" s="43">
        <v>561.1</v>
      </c>
      <c r="C4" s="43">
        <v>263.7</v>
      </c>
      <c r="D4" s="43">
        <v>748</v>
      </c>
      <c r="E4" s="43">
        <v>305.89999999999998</v>
      </c>
      <c r="F4" s="43">
        <v>1093.9000000000001</v>
      </c>
      <c r="G4" s="43">
        <v>605.20000000000005</v>
      </c>
      <c r="H4" s="43">
        <v>710.8</v>
      </c>
      <c r="I4" s="43">
        <v>853.9</v>
      </c>
      <c r="J4" s="43">
        <v>903.2</v>
      </c>
      <c r="K4" s="43">
        <v>825.3</v>
      </c>
      <c r="L4" s="43">
        <v>1174</v>
      </c>
      <c r="M4" s="43">
        <v>1175.5999999999999</v>
      </c>
      <c r="N4" s="43">
        <v>1154.8</v>
      </c>
      <c r="O4" s="43">
        <v>1348.3</v>
      </c>
    </row>
    <row r="5" spans="1:15" x14ac:dyDescent="0.25">
      <c r="A5" s="6" t="s">
        <v>3</v>
      </c>
      <c r="B5" s="43">
        <v>67.599999999999994</v>
      </c>
      <c r="C5" s="43">
        <v>68.7</v>
      </c>
      <c r="D5" s="43">
        <v>70.599999999999994</v>
      </c>
      <c r="E5" s="43">
        <v>71.2</v>
      </c>
      <c r="F5" s="43">
        <v>75.099999999999994</v>
      </c>
      <c r="G5" s="43">
        <v>77.8</v>
      </c>
      <c r="H5" s="43">
        <v>93.5</v>
      </c>
      <c r="I5" s="43">
        <v>108.8</v>
      </c>
      <c r="J5" s="43">
        <v>132</v>
      </c>
      <c r="K5" s="43">
        <v>134.30000000000001</v>
      </c>
      <c r="L5" s="43">
        <v>250.3</v>
      </c>
      <c r="M5" s="43">
        <v>287.5</v>
      </c>
      <c r="N5" s="43">
        <v>333.8</v>
      </c>
      <c r="O5" s="43">
        <v>374.9</v>
      </c>
    </row>
    <row r="6" spans="1:15" x14ac:dyDescent="0.25">
      <c r="A6" s="6" t="s">
        <v>106</v>
      </c>
      <c r="B6" s="43"/>
      <c r="C6" s="43"/>
      <c r="D6" s="43"/>
      <c r="E6" s="43"/>
      <c r="F6" s="43">
        <v>8.6999999999999993</v>
      </c>
      <c r="G6" s="43"/>
      <c r="H6" s="43"/>
      <c r="I6" s="43"/>
      <c r="J6" s="43"/>
      <c r="K6" s="43"/>
      <c r="L6" s="43"/>
      <c r="N6" s="43"/>
    </row>
    <row r="7" spans="1:15" x14ac:dyDescent="0.25">
      <c r="A7" s="6" t="s">
        <v>4</v>
      </c>
      <c r="B7" s="43">
        <v>45</v>
      </c>
      <c r="C7" s="43">
        <v>46.3</v>
      </c>
      <c r="D7" s="43">
        <v>46.5</v>
      </c>
      <c r="E7" s="43">
        <v>46.8</v>
      </c>
      <c r="F7" s="43">
        <v>47.6</v>
      </c>
      <c r="G7" s="43">
        <v>44.9</v>
      </c>
      <c r="H7" s="43">
        <v>52</v>
      </c>
      <c r="I7" s="43">
        <v>51.7</v>
      </c>
      <c r="J7" s="43">
        <v>52.4</v>
      </c>
      <c r="K7" s="43">
        <v>63.1</v>
      </c>
      <c r="L7" s="43">
        <v>69.400000000000006</v>
      </c>
      <c r="M7" s="43">
        <v>89.6</v>
      </c>
      <c r="N7" s="43">
        <v>93.3</v>
      </c>
      <c r="O7" s="43">
        <v>96.3</v>
      </c>
    </row>
    <row r="8" spans="1:15" x14ac:dyDescent="0.25">
      <c r="A8" s="6" t="s">
        <v>105</v>
      </c>
      <c r="B8" s="43">
        <v>151.19999999999999</v>
      </c>
      <c r="C8" s="43">
        <v>207.3</v>
      </c>
      <c r="D8" s="43">
        <v>219</v>
      </c>
      <c r="E8" s="43">
        <v>275.10000000000002</v>
      </c>
      <c r="F8" s="43">
        <v>459.5</v>
      </c>
      <c r="G8" s="43">
        <v>740.3</v>
      </c>
      <c r="H8" s="43">
        <v>780.5</v>
      </c>
      <c r="I8" s="43">
        <v>417.4</v>
      </c>
      <c r="J8" s="43">
        <v>665.7</v>
      </c>
      <c r="K8" s="43">
        <v>465.1</v>
      </c>
      <c r="L8" s="43">
        <v>412.1</v>
      </c>
      <c r="M8" s="43">
        <v>416.6</v>
      </c>
      <c r="N8" s="43">
        <v>741.3</v>
      </c>
      <c r="O8" s="43">
        <v>704.2</v>
      </c>
    </row>
    <row r="9" spans="1:15" x14ac:dyDescent="0.25">
      <c r="A9" s="6" t="s">
        <v>5</v>
      </c>
      <c r="B9" s="43">
        <v>-109.09999999999997</v>
      </c>
      <c r="C9" s="43">
        <v>230.90000000000003</v>
      </c>
      <c r="D9" s="43">
        <v>-216.99999999999997</v>
      </c>
      <c r="E9" s="43">
        <v>274.8</v>
      </c>
      <c r="F9" s="43">
        <v>-519.39999999999986</v>
      </c>
      <c r="G9" s="43">
        <v>47.7</v>
      </c>
      <c r="H9" s="43">
        <v>-0.4</v>
      </c>
      <c r="I9" s="43">
        <v>3.4</v>
      </c>
      <c r="J9" s="43">
        <v>-78.900000000000006</v>
      </c>
      <c r="K9" s="43">
        <v>-13.5</v>
      </c>
      <c r="L9" s="43">
        <v>-92</v>
      </c>
      <c r="M9" s="43">
        <v>-110.7</v>
      </c>
      <c r="N9" s="43">
        <v>-80.2</v>
      </c>
      <c r="O9" s="43">
        <v>-78.3</v>
      </c>
    </row>
    <row r="10" spans="1:15" x14ac:dyDescent="0.25">
      <c r="A10" s="42" t="s">
        <v>100</v>
      </c>
      <c r="B10" s="43">
        <v>-54.5</v>
      </c>
      <c r="C10" s="43">
        <v>-29.9</v>
      </c>
      <c r="D10" s="43">
        <v>-13.8</v>
      </c>
      <c r="E10" s="43">
        <v>-29.7</v>
      </c>
      <c r="F10" s="43">
        <v>-22.3</v>
      </c>
      <c r="G10" s="43"/>
      <c r="H10" s="43"/>
      <c r="I10" s="43"/>
      <c r="J10" s="43"/>
      <c r="K10" s="43"/>
      <c r="L10" s="43"/>
    </row>
    <row r="11" spans="1:15" x14ac:dyDescent="0.25">
      <c r="A11" s="42" t="s">
        <v>101</v>
      </c>
      <c r="B11" s="43">
        <v>-4.2</v>
      </c>
      <c r="C11" s="43">
        <v>-3.8</v>
      </c>
      <c r="D11" s="43">
        <v>-3.7</v>
      </c>
      <c r="E11" s="43">
        <v>-2.2000000000000002</v>
      </c>
      <c r="F11" s="43">
        <v>0</v>
      </c>
      <c r="G11" s="43"/>
      <c r="H11" s="43"/>
      <c r="I11" s="43"/>
      <c r="J11" s="43"/>
      <c r="K11" s="43"/>
      <c r="L11" s="43"/>
    </row>
    <row r="12" spans="1:15" x14ac:dyDescent="0.25">
      <c r="A12" s="42" t="s">
        <v>102</v>
      </c>
      <c r="B12" s="43">
        <v>-298.89999999999998</v>
      </c>
      <c r="C12" s="43">
        <v>0</v>
      </c>
      <c r="D12" s="43">
        <v>-442.4</v>
      </c>
      <c r="E12" s="43">
        <v>0</v>
      </c>
      <c r="F12" s="43">
        <v>-719.3</v>
      </c>
      <c r="G12" s="43"/>
      <c r="H12" s="43"/>
      <c r="I12" s="43"/>
      <c r="J12" s="43"/>
      <c r="K12" s="43"/>
      <c r="L12" s="43"/>
    </row>
    <row r="13" spans="1:15" x14ac:dyDescent="0.25">
      <c r="A13" s="42" t="s">
        <v>107</v>
      </c>
      <c r="B13" s="43">
        <v>248.5</v>
      </c>
      <c r="C13" s="43">
        <v>264.60000000000002</v>
      </c>
      <c r="D13" s="43">
        <v>242.9</v>
      </c>
      <c r="E13" s="43">
        <v>306.7</v>
      </c>
      <c r="F13" s="43">
        <v>222.2</v>
      </c>
      <c r="G13" s="43"/>
      <c r="H13" s="43"/>
      <c r="I13" s="43"/>
      <c r="J13" s="43"/>
      <c r="K13" s="43"/>
      <c r="L13" s="43"/>
    </row>
    <row r="14" spans="1:15" s="10" customFormat="1" x14ac:dyDescent="0.25">
      <c r="A14" s="41" t="s">
        <v>6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5" s="10" customFormat="1" x14ac:dyDescent="0.25">
      <c r="A15" s="41" t="s">
        <v>103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5" s="30" customFormat="1" x14ac:dyDescent="0.25">
      <c r="A16" s="7" t="s">
        <v>7</v>
      </c>
      <c r="B16" s="30">
        <f>SUM(B3:B9)+B14+B15</f>
        <v>1623.2</v>
      </c>
      <c r="C16" s="30">
        <f t="shared" ref="C16:F16" si="0">SUM(C3:C9)+C14+C15</f>
        <v>1755.2</v>
      </c>
      <c r="D16" s="30">
        <f t="shared" si="0"/>
        <v>1830.6999999999998</v>
      </c>
      <c r="E16" s="30">
        <f t="shared" si="0"/>
        <v>1972.9999999999998</v>
      </c>
      <c r="F16" s="30">
        <f t="shared" si="0"/>
        <v>2198.1999999999998</v>
      </c>
      <c r="G16" s="30">
        <f t="shared" ref="G16" si="1">SUM(G3:G9)+G14+G15</f>
        <v>2697.7</v>
      </c>
      <c r="H16" s="30">
        <f t="shared" ref="H16" si="2">SUM(H3:H9)+H14+H15</f>
        <v>3017.9999999999995</v>
      </c>
      <c r="I16" s="30">
        <f t="shared" ref="I16" si="3">SUM(I3:I9)+I14+I15</f>
        <v>3173.6000000000004</v>
      </c>
      <c r="J16" s="30">
        <f t="shared" ref="J16" si="4">SUM(J3:J9)+J14+J15</f>
        <v>3799.5000000000005</v>
      </c>
      <c r="K16" s="30">
        <f t="shared" ref="K16" si="5">SUM(K3:K9)+K14+K15</f>
        <v>3914</v>
      </c>
      <c r="L16" s="30">
        <f t="shared" ref="L16:O16" si="6">SUM(L3:L9)+L14+L15</f>
        <v>4332.6000000000004</v>
      </c>
      <c r="M16" s="30">
        <f t="shared" si="6"/>
        <v>4825.2000000000007</v>
      </c>
      <c r="N16" s="30">
        <f t="shared" si="6"/>
        <v>5148.5000000000009</v>
      </c>
      <c r="O16" s="30">
        <f t="shared" si="6"/>
        <v>5666.4</v>
      </c>
    </row>
    <row r="17" spans="1:26" x14ac:dyDescent="0.25">
      <c r="A17" s="5" t="s">
        <v>8</v>
      </c>
      <c r="C17">
        <f>C16-B16</f>
        <v>132</v>
      </c>
      <c r="D17">
        <f t="shared" ref="D17:O17" si="7">D16-C16</f>
        <v>75.499999999999773</v>
      </c>
      <c r="E17">
        <f t="shared" si="7"/>
        <v>142.29999999999995</v>
      </c>
      <c r="F17">
        <f t="shared" si="7"/>
        <v>225.20000000000005</v>
      </c>
      <c r="G17">
        <f t="shared" si="7"/>
        <v>499.5</v>
      </c>
      <c r="H17">
        <f t="shared" si="7"/>
        <v>320.29999999999973</v>
      </c>
      <c r="I17">
        <f t="shared" si="7"/>
        <v>155.60000000000082</v>
      </c>
      <c r="J17">
        <f t="shared" si="7"/>
        <v>625.90000000000009</v>
      </c>
      <c r="K17">
        <f t="shared" si="7"/>
        <v>114.49999999999955</v>
      </c>
      <c r="L17">
        <f t="shared" si="7"/>
        <v>418.60000000000036</v>
      </c>
      <c r="M17">
        <f t="shared" si="7"/>
        <v>492.60000000000036</v>
      </c>
      <c r="N17">
        <f t="shared" si="7"/>
        <v>323.30000000000018</v>
      </c>
      <c r="O17">
        <f t="shared" si="7"/>
        <v>517.89999999999873</v>
      </c>
    </row>
    <row r="18" spans="1:26" s="3" customFormat="1" x14ac:dyDescent="0.25">
      <c r="A18" s="12" t="s">
        <v>9</v>
      </c>
      <c r="B18" s="57">
        <v>2.3999999999999998E-3</v>
      </c>
      <c r="C18" s="57">
        <v>2.3999999999999998E-3</v>
      </c>
      <c r="D18" s="57">
        <v>2.3999999999999998E-3</v>
      </c>
      <c r="E18" s="57">
        <v>2.3999999999999998E-3</v>
      </c>
      <c r="F18" s="57">
        <v>2.5000000000000001E-3</v>
      </c>
      <c r="G18" s="57">
        <v>2.8060171786147784E-3</v>
      </c>
      <c r="H18" s="57">
        <v>2.8774564233601503E-3</v>
      </c>
      <c r="I18" s="57">
        <v>2.7646032287527845E-3</v>
      </c>
      <c r="J18" s="57">
        <v>3.088705501733699E-3</v>
      </c>
      <c r="K18" s="57">
        <v>3.1215283385966535E-3</v>
      </c>
      <c r="L18" s="57">
        <v>3.1991508892455474E-3</v>
      </c>
      <c r="M18" s="57">
        <v>3.3999999999999998E-3</v>
      </c>
      <c r="N18" s="57">
        <v>3.4999999999999996E-3</v>
      </c>
      <c r="O18" s="57">
        <v>3.7000000000000002E-3</v>
      </c>
    </row>
    <row r="20" spans="1:26" s="8" customFormat="1" x14ac:dyDescent="0.25">
      <c r="A20" s="51" t="s">
        <v>113</v>
      </c>
    </row>
    <row r="21" spans="1:26" s="8" customFormat="1" x14ac:dyDescent="0.25">
      <c r="A21" s="8" t="s">
        <v>112</v>
      </c>
      <c r="B21" s="47">
        <v>2000</v>
      </c>
      <c r="C21" s="47">
        <f>B21+1</f>
        <v>2001</v>
      </c>
      <c r="D21" s="48">
        <f t="shared" ref="D21:K21" si="8">C21+1</f>
        <v>2002</v>
      </c>
      <c r="E21" s="48">
        <f t="shared" si="8"/>
        <v>2003</v>
      </c>
      <c r="F21" s="48">
        <f t="shared" si="8"/>
        <v>2004</v>
      </c>
      <c r="G21" s="48">
        <f t="shared" si="8"/>
        <v>2005</v>
      </c>
      <c r="H21" s="48">
        <f t="shared" si="8"/>
        <v>2006</v>
      </c>
      <c r="I21" s="48">
        <f t="shared" si="8"/>
        <v>2007</v>
      </c>
      <c r="J21" s="48">
        <f t="shared" si="8"/>
        <v>2008</v>
      </c>
      <c r="K21" s="48">
        <f t="shared" si="8"/>
        <v>2009</v>
      </c>
      <c r="L21" s="48">
        <v>2010</v>
      </c>
      <c r="M21" s="48">
        <v>2011</v>
      </c>
      <c r="N21" s="30">
        <v>2012</v>
      </c>
      <c r="O21" s="48">
        <v>2013</v>
      </c>
    </row>
    <row r="22" spans="1:26" x14ac:dyDescent="0.25">
      <c r="A22" s="6" t="s">
        <v>108</v>
      </c>
      <c r="B22" s="45">
        <f>(B3+B5+B6+B7+B14)/B16</f>
        <v>0.62838836865450964</v>
      </c>
      <c r="C22" s="45">
        <f t="shared" ref="C22:N22" si="9">(C3+C5+C6+C7+C14)/C16</f>
        <v>0.60010255241567911</v>
      </c>
      <c r="D22" s="45">
        <f t="shared" si="9"/>
        <v>0.59032064237723281</v>
      </c>
      <c r="E22" s="45">
        <f t="shared" si="9"/>
        <v>0.56624429802331488</v>
      </c>
      <c r="F22" s="45">
        <f t="shared" si="9"/>
        <v>0.52961513965972151</v>
      </c>
      <c r="G22" s="45">
        <f t="shared" si="9"/>
        <v>0.48356006968899434</v>
      </c>
      <c r="H22" s="45">
        <f t="shared" si="9"/>
        <v>0.50599734923790596</v>
      </c>
      <c r="I22" s="45">
        <f t="shared" si="9"/>
        <v>0.59834257625409626</v>
      </c>
      <c r="J22" s="45">
        <f t="shared" si="9"/>
        <v>0.60784313725490191</v>
      </c>
      <c r="K22" s="45">
        <f t="shared" si="9"/>
        <v>0.67376085845682165</v>
      </c>
      <c r="L22" s="45">
        <f t="shared" si="9"/>
        <v>0.6551493329640401</v>
      </c>
      <c r="M22" s="45">
        <f t="shared" si="9"/>
        <v>0.69296609466965087</v>
      </c>
      <c r="N22" s="45">
        <f t="shared" si="9"/>
        <v>0.64729532873652518</v>
      </c>
      <c r="O22" s="45">
        <f>(O3+O5+O6+O7+O14)/O16</f>
        <v>0.65159536919384453</v>
      </c>
    </row>
    <row r="23" spans="1:26" x14ac:dyDescent="0.25">
      <c r="A23" s="6" t="s">
        <v>109</v>
      </c>
      <c r="B23" s="45">
        <f>B8/B16</f>
        <v>9.3149334647609647E-2</v>
      </c>
      <c r="C23" s="45">
        <f t="shared" ref="C23:N23" si="10">C8/C16</f>
        <v>0.11810619872379216</v>
      </c>
      <c r="D23" s="45">
        <f t="shared" si="10"/>
        <v>0.11962637242584805</v>
      </c>
      <c r="E23" s="45">
        <f t="shared" si="10"/>
        <v>0.13943233654333506</v>
      </c>
      <c r="F23" s="45">
        <f t="shared" si="10"/>
        <v>0.20903466472568466</v>
      </c>
      <c r="G23" s="45">
        <f t="shared" si="10"/>
        <v>0.27441894947547912</v>
      </c>
      <c r="H23" s="45">
        <f t="shared" si="10"/>
        <v>0.25861497680583173</v>
      </c>
      <c r="I23" s="45">
        <f t="shared" si="10"/>
        <v>0.13152256112931685</v>
      </c>
      <c r="J23" s="45">
        <f t="shared" si="10"/>
        <v>0.17520726411369916</v>
      </c>
      <c r="K23" s="45">
        <f t="shared" si="10"/>
        <v>0.11882984159427697</v>
      </c>
      <c r="L23" s="45">
        <f t="shared" si="10"/>
        <v>9.5116096570188796E-2</v>
      </c>
      <c r="M23" s="45">
        <f t="shared" si="10"/>
        <v>8.63383901185443E-2</v>
      </c>
      <c r="N23" s="45">
        <f t="shared" si="10"/>
        <v>0.14398368456832084</v>
      </c>
      <c r="O23" s="45">
        <f>O8/O16</f>
        <v>0.12427643653819005</v>
      </c>
    </row>
    <row r="24" spans="1:26" x14ac:dyDescent="0.25">
      <c r="A24" s="6" t="s">
        <v>110</v>
      </c>
      <c r="B24" s="45">
        <f>B4/B16</f>
        <v>0.34567520946278957</v>
      </c>
      <c r="C24" s="45">
        <f t="shared" ref="C24:O24" si="11">C4/C16</f>
        <v>0.15023928896991795</v>
      </c>
      <c r="D24" s="45">
        <f t="shared" si="11"/>
        <v>0.40858687933577326</v>
      </c>
      <c r="E24" s="45">
        <f t="shared" si="11"/>
        <v>0.15504308160162189</v>
      </c>
      <c r="F24" s="45">
        <f t="shared" si="11"/>
        <v>0.49763442816850156</v>
      </c>
      <c r="G24" s="45">
        <f t="shared" si="11"/>
        <v>0.22433925195536941</v>
      </c>
      <c r="H24" s="45">
        <f t="shared" si="11"/>
        <v>0.23552021206096754</v>
      </c>
      <c r="I24" s="45">
        <f t="shared" si="11"/>
        <v>0.26906352407360723</v>
      </c>
      <c r="J24" s="45">
        <f t="shared" si="11"/>
        <v>0.23771548888011579</v>
      </c>
      <c r="K24" s="45">
        <f t="shared" si="11"/>
        <v>0.21085845682166579</v>
      </c>
      <c r="L24" s="45">
        <f t="shared" si="11"/>
        <v>0.27096893320408066</v>
      </c>
      <c r="M24" s="45">
        <f t="shared" si="11"/>
        <v>0.24363756942717396</v>
      </c>
      <c r="N24" s="45">
        <f t="shared" si="11"/>
        <v>0.22429833932213261</v>
      </c>
      <c r="O24" s="45">
        <f t="shared" si="11"/>
        <v>0.23794649159960468</v>
      </c>
    </row>
    <row r="25" spans="1:26" x14ac:dyDescent="0.25">
      <c r="A25" s="6" t="s">
        <v>111</v>
      </c>
      <c r="B25" s="45">
        <f>B9/B16</f>
        <v>-6.7212912764908803E-2</v>
      </c>
      <c r="C25" s="45">
        <f t="shared" ref="C25:O25" si="12">C9/C16</f>
        <v>0.13155195989061078</v>
      </c>
      <c r="D25" s="45">
        <f t="shared" si="12"/>
        <v>-0.11853389413885398</v>
      </c>
      <c r="E25" s="45">
        <f t="shared" si="12"/>
        <v>0.13928028383172836</v>
      </c>
      <c r="F25" s="45">
        <f t="shared" si="12"/>
        <v>-0.23628423255390771</v>
      </c>
      <c r="G25" s="45">
        <f t="shared" si="12"/>
        <v>1.7681728880157174E-2</v>
      </c>
      <c r="H25" s="45">
        <f t="shared" si="12"/>
        <v>-1.3253810470510274E-4</v>
      </c>
      <c r="I25" s="45">
        <f t="shared" si="12"/>
        <v>1.0713385429795815E-3</v>
      </c>
      <c r="J25" s="45">
        <f t="shared" si="12"/>
        <v>-2.0765890248716935E-2</v>
      </c>
      <c r="K25" s="45">
        <f t="shared" si="12"/>
        <v>-3.4491568727644355E-3</v>
      </c>
      <c r="L25" s="45">
        <f t="shared" si="12"/>
        <v>-2.1234362738309559E-2</v>
      </c>
      <c r="M25" s="45">
        <f t="shared" si="12"/>
        <v>-2.2942054215369309E-2</v>
      </c>
      <c r="N25" s="45">
        <f t="shared" si="12"/>
        <v>-1.557735262697873E-2</v>
      </c>
      <c r="O25" s="45">
        <f t="shared" si="12"/>
        <v>-1.3818297331639137E-2</v>
      </c>
    </row>
    <row r="26" spans="1:26" s="49" customFormat="1" x14ac:dyDescent="0.25">
      <c r="A26" s="7" t="s">
        <v>7</v>
      </c>
      <c r="B26" s="50">
        <f>SUM(B22:B25)</f>
        <v>1</v>
      </c>
      <c r="C26" s="50">
        <f t="shared" ref="C26:O26" si="13">SUM(C22:C25)</f>
        <v>1</v>
      </c>
      <c r="D26" s="50">
        <f t="shared" si="13"/>
        <v>1</v>
      </c>
      <c r="E26" s="50">
        <f t="shared" si="13"/>
        <v>1.0000000000000002</v>
      </c>
      <c r="F26" s="50">
        <f t="shared" si="13"/>
        <v>0.99999999999999989</v>
      </c>
      <c r="G26" s="50">
        <f t="shared" si="13"/>
        <v>1</v>
      </c>
      <c r="H26" s="50">
        <f t="shared" si="13"/>
        <v>1.0000000000000002</v>
      </c>
      <c r="I26" s="50">
        <f t="shared" si="13"/>
        <v>0.99999999999999989</v>
      </c>
      <c r="J26" s="50">
        <f t="shared" si="13"/>
        <v>1</v>
      </c>
      <c r="K26" s="50">
        <f t="shared" si="13"/>
        <v>0.99999999999999989</v>
      </c>
      <c r="L26" s="50">
        <f t="shared" si="13"/>
        <v>1</v>
      </c>
      <c r="M26" s="50">
        <f t="shared" si="13"/>
        <v>0.99999999999999978</v>
      </c>
      <c r="N26" s="50">
        <f t="shared" si="13"/>
        <v>1</v>
      </c>
      <c r="O26" s="50">
        <f t="shared" si="13"/>
        <v>1.0000000000000002</v>
      </c>
    </row>
    <row r="27" spans="1:26" s="8" customFormat="1" x14ac:dyDescent="0.25">
      <c r="A27" s="51" t="s">
        <v>118</v>
      </c>
    </row>
    <row r="28" spans="1:26" s="8" customFormat="1" x14ac:dyDescent="0.25">
      <c r="A28" s="8" t="s">
        <v>112</v>
      </c>
      <c r="B28" s="47">
        <v>2000</v>
      </c>
      <c r="C28" s="47">
        <f>B28+1</f>
        <v>2001</v>
      </c>
      <c r="D28" s="48">
        <f t="shared" ref="D28" si="14">C28+1</f>
        <v>2002</v>
      </c>
      <c r="E28" s="48">
        <f t="shared" ref="E28" si="15">D28+1</f>
        <v>2003</v>
      </c>
      <c r="F28" s="48">
        <f t="shared" ref="F28" si="16">E28+1</f>
        <v>2004</v>
      </c>
      <c r="G28" s="48">
        <f t="shared" ref="G28" si="17">F28+1</f>
        <v>2005</v>
      </c>
      <c r="H28" s="48">
        <f t="shared" ref="H28" si="18">G28+1</f>
        <v>2006</v>
      </c>
      <c r="I28" s="48">
        <f t="shared" ref="I28" si="19">H28+1</f>
        <v>2007</v>
      </c>
      <c r="J28" s="48">
        <f t="shared" ref="J28" si="20">I28+1</f>
        <v>2008</v>
      </c>
      <c r="K28" s="48">
        <f t="shared" ref="K28" si="21">J28+1</f>
        <v>2009</v>
      </c>
      <c r="L28" s="48">
        <v>2010</v>
      </c>
      <c r="M28" s="48">
        <v>2011</v>
      </c>
      <c r="N28" s="30">
        <v>2012</v>
      </c>
      <c r="O28" s="48">
        <v>2013</v>
      </c>
    </row>
    <row r="29" spans="1:26" x14ac:dyDescent="0.25">
      <c r="A29" s="6" t="s">
        <v>108</v>
      </c>
      <c r="B29" s="46">
        <f>B22*$B$16</f>
        <v>1020.0000000000001</v>
      </c>
      <c r="C29" s="46">
        <f>C22*$C$16</f>
        <v>1053.3</v>
      </c>
      <c r="D29" s="46">
        <f>D22*$D$16</f>
        <v>1080.7</v>
      </c>
      <c r="E29" s="46">
        <f>E22*$E$16</f>
        <v>1117.2</v>
      </c>
      <c r="F29" s="46">
        <f>F22*$F$16</f>
        <v>1164.1999999999998</v>
      </c>
      <c r="G29" s="46">
        <f>G22*$G$16</f>
        <v>1304.5</v>
      </c>
      <c r="H29" s="46">
        <f>H22*$H$16</f>
        <v>1527.1</v>
      </c>
      <c r="I29" s="46">
        <f>I22*$I$16</f>
        <v>1898.9</v>
      </c>
      <c r="J29" s="46">
        <f>J22*$J$16</f>
        <v>2309.5</v>
      </c>
      <c r="K29" s="46">
        <f>K22*$K$16</f>
        <v>2637.1</v>
      </c>
      <c r="L29" s="46">
        <f>L22*$L$16</f>
        <v>2838.5000000000005</v>
      </c>
      <c r="M29" s="46">
        <f>M22*$M$16</f>
        <v>3343.7</v>
      </c>
      <c r="N29" s="46">
        <f>N22*$N$16</f>
        <v>3332.6000000000004</v>
      </c>
      <c r="O29" s="46">
        <f>O22*$O$16</f>
        <v>3692.2000000000003</v>
      </c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x14ac:dyDescent="0.25">
      <c r="A30" s="6" t="s">
        <v>109</v>
      </c>
      <c r="B30" s="46">
        <f t="shared" ref="B30:B32" si="22">B23*$B$16</f>
        <v>151.19999999999999</v>
      </c>
      <c r="C30" s="46">
        <f t="shared" ref="C30:C33" si="23">C23*$C$16</f>
        <v>207.3</v>
      </c>
      <c r="D30" s="46">
        <f t="shared" ref="D30:D33" si="24">D23*$D$16</f>
        <v>219</v>
      </c>
      <c r="E30" s="46">
        <f t="shared" ref="E30:E33" si="25">E23*$E$16</f>
        <v>275.10000000000002</v>
      </c>
      <c r="F30" s="46">
        <f t="shared" ref="F30:F33" si="26">F23*$F$16</f>
        <v>459.5</v>
      </c>
      <c r="G30" s="46">
        <f t="shared" ref="G30:G33" si="27">G23*$G$16</f>
        <v>740.3</v>
      </c>
      <c r="H30" s="46">
        <f t="shared" ref="H30:H33" si="28">H23*$H$16</f>
        <v>780.5</v>
      </c>
      <c r="I30" s="46">
        <f t="shared" ref="I30:I33" si="29">I23*$I$16</f>
        <v>417.4</v>
      </c>
      <c r="J30" s="46">
        <f t="shared" ref="J30:J33" si="30">J23*$J$16</f>
        <v>665.7</v>
      </c>
      <c r="K30" s="46">
        <f t="shared" ref="K30:K33" si="31">K23*$K$16</f>
        <v>465.1</v>
      </c>
      <c r="L30" s="46">
        <f t="shared" ref="L30:L33" si="32">L23*$L$16</f>
        <v>412.1</v>
      </c>
      <c r="M30" s="46">
        <f t="shared" ref="M30:M33" si="33">M23*$M$16</f>
        <v>416.6</v>
      </c>
      <c r="N30" s="46">
        <f t="shared" ref="N30:N33" si="34">N23*$N$16</f>
        <v>741.3</v>
      </c>
      <c r="O30" s="46">
        <f t="shared" ref="O30:O33" si="35">O23*$O$16</f>
        <v>704.2</v>
      </c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x14ac:dyDescent="0.25">
      <c r="A31" s="6" t="s">
        <v>110</v>
      </c>
      <c r="B31" s="46">
        <f t="shared" si="22"/>
        <v>561.1</v>
      </c>
      <c r="C31" s="46">
        <f t="shared" si="23"/>
        <v>263.7</v>
      </c>
      <c r="D31" s="46">
        <f t="shared" si="24"/>
        <v>748</v>
      </c>
      <c r="E31" s="46">
        <f t="shared" si="25"/>
        <v>305.89999999999998</v>
      </c>
      <c r="F31" s="46">
        <f t="shared" si="26"/>
        <v>1093.9000000000001</v>
      </c>
      <c r="G31" s="46">
        <f t="shared" si="27"/>
        <v>605.20000000000005</v>
      </c>
      <c r="H31" s="46">
        <f t="shared" si="28"/>
        <v>710.8</v>
      </c>
      <c r="I31" s="46">
        <f t="shared" si="29"/>
        <v>853.9</v>
      </c>
      <c r="J31" s="46">
        <f t="shared" si="30"/>
        <v>903.2</v>
      </c>
      <c r="K31" s="46">
        <f t="shared" si="31"/>
        <v>825.3</v>
      </c>
      <c r="L31" s="46">
        <f t="shared" si="32"/>
        <v>1174</v>
      </c>
      <c r="M31" s="46">
        <f t="shared" si="33"/>
        <v>1175.5999999999999</v>
      </c>
      <c r="N31" s="46">
        <f t="shared" si="34"/>
        <v>1154.8</v>
      </c>
      <c r="O31" s="46">
        <f t="shared" si="35"/>
        <v>1348.3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x14ac:dyDescent="0.25">
      <c r="A32" s="6" t="s">
        <v>111</v>
      </c>
      <c r="B32" s="46">
        <f t="shared" si="22"/>
        <v>-109.09999999999997</v>
      </c>
      <c r="C32" s="46">
        <f t="shared" si="23"/>
        <v>230.90000000000003</v>
      </c>
      <c r="D32" s="46">
        <f t="shared" si="24"/>
        <v>-216.99999999999997</v>
      </c>
      <c r="E32" s="46">
        <f t="shared" si="25"/>
        <v>274.8</v>
      </c>
      <c r="F32" s="46">
        <f t="shared" si="26"/>
        <v>-519.39999999999986</v>
      </c>
      <c r="G32" s="46">
        <f t="shared" si="27"/>
        <v>47.7</v>
      </c>
      <c r="H32" s="46">
        <f t="shared" si="28"/>
        <v>-0.4</v>
      </c>
      <c r="I32" s="46">
        <f t="shared" si="29"/>
        <v>3.4</v>
      </c>
      <c r="J32" s="46">
        <f t="shared" si="30"/>
        <v>-78.900000000000006</v>
      </c>
      <c r="K32" s="46">
        <f t="shared" si="31"/>
        <v>-13.5</v>
      </c>
      <c r="L32" s="46">
        <f t="shared" si="32"/>
        <v>-92</v>
      </c>
      <c r="M32" s="46">
        <f t="shared" si="33"/>
        <v>-110.7</v>
      </c>
      <c r="N32" s="46">
        <f t="shared" si="34"/>
        <v>-80.2</v>
      </c>
      <c r="O32" s="46">
        <f t="shared" si="35"/>
        <v>-78.3</v>
      </c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s="49" customFormat="1" x14ac:dyDescent="0.25">
      <c r="A33" s="7" t="s">
        <v>7</v>
      </c>
      <c r="B33" s="52">
        <f>B26*$B$16</f>
        <v>1623.2</v>
      </c>
      <c r="C33" s="52">
        <f t="shared" si="23"/>
        <v>1755.2</v>
      </c>
      <c r="D33" s="52">
        <f t="shared" si="24"/>
        <v>1830.6999999999998</v>
      </c>
      <c r="E33" s="52">
        <f t="shared" si="25"/>
        <v>1973.0000000000002</v>
      </c>
      <c r="F33" s="52">
        <f t="shared" si="26"/>
        <v>2198.1999999999994</v>
      </c>
      <c r="G33" s="52">
        <f t="shared" si="27"/>
        <v>2697.7</v>
      </c>
      <c r="H33" s="52">
        <f t="shared" si="28"/>
        <v>3018</v>
      </c>
      <c r="I33" s="52">
        <f t="shared" si="29"/>
        <v>3173.6</v>
      </c>
      <c r="J33" s="52">
        <f t="shared" si="30"/>
        <v>3799.5000000000005</v>
      </c>
      <c r="K33" s="52">
        <f t="shared" si="31"/>
        <v>3913.9999999999995</v>
      </c>
      <c r="L33" s="52">
        <f t="shared" si="32"/>
        <v>4332.6000000000004</v>
      </c>
      <c r="M33" s="52">
        <f t="shared" si="33"/>
        <v>4825.2</v>
      </c>
      <c r="N33" s="52">
        <f t="shared" si="34"/>
        <v>5148.5000000000009</v>
      </c>
      <c r="O33" s="52">
        <f t="shared" si="35"/>
        <v>5666.4000000000005</v>
      </c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1:26" s="8" customFormat="1" x14ac:dyDescent="0.25">
      <c r="A34" s="51" t="s">
        <v>119</v>
      </c>
    </row>
    <row r="35" spans="1:26" s="1" customFormat="1" x14ac:dyDescent="0.25">
      <c r="A35" s="1" t="s">
        <v>10</v>
      </c>
      <c r="B35" s="4" t="s">
        <v>86</v>
      </c>
      <c r="C35" s="4" t="s">
        <v>87</v>
      </c>
      <c r="D35" s="4" t="s">
        <v>88</v>
      </c>
      <c r="E35" s="4" t="s">
        <v>89</v>
      </c>
      <c r="F35" s="4" t="s">
        <v>90</v>
      </c>
      <c r="G35" s="4" t="s">
        <v>104</v>
      </c>
      <c r="H35" s="4" t="s">
        <v>92</v>
      </c>
      <c r="I35" s="4" t="s">
        <v>93</v>
      </c>
      <c r="J35" s="4" t="s">
        <v>94</v>
      </c>
      <c r="K35" s="4" t="s">
        <v>55</v>
      </c>
      <c r="L35" s="4" t="s">
        <v>56</v>
      </c>
      <c r="M35" s="4" t="s">
        <v>57</v>
      </c>
      <c r="N35" s="4" t="s">
        <v>59</v>
      </c>
      <c r="O35" s="4" t="s">
        <v>58</v>
      </c>
    </row>
    <row r="36" spans="1:26" s="9" customFormat="1" x14ac:dyDescent="0.25">
      <c r="A36" s="53" t="s">
        <v>114</v>
      </c>
      <c r="B36" s="55">
        <f>B5</f>
        <v>67.599999999999994</v>
      </c>
      <c r="C36" s="55">
        <f t="shared" ref="C36:O36" si="36">C5</f>
        <v>68.7</v>
      </c>
      <c r="D36" s="55">
        <f t="shared" si="36"/>
        <v>70.599999999999994</v>
      </c>
      <c r="E36" s="55">
        <f t="shared" si="36"/>
        <v>71.2</v>
      </c>
      <c r="F36" s="55">
        <f t="shared" si="36"/>
        <v>75.099999999999994</v>
      </c>
      <c r="G36" s="55">
        <f t="shared" si="36"/>
        <v>77.8</v>
      </c>
      <c r="H36" s="55">
        <f t="shared" si="36"/>
        <v>93.5</v>
      </c>
      <c r="I36" s="55">
        <f t="shared" si="36"/>
        <v>108.8</v>
      </c>
      <c r="J36" s="55">
        <f t="shared" si="36"/>
        <v>132</v>
      </c>
      <c r="K36" s="55">
        <f t="shared" si="36"/>
        <v>134.30000000000001</v>
      </c>
      <c r="L36" s="55">
        <f t="shared" si="36"/>
        <v>250.3</v>
      </c>
      <c r="M36" s="55">
        <f t="shared" si="36"/>
        <v>287.5</v>
      </c>
      <c r="N36" s="55">
        <f t="shared" si="36"/>
        <v>333.8</v>
      </c>
      <c r="O36" s="55">
        <f t="shared" si="36"/>
        <v>374.9</v>
      </c>
    </row>
    <row r="37" spans="1:26" s="10" customFormat="1" x14ac:dyDescent="0.25">
      <c r="A37" s="41" t="s">
        <v>115</v>
      </c>
      <c r="B37" s="44">
        <f>B7+B8</f>
        <v>196.2</v>
      </c>
      <c r="C37" s="44">
        <f t="shared" ref="C37:O37" si="37">C7+C8</f>
        <v>253.60000000000002</v>
      </c>
      <c r="D37" s="44">
        <f t="shared" si="37"/>
        <v>265.5</v>
      </c>
      <c r="E37" s="44">
        <f t="shared" si="37"/>
        <v>321.90000000000003</v>
      </c>
      <c r="F37" s="44">
        <f t="shared" si="37"/>
        <v>507.1</v>
      </c>
      <c r="G37" s="44">
        <f t="shared" si="37"/>
        <v>785.19999999999993</v>
      </c>
      <c r="H37" s="44">
        <f t="shared" si="37"/>
        <v>832.5</v>
      </c>
      <c r="I37" s="44">
        <f t="shared" si="37"/>
        <v>469.09999999999997</v>
      </c>
      <c r="J37" s="44">
        <f t="shared" si="37"/>
        <v>718.1</v>
      </c>
      <c r="K37" s="44">
        <f t="shared" si="37"/>
        <v>528.20000000000005</v>
      </c>
      <c r="L37" s="44">
        <f t="shared" si="37"/>
        <v>481.5</v>
      </c>
      <c r="M37" s="44">
        <f t="shared" si="37"/>
        <v>506.20000000000005</v>
      </c>
      <c r="N37" s="44">
        <f t="shared" si="37"/>
        <v>834.59999999999991</v>
      </c>
      <c r="O37" s="44">
        <f t="shared" si="37"/>
        <v>800.5</v>
      </c>
    </row>
    <row r="38" spans="1:26" s="10" customFormat="1" x14ac:dyDescent="0.25">
      <c r="A38" s="41" t="s">
        <v>116</v>
      </c>
      <c r="B38" s="56">
        <f>B4/B16</f>
        <v>0.34567520946278957</v>
      </c>
      <c r="C38" s="56">
        <f t="shared" ref="C38:O38" si="38">C4/C16</f>
        <v>0.15023928896991795</v>
      </c>
      <c r="D38" s="56">
        <f t="shared" si="38"/>
        <v>0.40858687933577326</v>
      </c>
      <c r="E38" s="56">
        <f t="shared" si="38"/>
        <v>0.15504308160162189</v>
      </c>
      <c r="F38" s="56">
        <f t="shared" si="38"/>
        <v>0.49763442816850156</v>
      </c>
      <c r="G38" s="56">
        <f t="shared" si="38"/>
        <v>0.22433925195536941</v>
      </c>
      <c r="H38" s="56">
        <f t="shared" si="38"/>
        <v>0.23552021206096754</v>
      </c>
      <c r="I38" s="56">
        <f t="shared" si="38"/>
        <v>0.26906352407360723</v>
      </c>
      <c r="J38" s="56">
        <f t="shared" si="38"/>
        <v>0.23771548888011579</v>
      </c>
      <c r="K38" s="56">
        <f t="shared" si="38"/>
        <v>0.21085845682166579</v>
      </c>
      <c r="L38" s="56">
        <f t="shared" si="38"/>
        <v>0.27096893320408066</v>
      </c>
      <c r="M38" s="56">
        <f t="shared" si="38"/>
        <v>0.24363756942717396</v>
      </c>
      <c r="N38" s="56">
        <f t="shared" si="38"/>
        <v>0.22429833932213261</v>
      </c>
      <c r="O38" s="56">
        <f t="shared" si="38"/>
        <v>0.23794649159960468</v>
      </c>
    </row>
    <row r="39" spans="1:26" s="1" customFormat="1" x14ac:dyDescent="0.25">
      <c r="A39" s="54" t="s">
        <v>117</v>
      </c>
      <c r="B39" s="57">
        <f>B37/B16</f>
        <v>0.1208723509117792</v>
      </c>
      <c r="C39" s="57">
        <f t="shared" ref="C39:O39" si="39">C37/C16</f>
        <v>0.14448495897903374</v>
      </c>
      <c r="D39" s="57">
        <f t="shared" si="39"/>
        <v>0.14502649259845962</v>
      </c>
      <c r="E39" s="57">
        <f t="shared" si="39"/>
        <v>0.16315255955397875</v>
      </c>
      <c r="F39" s="57">
        <f t="shared" si="39"/>
        <v>0.23068874533709402</v>
      </c>
      <c r="G39" s="57">
        <f t="shared" si="39"/>
        <v>0.29106275716350966</v>
      </c>
      <c r="H39" s="57">
        <f t="shared" si="39"/>
        <v>0.27584493041749508</v>
      </c>
      <c r="I39" s="57">
        <f t="shared" si="39"/>
        <v>0.14781320897403577</v>
      </c>
      <c r="J39" s="57">
        <f t="shared" si="39"/>
        <v>0.18899855244111066</v>
      </c>
      <c r="K39" s="57">
        <f t="shared" si="39"/>
        <v>0.13495145631067962</v>
      </c>
      <c r="L39" s="57">
        <f t="shared" si="39"/>
        <v>0.11113419194017449</v>
      </c>
      <c r="M39" s="57">
        <f t="shared" si="39"/>
        <v>0.10490756859819282</v>
      </c>
      <c r="N39" s="57">
        <f t="shared" si="39"/>
        <v>0.16210546761192576</v>
      </c>
      <c r="O39" s="57">
        <f t="shared" si="39"/>
        <v>0.14127135394606805</v>
      </c>
    </row>
    <row r="41" spans="1:26" x14ac:dyDescent="0.25">
      <c r="A41">
        <v>100</v>
      </c>
    </row>
  </sheetData>
  <pageMargins left="0.7" right="0.7" top="0.75" bottom="0.75" header="0.3" footer="0.3"/>
  <pageSetup scale="44" fitToWidth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M55"/>
  <sheetViews>
    <sheetView topLeftCell="A19" zoomScale="80" zoomScaleNormal="80" workbookViewId="0">
      <selection activeCell="A52" sqref="A52:A55"/>
    </sheetView>
  </sheetViews>
  <sheetFormatPr defaultRowHeight="15" x14ac:dyDescent="0.25"/>
  <cols>
    <col min="1" max="1" width="55.28515625" customWidth="1"/>
    <col min="2" max="12" width="9.42578125" bestFit="1" customWidth="1"/>
    <col min="13" max="13" width="10.5703125" bestFit="1" customWidth="1"/>
    <col min="14" max="14" width="9.42578125" bestFit="1" customWidth="1"/>
    <col min="15" max="31" width="10.5703125" bestFit="1" customWidth="1"/>
    <col min="32" max="32" width="11.28515625" bestFit="1" customWidth="1"/>
    <col min="33" max="33" width="11.42578125" bestFit="1" customWidth="1"/>
    <col min="34" max="40" width="11.28515625" bestFit="1" customWidth="1"/>
    <col min="41" max="41" width="26.28515625" customWidth="1"/>
    <col min="42" max="42" width="24.140625" bestFit="1" customWidth="1"/>
    <col min="43" max="43" width="10.85546875" bestFit="1" customWidth="1"/>
  </cols>
  <sheetData>
    <row r="1" spans="1:65" s="1" customFormat="1" x14ac:dyDescent="0.25">
      <c r="A1" s="2" t="s">
        <v>11</v>
      </c>
      <c r="B1" s="34" t="s">
        <v>98</v>
      </c>
      <c r="C1" s="35" t="s">
        <v>99</v>
      </c>
    </row>
    <row r="2" spans="1:65" s="8" customFormat="1" x14ac:dyDescent="0.25">
      <c r="A2" s="100" t="s">
        <v>12</v>
      </c>
      <c r="B2" s="15" t="s">
        <v>60</v>
      </c>
      <c r="C2" s="16" t="s">
        <v>61</v>
      </c>
      <c r="D2" s="16" t="s">
        <v>62</v>
      </c>
      <c r="E2" s="17" t="s">
        <v>63</v>
      </c>
      <c r="F2" s="16" t="s">
        <v>64</v>
      </c>
      <c r="G2" s="16" t="s">
        <v>65</v>
      </c>
      <c r="H2" s="17" t="s">
        <v>66</v>
      </c>
      <c r="I2" s="16" t="s">
        <v>67</v>
      </c>
      <c r="J2" s="16" t="s">
        <v>68</v>
      </c>
      <c r="K2" s="17" t="s">
        <v>69</v>
      </c>
      <c r="L2" s="16" t="s">
        <v>70</v>
      </c>
      <c r="M2" s="16" t="s">
        <v>71</v>
      </c>
      <c r="N2" s="17" t="s">
        <v>72</v>
      </c>
      <c r="O2" s="16" t="s">
        <v>73</v>
      </c>
      <c r="P2" s="16" t="s">
        <v>74</v>
      </c>
      <c r="Q2" s="17" t="s">
        <v>75</v>
      </c>
      <c r="R2" s="16" t="s">
        <v>76</v>
      </c>
      <c r="S2" s="16" t="s">
        <v>77</v>
      </c>
      <c r="T2" s="17" t="s">
        <v>78</v>
      </c>
      <c r="U2" s="16" t="s">
        <v>79</v>
      </c>
      <c r="V2" s="16" t="s">
        <v>80</v>
      </c>
      <c r="W2" s="17" t="s">
        <v>81</v>
      </c>
      <c r="X2" s="16" t="s">
        <v>82</v>
      </c>
      <c r="Y2" s="16" t="s">
        <v>83</v>
      </c>
      <c r="Z2" s="17" t="s">
        <v>84</v>
      </c>
      <c r="AA2" s="16" t="s">
        <v>85</v>
      </c>
      <c r="AB2" s="16" t="s">
        <v>86</v>
      </c>
      <c r="AC2" s="17" t="s">
        <v>87</v>
      </c>
      <c r="AD2" s="16" t="s">
        <v>88</v>
      </c>
      <c r="AE2" s="16" t="s">
        <v>89</v>
      </c>
      <c r="AF2" s="17" t="s">
        <v>90</v>
      </c>
      <c r="AG2" s="16" t="s">
        <v>91</v>
      </c>
      <c r="AH2" s="16" t="s">
        <v>92</v>
      </c>
      <c r="AI2" s="17" t="s">
        <v>93</v>
      </c>
      <c r="AJ2" s="16" t="s">
        <v>94</v>
      </c>
      <c r="AK2" s="16" t="s">
        <v>55</v>
      </c>
      <c r="AL2" s="17" t="s">
        <v>56</v>
      </c>
      <c r="AM2" s="17" t="s">
        <v>57</v>
      </c>
      <c r="AN2" s="33" t="s">
        <v>59</v>
      </c>
      <c r="AO2" s="30" t="s">
        <v>173</v>
      </c>
      <c r="AP2" s="30" t="s">
        <v>172</v>
      </c>
    </row>
    <row r="3" spans="1:65" x14ac:dyDescent="0.25">
      <c r="A3" s="79" t="s">
        <v>13</v>
      </c>
      <c r="B3" s="13">
        <v>168835</v>
      </c>
      <c r="C3" s="13">
        <v>211930</v>
      </c>
      <c r="D3" s="13">
        <v>226377</v>
      </c>
      <c r="E3" s="13">
        <v>219441</v>
      </c>
      <c r="F3" s="13">
        <v>237196</v>
      </c>
      <c r="G3" s="13">
        <v>235624</v>
      </c>
      <c r="H3" s="13">
        <v>245113</v>
      </c>
      <c r="I3" s="13">
        <v>252897</v>
      </c>
      <c r="J3" s="13">
        <v>274947</v>
      </c>
      <c r="K3" s="13">
        <v>302280</v>
      </c>
      <c r="L3" s="13">
        <v>321699</v>
      </c>
      <c r="M3" s="13">
        <v>327473</v>
      </c>
      <c r="N3" s="13">
        <v>333399</v>
      </c>
      <c r="O3" s="13">
        <v>305980</v>
      </c>
      <c r="P3" s="13">
        <v>314149</v>
      </c>
      <c r="Q3" s="13">
        <v>337767</v>
      </c>
      <c r="R3" s="13">
        <v>333085</v>
      </c>
      <c r="S3" s="13">
        <v>335011</v>
      </c>
      <c r="T3" s="13">
        <v>333688</v>
      </c>
      <c r="U3" s="13">
        <v>338957</v>
      </c>
      <c r="V3" s="13">
        <v>319207</v>
      </c>
      <c r="W3" s="13">
        <v>336669</v>
      </c>
      <c r="X3" s="13">
        <v>320130</v>
      </c>
      <c r="Y3" s="13">
        <v>339725</v>
      </c>
      <c r="Z3" s="13">
        <v>321743</v>
      </c>
      <c r="AA3" s="13">
        <v>321307</v>
      </c>
      <c r="AB3" s="13">
        <v>338176</v>
      </c>
      <c r="AC3" s="13">
        <v>327952</v>
      </c>
      <c r="AD3" s="13">
        <v>331492</v>
      </c>
      <c r="AE3" s="13">
        <v>321319</v>
      </c>
      <c r="AF3" s="13">
        <v>349727</v>
      </c>
      <c r="AG3" s="13">
        <v>318985</v>
      </c>
      <c r="AH3" s="13">
        <v>340636</v>
      </c>
      <c r="AI3" s="13">
        <v>375807</v>
      </c>
      <c r="AJ3" s="13">
        <v>392026</v>
      </c>
      <c r="AK3" s="13">
        <v>446333</v>
      </c>
      <c r="AL3" s="13">
        <v>433203</v>
      </c>
      <c r="AM3" s="13">
        <v>493474</v>
      </c>
      <c r="AN3" s="22">
        <v>500700</v>
      </c>
      <c r="AO3" s="64">
        <v>519400</v>
      </c>
      <c r="AP3" s="64">
        <v>577100</v>
      </c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</row>
    <row r="4" spans="1:65" x14ac:dyDescent="0.25">
      <c r="A4" s="79" t="s">
        <v>14</v>
      </c>
      <c r="B4" s="13">
        <v>270</v>
      </c>
      <c r="C4" s="13">
        <v>966</v>
      </c>
      <c r="D4" s="13">
        <v>1555</v>
      </c>
      <c r="E4" s="13">
        <v>1710</v>
      </c>
      <c r="F4" s="13">
        <v>3162</v>
      </c>
      <c r="G4" s="18">
        <v>3901</v>
      </c>
      <c r="H4" s="18">
        <v>5530</v>
      </c>
      <c r="I4" s="18">
        <v>5937</v>
      </c>
      <c r="J4" s="18">
        <v>8830</v>
      </c>
      <c r="K4" s="18">
        <v>7270</v>
      </c>
      <c r="L4" s="18">
        <v>8629</v>
      </c>
      <c r="M4" s="13">
        <v>17643</v>
      </c>
      <c r="N4" s="13">
        <v>8364</v>
      </c>
      <c r="O4" s="13">
        <v>11220</v>
      </c>
      <c r="P4" s="13">
        <v>14422</v>
      </c>
      <c r="Q4" s="13">
        <v>13304</v>
      </c>
      <c r="R4" s="13">
        <v>12780</v>
      </c>
      <c r="S4" s="13">
        <v>14643</v>
      </c>
      <c r="T4" s="13">
        <v>14138</v>
      </c>
      <c r="U4" s="13">
        <v>13931</v>
      </c>
      <c r="V4" s="13">
        <v>14568</v>
      </c>
      <c r="W4" s="13">
        <v>11576</v>
      </c>
      <c r="X4" s="13">
        <v>10633</v>
      </c>
      <c r="Y4" s="13">
        <v>11023</v>
      </c>
      <c r="Z4" s="13">
        <v>13221</v>
      </c>
      <c r="AA4" s="13">
        <v>18731</v>
      </c>
      <c r="AB4" s="13">
        <v>35062</v>
      </c>
      <c r="AC4" s="13">
        <v>40575</v>
      </c>
      <c r="AD4" s="13">
        <v>33502</v>
      </c>
      <c r="AE4" s="13">
        <v>139534</v>
      </c>
      <c r="AF4" s="13">
        <v>179076</v>
      </c>
      <c r="AG4" s="13">
        <v>218962</v>
      </c>
      <c r="AH4" s="13">
        <v>235280</v>
      </c>
      <c r="AI4" s="13">
        <v>237515</v>
      </c>
      <c r="AJ4" s="13">
        <v>216334</v>
      </c>
      <c r="AK4" s="13">
        <v>258358</v>
      </c>
      <c r="AL4" s="13">
        <v>237551</v>
      </c>
      <c r="AM4" s="13">
        <v>235025</v>
      </c>
      <c r="AN4" s="22">
        <v>196500</v>
      </c>
      <c r="AO4" s="64">
        <v>164400</v>
      </c>
      <c r="AP4" s="64">
        <v>168100</v>
      </c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</row>
    <row r="5" spans="1:65" x14ac:dyDescent="0.25">
      <c r="A5" s="79" t="s">
        <v>15</v>
      </c>
      <c r="B5" s="13">
        <v>97</v>
      </c>
      <c r="C5" s="13">
        <v>322</v>
      </c>
      <c r="D5" s="13">
        <v>659</v>
      </c>
      <c r="E5" s="13">
        <v>814</v>
      </c>
      <c r="F5" s="13">
        <v>1446</v>
      </c>
      <c r="G5" s="13">
        <v>2755</v>
      </c>
      <c r="H5" s="13">
        <v>3547</v>
      </c>
      <c r="I5" s="13">
        <v>3409</v>
      </c>
      <c r="J5" s="13">
        <v>5881</v>
      </c>
      <c r="K5" s="13">
        <v>5134</v>
      </c>
      <c r="L5" s="13">
        <v>5584</v>
      </c>
      <c r="M5" s="13">
        <v>7183</v>
      </c>
      <c r="N5" s="13">
        <v>13056</v>
      </c>
      <c r="O5" s="13">
        <v>10436</v>
      </c>
      <c r="P5" s="13">
        <v>18493</v>
      </c>
      <c r="Q5" s="13">
        <v>12413</v>
      </c>
      <c r="R5" s="13">
        <v>13994</v>
      </c>
      <c r="S5" s="13">
        <v>13150</v>
      </c>
      <c r="T5" s="13">
        <v>13782</v>
      </c>
      <c r="U5" s="13">
        <v>16164</v>
      </c>
      <c r="V5" s="13">
        <v>13993</v>
      </c>
      <c r="W5" s="13">
        <v>15293</v>
      </c>
      <c r="X5" s="13">
        <v>13660</v>
      </c>
      <c r="Y5" s="13">
        <v>13679</v>
      </c>
      <c r="Z5" s="13">
        <v>14935</v>
      </c>
      <c r="AA5" s="13">
        <v>16965</v>
      </c>
      <c r="AB5" s="13">
        <v>18490</v>
      </c>
      <c r="AC5" s="13">
        <v>19686</v>
      </c>
      <c r="AD5" s="13">
        <v>23491</v>
      </c>
      <c r="AE5" s="13">
        <v>24601</v>
      </c>
      <c r="AF5" s="13">
        <v>28146</v>
      </c>
      <c r="AG5" s="13">
        <v>29082</v>
      </c>
      <c r="AH5" s="13">
        <v>30721</v>
      </c>
      <c r="AI5" s="13">
        <v>40302</v>
      </c>
      <c r="AJ5" s="13">
        <v>54962</v>
      </c>
      <c r="AK5" s="13">
        <v>63501</v>
      </c>
      <c r="AL5" s="13">
        <v>62768</v>
      </c>
      <c r="AM5" s="13">
        <v>66757</v>
      </c>
      <c r="AN5" s="22">
        <v>61400</v>
      </c>
      <c r="AO5" s="64">
        <v>60100</v>
      </c>
      <c r="AP5" s="64">
        <v>60400</v>
      </c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</row>
    <row r="6" spans="1:65" x14ac:dyDescent="0.25">
      <c r="A6" s="79" t="s">
        <v>16</v>
      </c>
      <c r="B6" s="18">
        <v>1949</v>
      </c>
      <c r="C6" s="18">
        <v>1889</v>
      </c>
      <c r="D6" s="18">
        <v>3976</v>
      </c>
      <c r="E6" s="18">
        <v>3801</v>
      </c>
      <c r="F6" s="18">
        <v>4634</v>
      </c>
      <c r="G6" s="18">
        <v>3902</v>
      </c>
      <c r="H6" s="18">
        <v>2816</v>
      </c>
      <c r="I6" s="18">
        <v>4005</v>
      </c>
      <c r="J6" s="18">
        <v>7207</v>
      </c>
      <c r="K6" s="18">
        <v>5314</v>
      </c>
      <c r="L6" s="18">
        <v>5271</v>
      </c>
      <c r="M6" s="18">
        <v>6376</v>
      </c>
      <c r="N6" s="18">
        <v>6514</v>
      </c>
      <c r="O6" s="18">
        <v>9825</v>
      </c>
      <c r="P6" s="18">
        <v>8930</v>
      </c>
      <c r="Q6" s="18">
        <v>10117</v>
      </c>
      <c r="R6" s="18">
        <v>12332</v>
      </c>
      <c r="S6" s="18">
        <v>15729</v>
      </c>
      <c r="T6" s="18">
        <v>11982</v>
      </c>
      <c r="U6" s="18">
        <v>11987</v>
      </c>
      <c r="V6" s="18">
        <v>12009</v>
      </c>
      <c r="W6" s="18">
        <v>12266</v>
      </c>
      <c r="X6" s="18">
        <v>12096</v>
      </c>
      <c r="Y6" s="18">
        <v>12768</v>
      </c>
      <c r="Z6" s="18">
        <v>12281</v>
      </c>
      <c r="AA6" s="18">
        <v>13609</v>
      </c>
      <c r="AB6" s="18">
        <v>13942</v>
      </c>
      <c r="AC6" s="18">
        <v>13769</v>
      </c>
      <c r="AD6" s="18">
        <v>16753</v>
      </c>
      <c r="AE6" s="18">
        <v>18121</v>
      </c>
      <c r="AF6" s="18">
        <v>19108</v>
      </c>
      <c r="AG6" s="18">
        <v>21044</v>
      </c>
      <c r="AH6" s="18">
        <v>18107</v>
      </c>
      <c r="AI6" s="18">
        <v>18157</v>
      </c>
      <c r="AJ6" s="18">
        <v>29545</v>
      </c>
      <c r="AK6" s="18">
        <v>46890</v>
      </c>
      <c r="AL6" s="18">
        <v>36121</v>
      </c>
      <c r="AM6" s="18">
        <v>40736</v>
      </c>
      <c r="AN6" s="22">
        <v>43500</v>
      </c>
      <c r="AO6" s="64">
        <v>36400</v>
      </c>
      <c r="AP6" s="64">
        <v>37600</v>
      </c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</row>
    <row r="7" spans="1:65" x14ac:dyDescent="0.25">
      <c r="A7" s="79" t="s">
        <v>17</v>
      </c>
      <c r="B7" s="13">
        <v>3418</v>
      </c>
      <c r="C7" s="13">
        <v>3424</v>
      </c>
      <c r="D7" s="13">
        <v>4292</v>
      </c>
      <c r="E7" s="13">
        <v>6199</v>
      </c>
      <c r="F7" s="13">
        <v>8188</v>
      </c>
      <c r="G7" s="13">
        <v>9760</v>
      </c>
      <c r="H7" s="13">
        <v>9657</v>
      </c>
      <c r="I7" s="13">
        <v>11590</v>
      </c>
      <c r="J7" s="13">
        <v>12474</v>
      </c>
      <c r="K7" s="13">
        <v>10524</v>
      </c>
      <c r="L7" s="13">
        <v>16384</v>
      </c>
      <c r="M7" s="13">
        <v>17693</v>
      </c>
      <c r="N7" s="13">
        <v>19647</v>
      </c>
      <c r="O7" s="13">
        <v>19024</v>
      </c>
      <c r="P7" s="13">
        <v>26774</v>
      </c>
      <c r="Q7" s="13">
        <v>25276</v>
      </c>
      <c r="R7" s="13">
        <v>22747</v>
      </c>
      <c r="S7" s="13">
        <v>29184</v>
      </c>
      <c r="T7" s="13">
        <v>23978</v>
      </c>
      <c r="U7" s="13">
        <v>23407</v>
      </c>
      <c r="V7" s="13">
        <v>21477</v>
      </c>
      <c r="W7" s="13">
        <v>21769</v>
      </c>
      <c r="X7" s="13">
        <v>20572</v>
      </c>
      <c r="Y7" s="13">
        <v>19326</v>
      </c>
      <c r="Z7" s="13">
        <v>18751</v>
      </c>
      <c r="AA7" s="13">
        <v>18793</v>
      </c>
      <c r="AB7" s="13">
        <v>15986</v>
      </c>
      <c r="AC7" s="13">
        <v>16445</v>
      </c>
      <c r="AD7" s="13">
        <v>20925</v>
      </c>
      <c r="AE7" s="13">
        <v>21942</v>
      </c>
      <c r="AF7" s="13">
        <v>29362</v>
      </c>
      <c r="AG7" s="13">
        <v>28715</v>
      </c>
      <c r="AH7" s="13">
        <v>28043</v>
      </c>
      <c r="AI7" s="13">
        <v>33107</v>
      </c>
      <c r="AJ7" s="13">
        <v>31465</v>
      </c>
      <c r="AK7" s="13">
        <v>42465</v>
      </c>
      <c r="AL7" s="13">
        <v>33934</v>
      </c>
      <c r="AM7" s="13">
        <v>46305</v>
      </c>
      <c r="AN7" s="22">
        <v>49200</v>
      </c>
      <c r="AO7" s="64">
        <v>59500</v>
      </c>
      <c r="AP7" s="64">
        <v>61900</v>
      </c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</row>
    <row r="8" spans="1:65" x14ac:dyDescent="0.25">
      <c r="A8" s="79" t="s">
        <v>18</v>
      </c>
      <c r="B8" s="13">
        <v>580</v>
      </c>
      <c r="C8" s="13">
        <v>406</v>
      </c>
      <c r="D8" s="13">
        <v>1068</v>
      </c>
      <c r="E8" s="13">
        <v>2103</v>
      </c>
      <c r="F8" s="13">
        <v>3833</v>
      </c>
      <c r="G8" s="13">
        <v>3702</v>
      </c>
      <c r="H8" s="13">
        <v>4591</v>
      </c>
      <c r="I8" s="13">
        <v>5541</v>
      </c>
      <c r="J8" s="13">
        <v>4146</v>
      </c>
      <c r="K8" s="13">
        <v>4986</v>
      </c>
      <c r="L8" s="13">
        <v>6789</v>
      </c>
      <c r="M8" s="13">
        <v>6759</v>
      </c>
      <c r="N8" s="13">
        <v>7367</v>
      </c>
      <c r="O8" s="13">
        <v>9495</v>
      </c>
      <c r="P8" s="13">
        <v>9950</v>
      </c>
      <c r="Q8" s="13">
        <v>10397</v>
      </c>
      <c r="R8" s="13">
        <v>10775</v>
      </c>
      <c r="S8" s="13">
        <v>11413</v>
      </c>
      <c r="T8" s="13">
        <v>10905</v>
      </c>
      <c r="U8" s="13">
        <v>10790</v>
      </c>
      <c r="V8" s="13">
        <v>10991</v>
      </c>
      <c r="W8" s="13">
        <v>11703</v>
      </c>
      <c r="X8" s="13">
        <v>11149</v>
      </c>
      <c r="Y8" s="13">
        <v>10092</v>
      </c>
      <c r="Z8" s="13">
        <v>10091</v>
      </c>
      <c r="AA8" s="13">
        <v>10289</v>
      </c>
      <c r="AB8" s="13">
        <v>10720</v>
      </c>
      <c r="AC8" s="13">
        <v>10326</v>
      </c>
      <c r="AD8" s="13">
        <v>12229</v>
      </c>
      <c r="AE8" s="13">
        <v>12058</v>
      </c>
      <c r="AF8" s="13">
        <v>13932</v>
      </c>
      <c r="AG8" s="13">
        <v>13034</v>
      </c>
      <c r="AH8" s="13">
        <v>13120</v>
      </c>
      <c r="AI8" s="13">
        <v>17157</v>
      </c>
      <c r="AJ8" s="13">
        <v>20319</v>
      </c>
      <c r="AK8" s="13">
        <v>25037</v>
      </c>
      <c r="AL8" s="13">
        <v>30114</v>
      </c>
      <c r="AM8" s="13">
        <v>32949</v>
      </c>
      <c r="AN8" s="22">
        <v>31100</v>
      </c>
      <c r="AO8" s="64">
        <v>29300</v>
      </c>
      <c r="AP8" s="64">
        <v>30300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</row>
    <row r="9" spans="1:65" x14ac:dyDescent="0.25">
      <c r="A9" s="79" t="s">
        <v>19</v>
      </c>
      <c r="B9" s="13">
        <v>4</v>
      </c>
      <c r="C9" s="13">
        <v>4</v>
      </c>
      <c r="D9" s="13">
        <v>5</v>
      </c>
      <c r="E9" s="13">
        <v>1</v>
      </c>
      <c r="F9" s="13">
        <v>12</v>
      </c>
      <c r="G9" s="13">
        <v>21</v>
      </c>
      <c r="H9" s="14">
        <v>0</v>
      </c>
      <c r="I9" s="13">
        <v>1</v>
      </c>
      <c r="J9" s="13">
        <v>6</v>
      </c>
      <c r="K9" s="13">
        <v>48</v>
      </c>
      <c r="L9" s="13">
        <v>58</v>
      </c>
      <c r="M9" s="13">
        <v>61</v>
      </c>
      <c r="N9" s="13">
        <v>63</v>
      </c>
      <c r="O9" s="13">
        <v>159</v>
      </c>
      <c r="P9" s="13">
        <v>139</v>
      </c>
      <c r="Q9" s="13">
        <v>163</v>
      </c>
      <c r="R9" s="13">
        <v>293</v>
      </c>
      <c r="S9" s="13">
        <v>295</v>
      </c>
      <c r="T9" s="13">
        <v>210</v>
      </c>
      <c r="U9" s="13">
        <v>2848</v>
      </c>
      <c r="V9" s="13">
        <v>2944</v>
      </c>
      <c r="W9" s="13">
        <v>2944</v>
      </c>
      <c r="X9" s="13">
        <v>2988</v>
      </c>
      <c r="Y9" s="13">
        <v>2898</v>
      </c>
      <c r="Z9" s="13">
        <v>2916</v>
      </c>
      <c r="AA9" s="13">
        <v>3054</v>
      </c>
      <c r="AB9" s="13">
        <v>3106</v>
      </c>
      <c r="AC9" s="13">
        <v>22035</v>
      </c>
      <c r="AD9" s="13">
        <v>24767</v>
      </c>
      <c r="AE9" s="13">
        <v>19312</v>
      </c>
      <c r="AF9" s="13">
        <v>16344</v>
      </c>
      <c r="AG9" s="13">
        <v>21386</v>
      </c>
      <c r="AH9" s="13">
        <v>25696</v>
      </c>
      <c r="AI9" s="13">
        <v>28205</v>
      </c>
      <c r="AJ9" s="13">
        <v>26376</v>
      </c>
      <c r="AK9" s="13">
        <v>25456</v>
      </c>
      <c r="AL9" s="13">
        <v>28303</v>
      </c>
      <c r="AM9" s="13">
        <v>28701</v>
      </c>
      <c r="AN9" s="22">
        <v>34100</v>
      </c>
      <c r="AO9" s="64">
        <v>29500</v>
      </c>
      <c r="AP9" s="64">
        <v>27100</v>
      </c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</row>
    <row r="10" spans="1:65" x14ac:dyDescent="0.25">
      <c r="A10" s="79" t="s">
        <v>20</v>
      </c>
      <c r="B10" s="13">
        <v>180</v>
      </c>
      <c r="C10" s="13">
        <v>95</v>
      </c>
      <c r="D10" s="13">
        <v>260</v>
      </c>
      <c r="E10" s="13">
        <v>1479</v>
      </c>
      <c r="F10" s="13">
        <v>2501</v>
      </c>
      <c r="G10" s="13">
        <v>2383</v>
      </c>
      <c r="H10" s="13">
        <v>2482</v>
      </c>
      <c r="I10" s="13">
        <v>2502</v>
      </c>
      <c r="J10" s="13">
        <v>2289</v>
      </c>
      <c r="K10" s="13">
        <v>2283</v>
      </c>
      <c r="L10" s="13">
        <v>3459</v>
      </c>
      <c r="M10" s="13">
        <v>3602</v>
      </c>
      <c r="N10" s="13">
        <v>3058</v>
      </c>
      <c r="O10" s="13">
        <v>2979</v>
      </c>
      <c r="P10" s="13">
        <v>5590</v>
      </c>
      <c r="Q10" s="13">
        <v>5358</v>
      </c>
      <c r="R10" s="13">
        <v>3968</v>
      </c>
      <c r="S10" s="13">
        <v>5179</v>
      </c>
      <c r="T10" s="13">
        <v>5367</v>
      </c>
      <c r="U10" s="13">
        <v>7063</v>
      </c>
      <c r="V10" s="13">
        <v>6543</v>
      </c>
      <c r="W10" s="13">
        <v>6894</v>
      </c>
      <c r="X10" s="13">
        <v>5441</v>
      </c>
      <c r="Y10" s="13">
        <v>7128</v>
      </c>
      <c r="Z10" s="13">
        <v>8490</v>
      </c>
      <c r="AA10" s="13">
        <v>8310</v>
      </c>
      <c r="AB10" s="13">
        <v>8888</v>
      </c>
      <c r="AC10" s="13">
        <v>10251</v>
      </c>
      <c r="AD10" s="13">
        <v>11875</v>
      </c>
      <c r="AE10" s="13">
        <v>11438</v>
      </c>
      <c r="AF10" s="13">
        <v>10738</v>
      </c>
      <c r="AG10" s="13">
        <v>12064</v>
      </c>
      <c r="AH10" s="13">
        <v>10589</v>
      </c>
      <c r="AI10" s="13">
        <v>8443</v>
      </c>
      <c r="AJ10" s="13">
        <v>15133</v>
      </c>
      <c r="AK10" s="13">
        <v>18024</v>
      </c>
      <c r="AL10" s="13">
        <v>31173</v>
      </c>
      <c r="AM10" s="13">
        <v>34988</v>
      </c>
      <c r="AN10" s="22">
        <v>34200</v>
      </c>
      <c r="AO10" s="64">
        <v>26300</v>
      </c>
      <c r="AP10" s="64">
        <v>26900</v>
      </c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spans="1:65" x14ac:dyDescent="0.25">
      <c r="A11" s="79" t="s">
        <v>21</v>
      </c>
      <c r="B11" s="14">
        <v>0</v>
      </c>
      <c r="C11" s="13">
        <v>9</v>
      </c>
      <c r="D11" s="13">
        <v>35</v>
      </c>
      <c r="E11" s="13">
        <v>359</v>
      </c>
      <c r="F11" s="13">
        <v>934</v>
      </c>
      <c r="G11" s="13">
        <v>1312</v>
      </c>
      <c r="H11" s="13">
        <v>644</v>
      </c>
      <c r="I11" s="13">
        <v>690</v>
      </c>
      <c r="J11" s="13">
        <v>1148</v>
      </c>
      <c r="K11" s="13">
        <v>1187</v>
      </c>
      <c r="L11" s="13">
        <v>1385</v>
      </c>
      <c r="M11" s="13">
        <v>1256</v>
      </c>
      <c r="N11" s="13">
        <v>9186</v>
      </c>
      <c r="O11" s="13">
        <v>1635</v>
      </c>
      <c r="P11" s="13">
        <v>1845</v>
      </c>
      <c r="Q11" s="13">
        <v>2007</v>
      </c>
      <c r="R11" s="13">
        <v>2426</v>
      </c>
      <c r="S11" s="13">
        <v>2945</v>
      </c>
      <c r="T11" s="13">
        <v>2312</v>
      </c>
      <c r="U11" s="13">
        <v>2821</v>
      </c>
      <c r="V11" s="13">
        <v>3413</v>
      </c>
      <c r="W11" s="13">
        <v>3948</v>
      </c>
      <c r="X11" s="13">
        <v>2844</v>
      </c>
      <c r="Y11" s="13">
        <v>2270</v>
      </c>
      <c r="Z11" s="13">
        <v>2727</v>
      </c>
      <c r="AA11" s="13">
        <v>3239</v>
      </c>
      <c r="AB11" s="13">
        <v>2943</v>
      </c>
      <c r="AC11" s="13">
        <v>3326</v>
      </c>
      <c r="AD11" s="13">
        <v>3992</v>
      </c>
      <c r="AE11" s="13">
        <v>3875</v>
      </c>
      <c r="AF11" s="13">
        <v>4989</v>
      </c>
      <c r="AG11" s="13">
        <v>5339</v>
      </c>
      <c r="AH11" s="13">
        <v>4466</v>
      </c>
      <c r="AI11" s="13">
        <v>6295</v>
      </c>
      <c r="AJ11" s="13">
        <v>6996</v>
      </c>
      <c r="AK11" s="13">
        <v>8057</v>
      </c>
      <c r="AL11" s="13">
        <v>9389</v>
      </c>
      <c r="AM11" s="13">
        <v>12080</v>
      </c>
      <c r="AN11" s="22">
        <v>13000</v>
      </c>
      <c r="AO11" s="64">
        <v>10100</v>
      </c>
      <c r="AP11" s="64">
        <v>10400</v>
      </c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</row>
    <row r="12" spans="1:65" x14ac:dyDescent="0.25">
      <c r="A12" s="79" t="s">
        <v>22</v>
      </c>
      <c r="B12" s="13">
        <v>91</v>
      </c>
      <c r="C12" s="13">
        <v>72</v>
      </c>
      <c r="D12" s="13">
        <v>173</v>
      </c>
      <c r="E12" s="13">
        <v>299</v>
      </c>
      <c r="F12" s="13">
        <v>283</v>
      </c>
      <c r="G12" s="13">
        <v>306</v>
      </c>
      <c r="H12" s="13">
        <v>217</v>
      </c>
      <c r="I12" s="13">
        <v>859</v>
      </c>
      <c r="J12" s="13">
        <v>688</v>
      </c>
      <c r="K12" s="13">
        <v>371</v>
      </c>
      <c r="L12" s="13">
        <v>995</v>
      </c>
      <c r="M12" s="13">
        <v>494</v>
      </c>
      <c r="N12" s="13">
        <v>1352</v>
      </c>
      <c r="O12" s="13">
        <v>1635</v>
      </c>
      <c r="P12" s="13">
        <v>1419</v>
      </c>
      <c r="Q12" s="13">
        <v>1678</v>
      </c>
      <c r="R12" s="13">
        <v>2017</v>
      </c>
      <c r="S12" s="13">
        <v>2481</v>
      </c>
      <c r="T12" s="13">
        <v>2340</v>
      </c>
      <c r="U12" s="13">
        <v>2407</v>
      </c>
      <c r="V12" s="13">
        <v>1912</v>
      </c>
      <c r="W12" s="13">
        <v>1888</v>
      </c>
      <c r="X12" s="13">
        <v>1511</v>
      </c>
      <c r="Y12" s="13">
        <v>1741</v>
      </c>
      <c r="Z12" s="13">
        <v>1470</v>
      </c>
      <c r="AA12" s="13">
        <v>2019</v>
      </c>
      <c r="AB12" s="13">
        <v>1875</v>
      </c>
      <c r="AC12" s="13">
        <v>2082</v>
      </c>
      <c r="AD12" s="13">
        <v>2280</v>
      </c>
      <c r="AE12" s="13">
        <v>2296</v>
      </c>
      <c r="AF12" s="13">
        <v>3134</v>
      </c>
      <c r="AG12" s="13">
        <v>4837</v>
      </c>
      <c r="AH12" s="13">
        <v>2582</v>
      </c>
      <c r="AI12" s="13">
        <v>3811</v>
      </c>
      <c r="AJ12" s="13">
        <v>4347</v>
      </c>
      <c r="AK12" s="13">
        <v>4583</v>
      </c>
      <c r="AL12" s="13">
        <v>4098</v>
      </c>
      <c r="AM12" s="13">
        <v>5340</v>
      </c>
      <c r="AN12" s="22">
        <v>6800</v>
      </c>
      <c r="AO12" s="64">
        <v>3700</v>
      </c>
      <c r="AP12" s="64">
        <v>4000</v>
      </c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</row>
    <row r="13" spans="1:65" x14ac:dyDescent="0.25">
      <c r="A13" s="79" t="s">
        <v>23</v>
      </c>
      <c r="B13" s="22">
        <v>2</v>
      </c>
      <c r="C13" s="22">
        <v>2</v>
      </c>
      <c r="D13" s="22">
        <v>16</v>
      </c>
      <c r="E13" s="22">
        <v>1</v>
      </c>
      <c r="F13" s="22">
        <v>96</v>
      </c>
      <c r="G13" s="22">
        <v>109</v>
      </c>
      <c r="H13" s="22">
        <v>244</v>
      </c>
      <c r="I13" s="22">
        <v>252</v>
      </c>
      <c r="J13" s="22">
        <v>252</v>
      </c>
      <c r="K13" s="22">
        <v>137</v>
      </c>
      <c r="L13" s="22">
        <v>105</v>
      </c>
      <c r="M13" s="22">
        <v>195</v>
      </c>
      <c r="N13" s="22">
        <v>441</v>
      </c>
      <c r="O13" s="22">
        <v>381</v>
      </c>
      <c r="P13" s="22">
        <v>355</v>
      </c>
      <c r="Q13" s="22">
        <v>698</v>
      </c>
      <c r="R13" s="22">
        <v>641</v>
      </c>
      <c r="S13" s="22">
        <v>867</v>
      </c>
      <c r="T13" s="22">
        <v>992</v>
      </c>
      <c r="U13" s="22">
        <v>828</v>
      </c>
      <c r="V13" s="22">
        <v>844</v>
      </c>
      <c r="W13" s="22">
        <v>907</v>
      </c>
      <c r="X13" s="22">
        <v>911</v>
      </c>
      <c r="Y13" s="22">
        <v>897</v>
      </c>
      <c r="Z13" s="22">
        <v>849</v>
      </c>
      <c r="AA13" s="22">
        <v>990</v>
      </c>
      <c r="AB13" s="22">
        <v>1049</v>
      </c>
      <c r="AC13" s="22">
        <v>844</v>
      </c>
      <c r="AD13" s="22">
        <v>1271</v>
      </c>
      <c r="AE13" s="22">
        <v>6316</v>
      </c>
      <c r="AF13" s="22">
        <v>3244</v>
      </c>
      <c r="AG13" s="22">
        <v>7641</v>
      </c>
      <c r="AH13" s="22">
        <v>2135</v>
      </c>
      <c r="AI13" s="22">
        <v>2230</v>
      </c>
      <c r="AJ13" s="22">
        <v>2856</v>
      </c>
      <c r="AK13" s="22">
        <v>3898</v>
      </c>
      <c r="AL13" s="22">
        <v>5074</v>
      </c>
      <c r="AM13" s="22">
        <v>7500</v>
      </c>
      <c r="AN13" s="22">
        <v>7800</v>
      </c>
      <c r="AO13" s="64">
        <v>5500</v>
      </c>
      <c r="AP13" s="64">
        <v>6300</v>
      </c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</row>
    <row r="14" spans="1:65" x14ac:dyDescent="0.25">
      <c r="A14" s="79" t="s">
        <v>24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>
        <v>20000</v>
      </c>
      <c r="AM14" s="21">
        <v>9600</v>
      </c>
      <c r="AN14" s="22">
        <v>18700</v>
      </c>
      <c r="AO14" s="64">
        <v>12900</v>
      </c>
      <c r="AP14" s="64">
        <v>13500</v>
      </c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</row>
    <row r="15" spans="1:65" s="1" customFormat="1" x14ac:dyDescent="0.25">
      <c r="A15" s="101" t="s">
        <v>25</v>
      </c>
      <c r="B15" s="19">
        <v>516</v>
      </c>
      <c r="C15" s="19">
        <v>827</v>
      </c>
      <c r="D15" s="19">
        <v>893</v>
      </c>
      <c r="E15" s="19">
        <v>1365</v>
      </c>
      <c r="F15" s="19">
        <v>2359</v>
      </c>
      <c r="G15" s="19">
        <v>3341</v>
      </c>
      <c r="H15" s="19">
        <v>4024</v>
      </c>
      <c r="I15" s="19">
        <v>3607</v>
      </c>
      <c r="J15" s="19">
        <v>5806</v>
      </c>
      <c r="K15" s="19">
        <v>13348</v>
      </c>
      <c r="L15" s="19">
        <v>15556</v>
      </c>
      <c r="M15" s="19">
        <v>17783</v>
      </c>
      <c r="N15" s="19">
        <v>18416</v>
      </c>
      <c r="O15" s="19">
        <v>19831</v>
      </c>
      <c r="P15" s="19">
        <v>19842</v>
      </c>
      <c r="Q15" s="19">
        <v>26512</v>
      </c>
      <c r="R15" s="19">
        <v>27703</v>
      </c>
      <c r="S15" s="19">
        <v>22800</v>
      </c>
      <c r="T15" s="19">
        <v>33005</v>
      </c>
      <c r="U15" s="19">
        <v>33322</v>
      </c>
      <c r="V15" s="19">
        <v>38996</v>
      </c>
      <c r="W15" s="19">
        <v>41401</v>
      </c>
      <c r="X15" s="19">
        <v>41650</v>
      </c>
      <c r="Y15" s="19">
        <v>43272</v>
      </c>
      <c r="Z15" s="19">
        <v>41874</v>
      </c>
      <c r="AA15" s="19">
        <v>41310</v>
      </c>
      <c r="AB15" s="19">
        <v>38408</v>
      </c>
      <c r="AC15" s="19">
        <v>36892</v>
      </c>
      <c r="AD15" s="19">
        <v>42015</v>
      </c>
      <c r="AE15" s="19">
        <v>42412</v>
      </c>
      <c r="AF15" s="19">
        <v>50641</v>
      </c>
      <c r="AG15" s="19">
        <v>48354</v>
      </c>
      <c r="AH15" s="19">
        <v>69336</v>
      </c>
      <c r="AI15" s="19">
        <v>96527</v>
      </c>
      <c r="AJ15" s="19">
        <v>153147</v>
      </c>
      <c r="AK15" s="19">
        <v>140641</v>
      </c>
      <c r="AL15" s="19">
        <v>171433</v>
      </c>
      <c r="AM15" s="19">
        <v>141165</v>
      </c>
      <c r="AN15" s="32">
        <v>106900</v>
      </c>
      <c r="AO15" s="64">
        <v>105400</v>
      </c>
      <c r="AP15" s="64">
        <v>129100</v>
      </c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</row>
    <row r="16" spans="1:65" s="8" customFormat="1" x14ac:dyDescent="0.25">
      <c r="A16" s="80" t="s">
        <v>26</v>
      </c>
      <c r="B16" s="25">
        <v>175942</v>
      </c>
      <c r="C16" s="25">
        <v>219946</v>
      </c>
      <c r="D16" s="25">
        <v>239309</v>
      </c>
      <c r="E16" s="25">
        <v>237572</v>
      </c>
      <c r="F16" s="25">
        <v>264644</v>
      </c>
      <c r="G16" s="25">
        <v>267116</v>
      </c>
      <c r="H16" s="25">
        <v>278865</v>
      </c>
      <c r="I16" s="25">
        <v>291290</v>
      </c>
      <c r="J16" s="25">
        <v>323674</v>
      </c>
      <c r="K16" s="25">
        <v>352882</v>
      </c>
      <c r="L16" s="25">
        <v>385914</v>
      </c>
      <c r="M16" s="25">
        <v>406518</v>
      </c>
      <c r="N16" s="25">
        <v>420863</v>
      </c>
      <c r="O16" s="25">
        <v>392600</v>
      </c>
      <c r="P16" s="25">
        <v>421908</v>
      </c>
      <c r="Q16" s="25">
        <v>445690</v>
      </c>
      <c r="R16" s="25">
        <v>442761</v>
      </c>
      <c r="S16" s="25">
        <v>453697</v>
      </c>
      <c r="T16" s="25">
        <v>452699</v>
      </c>
      <c r="U16" s="25">
        <v>464525</v>
      </c>
      <c r="V16" s="25">
        <v>446897</v>
      </c>
      <c r="W16" s="25">
        <v>467256</v>
      </c>
      <c r="X16" s="25">
        <v>443586</v>
      </c>
      <c r="Y16" s="25">
        <v>464820</v>
      </c>
      <c r="Z16" s="25">
        <v>449348</v>
      </c>
      <c r="AA16" s="25">
        <v>458615</v>
      </c>
      <c r="AB16" s="25">
        <v>488644</v>
      </c>
      <c r="AC16" s="25">
        <v>504185</v>
      </c>
      <c r="AD16" s="25">
        <v>524592</v>
      </c>
      <c r="AE16" s="25">
        <v>623226</v>
      </c>
      <c r="AF16" s="25">
        <v>708441</v>
      </c>
      <c r="AG16" s="25">
        <v>729443</v>
      </c>
      <c r="AH16" s="25">
        <v>780709</v>
      </c>
      <c r="AI16" s="25">
        <v>867555</v>
      </c>
      <c r="AJ16" s="25">
        <v>953505</v>
      </c>
      <c r="AK16" s="25">
        <v>1083243</v>
      </c>
      <c r="AL16" s="25">
        <v>1083160</v>
      </c>
      <c r="AM16" s="25">
        <v>1145020</v>
      </c>
      <c r="AN16" s="29">
        <v>1104000</v>
      </c>
      <c r="AO16" s="59">
        <v>1062600</v>
      </c>
      <c r="AP16" s="68">
        <v>1152700</v>
      </c>
      <c r="AQ16" s="106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</row>
    <row r="17" spans="1:42" x14ac:dyDescent="0.25">
      <c r="A17" s="85" t="s">
        <v>27</v>
      </c>
      <c r="B17" s="23">
        <v>22866</v>
      </c>
      <c r="C17" s="23">
        <v>24723</v>
      </c>
      <c r="D17" s="23">
        <v>22623</v>
      </c>
      <c r="E17" s="23">
        <v>28274</v>
      </c>
      <c r="F17" s="23">
        <v>36000</v>
      </c>
      <c r="G17" s="23">
        <v>38396</v>
      </c>
      <c r="H17" s="23">
        <v>39837</v>
      </c>
      <c r="I17" s="23">
        <v>43692</v>
      </c>
      <c r="J17" s="23">
        <v>42918</v>
      </c>
      <c r="K17" s="23">
        <v>61104</v>
      </c>
      <c r="L17" s="23">
        <v>76029</v>
      </c>
      <c r="M17" s="23">
        <v>65579</v>
      </c>
      <c r="N17" s="23">
        <v>70224</v>
      </c>
      <c r="O17" s="23">
        <v>89120</v>
      </c>
      <c r="P17" s="23">
        <v>88090</v>
      </c>
      <c r="Q17" s="23">
        <v>98041</v>
      </c>
      <c r="R17" s="23">
        <v>107914</v>
      </c>
      <c r="S17" s="23">
        <v>115613</v>
      </c>
      <c r="T17" s="23">
        <v>127706</v>
      </c>
      <c r="U17" s="23">
        <v>130637</v>
      </c>
      <c r="V17" s="23">
        <v>135109</v>
      </c>
      <c r="W17" s="23">
        <v>129876</v>
      </c>
      <c r="X17" s="23">
        <v>102684</v>
      </c>
      <c r="Y17" s="23">
        <v>97091</v>
      </c>
      <c r="Z17" s="23">
        <v>121234</v>
      </c>
      <c r="AA17" s="23">
        <v>123737</v>
      </c>
      <c r="AB17" s="23">
        <v>122801</v>
      </c>
      <c r="AC17" s="23">
        <v>122797</v>
      </c>
      <c r="AD17" s="23">
        <v>131891</v>
      </c>
      <c r="AE17" s="23">
        <v>158512</v>
      </c>
      <c r="AF17" s="23">
        <v>230506</v>
      </c>
      <c r="AG17" s="23">
        <v>275803</v>
      </c>
      <c r="AH17" s="23">
        <v>337771</v>
      </c>
      <c r="AI17" s="23">
        <v>424374</v>
      </c>
      <c r="AJ17" s="23">
        <v>441565</v>
      </c>
      <c r="AK17" s="23">
        <v>457491</v>
      </c>
      <c r="AL17" s="23">
        <v>406681</v>
      </c>
      <c r="AM17" s="23">
        <v>514541</v>
      </c>
      <c r="AN17" s="36">
        <v>541600</v>
      </c>
      <c r="AO17" s="64">
        <v>601600</v>
      </c>
      <c r="AP17" s="69">
        <v>605300</v>
      </c>
    </row>
    <row r="18" spans="1:42" x14ac:dyDescent="0.25">
      <c r="A18" s="85" t="s">
        <v>28</v>
      </c>
      <c r="B18" s="23">
        <v>7547</v>
      </c>
      <c r="C18" s="23">
        <v>4308</v>
      </c>
      <c r="D18" s="23">
        <v>2522</v>
      </c>
      <c r="E18" s="23">
        <v>4394</v>
      </c>
      <c r="F18" s="23">
        <v>1947</v>
      </c>
      <c r="G18" s="23">
        <v>139</v>
      </c>
      <c r="H18" s="23">
        <v>15</v>
      </c>
      <c r="I18" s="23">
        <v>4</v>
      </c>
      <c r="J18" s="23">
        <v>1</v>
      </c>
      <c r="K18" s="23">
        <v>498</v>
      </c>
      <c r="L18" s="23">
        <v>4061</v>
      </c>
      <c r="M18" s="23">
        <v>4621</v>
      </c>
      <c r="N18" s="23">
        <v>6787</v>
      </c>
      <c r="O18" s="23">
        <v>14218</v>
      </c>
      <c r="P18" s="23">
        <v>21385</v>
      </c>
      <c r="Q18" s="23">
        <v>17197</v>
      </c>
      <c r="R18" s="23">
        <v>10035</v>
      </c>
      <c r="S18" s="23">
        <v>12814</v>
      </c>
      <c r="T18" s="23">
        <v>31248</v>
      </c>
      <c r="U18" s="23">
        <v>49458</v>
      </c>
      <c r="V18" s="23">
        <v>63238</v>
      </c>
      <c r="W18" s="23">
        <v>63383</v>
      </c>
      <c r="X18" s="23">
        <v>57507</v>
      </c>
      <c r="Y18" s="23">
        <v>64923</v>
      </c>
      <c r="Z18" s="23">
        <v>67829</v>
      </c>
      <c r="AA18" s="23">
        <v>77655</v>
      </c>
      <c r="AB18" s="23">
        <v>69634</v>
      </c>
      <c r="AC18" s="23">
        <v>67602</v>
      </c>
      <c r="AD18" s="23">
        <v>70806</v>
      </c>
      <c r="AE18" s="23">
        <v>73481</v>
      </c>
      <c r="AF18" s="23">
        <v>69273</v>
      </c>
      <c r="AG18" s="23">
        <v>74583</v>
      </c>
      <c r="AH18" s="23">
        <v>84444</v>
      </c>
      <c r="AI18" s="23">
        <v>103216</v>
      </c>
      <c r="AJ18" s="23">
        <v>114092</v>
      </c>
      <c r="AK18" s="23">
        <v>130980</v>
      </c>
      <c r="AL18" s="23">
        <v>136789</v>
      </c>
      <c r="AM18" s="23">
        <v>149099</v>
      </c>
      <c r="AN18" s="36">
        <v>153100</v>
      </c>
      <c r="AO18" s="64">
        <v>138900</v>
      </c>
      <c r="AP18" s="69">
        <v>141300</v>
      </c>
    </row>
    <row r="19" spans="1:42" x14ac:dyDescent="0.25">
      <c r="A19" s="85" t="s">
        <v>29</v>
      </c>
      <c r="B19" s="23">
        <v>5114</v>
      </c>
      <c r="C19" s="23">
        <v>6862</v>
      </c>
      <c r="D19" s="23">
        <v>6321</v>
      </c>
      <c r="E19" s="23">
        <v>6452</v>
      </c>
      <c r="F19" s="23">
        <v>6493</v>
      </c>
      <c r="G19" s="23">
        <v>7873</v>
      </c>
      <c r="H19" s="23">
        <v>11479</v>
      </c>
      <c r="I19" s="23">
        <v>13319</v>
      </c>
      <c r="J19" s="23">
        <v>16707</v>
      </c>
      <c r="K19" s="23">
        <v>20041</v>
      </c>
      <c r="L19" s="23">
        <v>20457</v>
      </c>
      <c r="M19" s="23">
        <v>18158</v>
      </c>
      <c r="N19" s="23">
        <v>28352</v>
      </c>
      <c r="O19" s="23">
        <v>28255</v>
      </c>
      <c r="P19" s="23">
        <v>33552</v>
      </c>
      <c r="Q19" s="23">
        <v>30576</v>
      </c>
      <c r="R19" s="23">
        <v>50139</v>
      </c>
      <c r="S19" s="23">
        <v>47261</v>
      </c>
      <c r="T19" s="23">
        <v>53057</v>
      </c>
      <c r="U19" s="23">
        <v>50180</v>
      </c>
      <c r="V19" s="23">
        <v>71398</v>
      </c>
      <c r="W19" s="23">
        <v>74161</v>
      </c>
      <c r="X19" s="23">
        <v>55611</v>
      </c>
      <c r="Y19" s="23">
        <v>55441</v>
      </c>
      <c r="Z19" s="23">
        <v>57727</v>
      </c>
      <c r="AA19" s="23">
        <v>58845</v>
      </c>
      <c r="AB19" s="23">
        <v>59348</v>
      </c>
      <c r="AC19" s="23">
        <v>62301</v>
      </c>
      <c r="AD19" s="23">
        <v>63668</v>
      </c>
      <c r="AE19" s="23">
        <v>48910</v>
      </c>
      <c r="AF19" s="23">
        <v>54517</v>
      </c>
      <c r="AG19" s="23">
        <v>63987</v>
      </c>
      <c r="AH19" s="23">
        <v>70526</v>
      </c>
      <c r="AI19" s="23">
        <v>102502</v>
      </c>
      <c r="AJ19" s="23">
        <v>127496</v>
      </c>
      <c r="AK19" s="23">
        <v>130385</v>
      </c>
      <c r="AL19" s="23">
        <v>126110</v>
      </c>
      <c r="AM19" s="23">
        <v>132779</v>
      </c>
      <c r="AN19" s="36">
        <v>136900</v>
      </c>
      <c r="AO19" s="64">
        <v>175200</v>
      </c>
      <c r="AP19" s="69">
        <v>143000</v>
      </c>
    </row>
    <row r="20" spans="1:42" x14ac:dyDescent="0.25">
      <c r="A20" s="85" t="s">
        <v>30</v>
      </c>
      <c r="B20" s="24">
        <v>0</v>
      </c>
      <c r="C20" s="23">
        <v>250</v>
      </c>
      <c r="D20" s="23">
        <v>250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3">
        <v>26002</v>
      </c>
      <c r="AA20" s="23">
        <v>160774</v>
      </c>
      <c r="AB20" s="23">
        <v>85428</v>
      </c>
      <c r="AC20" s="23">
        <v>59176</v>
      </c>
      <c r="AD20" s="23">
        <v>56214</v>
      </c>
      <c r="AE20" s="23">
        <v>44836</v>
      </c>
      <c r="AF20" s="23">
        <v>64997</v>
      </c>
      <c r="AG20" s="23">
        <v>44058</v>
      </c>
      <c r="AH20" s="23">
        <v>101976</v>
      </c>
      <c r="AI20" s="23">
        <v>90036</v>
      </c>
      <c r="AJ20" s="23">
        <v>95423</v>
      </c>
      <c r="AK20" s="23">
        <v>126939</v>
      </c>
      <c r="AL20" s="23">
        <v>113587</v>
      </c>
      <c r="AM20" s="23">
        <v>104633</v>
      </c>
      <c r="AN20" s="36">
        <v>119500</v>
      </c>
      <c r="AO20" s="64">
        <v>112300</v>
      </c>
      <c r="AP20" s="69">
        <v>96600</v>
      </c>
    </row>
    <row r="21" spans="1:42" x14ac:dyDescent="0.25">
      <c r="A21" s="85" t="s">
        <v>31</v>
      </c>
      <c r="B21" s="23">
        <v>378</v>
      </c>
      <c r="C21" s="23">
        <v>181</v>
      </c>
      <c r="D21" s="23">
        <v>111</v>
      </c>
      <c r="E21" s="23">
        <v>30</v>
      </c>
      <c r="F21" s="23">
        <v>6</v>
      </c>
      <c r="G21" s="23">
        <v>5583</v>
      </c>
      <c r="H21" s="23">
        <v>2964</v>
      </c>
      <c r="I21" s="23">
        <v>3719</v>
      </c>
      <c r="J21" s="23">
        <v>1189</v>
      </c>
      <c r="K21" s="23">
        <v>3435</v>
      </c>
      <c r="L21" s="23">
        <v>6038</v>
      </c>
      <c r="M21" s="23">
        <v>3122</v>
      </c>
      <c r="N21" s="23">
        <v>4057</v>
      </c>
      <c r="O21" s="23">
        <v>6131</v>
      </c>
      <c r="P21" s="23">
        <v>7859</v>
      </c>
      <c r="Q21" s="23">
        <v>8725</v>
      </c>
      <c r="R21" s="23">
        <v>8349</v>
      </c>
      <c r="S21" s="23">
        <v>15774</v>
      </c>
      <c r="T21" s="23">
        <v>19317</v>
      </c>
      <c r="U21" s="23">
        <v>23706</v>
      </c>
      <c r="V21" s="23">
        <v>29752</v>
      </c>
      <c r="W21" s="23">
        <v>31736</v>
      </c>
      <c r="X21" s="23">
        <v>32336</v>
      </c>
      <c r="Y21" s="23">
        <v>34065</v>
      </c>
      <c r="Z21" s="23">
        <v>35471</v>
      </c>
      <c r="AA21" s="23">
        <v>37509</v>
      </c>
      <c r="AB21" s="23">
        <v>38123</v>
      </c>
      <c r="AC21" s="23">
        <v>37095</v>
      </c>
      <c r="AD21" s="23">
        <v>38480</v>
      </c>
      <c r="AE21" s="23">
        <v>37819</v>
      </c>
      <c r="AF21" s="23">
        <v>36782</v>
      </c>
      <c r="AG21" s="23">
        <v>40375</v>
      </c>
      <c r="AH21" s="23">
        <v>44677</v>
      </c>
      <c r="AI21" s="23">
        <v>54748</v>
      </c>
      <c r="AJ21" s="23">
        <v>84417</v>
      </c>
      <c r="AK21" s="23">
        <v>74273</v>
      </c>
      <c r="AL21" s="23">
        <v>76302</v>
      </c>
      <c r="AM21" s="23">
        <v>94018</v>
      </c>
      <c r="AN21" s="36">
        <v>84000</v>
      </c>
      <c r="AO21" s="64">
        <v>77500</v>
      </c>
      <c r="AP21" s="69">
        <v>79000</v>
      </c>
    </row>
    <row r="22" spans="1:42" x14ac:dyDescent="0.25">
      <c r="A22" s="85" t="s">
        <v>32</v>
      </c>
      <c r="B22" s="24">
        <v>2983</v>
      </c>
      <c r="C22" s="24">
        <v>2355</v>
      </c>
      <c r="D22" s="24">
        <v>2314</v>
      </c>
      <c r="E22" s="24">
        <v>3387</v>
      </c>
      <c r="F22" s="24">
        <v>8045</v>
      </c>
      <c r="G22" s="24">
        <v>8499</v>
      </c>
      <c r="H22" s="24">
        <v>9845</v>
      </c>
      <c r="I22" s="24">
        <v>9007</v>
      </c>
      <c r="J22" s="24">
        <v>12633</v>
      </c>
      <c r="K22" s="23">
        <v>10747</v>
      </c>
      <c r="L22" s="23">
        <v>9148</v>
      </c>
      <c r="M22" s="23">
        <v>12020</v>
      </c>
      <c r="N22" s="23">
        <v>9936</v>
      </c>
      <c r="O22" s="23">
        <v>11833</v>
      </c>
      <c r="P22" s="23">
        <v>5994</v>
      </c>
      <c r="Q22" s="23">
        <v>4049</v>
      </c>
      <c r="R22" s="23">
        <v>1058</v>
      </c>
      <c r="S22" s="23">
        <v>905</v>
      </c>
      <c r="T22" s="23">
        <v>233</v>
      </c>
      <c r="U22" s="23">
        <v>748</v>
      </c>
      <c r="V22" s="23">
        <v>945</v>
      </c>
      <c r="W22" s="23">
        <v>1660</v>
      </c>
      <c r="X22" s="23">
        <v>2401</v>
      </c>
      <c r="Y22" s="23">
        <v>3189</v>
      </c>
      <c r="Z22" s="23">
        <v>3267</v>
      </c>
      <c r="AA22" s="23">
        <v>3921</v>
      </c>
      <c r="AB22" s="23">
        <v>5197</v>
      </c>
      <c r="AC22" s="23">
        <v>5652</v>
      </c>
      <c r="AD22" s="23">
        <v>6842</v>
      </c>
      <c r="AE22" s="23">
        <v>9821</v>
      </c>
      <c r="AF22" s="23">
        <v>11779</v>
      </c>
      <c r="AG22" s="23">
        <v>13407</v>
      </c>
      <c r="AH22" s="23">
        <v>13133</v>
      </c>
      <c r="AI22" s="23">
        <v>41969</v>
      </c>
      <c r="AJ22" s="23">
        <v>46277</v>
      </c>
      <c r="AK22" s="23">
        <v>33072</v>
      </c>
      <c r="AL22" s="23">
        <v>52448</v>
      </c>
      <c r="AM22" s="23">
        <v>55906</v>
      </c>
      <c r="AN22" s="36">
        <v>64200</v>
      </c>
      <c r="AO22" s="64">
        <v>81400</v>
      </c>
      <c r="AP22" s="69">
        <v>90000</v>
      </c>
    </row>
    <row r="23" spans="1:42" x14ac:dyDescent="0.25">
      <c r="A23" s="85" t="s">
        <v>33</v>
      </c>
      <c r="B23" s="23">
        <v>3061</v>
      </c>
      <c r="C23" s="23">
        <v>2475</v>
      </c>
      <c r="D23" s="23">
        <v>1369</v>
      </c>
      <c r="E23" s="23">
        <v>1546</v>
      </c>
      <c r="F23" s="23">
        <v>797</v>
      </c>
      <c r="G23" s="23">
        <v>1373</v>
      </c>
      <c r="H23" s="23">
        <v>795</v>
      </c>
      <c r="I23" s="23">
        <v>984</v>
      </c>
      <c r="J23" s="23">
        <v>1845</v>
      </c>
      <c r="K23" s="23">
        <v>3110</v>
      </c>
      <c r="L23" s="23">
        <v>3816</v>
      </c>
      <c r="M23" s="23">
        <v>3953</v>
      </c>
      <c r="N23" s="23">
        <v>6398</v>
      </c>
      <c r="O23" s="23">
        <v>7173</v>
      </c>
      <c r="P23" s="23">
        <v>7034</v>
      </c>
      <c r="Q23" s="23">
        <v>8293</v>
      </c>
      <c r="R23" s="23">
        <v>8401</v>
      </c>
      <c r="S23" s="23">
        <v>12213</v>
      </c>
      <c r="T23" s="23">
        <v>16421</v>
      </c>
      <c r="U23" s="23">
        <v>17111</v>
      </c>
      <c r="V23" s="23">
        <v>15313</v>
      </c>
      <c r="W23" s="23">
        <v>19650</v>
      </c>
      <c r="X23" s="23">
        <v>18500</v>
      </c>
      <c r="Y23" s="23">
        <v>17196</v>
      </c>
      <c r="Z23" s="23">
        <v>17077</v>
      </c>
      <c r="AA23" s="23">
        <v>19462</v>
      </c>
      <c r="AB23" s="23">
        <v>20373</v>
      </c>
      <c r="AC23" s="23">
        <v>19886</v>
      </c>
      <c r="AD23" s="23">
        <v>17697</v>
      </c>
      <c r="AE23" s="23">
        <v>18551</v>
      </c>
      <c r="AF23" s="23">
        <v>17965</v>
      </c>
      <c r="AG23" s="23">
        <v>20608</v>
      </c>
      <c r="AH23" s="23">
        <v>26150</v>
      </c>
      <c r="AI23" s="23">
        <v>38544</v>
      </c>
      <c r="AJ23" s="23">
        <v>34782</v>
      </c>
      <c r="AK23" s="23">
        <v>46328</v>
      </c>
      <c r="AL23" s="23">
        <v>56614</v>
      </c>
      <c r="AM23" s="23">
        <v>50590</v>
      </c>
      <c r="AN23" s="36">
        <v>55900</v>
      </c>
      <c r="AO23" s="64">
        <v>56400</v>
      </c>
      <c r="AP23" s="69">
        <v>55600</v>
      </c>
    </row>
    <row r="24" spans="1:42" x14ac:dyDescent="0.25">
      <c r="A24" s="85" t="s">
        <v>34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3">
        <v>8</v>
      </c>
      <c r="S24" s="23">
        <v>348</v>
      </c>
      <c r="T24" s="23">
        <v>644</v>
      </c>
      <c r="U24" s="23">
        <v>777</v>
      </c>
      <c r="V24" s="23">
        <v>1360</v>
      </c>
      <c r="W24" s="23">
        <v>2852</v>
      </c>
      <c r="X24" s="23">
        <v>2661</v>
      </c>
      <c r="Y24" s="23">
        <v>2549</v>
      </c>
      <c r="Z24" s="23">
        <v>2487</v>
      </c>
      <c r="AA24" s="23">
        <v>3225</v>
      </c>
      <c r="AB24" s="23">
        <v>3010</v>
      </c>
      <c r="AC24" s="23">
        <v>3186</v>
      </c>
      <c r="AD24" s="23">
        <v>3380</v>
      </c>
      <c r="AE24" s="23">
        <v>3054</v>
      </c>
      <c r="AF24" s="23">
        <v>2833</v>
      </c>
      <c r="AG24" s="23">
        <v>2760</v>
      </c>
      <c r="AH24" s="23">
        <v>4142</v>
      </c>
      <c r="AI24" s="23">
        <v>4367</v>
      </c>
      <c r="AJ24" s="23">
        <v>10707</v>
      </c>
      <c r="AK24" s="23">
        <v>7595</v>
      </c>
      <c r="AL24" s="23">
        <v>9196</v>
      </c>
      <c r="AM24" s="23">
        <v>13324</v>
      </c>
      <c r="AN24" s="36">
        <v>14600</v>
      </c>
      <c r="AO24" s="64">
        <v>16700</v>
      </c>
      <c r="AP24" s="69">
        <v>16300</v>
      </c>
    </row>
    <row r="25" spans="1:42" s="1" customFormat="1" x14ac:dyDescent="0.25">
      <c r="A25" s="102" t="s">
        <v>35</v>
      </c>
      <c r="B25" s="26">
        <v>9355</v>
      </c>
      <c r="C25" s="26">
        <v>10885</v>
      </c>
      <c r="D25" s="26">
        <v>11892</v>
      </c>
      <c r="E25" s="26">
        <v>17045</v>
      </c>
      <c r="F25" s="26">
        <v>16168</v>
      </c>
      <c r="G25" s="26">
        <v>14936</v>
      </c>
      <c r="H25" s="26">
        <v>17214</v>
      </c>
      <c r="I25" s="26">
        <v>23763</v>
      </c>
      <c r="J25" s="26">
        <v>30948</v>
      </c>
      <c r="K25" s="26">
        <v>48695</v>
      </c>
      <c r="L25" s="26">
        <v>154174</v>
      </c>
      <c r="M25" s="26">
        <v>143504</v>
      </c>
      <c r="N25" s="26">
        <v>119082</v>
      </c>
      <c r="O25" s="26">
        <v>124154</v>
      </c>
      <c r="P25" s="26">
        <v>121059</v>
      </c>
      <c r="Q25" s="26">
        <v>133720</v>
      </c>
      <c r="R25" s="26">
        <v>112798</v>
      </c>
      <c r="S25" s="26">
        <v>129693</v>
      </c>
      <c r="T25" s="26">
        <v>157196</v>
      </c>
      <c r="U25" s="26">
        <v>155407</v>
      </c>
      <c r="V25" s="26">
        <v>154195</v>
      </c>
      <c r="W25" s="26">
        <v>125798</v>
      </c>
      <c r="X25" s="26">
        <v>82508</v>
      </c>
      <c r="Y25" s="26">
        <v>81649</v>
      </c>
      <c r="Z25" s="26">
        <v>83160</v>
      </c>
      <c r="AA25" s="26">
        <v>98649</v>
      </c>
      <c r="AB25" s="26">
        <v>94019</v>
      </c>
      <c r="AC25" s="26">
        <v>80952</v>
      </c>
      <c r="AD25" s="26">
        <v>86506</v>
      </c>
      <c r="AE25" s="26">
        <v>77446</v>
      </c>
      <c r="AF25" s="26">
        <v>73407</v>
      </c>
      <c r="AG25" s="26">
        <v>59132</v>
      </c>
      <c r="AH25" s="26">
        <v>60509</v>
      </c>
      <c r="AI25" s="26">
        <v>62504</v>
      </c>
      <c r="AJ25" s="26">
        <v>54723</v>
      </c>
      <c r="AK25" s="26">
        <v>56089</v>
      </c>
      <c r="AL25" s="26">
        <v>54885</v>
      </c>
      <c r="AM25" s="26">
        <v>58059</v>
      </c>
      <c r="AN25" s="37">
        <v>111500</v>
      </c>
      <c r="AO25" s="64">
        <v>81400</v>
      </c>
      <c r="AP25" s="70">
        <v>100000</v>
      </c>
    </row>
    <row r="26" spans="1:42" s="30" customFormat="1" x14ac:dyDescent="0.25">
      <c r="A26" s="86" t="s">
        <v>36</v>
      </c>
      <c r="B26" s="29">
        <f>SUM(B17:B25)</f>
        <v>51304</v>
      </c>
      <c r="C26" s="29">
        <f t="shared" ref="C26:AM26" si="0">SUM(C17:C25)</f>
        <v>52039</v>
      </c>
      <c r="D26" s="29">
        <f t="shared" si="0"/>
        <v>47402</v>
      </c>
      <c r="E26" s="29">
        <f t="shared" si="0"/>
        <v>61128</v>
      </c>
      <c r="F26" s="29">
        <f t="shared" si="0"/>
        <v>69456</v>
      </c>
      <c r="G26" s="29">
        <f t="shared" si="0"/>
        <v>76799</v>
      </c>
      <c r="H26" s="29">
        <f t="shared" si="0"/>
        <v>82149</v>
      </c>
      <c r="I26" s="29">
        <f t="shared" si="0"/>
        <v>94488</v>
      </c>
      <c r="J26" s="29">
        <f t="shared" si="0"/>
        <v>106241</v>
      </c>
      <c r="K26" s="29">
        <f t="shared" si="0"/>
        <v>147630</v>
      </c>
      <c r="L26" s="29">
        <f t="shared" si="0"/>
        <v>273723</v>
      </c>
      <c r="M26" s="29">
        <f t="shared" si="0"/>
        <v>250957</v>
      </c>
      <c r="N26" s="29">
        <f t="shared" si="0"/>
        <v>244836</v>
      </c>
      <c r="O26" s="29">
        <f t="shared" si="0"/>
        <v>280884</v>
      </c>
      <c r="P26" s="29">
        <f t="shared" si="0"/>
        <v>284973</v>
      </c>
      <c r="Q26" s="29">
        <f t="shared" si="0"/>
        <v>300601</v>
      </c>
      <c r="R26" s="29">
        <f t="shared" si="0"/>
        <v>298702</v>
      </c>
      <c r="S26" s="29">
        <f t="shared" si="0"/>
        <v>334621</v>
      </c>
      <c r="T26" s="29">
        <f t="shared" si="0"/>
        <v>405822</v>
      </c>
      <c r="U26" s="29">
        <f t="shared" si="0"/>
        <v>428024</v>
      </c>
      <c r="V26" s="29">
        <f t="shared" si="0"/>
        <v>471310</v>
      </c>
      <c r="W26" s="29">
        <f t="shared" si="0"/>
        <v>449116</v>
      </c>
      <c r="X26" s="29">
        <f t="shared" si="0"/>
        <v>354208</v>
      </c>
      <c r="Y26" s="29">
        <f t="shared" si="0"/>
        <v>356103</v>
      </c>
      <c r="Z26" s="29">
        <f t="shared" si="0"/>
        <v>414254</v>
      </c>
      <c r="AA26" s="29">
        <f t="shared" si="0"/>
        <v>583777</v>
      </c>
      <c r="AB26" s="29">
        <f t="shared" si="0"/>
        <v>497933</v>
      </c>
      <c r="AC26" s="29">
        <f t="shared" si="0"/>
        <v>458647</v>
      </c>
      <c r="AD26" s="29">
        <f t="shared" si="0"/>
        <v>475484</v>
      </c>
      <c r="AE26" s="29">
        <f t="shared" si="0"/>
        <v>472430</v>
      </c>
      <c r="AF26" s="29">
        <f t="shared" si="0"/>
        <v>562059</v>
      </c>
      <c r="AG26" s="29">
        <f t="shared" si="0"/>
        <v>594713</v>
      </c>
      <c r="AH26" s="29">
        <f t="shared" si="0"/>
        <v>743328</v>
      </c>
      <c r="AI26" s="29">
        <f t="shared" si="0"/>
        <v>922260</v>
      </c>
      <c r="AJ26" s="29">
        <f t="shared" si="0"/>
        <v>1009482</v>
      </c>
      <c r="AK26" s="29">
        <f t="shared" si="0"/>
        <v>1063152</v>
      </c>
      <c r="AL26" s="29">
        <f t="shared" si="0"/>
        <v>1032612</v>
      </c>
      <c r="AM26" s="29">
        <f t="shared" si="0"/>
        <v>1172949</v>
      </c>
      <c r="AN26" s="38">
        <v>1281400</v>
      </c>
      <c r="AO26" s="59">
        <v>1341400</v>
      </c>
      <c r="AP26" s="71">
        <v>1327000</v>
      </c>
    </row>
    <row r="27" spans="1:42" x14ac:dyDescent="0.25">
      <c r="A27" s="83" t="s">
        <v>37</v>
      </c>
      <c r="B27" s="22">
        <v>166</v>
      </c>
      <c r="C27" s="22">
        <v>204</v>
      </c>
      <c r="D27" s="22">
        <v>497</v>
      </c>
      <c r="E27" s="22">
        <v>914</v>
      </c>
      <c r="F27" s="22">
        <v>247</v>
      </c>
      <c r="G27" s="22">
        <v>79</v>
      </c>
      <c r="H27" s="22">
        <v>16</v>
      </c>
      <c r="I27" s="22">
        <v>3</v>
      </c>
      <c r="J27" s="24">
        <v>0</v>
      </c>
      <c r="K27" s="22">
        <v>6</v>
      </c>
      <c r="L27" s="24">
        <v>0</v>
      </c>
      <c r="M27" s="24">
        <v>0</v>
      </c>
      <c r="N27" s="24">
        <v>0</v>
      </c>
      <c r="O27" s="22">
        <v>20</v>
      </c>
      <c r="P27" s="22">
        <v>3237</v>
      </c>
      <c r="Q27" s="22">
        <v>3101</v>
      </c>
      <c r="R27" s="22">
        <v>6808</v>
      </c>
      <c r="S27" s="22">
        <v>1433</v>
      </c>
      <c r="T27" s="22">
        <v>2513</v>
      </c>
      <c r="U27" s="22">
        <v>4051</v>
      </c>
      <c r="V27" s="22">
        <v>3927</v>
      </c>
      <c r="W27" s="22">
        <v>4797</v>
      </c>
      <c r="X27" s="22">
        <v>4702</v>
      </c>
      <c r="Y27" s="22">
        <v>5445</v>
      </c>
      <c r="Z27" s="22">
        <v>109</v>
      </c>
      <c r="AA27" s="22">
        <v>671</v>
      </c>
      <c r="AB27" s="22">
        <v>7013</v>
      </c>
      <c r="AC27" s="22">
        <v>26486</v>
      </c>
      <c r="AD27" s="22">
        <v>21471</v>
      </c>
      <c r="AE27" s="22">
        <v>23741</v>
      </c>
      <c r="AF27" s="22">
        <v>22794</v>
      </c>
      <c r="AG27" s="22">
        <v>20683</v>
      </c>
      <c r="AH27" s="22">
        <v>36637</v>
      </c>
      <c r="AI27" s="22">
        <v>84712</v>
      </c>
      <c r="AJ27" s="22">
        <v>89564</v>
      </c>
      <c r="AK27" s="22">
        <v>82130</v>
      </c>
      <c r="AL27" s="22">
        <v>101418</v>
      </c>
      <c r="AM27" s="22">
        <v>198394</v>
      </c>
      <c r="AN27" s="36">
        <v>182800</v>
      </c>
      <c r="AO27" s="64">
        <v>149300</v>
      </c>
      <c r="AP27" s="69">
        <v>134200</v>
      </c>
    </row>
    <row r="28" spans="1:42" x14ac:dyDescent="0.25">
      <c r="A28" s="83" t="s">
        <v>38</v>
      </c>
      <c r="B28" s="22">
        <v>4606</v>
      </c>
      <c r="C28" s="22">
        <v>4820</v>
      </c>
      <c r="D28" s="22">
        <v>4258</v>
      </c>
      <c r="E28" s="22">
        <v>3250</v>
      </c>
      <c r="F28" s="22">
        <v>4719</v>
      </c>
      <c r="G28" s="22">
        <v>5976</v>
      </c>
      <c r="H28" s="22">
        <v>5471</v>
      </c>
      <c r="I28" s="22">
        <v>5445</v>
      </c>
      <c r="J28" s="22">
        <v>6199</v>
      </c>
      <c r="K28" s="22">
        <v>6916</v>
      </c>
      <c r="L28" s="22">
        <v>5405</v>
      </c>
      <c r="M28" s="22">
        <v>7502</v>
      </c>
      <c r="N28" s="22">
        <v>4549</v>
      </c>
      <c r="O28" s="22">
        <v>5324</v>
      </c>
      <c r="P28" s="22">
        <v>12119</v>
      </c>
      <c r="Q28" s="22">
        <v>10527</v>
      </c>
      <c r="R28" s="22">
        <v>6048</v>
      </c>
      <c r="S28" s="22">
        <v>8351</v>
      </c>
      <c r="T28" s="22">
        <v>5900</v>
      </c>
      <c r="U28" s="22">
        <v>8191</v>
      </c>
      <c r="V28" s="22">
        <v>6414</v>
      </c>
      <c r="W28" s="22">
        <v>11182</v>
      </c>
      <c r="X28" s="22">
        <v>4078</v>
      </c>
      <c r="Y28" s="22">
        <v>3715</v>
      </c>
      <c r="Z28" s="22">
        <v>3229</v>
      </c>
      <c r="AA28" s="22">
        <v>3465</v>
      </c>
      <c r="AB28" s="22">
        <v>3505</v>
      </c>
      <c r="AC28" s="22">
        <v>3753</v>
      </c>
      <c r="AD28" s="22">
        <v>6263</v>
      </c>
      <c r="AE28" s="22">
        <v>6909</v>
      </c>
      <c r="AF28" s="22">
        <v>4182</v>
      </c>
      <c r="AG28" s="22">
        <v>48939</v>
      </c>
      <c r="AH28" s="22">
        <v>18161</v>
      </c>
      <c r="AI28" s="22">
        <v>31780</v>
      </c>
      <c r="AJ28" s="22">
        <v>57919</v>
      </c>
      <c r="AK28" s="22">
        <v>97737</v>
      </c>
      <c r="AL28" s="22">
        <v>116375</v>
      </c>
      <c r="AM28" s="22">
        <v>95275</v>
      </c>
      <c r="AN28" s="36">
        <v>85700</v>
      </c>
      <c r="AO28" s="64">
        <v>78300</v>
      </c>
      <c r="AP28" s="69">
        <v>79000</v>
      </c>
    </row>
    <row r="29" spans="1:42" x14ac:dyDescent="0.25">
      <c r="A29" s="83" t="s">
        <v>39</v>
      </c>
      <c r="B29" s="22">
        <v>15453</v>
      </c>
      <c r="C29" s="22">
        <v>9675</v>
      </c>
      <c r="D29" s="22">
        <v>9088</v>
      </c>
      <c r="E29" s="22">
        <v>11732</v>
      </c>
      <c r="F29" s="22">
        <v>20296</v>
      </c>
      <c r="G29" s="22">
        <v>22894</v>
      </c>
      <c r="H29" s="22">
        <v>24504</v>
      </c>
      <c r="I29" s="22">
        <v>26055</v>
      </c>
      <c r="J29" s="22">
        <v>21501</v>
      </c>
      <c r="K29" s="22">
        <v>30733</v>
      </c>
      <c r="L29" s="22">
        <v>19510</v>
      </c>
      <c r="M29" s="22">
        <v>21866</v>
      </c>
      <c r="N29" s="22">
        <v>17159</v>
      </c>
      <c r="O29" s="22">
        <v>14236</v>
      </c>
      <c r="P29" s="22">
        <v>34341</v>
      </c>
      <c r="Q29" s="22">
        <v>36106</v>
      </c>
      <c r="R29" s="22">
        <v>20973</v>
      </c>
      <c r="S29" s="22">
        <v>26837</v>
      </c>
      <c r="T29" s="22">
        <v>16601</v>
      </c>
      <c r="U29" s="22">
        <v>24850</v>
      </c>
      <c r="V29" s="22">
        <v>25267</v>
      </c>
      <c r="W29" s="22">
        <v>33565</v>
      </c>
      <c r="X29" s="22">
        <v>20410</v>
      </c>
      <c r="Y29" s="22">
        <v>33724</v>
      </c>
      <c r="Z29" s="22">
        <v>32345</v>
      </c>
      <c r="AA29" s="22">
        <v>31752</v>
      </c>
      <c r="AB29" s="22">
        <v>32752</v>
      </c>
      <c r="AC29" s="22">
        <v>34402</v>
      </c>
      <c r="AD29" s="22">
        <v>30761</v>
      </c>
      <c r="AE29" s="22">
        <v>28083</v>
      </c>
      <c r="AF29" s="22">
        <v>32213</v>
      </c>
      <c r="AG29" s="22">
        <v>31472</v>
      </c>
      <c r="AH29" s="22">
        <v>32033</v>
      </c>
      <c r="AI29" s="22">
        <v>52352</v>
      </c>
      <c r="AJ29" s="22">
        <v>52464</v>
      </c>
      <c r="AK29" s="22">
        <v>78957</v>
      </c>
      <c r="AL29" s="22">
        <v>89315</v>
      </c>
      <c r="AM29" s="22">
        <v>95105</v>
      </c>
      <c r="AN29" s="36">
        <v>97300</v>
      </c>
      <c r="AO29" s="64">
        <v>84400</v>
      </c>
      <c r="AP29" s="69">
        <v>94200</v>
      </c>
    </row>
    <row r="30" spans="1:42" x14ac:dyDescent="0.25">
      <c r="A30" s="83" t="s">
        <v>40</v>
      </c>
      <c r="B30" s="27">
        <v>6747</v>
      </c>
      <c r="C30" s="27">
        <v>1969</v>
      </c>
      <c r="D30" s="27">
        <v>2306</v>
      </c>
      <c r="E30" s="27">
        <v>4658</v>
      </c>
      <c r="F30" s="28">
        <v>4368</v>
      </c>
      <c r="G30" s="28">
        <v>3783</v>
      </c>
      <c r="H30" s="28">
        <v>5127</v>
      </c>
      <c r="I30" s="28">
        <v>8902</v>
      </c>
      <c r="J30" s="28">
        <v>8882</v>
      </c>
      <c r="K30" s="22">
        <v>5663</v>
      </c>
      <c r="L30" s="22">
        <v>6991</v>
      </c>
      <c r="M30" s="22">
        <v>3910</v>
      </c>
      <c r="N30" s="22">
        <v>1963</v>
      </c>
      <c r="O30" s="22">
        <v>4114</v>
      </c>
      <c r="P30" s="22">
        <v>6137</v>
      </c>
      <c r="Q30" s="22">
        <v>5357</v>
      </c>
      <c r="R30" s="22">
        <v>6173</v>
      </c>
      <c r="S30" s="22">
        <v>7158</v>
      </c>
      <c r="T30" s="22">
        <v>8737</v>
      </c>
      <c r="U30" s="22">
        <v>10145</v>
      </c>
      <c r="V30" s="22">
        <v>9435</v>
      </c>
      <c r="W30" s="22">
        <v>11315</v>
      </c>
      <c r="X30" s="22">
        <v>11907</v>
      </c>
      <c r="Y30" s="22">
        <v>12782</v>
      </c>
      <c r="Z30" s="22">
        <v>10422</v>
      </c>
      <c r="AA30" s="22">
        <v>12523</v>
      </c>
      <c r="AB30" s="22">
        <v>9507</v>
      </c>
      <c r="AC30" s="22">
        <v>10591</v>
      </c>
      <c r="AD30" s="22">
        <v>13994</v>
      </c>
      <c r="AE30" s="22">
        <v>21837</v>
      </c>
      <c r="AF30" s="22">
        <v>43697</v>
      </c>
      <c r="AG30" s="22">
        <v>25628</v>
      </c>
      <c r="AH30" s="22">
        <v>29160</v>
      </c>
      <c r="AI30" s="22">
        <v>28204</v>
      </c>
      <c r="AJ30" s="22">
        <v>43422</v>
      </c>
      <c r="AK30" s="22">
        <v>81565</v>
      </c>
      <c r="AL30" s="22">
        <v>51501</v>
      </c>
      <c r="AM30" s="22">
        <v>50493</v>
      </c>
      <c r="AN30" s="36">
        <v>42600</v>
      </c>
      <c r="AO30" s="64">
        <v>40800</v>
      </c>
      <c r="AP30" s="69">
        <v>42800</v>
      </c>
    </row>
    <row r="31" spans="1:42" x14ac:dyDescent="0.25">
      <c r="A31" s="83" t="s">
        <v>41</v>
      </c>
      <c r="B31" s="22">
        <v>349</v>
      </c>
      <c r="C31" s="22">
        <v>357</v>
      </c>
      <c r="D31" s="22">
        <v>512</v>
      </c>
      <c r="E31" s="22">
        <v>703</v>
      </c>
      <c r="F31" s="22">
        <v>1026</v>
      </c>
      <c r="G31" s="22">
        <v>1095</v>
      </c>
      <c r="H31" s="22">
        <v>1505</v>
      </c>
      <c r="I31" s="22">
        <v>1354</v>
      </c>
      <c r="J31" s="22">
        <v>1509</v>
      </c>
      <c r="K31" s="22">
        <v>3286</v>
      </c>
      <c r="L31" s="22">
        <v>2738</v>
      </c>
      <c r="M31" s="22">
        <v>2186</v>
      </c>
      <c r="N31" s="22">
        <v>4088</v>
      </c>
      <c r="O31" s="22">
        <v>3438</v>
      </c>
      <c r="P31" s="22">
        <v>3619</v>
      </c>
      <c r="Q31" s="22">
        <v>3291</v>
      </c>
      <c r="R31" s="22">
        <v>3155</v>
      </c>
      <c r="S31" s="22">
        <v>3628</v>
      </c>
      <c r="T31" s="22">
        <v>8987</v>
      </c>
      <c r="U31" s="22">
        <v>5932</v>
      </c>
      <c r="V31" s="22">
        <v>7471</v>
      </c>
      <c r="W31" s="22">
        <v>7252</v>
      </c>
      <c r="X31" s="22">
        <v>8661</v>
      </c>
      <c r="Y31" s="22">
        <v>6690</v>
      </c>
      <c r="Z31" s="22">
        <v>6565</v>
      </c>
      <c r="AA31" s="22">
        <v>7710</v>
      </c>
      <c r="AB31" s="22">
        <v>8219</v>
      </c>
      <c r="AC31" s="22">
        <v>7223</v>
      </c>
      <c r="AD31" s="22">
        <v>7889</v>
      </c>
      <c r="AE31" s="22">
        <v>6430</v>
      </c>
      <c r="AF31" s="22">
        <v>5656</v>
      </c>
      <c r="AG31" s="22">
        <v>5316</v>
      </c>
      <c r="AH31" s="22">
        <v>7056</v>
      </c>
      <c r="AI31" s="22">
        <v>12498</v>
      </c>
      <c r="AJ31" s="22">
        <v>13073</v>
      </c>
      <c r="AK31" s="22">
        <v>26795</v>
      </c>
      <c r="AL31" s="22">
        <v>32771</v>
      </c>
      <c r="AM31" s="22">
        <v>33912</v>
      </c>
      <c r="AN31" s="36">
        <v>33500</v>
      </c>
      <c r="AO31" s="64">
        <v>35300</v>
      </c>
      <c r="AP31" s="69">
        <v>33900</v>
      </c>
    </row>
    <row r="32" spans="1:42" x14ac:dyDescent="0.25">
      <c r="A32" s="83" t="s">
        <v>42</v>
      </c>
      <c r="B32" s="22">
        <v>145</v>
      </c>
      <c r="C32" s="22">
        <v>90</v>
      </c>
      <c r="D32" s="22">
        <v>159</v>
      </c>
      <c r="E32" s="22">
        <v>81</v>
      </c>
      <c r="F32" s="22">
        <v>233</v>
      </c>
      <c r="G32" s="22">
        <v>150</v>
      </c>
      <c r="H32" s="22">
        <v>292</v>
      </c>
      <c r="I32" s="22">
        <v>406</v>
      </c>
      <c r="J32" s="22">
        <v>668</v>
      </c>
      <c r="K32" s="22">
        <v>860</v>
      </c>
      <c r="L32" s="22">
        <v>451</v>
      </c>
      <c r="M32" s="22">
        <v>994</v>
      </c>
      <c r="N32" s="22">
        <v>166</v>
      </c>
      <c r="O32" s="22">
        <v>110</v>
      </c>
      <c r="P32" s="22">
        <v>612</v>
      </c>
      <c r="Q32" s="22">
        <v>948</v>
      </c>
      <c r="R32" s="22">
        <v>1015</v>
      </c>
      <c r="S32" s="22">
        <v>1017</v>
      </c>
      <c r="T32" s="22">
        <v>665</v>
      </c>
      <c r="U32" s="22">
        <v>582</v>
      </c>
      <c r="V32" s="22">
        <v>713</v>
      </c>
      <c r="W32" s="22">
        <v>829</v>
      </c>
      <c r="X32" s="22">
        <v>671</v>
      </c>
      <c r="Y32" s="22">
        <v>482</v>
      </c>
      <c r="Z32" s="22">
        <v>806</v>
      </c>
      <c r="AA32" s="22">
        <v>1025</v>
      </c>
      <c r="AB32" s="22">
        <v>1130</v>
      </c>
      <c r="AC32" s="22">
        <v>2104</v>
      </c>
      <c r="AD32" s="22">
        <v>1194</v>
      </c>
      <c r="AE32" s="22">
        <v>963</v>
      </c>
      <c r="AF32" s="22">
        <v>1218</v>
      </c>
      <c r="AG32" s="22">
        <v>1350</v>
      </c>
      <c r="AH32" s="22">
        <v>2217</v>
      </c>
      <c r="AI32" s="22">
        <v>4810</v>
      </c>
      <c r="AJ32" s="22">
        <v>4559</v>
      </c>
      <c r="AK32" s="22">
        <v>6845</v>
      </c>
      <c r="AL32" s="22">
        <v>9371</v>
      </c>
      <c r="AM32" s="22">
        <v>12818</v>
      </c>
      <c r="AN32" s="36">
        <v>14000</v>
      </c>
      <c r="AO32" s="64">
        <v>13900</v>
      </c>
      <c r="AP32" s="69">
        <v>14800</v>
      </c>
    </row>
    <row r="33" spans="1:42" x14ac:dyDescent="0.25">
      <c r="A33" s="83" t="s">
        <v>43</v>
      </c>
      <c r="B33" s="22">
        <v>87</v>
      </c>
      <c r="C33" s="22">
        <v>83</v>
      </c>
      <c r="D33" s="22">
        <v>169</v>
      </c>
      <c r="E33" s="22">
        <v>231</v>
      </c>
      <c r="F33" s="22">
        <v>303</v>
      </c>
      <c r="G33" s="22">
        <v>472</v>
      </c>
      <c r="H33" s="22">
        <v>675</v>
      </c>
      <c r="I33" s="22">
        <v>534</v>
      </c>
      <c r="J33" s="22">
        <v>458</v>
      </c>
      <c r="K33" s="24">
        <v>615</v>
      </c>
      <c r="L33" s="24">
        <v>1287</v>
      </c>
      <c r="M33" s="24">
        <v>1234</v>
      </c>
      <c r="N33" s="24">
        <v>1161</v>
      </c>
      <c r="O33" s="24">
        <v>911</v>
      </c>
      <c r="P33" s="24">
        <v>1868</v>
      </c>
      <c r="Q33" s="24">
        <v>2493</v>
      </c>
      <c r="R33" s="24">
        <v>2089</v>
      </c>
      <c r="S33" s="24">
        <v>2440</v>
      </c>
      <c r="T33" s="24">
        <v>2514</v>
      </c>
      <c r="U33" s="24">
        <v>2984</v>
      </c>
      <c r="V33" s="22">
        <v>2830</v>
      </c>
      <c r="W33" s="22">
        <v>2704</v>
      </c>
      <c r="X33" s="22">
        <v>3191</v>
      </c>
      <c r="Y33" s="22">
        <v>2491</v>
      </c>
      <c r="Z33" s="22">
        <v>2361</v>
      </c>
      <c r="AA33" s="22">
        <v>2849</v>
      </c>
      <c r="AB33" s="22">
        <v>2539</v>
      </c>
      <c r="AC33" s="22">
        <v>2201</v>
      </c>
      <c r="AD33" s="22">
        <v>2281</v>
      </c>
      <c r="AE33" s="22">
        <v>1518</v>
      </c>
      <c r="AF33" s="22">
        <v>5022</v>
      </c>
      <c r="AG33" s="22">
        <v>3831</v>
      </c>
      <c r="AH33" s="22">
        <v>2944</v>
      </c>
      <c r="AI33" s="22">
        <v>3872</v>
      </c>
      <c r="AJ33" s="22">
        <v>3550</v>
      </c>
      <c r="AK33" s="22">
        <v>4771</v>
      </c>
      <c r="AL33" s="22">
        <v>5210</v>
      </c>
      <c r="AM33" s="22">
        <v>7938</v>
      </c>
      <c r="AN33" s="36">
        <v>10000</v>
      </c>
      <c r="AO33" s="64">
        <v>6400</v>
      </c>
      <c r="AP33" s="69">
        <v>7000</v>
      </c>
    </row>
    <row r="34" spans="1:42" x14ac:dyDescent="0.25">
      <c r="A34" s="89" t="s">
        <v>44</v>
      </c>
      <c r="B34" s="22">
        <v>13572</v>
      </c>
      <c r="C34" s="24">
        <v>8692</v>
      </c>
      <c r="D34" s="24">
        <v>7299</v>
      </c>
      <c r="E34" s="24">
        <v>2388</v>
      </c>
      <c r="F34" s="24">
        <v>3852</v>
      </c>
      <c r="G34" s="24">
        <v>2337</v>
      </c>
      <c r="H34" s="24">
        <v>3102</v>
      </c>
      <c r="I34" s="22">
        <v>2049</v>
      </c>
      <c r="J34" s="24">
        <v>2079</v>
      </c>
      <c r="K34" s="22">
        <v>2065</v>
      </c>
      <c r="L34" s="22">
        <v>3679</v>
      </c>
      <c r="M34" s="22">
        <v>2878</v>
      </c>
      <c r="N34" s="22">
        <v>2747</v>
      </c>
      <c r="O34" s="22">
        <v>2949</v>
      </c>
      <c r="P34" s="24">
        <v>8548</v>
      </c>
      <c r="Q34" s="24">
        <v>28918</v>
      </c>
      <c r="R34" s="24">
        <v>38260</v>
      </c>
      <c r="S34" s="24">
        <v>23029</v>
      </c>
      <c r="T34" s="24">
        <v>18920</v>
      </c>
      <c r="U34" s="22">
        <v>16348</v>
      </c>
      <c r="V34" s="22">
        <v>20855</v>
      </c>
      <c r="W34" s="22">
        <v>24718</v>
      </c>
      <c r="X34" s="22">
        <v>20214</v>
      </c>
      <c r="Y34" s="22">
        <v>24535</v>
      </c>
      <c r="Z34" s="22">
        <v>18719</v>
      </c>
      <c r="AA34" s="22">
        <v>20585</v>
      </c>
      <c r="AB34" s="22">
        <v>26010</v>
      </c>
      <c r="AC34" s="22">
        <v>19452</v>
      </c>
      <c r="AD34" s="22">
        <v>19427</v>
      </c>
      <c r="AE34" s="22">
        <v>20857</v>
      </c>
      <c r="AF34" s="22">
        <v>32619</v>
      </c>
      <c r="AG34" s="22">
        <v>24755</v>
      </c>
      <c r="AH34" s="22">
        <v>36540</v>
      </c>
      <c r="AI34" s="22">
        <v>33652</v>
      </c>
      <c r="AJ34" s="22">
        <v>40828</v>
      </c>
      <c r="AK34" s="22">
        <v>59731</v>
      </c>
      <c r="AL34" s="22">
        <v>93030</v>
      </c>
      <c r="AM34" s="22">
        <v>89288</v>
      </c>
      <c r="AN34" s="36">
        <v>27400</v>
      </c>
      <c r="AO34" s="64">
        <v>27700</v>
      </c>
      <c r="AP34" s="69">
        <v>33100</v>
      </c>
    </row>
    <row r="35" spans="1:42" s="30" customFormat="1" x14ac:dyDescent="0.25">
      <c r="A35" s="84" t="s">
        <v>45</v>
      </c>
      <c r="B35" s="29">
        <f>SUM(B27:B34)</f>
        <v>41125</v>
      </c>
      <c r="C35" s="29">
        <f t="shared" ref="C35:AM35" si="1">SUM(C27:C34)</f>
        <v>25890</v>
      </c>
      <c r="D35" s="29">
        <f t="shared" si="1"/>
        <v>24288</v>
      </c>
      <c r="E35" s="29">
        <f t="shared" si="1"/>
        <v>23957</v>
      </c>
      <c r="F35" s="29">
        <f t="shared" si="1"/>
        <v>35044</v>
      </c>
      <c r="G35" s="29">
        <f t="shared" si="1"/>
        <v>36786</v>
      </c>
      <c r="H35" s="29">
        <f t="shared" si="1"/>
        <v>40692</v>
      </c>
      <c r="I35" s="29">
        <f t="shared" si="1"/>
        <v>44748</v>
      </c>
      <c r="J35" s="29">
        <f t="shared" si="1"/>
        <v>41296</v>
      </c>
      <c r="K35" s="29">
        <f t="shared" si="1"/>
        <v>50144</v>
      </c>
      <c r="L35" s="29">
        <f t="shared" si="1"/>
        <v>40061</v>
      </c>
      <c r="M35" s="29">
        <f t="shared" si="1"/>
        <v>40570</v>
      </c>
      <c r="N35" s="29">
        <f t="shared" si="1"/>
        <v>31833</v>
      </c>
      <c r="O35" s="29">
        <f t="shared" si="1"/>
        <v>31102</v>
      </c>
      <c r="P35" s="29">
        <f t="shared" si="1"/>
        <v>70481</v>
      </c>
      <c r="Q35" s="29">
        <f t="shared" si="1"/>
        <v>90741</v>
      </c>
      <c r="R35" s="29">
        <f t="shared" si="1"/>
        <v>84521</v>
      </c>
      <c r="S35" s="29">
        <f t="shared" si="1"/>
        <v>73893</v>
      </c>
      <c r="T35" s="29">
        <f t="shared" si="1"/>
        <v>64837</v>
      </c>
      <c r="U35" s="29">
        <f t="shared" si="1"/>
        <v>73083</v>
      </c>
      <c r="V35" s="29">
        <f t="shared" si="1"/>
        <v>76912</v>
      </c>
      <c r="W35" s="29">
        <f t="shared" si="1"/>
        <v>96362</v>
      </c>
      <c r="X35" s="29">
        <f t="shared" si="1"/>
        <v>73834</v>
      </c>
      <c r="Y35" s="29">
        <f t="shared" si="1"/>
        <v>89864</v>
      </c>
      <c r="Z35" s="29">
        <f t="shared" si="1"/>
        <v>74556</v>
      </c>
      <c r="AA35" s="29">
        <f t="shared" si="1"/>
        <v>80580</v>
      </c>
      <c r="AB35" s="29">
        <f t="shared" si="1"/>
        <v>90675</v>
      </c>
      <c r="AC35" s="29">
        <f t="shared" si="1"/>
        <v>106212</v>
      </c>
      <c r="AD35" s="29">
        <f t="shared" si="1"/>
        <v>103280</v>
      </c>
      <c r="AE35" s="29">
        <f t="shared" si="1"/>
        <v>110338</v>
      </c>
      <c r="AF35" s="29">
        <f t="shared" si="1"/>
        <v>147401</v>
      </c>
      <c r="AG35" s="29">
        <f t="shared" si="1"/>
        <v>161974</v>
      </c>
      <c r="AH35" s="29">
        <f t="shared" si="1"/>
        <v>164748</v>
      </c>
      <c r="AI35" s="29">
        <f t="shared" si="1"/>
        <v>251880</v>
      </c>
      <c r="AJ35" s="29">
        <f t="shared" si="1"/>
        <v>305379</v>
      </c>
      <c r="AK35" s="29">
        <f t="shared" si="1"/>
        <v>438531</v>
      </c>
      <c r="AL35" s="29">
        <f t="shared" si="1"/>
        <v>498991</v>
      </c>
      <c r="AM35" s="29">
        <f t="shared" si="1"/>
        <v>583223</v>
      </c>
      <c r="AN35" s="38">
        <v>493300</v>
      </c>
      <c r="AO35" s="59">
        <v>435900</v>
      </c>
      <c r="AP35" s="71">
        <v>438800</v>
      </c>
    </row>
    <row r="36" spans="1:42" s="10" customFormat="1" x14ac:dyDescent="0.25">
      <c r="A36" s="81" t="s">
        <v>120</v>
      </c>
      <c r="B36" s="31">
        <v>0</v>
      </c>
      <c r="C36" s="31">
        <v>0</v>
      </c>
      <c r="D36" s="31">
        <v>0</v>
      </c>
      <c r="E36" s="31">
        <v>2</v>
      </c>
      <c r="F36" s="31">
        <v>4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22">
        <v>128</v>
      </c>
      <c r="P36" s="22">
        <v>133</v>
      </c>
      <c r="Q36" s="22">
        <v>75</v>
      </c>
      <c r="R36" s="22">
        <v>55</v>
      </c>
      <c r="S36" s="22">
        <v>1233</v>
      </c>
      <c r="T36" s="22">
        <v>10</v>
      </c>
      <c r="U36" s="22">
        <v>3631</v>
      </c>
      <c r="V36" s="22">
        <v>300</v>
      </c>
      <c r="W36" s="22">
        <v>750</v>
      </c>
      <c r="X36" s="22">
        <v>1926</v>
      </c>
      <c r="Y36" s="31">
        <v>0</v>
      </c>
      <c r="Z36" s="31">
        <v>0</v>
      </c>
      <c r="AA36" s="31">
        <v>0</v>
      </c>
      <c r="AB36" s="31">
        <v>0</v>
      </c>
      <c r="AC36" s="22">
        <v>10</v>
      </c>
      <c r="AD36" s="22">
        <v>58188</v>
      </c>
      <c r="AE36" s="22">
        <v>44093</v>
      </c>
      <c r="AF36" s="22">
        <v>24388</v>
      </c>
      <c r="AG36" s="22">
        <v>352519</v>
      </c>
      <c r="AH36" s="22">
        <v>386451</v>
      </c>
      <c r="AI36" s="22">
        <v>22223</v>
      </c>
      <c r="AJ36" s="22">
        <v>366928</v>
      </c>
      <c r="AK36" s="22">
        <v>46268</v>
      </c>
      <c r="AL36" s="22">
        <v>44959</v>
      </c>
      <c r="AM36" s="22">
        <v>34566</v>
      </c>
      <c r="AN36" s="36">
        <v>26900</v>
      </c>
      <c r="AO36" s="64">
        <v>4100</v>
      </c>
      <c r="AP36" s="69">
        <v>300</v>
      </c>
    </row>
    <row r="37" spans="1:42" x14ac:dyDescent="0.25">
      <c r="A37" s="81" t="s">
        <v>46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22">
        <v>947</v>
      </c>
      <c r="W37" s="22">
        <v>3475</v>
      </c>
      <c r="X37" s="22">
        <v>2911</v>
      </c>
      <c r="Y37" s="22">
        <v>2116</v>
      </c>
      <c r="Z37" s="22">
        <v>1764</v>
      </c>
      <c r="AA37" s="22">
        <v>2489</v>
      </c>
      <c r="AB37" s="22">
        <v>4386</v>
      </c>
      <c r="AC37" s="22">
        <v>8346</v>
      </c>
      <c r="AD37" s="22">
        <v>10133</v>
      </c>
      <c r="AE37" s="22">
        <v>10459</v>
      </c>
      <c r="AF37" s="22">
        <v>10892</v>
      </c>
      <c r="AG37" s="22">
        <v>11834</v>
      </c>
      <c r="AH37" s="22">
        <v>15468</v>
      </c>
      <c r="AI37" s="22">
        <v>40955</v>
      </c>
      <c r="AJ37" s="22">
        <v>40620</v>
      </c>
      <c r="AK37" s="22">
        <v>44759</v>
      </c>
      <c r="AL37" s="22">
        <v>45297</v>
      </c>
      <c r="AM37" s="22">
        <v>48379</v>
      </c>
      <c r="AN37" s="36">
        <v>55200</v>
      </c>
      <c r="AO37" s="64">
        <v>54800</v>
      </c>
      <c r="AP37" s="69">
        <v>56500</v>
      </c>
    </row>
    <row r="38" spans="1:42" x14ac:dyDescent="0.25">
      <c r="A38" s="81" t="s">
        <v>47</v>
      </c>
      <c r="B38">
        <v>74</v>
      </c>
      <c r="C38">
        <v>1387</v>
      </c>
      <c r="D38">
        <v>502</v>
      </c>
      <c r="E38">
        <v>2778</v>
      </c>
      <c r="F38">
        <v>3219</v>
      </c>
      <c r="G38">
        <v>4240</v>
      </c>
      <c r="H38">
        <v>6887</v>
      </c>
      <c r="I38">
        <v>7390</v>
      </c>
      <c r="J38">
        <v>12226</v>
      </c>
      <c r="K38">
        <v>13929</v>
      </c>
      <c r="L38">
        <v>12896</v>
      </c>
      <c r="M38">
        <v>13311</v>
      </c>
      <c r="N38">
        <v>14017</v>
      </c>
      <c r="O38">
        <v>24018</v>
      </c>
      <c r="P38">
        <v>21502</v>
      </c>
      <c r="Q38">
        <v>22805</v>
      </c>
      <c r="R38">
        <v>22602</v>
      </c>
      <c r="S38">
        <v>19527</v>
      </c>
      <c r="T38">
        <v>11444</v>
      </c>
      <c r="U38">
        <v>14718</v>
      </c>
      <c r="V38">
        <v>19090</v>
      </c>
      <c r="W38">
        <v>12427</v>
      </c>
      <c r="X38">
        <v>13701</v>
      </c>
      <c r="Y38">
        <v>17525</v>
      </c>
      <c r="Z38">
        <v>20952</v>
      </c>
      <c r="AA38">
        <v>19044</v>
      </c>
      <c r="AB38">
        <v>25226</v>
      </c>
      <c r="AC38">
        <v>14837</v>
      </c>
      <c r="AD38">
        <v>14603</v>
      </c>
      <c r="AE38">
        <v>13137</v>
      </c>
      <c r="AF38">
        <v>11038</v>
      </c>
      <c r="AG38">
        <v>15325</v>
      </c>
      <c r="AH38">
        <v>36856</v>
      </c>
      <c r="AI38">
        <v>12757</v>
      </c>
      <c r="AJ38">
        <v>12893</v>
      </c>
      <c r="AK38">
        <v>13905</v>
      </c>
      <c r="AL38">
        <v>49728</v>
      </c>
      <c r="AM38">
        <v>49831</v>
      </c>
      <c r="AN38" s="36">
        <v>59600</v>
      </c>
      <c r="AO38" s="64">
        <v>42200</v>
      </c>
      <c r="AP38" s="72">
        <v>8800</v>
      </c>
    </row>
    <row r="39" spans="1:42" s="10" customFormat="1" x14ac:dyDescent="0.25">
      <c r="A39" s="81" t="s">
        <v>48</v>
      </c>
      <c r="B39" s="22">
        <v>6075</v>
      </c>
      <c r="C39" s="22">
        <v>2813</v>
      </c>
      <c r="D39" s="22">
        <v>7171</v>
      </c>
      <c r="E39" s="22">
        <v>8809</v>
      </c>
      <c r="F39" s="22">
        <v>11059</v>
      </c>
      <c r="G39" s="22">
        <v>17994</v>
      </c>
      <c r="H39" s="22">
        <v>24983</v>
      </c>
      <c r="I39" s="22">
        <v>51223</v>
      </c>
      <c r="J39" s="22">
        <v>42620</v>
      </c>
      <c r="K39" s="22">
        <v>56769</v>
      </c>
      <c r="L39" s="22">
        <v>80253</v>
      </c>
      <c r="M39" s="22">
        <v>72982</v>
      </c>
      <c r="N39" s="22">
        <v>50469</v>
      </c>
      <c r="O39" s="22">
        <v>64865</v>
      </c>
      <c r="P39" s="22">
        <v>84980</v>
      </c>
      <c r="Q39" s="22">
        <v>103968</v>
      </c>
      <c r="R39" s="22">
        <v>78231</v>
      </c>
      <c r="S39" s="22">
        <v>102061</v>
      </c>
      <c r="T39" s="22">
        <v>106371</v>
      </c>
      <c r="U39" s="22">
        <v>90250</v>
      </c>
      <c r="V39" s="22">
        <v>98133</v>
      </c>
      <c r="W39" s="22">
        <v>101503</v>
      </c>
      <c r="X39" s="22">
        <v>79105</v>
      </c>
      <c r="Y39" s="22">
        <v>63630</v>
      </c>
      <c r="Z39" s="22">
        <v>55100</v>
      </c>
      <c r="AA39" s="22">
        <v>58037</v>
      </c>
      <c r="AB39" s="22">
        <v>56038</v>
      </c>
      <c r="AC39" s="22">
        <v>50540</v>
      </c>
      <c r="AD39" s="22">
        <v>58127</v>
      </c>
      <c r="AE39" s="22">
        <v>72607</v>
      </c>
      <c r="AF39" s="22">
        <v>82921</v>
      </c>
      <c r="AG39" s="22">
        <v>76853</v>
      </c>
      <c r="AH39" s="22">
        <v>65695</v>
      </c>
      <c r="AI39" s="22">
        <v>88349</v>
      </c>
      <c r="AJ39" s="22">
        <v>174171</v>
      </c>
      <c r="AK39" s="22">
        <v>140530</v>
      </c>
      <c r="AL39" s="22">
        <v>264341</v>
      </c>
      <c r="AM39" s="22">
        <v>436348</v>
      </c>
      <c r="AN39" s="36">
        <v>385600</v>
      </c>
      <c r="AO39" s="64">
        <v>243800</v>
      </c>
      <c r="AP39" s="69">
        <v>186900</v>
      </c>
    </row>
    <row r="40" spans="1:42" s="10" customFormat="1" x14ac:dyDescent="0.25">
      <c r="A40" s="81" t="s">
        <v>96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85</v>
      </c>
      <c r="AH40" s="22">
        <v>4323</v>
      </c>
      <c r="AI40" s="22">
        <v>4214</v>
      </c>
      <c r="AJ40" s="22">
        <v>3160</v>
      </c>
      <c r="AK40" s="22">
        <v>31332</v>
      </c>
      <c r="AL40" s="22">
        <v>37041</v>
      </c>
      <c r="AM40" s="22">
        <v>7498</v>
      </c>
      <c r="AN40" s="39"/>
      <c r="AO40" s="64"/>
      <c r="AP40" s="73"/>
    </row>
    <row r="41" spans="1:42" s="30" customFormat="1" x14ac:dyDescent="0.25">
      <c r="A41" s="82" t="s">
        <v>49</v>
      </c>
      <c r="B41" s="38">
        <f>SUM(B36:B40)</f>
        <v>6149</v>
      </c>
      <c r="C41" s="38">
        <f t="shared" ref="C41:AM41" si="2">SUM(C36:C40)</f>
        <v>4200</v>
      </c>
      <c r="D41" s="38">
        <f t="shared" si="2"/>
        <v>7673</v>
      </c>
      <c r="E41" s="38">
        <f t="shared" si="2"/>
        <v>11589</v>
      </c>
      <c r="F41" s="38">
        <f t="shared" si="2"/>
        <v>14282</v>
      </c>
      <c r="G41" s="38">
        <f t="shared" si="2"/>
        <v>22234</v>
      </c>
      <c r="H41" s="38">
        <f t="shared" si="2"/>
        <v>31870</v>
      </c>
      <c r="I41" s="38">
        <f t="shared" si="2"/>
        <v>58613</v>
      </c>
      <c r="J41" s="38">
        <f t="shared" si="2"/>
        <v>54846</v>
      </c>
      <c r="K41" s="38">
        <f t="shared" si="2"/>
        <v>70698</v>
      </c>
      <c r="L41" s="38">
        <f t="shared" si="2"/>
        <v>93149</v>
      </c>
      <c r="M41" s="38">
        <f t="shared" si="2"/>
        <v>86293</v>
      </c>
      <c r="N41" s="38">
        <f t="shared" si="2"/>
        <v>64486</v>
      </c>
      <c r="O41" s="38">
        <f t="shared" si="2"/>
        <v>89011</v>
      </c>
      <c r="P41" s="38">
        <f t="shared" si="2"/>
        <v>106615</v>
      </c>
      <c r="Q41" s="38">
        <f t="shared" si="2"/>
        <v>126848</v>
      </c>
      <c r="R41" s="38">
        <f t="shared" si="2"/>
        <v>100888</v>
      </c>
      <c r="S41" s="38">
        <f t="shared" si="2"/>
        <v>122821</v>
      </c>
      <c r="T41" s="38">
        <f t="shared" si="2"/>
        <v>117825</v>
      </c>
      <c r="U41" s="38">
        <f t="shared" si="2"/>
        <v>108599</v>
      </c>
      <c r="V41" s="38">
        <f t="shared" si="2"/>
        <v>118470</v>
      </c>
      <c r="W41" s="38">
        <f t="shared" si="2"/>
        <v>118155</v>
      </c>
      <c r="X41" s="38">
        <f t="shared" si="2"/>
        <v>97643</v>
      </c>
      <c r="Y41" s="38">
        <f t="shared" si="2"/>
        <v>83271</v>
      </c>
      <c r="Z41" s="38">
        <f t="shared" si="2"/>
        <v>77816</v>
      </c>
      <c r="AA41" s="38">
        <f t="shared" si="2"/>
        <v>79570</v>
      </c>
      <c r="AB41" s="38">
        <f t="shared" si="2"/>
        <v>85650</v>
      </c>
      <c r="AC41" s="38">
        <f t="shared" si="2"/>
        <v>73733</v>
      </c>
      <c r="AD41" s="38">
        <f t="shared" si="2"/>
        <v>141051</v>
      </c>
      <c r="AE41" s="38">
        <f t="shared" si="2"/>
        <v>140296</v>
      </c>
      <c r="AF41" s="38">
        <f t="shared" si="2"/>
        <v>129239</v>
      </c>
      <c r="AG41" s="38">
        <f t="shared" si="2"/>
        <v>456616</v>
      </c>
      <c r="AH41" s="38">
        <f t="shared" si="2"/>
        <v>508793</v>
      </c>
      <c r="AI41" s="38">
        <f t="shared" si="2"/>
        <v>168498</v>
      </c>
      <c r="AJ41" s="38">
        <f t="shared" si="2"/>
        <v>597772</v>
      </c>
      <c r="AK41" s="38">
        <f t="shared" si="2"/>
        <v>276794</v>
      </c>
      <c r="AL41" s="38">
        <f t="shared" si="2"/>
        <v>441366</v>
      </c>
      <c r="AM41" s="38">
        <f t="shared" si="2"/>
        <v>576622</v>
      </c>
      <c r="AN41" s="38">
        <v>527300</v>
      </c>
      <c r="AO41" s="59">
        <v>344800</v>
      </c>
      <c r="AP41" s="71">
        <v>252400</v>
      </c>
    </row>
    <row r="42" spans="1:42" x14ac:dyDescent="0.25">
      <c r="A42" s="87" t="s">
        <v>50</v>
      </c>
      <c r="B42">
        <v>58</v>
      </c>
      <c r="C42">
        <v>93</v>
      </c>
      <c r="D42">
        <v>92</v>
      </c>
      <c r="E42">
        <v>112</v>
      </c>
      <c r="F42">
        <v>74</v>
      </c>
      <c r="G42">
        <v>50</v>
      </c>
      <c r="H42">
        <v>54</v>
      </c>
      <c r="I42">
        <v>127</v>
      </c>
      <c r="J42">
        <v>124</v>
      </c>
      <c r="K42">
        <v>1022</v>
      </c>
      <c r="L42">
        <v>907</v>
      </c>
      <c r="M42">
        <v>4409</v>
      </c>
      <c r="N42">
        <v>2643</v>
      </c>
      <c r="O42">
        <v>768</v>
      </c>
      <c r="P42">
        <v>1057</v>
      </c>
      <c r="Q42">
        <v>4072</v>
      </c>
      <c r="R42">
        <v>3032</v>
      </c>
      <c r="S42">
        <v>1362</v>
      </c>
      <c r="T42">
        <v>2435</v>
      </c>
      <c r="U42">
        <v>1147</v>
      </c>
      <c r="V42">
        <v>1121</v>
      </c>
      <c r="W42">
        <v>1202</v>
      </c>
      <c r="X42">
        <v>891</v>
      </c>
      <c r="Y42">
        <v>5056</v>
      </c>
      <c r="Z42">
        <v>1453</v>
      </c>
      <c r="AA42">
        <v>1006</v>
      </c>
      <c r="AB42">
        <v>668</v>
      </c>
      <c r="AC42">
        <v>1129</v>
      </c>
      <c r="AD42">
        <v>1844</v>
      </c>
      <c r="AE42">
        <v>2129</v>
      </c>
      <c r="AF42">
        <v>7779</v>
      </c>
      <c r="AG42">
        <v>2843</v>
      </c>
      <c r="AH42">
        <v>2927</v>
      </c>
      <c r="AI42">
        <v>2115</v>
      </c>
      <c r="AJ42">
        <v>1571</v>
      </c>
      <c r="AK42">
        <v>11955</v>
      </c>
      <c r="AL42">
        <v>11254</v>
      </c>
      <c r="AM42">
        <v>21965</v>
      </c>
      <c r="AN42" s="36">
        <v>32500</v>
      </c>
      <c r="AO42" s="64">
        <v>19000</v>
      </c>
      <c r="AP42" s="69">
        <v>16100</v>
      </c>
    </row>
    <row r="43" spans="1:42" x14ac:dyDescent="0.25">
      <c r="A43" s="87" t="s">
        <v>51</v>
      </c>
      <c r="B43">
        <v>42</v>
      </c>
      <c r="C43">
        <v>106</v>
      </c>
      <c r="D43">
        <v>130</v>
      </c>
      <c r="E43">
        <v>236</v>
      </c>
      <c r="F43">
        <v>277</v>
      </c>
      <c r="G43">
        <v>258</v>
      </c>
      <c r="H43">
        <v>180</v>
      </c>
      <c r="I43">
        <v>416</v>
      </c>
      <c r="J43">
        <v>586</v>
      </c>
      <c r="K43">
        <v>760</v>
      </c>
      <c r="L43">
        <v>712</v>
      </c>
      <c r="M43">
        <v>679</v>
      </c>
      <c r="N43">
        <v>464</v>
      </c>
      <c r="O43">
        <v>228</v>
      </c>
      <c r="P43">
        <v>388</v>
      </c>
      <c r="Q43">
        <v>229</v>
      </c>
      <c r="R43">
        <v>221</v>
      </c>
      <c r="S43">
        <v>259</v>
      </c>
      <c r="T43">
        <v>611</v>
      </c>
      <c r="U43">
        <v>280</v>
      </c>
      <c r="V43">
        <v>403</v>
      </c>
      <c r="W43">
        <v>307</v>
      </c>
      <c r="X43">
        <v>253</v>
      </c>
      <c r="Y43">
        <v>1253</v>
      </c>
      <c r="Z43">
        <v>119</v>
      </c>
      <c r="AA43">
        <v>123</v>
      </c>
      <c r="AB43">
        <v>127</v>
      </c>
      <c r="AC43">
        <v>143</v>
      </c>
      <c r="AD43">
        <v>0</v>
      </c>
      <c r="AE43">
        <v>0</v>
      </c>
      <c r="AF43">
        <v>0</v>
      </c>
      <c r="AG43">
        <v>1766</v>
      </c>
      <c r="AH43">
        <v>172</v>
      </c>
      <c r="AI43">
        <v>335</v>
      </c>
      <c r="AJ43">
        <v>301</v>
      </c>
      <c r="AK43">
        <v>23911</v>
      </c>
      <c r="AL43">
        <v>16104</v>
      </c>
      <c r="AM43">
        <v>4434</v>
      </c>
      <c r="AN43" s="36">
        <v>14300</v>
      </c>
      <c r="AO43" s="64">
        <v>10600</v>
      </c>
      <c r="AP43" s="69">
        <v>5000</v>
      </c>
    </row>
    <row r="44" spans="1:42" s="1" customFormat="1" x14ac:dyDescent="0.25">
      <c r="A44" s="103" t="s">
        <v>95</v>
      </c>
      <c r="B44" s="1">
        <v>0</v>
      </c>
      <c r="C44" s="1">
        <v>0</v>
      </c>
      <c r="D44" s="1">
        <v>0</v>
      </c>
      <c r="E44" s="1">
        <v>20</v>
      </c>
      <c r="F44" s="1">
        <v>86</v>
      </c>
      <c r="G44" s="1">
        <v>0</v>
      </c>
      <c r="H44" s="1">
        <v>323</v>
      </c>
      <c r="I44" s="1">
        <v>342</v>
      </c>
      <c r="J44" s="1">
        <v>355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734</v>
      </c>
      <c r="X44" s="1">
        <v>70</v>
      </c>
      <c r="Y44" s="1">
        <v>454</v>
      </c>
      <c r="Z44" s="1">
        <v>346</v>
      </c>
      <c r="AA44" s="1">
        <v>422</v>
      </c>
      <c r="AB44" s="1">
        <v>431</v>
      </c>
      <c r="AC44" s="1">
        <v>539</v>
      </c>
      <c r="AD44" s="1">
        <v>728</v>
      </c>
      <c r="AE44" s="1">
        <v>937</v>
      </c>
      <c r="AF44" s="1">
        <v>771</v>
      </c>
      <c r="AG44" s="1">
        <v>465</v>
      </c>
      <c r="AH44" s="1">
        <v>21</v>
      </c>
      <c r="AI44" s="1">
        <v>550</v>
      </c>
      <c r="AJ44" s="1">
        <v>1130</v>
      </c>
      <c r="AK44" s="1">
        <v>3622</v>
      </c>
      <c r="AL44" s="1">
        <v>14424</v>
      </c>
      <c r="AM44" s="1">
        <v>27435</v>
      </c>
      <c r="AN44" s="37"/>
      <c r="AO44" s="64"/>
    </row>
    <row r="45" spans="1:42" s="4" customFormat="1" x14ac:dyDescent="0.25">
      <c r="A45" s="104" t="s">
        <v>52</v>
      </c>
      <c r="B45" s="4">
        <f>SUM(B42:B44)</f>
        <v>100</v>
      </c>
      <c r="C45" s="4">
        <f t="shared" ref="C45:AM45" si="3">SUM(C42:C44)</f>
        <v>199</v>
      </c>
      <c r="D45" s="4">
        <f t="shared" si="3"/>
        <v>222</v>
      </c>
      <c r="E45" s="4">
        <f t="shared" si="3"/>
        <v>368</v>
      </c>
      <c r="F45" s="4">
        <f t="shared" si="3"/>
        <v>437</v>
      </c>
      <c r="G45" s="4">
        <f t="shared" si="3"/>
        <v>308</v>
      </c>
      <c r="H45" s="4">
        <f t="shared" si="3"/>
        <v>557</v>
      </c>
      <c r="I45" s="4">
        <f t="shared" si="3"/>
        <v>885</v>
      </c>
      <c r="J45" s="4">
        <f t="shared" si="3"/>
        <v>1065</v>
      </c>
      <c r="K45" s="4">
        <f t="shared" si="3"/>
        <v>1782</v>
      </c>
      <c r="L45" s="4">
        <f t="shared" si="3"/>
        <v>1619</v>
      </c>
      <c r="M45" s="4">
        <f t="shared" si="3"/>
        <v>5088</v>
      </c>
      <c r="N45" s="4">
        <f t="shared" si="3"/>
        <v>3107</v>
      </c>
      <c r="O45" s="4">
        <f t="shared" si="3"/>
        <v>996</v>
      </c>
      <c r="P45" s="4">
        <f t="shared" si="3"/>
        <v>1445</v>
      </c>
      <c r="Q45" s="4">
        <f t="shared" si="3"/>
        <v>4301</v>
      </c>
      <c r="R45" s="4">
        <f t="shared" si="3"/>
        <v>3253</v>
      </c>
      <c r="S45" s="4">
        <f t="shared" si="3"/>
        <v>1621</v>
      </c>
      <c r="T45" s="4">
        <f t="shared" si="3"/>
        <v>3046</v>
      </c>
      <c r="U45" s="4">
        <f t="shared" si="3"/>
        <v>1427</v>
      </c>
      <c r="V45" s="4">
        <f t="shared" si="3"/>
        <v>1524</v>
      </c>
      <c r="W45" s="4">
        <f t="shared" si="3"/>
        <v>2243</v>
      </c>
      <c r="X45" s="4">
        <f t="shared" si="3"/>
        <v>1214</v>
      </c>
      <c r="Y45" s="4">
        <f t="shared" si="3"/>
        <v>6763</v>
      </c>
      <c r="Z45" s="4">
        <f t="shared" si="3"/>
        <v>1918</v>
      </c>
      <c r="AA45" s="4">
        <f t="shared" si="3"/>
        <v>1551</v>
      </c>
      <c r="AB45" s="4">
        <f t="shared" si="3"/>
        <v>1226</v>
      </c>
      <c r="AC45" s="4">
        <f t="shared" si="3"/>
        <v>1811</v>
      </c>
      <c r="AD45" s="4">
        <f t="shared" si="3"/>
        <v>2572</v>
      </c>
      <c r="AE45" s="4">
        <f t="shared" si="3"/>
        <v>3066</v>
      </c>
      <c r="AF45" s="4">
        <f t="shared" si="3"/>
        <v>8550</v>
      </c>
      <c r="AG45" s="4">
        <f t="shared" si="3"/>
        <v>5074</v>
      </c>
      <c r="AH45" s="4">
        <f t="shared" si="3"/>
        <v>3120</v>
      </c>
      <c r="AI45" s="4">
        <f t="shared" si="3"/>
        <v>3000</v>
      </c>
      <c r="AJ45" s="4">
        <f t="shared" si="3"/>
        <v>3002</v>
      </c>
      <c r="AK45" s="4">
        <f t="shared" si="3"/>
        <v>39488</v>
      </c>
      <c r="AL45" s="4">
        <f t="shared" si="3"/>
        <v>41782</v>
      </c>
      <c r="AM45" s="4">
        <f t="shared" si="3"/>
        <v>53834</v>
      </c>
      <c r="AN45" s="60">
        <v>46800</v>
      </c>
      <c r="AO45" s="59">
        <v>29600</v>
      </c>
      <c r="AP45" s="75">
        <v>21100</v>
      </c>
    </row>
    <row r="46" spans="1:42" s="61" customFormat="1" x14ac:dyDescent="0.25">
      <c r="A46" s="105" t="s">
        <v>97</v>
      </c>
      <c r="B46" s="61">
        <v>3045</v>
      </c>
      <c r="C46" s="61">
        <v>743</v>
      </c>
      <c r="D46" s="61">
        <v>817</v>
      </c>
      <c r="E46" s="61">
        <v>2503</v>
      </c>
      <c r="F46" s="61">
        <v>2800</v>
      </c>
      <c r="G46" s="61">
        <v>4757</v>
      </c>
      <c r="H46" s="61">
        <v>3445</v>
      </c>
      <c r="I46" s="61">
        <v>4150</v>
      </c>
      <c r="J46" s="61">
        <v>13631</v>
      </c>
      <c r="K46" s="61">
        <v>192041</v>
      </c>
      <c r="L46" s="61">
        <v>197300</v>
      </c>
      <c r="M46" s="61">
        <v>220573</v>
      </c>
      <c r="N46" s="61">
        <v>202675</v>
      </c>
      <c r="O46" s="61">
        <v>212102</v>
      </c>
      <c r="P46" s="61">
        <v>299687</v>
      </c>
      <c r="Q46" s="61">
        <v>195271</v>
      </c>
      <c r="R46" s="61">
        <v>314264</v>
      </c>
      <c r="S46" s="61">
        <v>335170</v>
      </c>
      <c r="T46" s="61">
        <v>329666</v>
      </c>
      <c r="U46" s="61">
        <v>314704</v>
      </c>
      <c r="V46" s="61">
        <v>353975</v>
      </c>
      <c r="W46" s="61">
        <v>415484</v>
      </c>
      <c r="X46" s="61">
        <v>443093</v>
      </c>
      <c r="Y46" s="61">
        <v>429364</v>
      </c>
      <c r="Z46" s="61">
        <v>490271</v>
      </c>
      <c r="AA46" s="61">
        <v>541515</v>
      </c>
      <c r="AB46" s="61">
        <v>468168</v>
      </c>
      <c r="AC46" s="61">
        <v>609441</v>
      </c>
      <c r="AD46" s="61">
        <v>583367</v>
      </c>
      <c r="AE46" s="61">
        <v>626063</v>
      </c>
      <c r="AF46" s="61">
        <v>636581</v>
      </c>
      <c r="AG46" s="61">
        <v>723711</v>
      </c>
      <c r="AH46" s="61">
        <v>752191</v>
      </c>
      <c r="AI46" s="61">
        <v>870739</v>
      </c>
      <c r="AJ46" s="61">
        <v>837526</v>
      </c>
      <c r="AK46" s="61">
        <v>947331</v>
      </c>
      <c r="AL46" s="61">
        <v>1187599</v>
      </c>
      <c r="AM46" s="61">
        <v>1233090</v>
      </c>
      <c r="AN46" s="62"/>
      <c r="AO46" s="59"/>
      <c r="AP46" s="74"/>
    </row>
    <row r="47" spans="1:42" s="9" customFormat="1" x14ac:dyDescent="0.25">
      <c r="A47" s="9" t="s">
        <v>53</v>
      </c>
      <c r="AN47" s="40"/>
      <c r="AO47" s="64"/>
    </row>
    <row r="48" spans="1:42" s="10" customFormat="1" x14ac:dyDescent="0.25">
      <c r="A48" s="10" t="s">
        <v>5</v>
      </c>
      <c r="AM48" s="58"/>
      <c r="AN48" s="58"/>
    </row>
    <row r="49" spans="1:42" s="1" customFormat="1" x14ac:dyDescent="0.25">
      <c r="A49" s="1" t="s">
        <v>6</v>
      </c>
      <c r="AM49" s="37"/>
    </row>
    <row r="50" spans="1:42" s="11" customFormat="1" ht="15.75" thickBot="1" x14ac:dyDescent="0.3">
      <c r="A50" s="11" t="s">
        <v>54</v>
      </c>
      <c r="B50" s="63">
        <f>SUM(B46,B45,B41,B35,B26,B16)</f>
        <v>277665</v>
      </c>
      <c r="C50" s="63">
        <f t="shared" ref="C50:AM50" si="4">SUM(C46,C45,C41,C35,C26,C16)</f>
        <v>303017</v>
      </c>
      <c r="D50" s="63">
        <f t="shared" si="4"/>
        <v>319711</v>
      </c>
      <c r="E50" s="63">
        <f t="shared" si="4"/>
        <v>337117</v>
      </c>
      <c r="F50" s="63">
        <f t="shared" si="4"/>
        <v>386663</v>
      </c>
      <c r="G50" s="63">
        <f t="shared" si="4"/>
        <v>408000</v>
      </c>
      <c r="H50" s="63">
        <f t="shared" si="4"/>
        <v>437578</v>
      </c>
      <c r="I50" s="63">
        <f t="shared" si="4"/>
        <v>494174</v>
      </c>
      <c r="J50" s="63">
        <f t="shared" si="4"/>
        <v>540753</v>
      </c>
      <c r="K50" s="63">
        <f t="shared" si="4"/>
        <v>815177</v>
      </c>
      <c r="L50" s="63">
        <f t="shared" si="4"/>
        <v>991766</v>
      </c>
      <c r="M50" s="63">
        <f t="shared" si="4"/>
        <v>1009999</v>
      </c>
      <c r="N50" s="63">
        <f t="shared" si="4"/>
        <v>967800</v>
      </c>
      <c r="O50" s="63">
        <f t="shared" si="4"/>
        <v>1006695</v>
      </c>
      <c r="P50" s="63">
        <f t="shared" si="4"/>
        <v>1185109</v>
      </c>
      <c r="Q50" s="63">
        <f t="shared" si="4"/>
        <v>1163452</v>
      </c>
      <c r="R50" s="63">
        <f t="shared" si="4"/>
        <v>1244389</v>
      </c>
      <c r="S50" s="63">
        <f t="shared" si="4"/>
        <v>1321823</v>
      </c>
      <c r="T50" s="63">
        <f t="shared" si="4"/>
        <v>1373895</v>
      </c>
      <c r="U50" s="63">
        <f t="shared" si="4"/>
        <v>1390362</v>
      </c>
      <c r="V50" s="63">
        <f t="shared" si="4"/>
        <v>1469088</v>
      </c>
      <c r="W50" s="63">
        <f t="shared" si="4"/>
        <v>1548616</v>
      </c>
      <c r="X50" s="63">
        <f t="shared" si="4"/>
        <v>1413578</v>
      </c>
      <c r="Y50" s="63">
        <f t="shared" si="4"/>
        <v>1430185</v>
      </c>
      <c r="Z50" s="63">
        <f t="shared" si="4"/>
        <v>1508163</v>
      </c>
      <c r="AA50" s="63">
        <f t="shared" si="4"/>
        <v>1745608</v>
      </c>
      <c r="AB50" s="63">
        <f t="shared" si="4"/>
        <v>1632296</v>
      </c>
      <c r="AC50" s="63">
        <f t="shared" si="4"/>
        <v>1754029</v>
      </c>
      <c r="AD50" s="63">
        <f t="shared" si="4"/>
        <v>1830346</v>
      </c>
      <c r="AE50" s="63">
        <f t="shared" si="4"/>
        <v>1975419</v>
      </c>
      <c r="AF50" s="63">
        <f t="shared" si="4"/>
        <v>2192271</v>
      </c>
      <c r="AG50" s="63">
        <f t="shared" si="4"/>
        <v>2671531</v>
      </c>
      <c r="AH50" s="63">
        <f t="shared" si="4"/>
        <v>2952889</v>
      </c>
      <c r="AI50" s="63">
        <f t="shared" si="4"/>
        <v>3083932</v>
      </c>
      <c r="AJ50" s="63">
        <f t="shared" si="4"/>
        <v>3706666</v>
      </c>
      <c r="AK50" s="63">
        <f t="shared" si="4"/>
        <v>3848539</v>
      </c>
      <c r="AL50" s="63">
        <f t="shared" si="4"/>
        <v>4285510</v>
      </c>
      <c r="AM50" s="63">
        <f t="shared" si="4"/>
        <v>4764738</v>
      </c>
      <c r="AN50" s="63">
        <v>5148600</v>
      </c>
      <c r="AO50" s="65">
        <v>5031700</v>
      </c>
      <c r="AP50" s="65">
        <v>5031900</v>
      </c>
    </row>
    <row r="51" spans="1:42" ht="15.75" thickTop="1" x14ac:dyDescent="0.25"/>
    <row r="52" spans="1:42" x14ac:dyDescent="0.25">
      <c r="A52" t="s">
        <v>203</v>
      </c>
    </row>
    <row r="53" spans="1:42" x14ac:dyDescent="0.25">
      <c r="A53" s="109" t="s">
        <v>204</v>
      </c>
    </row>
    <row r="54" spans="1:42" x14ac:dyDescent="0.25">
      <c r="A54" s="109" t="s">
        <v>205</v>
      </c>
    </row>
    <row r="55" spans="1:42" x14ac:dyDescent="0.25">
      <c r="A55" s="109" t="s">
        <v>206</v>
      </c>
    </row>
  </sheetData>
  <hyperlinks>
    <hyperlink ref="A53" r:id="rId1"/>
    <hyperlink ref="A54" r:id="rId2"/>
    <hyperlink ref="A55" r:id="rId3"/>
  </hyperlinks>
  <pageMargins left="0.7" right="0.7" top="0.75" bottom="0.75" header="0.3" footer="0.3"/>
  <pageSetup scale="69" fitToWidth="0" orientation="landscape"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13" zoomScale="80" zoomScaleNormal="80" workbookViewId="0">
      <selection activeCell="B82" sqref="B82"/>
    </sheetView>
  </sheetViews>
  <sheetFormatPr defaultRowHeight="15" x14ac:dyDescent="0.25"/>
  <cols>
    <col min="1" max="1" width="57.5703125" bestFit="1" customWidth="1"/>
    <col min="2" max="2" width="20.85546875" bestFit="1" customWidth="1"/>
    <col min="3" max="3" width="20.85546875" customWidth="1"/>
    <col min="4" max="4" width="19.5703125" bestFit="1" customWidth="1"/>
    <col min="5" max="5" width="25.28515625" bestFit="1" customWidth="1"/>
  </cols>
  <sheetData>
    <row r="1" spans="1:6" x14ac:dyDescent="0.25">
      <c r="A1" s="76" t="s">
        <v>140</v>
      </c>
    </row>
    <row r="2" spans="1:6" s="8" customFormat="1" x14ac:dyDescent="0.25">
      <c r="A2" s="97"/>
      <c r="B2" s="8" t="s">
        <v>177</v>
      </c>
      <c r="C2" s="78" t="s">
        <v>178</v>
      </c>
      <c r="D2" s="8" t="s">
        <v>179</v>
      </c>
      <c r="E2" s="8" t="s">
        <v>172</v>
      </c>
    </row>
    <row r="3" spans="1:6" s="8" customFormat="1" x14ac:dyDescent="0.25">
      <c r="A3" s="77" t="s">
        <v>174</v>
      </c>
    </row>
    <row r="4" spans="1:6" x14ac:dyDescent="0.25">
      <c r="A4" s="79" t="s">
        <v>13</v>
      </c>
      <c r="B4" s="67">
        <v>441.9</v>
      </c>
      <c r="C4" s="67">
        <v>448.5</v>
      </c>
      <c r="D4" s="67">
        <v>448.5</v>
      </c>
      <c r="E4" s="67">
        <v>502.1</v>
      </c>
    </row>
    <row r="5" spans="1:6" x14ac:dyDescent="0.25">
      <c r="A5" s="79" t="s">
        <v>14</v>
      </c>
      <c r="B5" s="67">
        <v>117.9</v>
      </c>
      <c r="C5" s="67">
        <v>102.7</v>
      </c>
      <c r="D5" s="67">
        <v>90.4</v>
      </c>
      <c r="E5" s="67">
        <v>92.7</v>
      </c>
    </row>
    <row r="6" spans="1:6" x14ac:dyDescent="0.25">
      <c r="A6" s="79" t="s">
        <v>15</v>
      </c>
      <c r="B6" s="67">
        <v>48.4</v>
      </c>
      <c r="C6" s="67">
        <v>41.9</v>
      </c>
      <c r="D6" s="67">
        <v>40.9</v>
      </c>
      <c r="E6" s="67">
        <v>41.9</v>
      </c>
    </row>
    <row r="7" spans="1:6" x14ac:dyDescent="0.25">
      <c r="A7" s="79" t="s">
        <v>121</v>
      </c>
      <c r="B7" s="67">
        <v>25</v>
      </c>
      <c r="C7" s="67">
        <v>26.1</v>
      </c>
      <c r="D7" s="67">
        <v>23.1</v>
      </c>
      <c r="E7" s="67">
        <v>23.6</v>
      </c>
    </row>
    <row r="8" spans="1:6" x14ac:dyDescent="0.25">
      <c r="A8" s="79" t="s">
        <v>17</v>
      </c>
      <c r="B8" s="67">
        <v>19.5</v>
      </c>
      <c r="C8" s="67">
        <v>27.4</v>
      </c>
      <c r="D8" s="67">
        <v>34.200000000000003</v>
      </c>
      <c r="E8" s="67">
        <v>35</v>
      </c>
    </row>
    <row r="9" spans="1:6" x14ac:dyDescent="0.25">
      <c r="A9" s="79" t="s">
        <v>18</v>
      </c>
      <c r="B9" s="67">
        <v>16.899999999999999</v>
      </c>
      <c r="C9" s="67">
        <v>16.2</v>
      </c>
      <c r="D9" s="67">
        <v>17.2</v>
      </c>
      <c r="E9" s="67">
        <v>17.600000000000001</v>
      </c>
    </row>
    <row r="10" spans="1:6" x14ac:dyDescent="0.25">
      <c r="A10" s="79" t="s">
        <v>19</v>
      </c>
      <c r="B10" s="67">
        <v>18.7</v>
      </c>
      <c r="C10" s="67">
        <v>23.5</v>
      </c>
      <c r="D10" s="67">
        <v>20.7</v>
      </c>
      <c r="E10" s="67">
        <v>21.2</v>
      </c>
    </row>
    <row r="11" spans="1:6" x14ac:dyDescent="0.25">
      <c r="A11" s="79" t="s">
        <v>20</v>
      </c>
      <c r="B11" s="67">
        <v>27.4</v>
      </c>
      <c r="C11" s="67">
        <v>21.4</v>
      </c>
      <c r="D11" s="67">
        <v>19.7</v>
      </c>
      <c r="E11" s="67">
        <v>20.2</v>
      </c>
    </row>
    <row r="12" spans="1:6" x14ac:dyDescent="0.25">
      <c r="A12" s="79" t="s">
        <v>122</v>
      </c>
      <c r="B12" s="67">
        <f>7.5+1.9+3.3+9.9</f>
        <v>22.6</v>
      </c>
      <c r="C12" s="67">
        <v>19</v>
      </c>
      <c r="D12" s="67">
        <v>14.9</v>
      </c>
      <c r="E12" s="67">
        <f>6.8+1+2.5+5</f>
        <v>15.3</v>
      </c>
    </row>
    <row r="13" spans="1:6" x14ac:dyDescent="0.25">
      <c r="A13" s="79" t="s">
        <v>123</v>
      </c>
      <c r="B13" s="67">
        <v>186.3</v>
      </c>
      <c r="C13" s="67">
        <v>194.2</v>
      </c>
      <c r="D13" s="67">
        <v>172.6</v>
      </c>
      <c r="E13" s="67">
        <v>196.9</v>
      </c>
    </row>
    <row r="14" spans="1:6" s="30" customFormat="1" x14ac:dyDescent="0.25">
      <c r="A14" s="80" t="s">
        <v>124</v>
      </c>
      <c r="B14" s="66">
        <v>924.5</v>
      </c>
      <c r="C14" s="66">
        <v>920.8</v>
      </c>
      <c r="D14" s="66">
        <v>882.2</v>
      </c>
      <c r="E14" s="66">
        <v>966.6</v>
      </c>
      <c r="F14" s="107"/>
    </row>
    <row r="15" spans="1:6" x14ac:dyDescent="0.25">
      <c r="A15" s="81" t="s">
        <v>27</v>
      </c>
      <c r="B15" s="67">
        <v>440.8</v>
      </c>
      <c r="C15" s="67">
        <v>484.7</v>
      </c>
      <c r="D15" s="67">
        <v>532.4</v>
      </c>
      <c r="E15" s="67">
        <v>542.5</v>
      </c>
    </row>
    <row r="16" spans="1:6" x14ac:dyDescent="0.25">
      <c r="A16" s="81" t="s">
        <v>28</v>
      </c>
      <c r="B16" s="67">
        <v>106</v>
      </c>
      <c r="C16" s="67">
        <v>103.9</v>
      </c>
      <c r="D16" s="67">
        <v>95</v>
      </c>
      <c r="E16" s="67">
        <v>97.4</v>
      </c>
    </row>
    <row r="17" spans="1:5" x14ac:dyDescent="0.25">
      <c r="A17" s="81" t="s">
        <v>29</v>
      </c>
      <c r="B17" s="67">
        <v>103.7</v>
      </c>
      <c r="C17" s="67">
        <v>99.2</v>
      </c>
      <c r="D17" s="67">
        <v>109</v>
      </c>
      <c r="E17" s="67">
        <v>111.7</v>
      </c>
    </row>
    <row r="18" spans="1:5" x14ac:dyDescent="0.25">
      <c r="A18" s="81" t="s">
        <v>30</v>
      </c>
      <c r="B18" s="67">
        <v>59.4</v>
      </c>
      <c r="C18" s="67">
        <v>69.7</v>
      </c>
      <c r="D18" s="67">
        <v>70</v>
      </c>
      <c r="E18" s="67">
        <v>71.599999999999994</v>
      </c>
    </row>
    <row r="19" spans="1:5" x14ac:dyDescent="0.25">
      <c r="A19" s="81" t="s">
        <v>31</v>
      </c>
      <c r="B19" s="67">
        <v>59.2</v>
      </c>
      <c r="C19" s="67">
        <v>49.7</v>
      </c>
      <c r="D19" s="67">
        <v>51.1</v>
      </c>
      <c r="E19" s="67">
        <v>52.4</v>
      </c>
    </row>
    <row r="20" spans="1:5" x14ac:dyDescent="0.25">
      <c r="A20" s="81" t="s">
        <v>32</v>
      </c>
      <c r="B20" s="67">
        <v>47</v>
      </c>
      <c r="C20" s="67">
        <v>58.5</v>
      </c>
      <c r="D20" s="67">
        <v>62.1</v>
      </c>
      <c r="E20" s="67">
        <v>70.099999999999994</v>
      </c>
    </row>
    <row r="21" spans="1:5" x14ac:dyDescent="0.25">
      <c r="A21" s="81" t="s">
        <v>33</v>
      </c>
      <c r="B21" s="67">
        <v>31.5</v>
      </c>
      <c r="C21" s="67">
        <v>34.700000000000003</v>
      </c>
      <c r="D21" s="67">
        <v>33.5</v>
      </c>
      <c r="E21" s="67">
        <v>34.299999999999997</v>
      </c>
    </row>
    <row r="22" spans="1:5" x14ac:dyDescent="0.25">
      <c r="A22" s="81" t="s">
        <v>34</v>
      </c>
      <c r="B22" s="67">
        <v>6.5</v>
      </c>
      <c r="C22" s="67">
        <v>6.3</v>
      </c>
      <c r="D22" s="67">
        <v>9.6</v>
      </c>
      <c r="E22" s="67">
        <v>9.8000000000000007</v>
      </c>
    </row>
    <row r="23" spans="1:5" x14ac:dyDescent="0.25">
      <c r="A23" s="81" t="s">
        <v>125</v>
      </c>
      <c r="B23" s="67">
        <v>64.8</v>
      </c>
      <c r="C23" s="67">
        <v>70.8</v>
      </c>
      <c r="D23" s="67">
        <v>63.9</v>
      </c>
      <c r="E23" s="67">
        <v>52.5</v>
      </c>
    </row>
    <row r="24" spans="1:5" s="30" customFormat="1" x14ac:dyDescent="0.25">
      <c r="A24" s="82" t="s">
        <v>126</v>
      </c>
      <c r="B24" s="66">
        <v>918.9</v>
      </c>
      <c r="C24" s="66">
        <v>977.4</v>
      </c>
      <c r="D24" s="66">
        <v>1026.5999999999999</v>
      </c>
      <c r="E24" s="66">
        <v>1075.4000000000001</v>
      </c>
    </row>
    <row r="25" spans="1:5" x14ac:dyDescent="0.25">
      <c r="A25" s="87" t="s">
        <v>127</v>
      </c>
      <c r="B25" s="67">
        <v>163</v>
      </c>
      <c r="C25" s="67">
        <v>132.9</v>
      </c>
      <c r="D25" s="67">
        <v>130.9</v>
      </c>
      <c r="E25" s="67">
        <v>130.9</v>
      </c>
    </row>
    <row r="26" spans="1:5" x14ac:dyDescent="0.25">
      <c r="A26" s="87" t="s">
        <v>38</v>
      </c>
      <c r="B26" s="67">
        <v>78.900000000000006</v>
      </c>
      <c r="C26" s="67">
        <v>63.3</v>
      </c>
      <c r="D26" s="67">
        <v>64</v>
      </c>
      <c r="E26" s="67">
        <v>65.599999999999994</v>
      </c>
    </row>
    <row r="27" spans="1:5" x14ac:dyDescent="0.25">
      <c r="A27" s="87" t="s">
        <v>39</v>
      </c>
      <c r="B27" s="67">
        <v>63.6</v>
      </c>
      <c r="C27" s="67">
        <v>84.8</v>
      </c>
      <c r="D27" s="67">
        <v>61.6</v>
      </c>
      <c r="E27" s="67">
        <v>70.099999999999994</v>
      </c>
    </row>
    <row r="28" spans="1:5" x14ac:dyDescent="0.25">
      <c r="A28" s="87" t="s">
        <v>40</v>
      </c>
      <c r="B28" s="67">
        <v>37.700000000000003</v>
      </c>
      <c r="C28" s="67">
        <v>25.7</v>
      </c>
      <c r="D28" s="67">
        <v>32.4</v>
      </c>
      <c r="E28" s="67">
        <v>33.200000000000003</v>
      </c>
    </row>
    <row r="29" spans="1:5" x14ac:dyDescent="0.25">
      <c r="A29" s="87" t="s">
        <v>41</v>
      </c>
      <c r="B29" s="67">
        <v>15.7</v>
      </c>
      <c r="C29" s="67">
        <v>15.1</v>
      </c>
      <c r="D29" s="67">
        <v>15.2</v>
      </c>
      <c r="E29" s="67">
        <v>15.6</v>
      </c>
    </row>
    <row r="30" spans="1:5" x14ac:dyDescent="0.25">
      <c r="A30" s="87" t="s">
        <v>128</v>
      </c>
      <c r="B30" s="67">
        <v>6.5</v>
      </c>
      <c r="C30" s="67">
        <v>7.8</v>
      </c>
      <c r="D30" s="67">
        <v>6.4</v>
      </c>
      <c r="E30" s="67">
        <f>3.5+3</f>
        <v>6.5</v>
      </c>
    </row>
    <row r="31" spans="1:5" x14ac:dyDescent="0.25">
      <c r="A31" s="87" t="s">
        <v>44</v>
      </c>
      <c r="B31" s="67">
        <v>46.8</v>
      </c>
      <c r="C31" s="67">
        <v>22.6</v>
      </c>
      <c r="D31" s="67">
        <v>22.4</v>
      </c>
      <c r="E31" s="67">
        <v>32.9</v>
      </c>
    </row>
    <row r="32" spans="1:5" s="30" customFormat="1" x14ac:dyDescent="0.25">
      <c r="A32" s="88" t="s">
        <v>129</v>
      </c>
      <c r="B32" s="66">
        <v>418.2</v>
      </c>
      <c r="C32" s="66">
        <v>352.1</v>
      </c>
      <c r="D32" s="66">
        <v>332.8</v>
      </c>
      <c r="E32" s="66">
        <v>354.9</v>
      </c>
    </row>
    <row r="33" spans="1:5" x14ac:dyDescent="0.25">
      <c r="A33" s="83" t="s">
        <v>120</v>
      </c>
      <c r="B33" s="67">
        <v>27.3</v>
      </c>
      <c r="C33" s="67">
        <v>17.3</v>
      </c>
      <c r="D33" s="67">
        <v>3.7</v>
      </c>
      <c r="E33" s="67">
        <v>0</v>
      </c>
    </row>
    <row r="34" spans="1:5" x14ac:dyDescent="0.25">
      <c r="A34" s="83" t="s">
        <v>46</v>
      </c>
      <c r="B34" s="67">
        <v>38.6</v>
      </c>
      <c r="C34" s="67">
        <v>36.4</v>
      </c>
      <c r="D34" s="67">
        <v>33.4</v>
      </c>
      <c r="E34" s="67">
        <v>34.200000000000003</v>
      </c>
    </row>
    <row r="35" spans="1:5" x14ac:dyDescent="0.25">
      <c r="A35" s="83" t="s">
        <v>47</v>
      </c>
      <c r="B35" s="67">
        <v>31.8</v>
      </c>
      <c r="C35" s="67">
        <v>64.3</v>
      </c>
      <c r="D35" s="67">
        <v>29.7</v>
      </c>
      <c r="E35" s="67">
        <v>2.8</v>
      </c>
    </row>
    <row r="36" spans="1:5" x14ac:dyDescent="0.25">
      <c r="A36" s="83" t="s">
        <v>48</v>
      </c>
      <c r="B36" s="67">
        <v>200.7</v>
      </c>
      <c r="C36" s="67">
        <v>211.2</v>
      </c>
      <c r="D36" s="67">
        <v>133</v>
      </c>
      <c r="E36" s="67">
        <v>106</v>
      </c>
    </row>
    <row r="37" spans="1:5" s="30" customFormat="1" x14ac:dyDescent="0.25">
      <c r="A37" s="84" t="s">
        <v>130</v>
      </c>
      <c r="B37" s="66">
        <v>298.39999999999998</v>
      </c>
      <c r="C37" s="66">
        <v>329.2</v>
      </c>
      <c r="D37" s="66">
        <v>199.8</v>
      </c>
      <c r="E37" s="66">
        <v>143</v>
      </c>
    </row>
    <row r="38" spans="1:5" x14ac:dyDescent="0.25">
      <c r="A38" s="91" t="s">
        <v>170</v>
      </c>
      <c r="B38" s="67">
        <v>28.7</v>
      </c>
      <c r="C38" s="67">
        <v>15.8</v>
      </c>
      <c r="D38" s="67">
        <v>15.1</v>
      </c>
      <c r="E38" s="67">
        <v>0</v>
      </c>
    </row>
    <row r="39" spans="1:5" s="30" customFormat="1" x14ac:dyDescent="0.25">
      <c r="A39" s="86" t="s">
        <v>171</v>
      </c>
      <c r="B39" s="66">
        <v>28.7</v>
      </c>
      <c r="C39" s="66">
        <v>15.8</v>
      </c>
      <c r="D39" s="66">
        <v>15.1</v>
      </c>
      <c r="E39" s="66">
        <v>0</v>
      </c>
    </row>
    <row r="40" spans="1:5" x14ac:dyDescent="0.25">
      <c r="A40" s="92" t="s">
        <v>131</v>
      </c>
      <c r="B40" s="98" t="s">
        <v>175</v>
      </c>
      <c r="C40" s="67">
        <v>109</v>
      </c>
      <c r="D40" s="67">
        <v>113.7</v>
      </c>
      <c r="E40" s="98" t="s">
        <v>175</v>
      </c>
    </row>
    <row r="41" spans="1:5" x14ac:dyDescent="0.25">
      <c r="A41" s="92" t="s">
        <v>169</v>
      </c>
      <c r="B41" s="98" t="s">
        <v>175</v>
      </c>
      <c r="C41" s="67">
        <v>38</v>
      </c>
      <c r="D41" s="67">
        <v>59.5</v>
      </c>
      <c r="E41" s="98" t="s">
        <v>175</v>
      </c>
    </row>
    <row r="42" spans="1:5" x14ac:dyDescent="0.25">
      <c r="A42" s="92" t="s">
        <v>132</v>
      </c>
      <c r="B42" s="98" t="s">
        <v>175</v>
      </c>
      <c r="C42" s="67">
        <v>55.2</v>
      </c>
      <c r="D42" s="67">
        <v>46.1</v>
      </c>
      <c r="E42" s="98" t="s">
        <v>175</v>
      </c>
    </row>
    <row r="43" spans="1:5" x14ac:dyDescent="0.25">
      <c r="A43" s="92" t="s">
        <v>133</v>
      </c>
      <c r="B43" s="98" t="s">
        <v>175</v>
      </c>
      <c r="C43" s="67">
        <v>17.2</v>
      </c>
      <c r="D43" s="67">
        <v>16.7</v>
      </c>
      <c r="E43" s="98" t="s">
        <v>175</v>
      </c>
    </row>
    <row r="44" spans="1:5" x14ac:dyDescent="0.25">
      <c r="A44" s="92" t="s">
        <v>134</v>
      </c>
      <c r="B44" s="98" t="s">
        <v>175</v>
      </c>
      <c r="C44" s="67">
        <v>17</v>
      </c>
      <c r="D44" s="67">
        <v>0.5</v>
      </c>
      <c r="E44" s="98" t="s">
        <v>175</v>
      </c>
    </row>
    <row r="45" spans="1:5" x14ac:dyDescent="0.25">
      <c r="A45" s="92" t="s">
        <v>135</v>
      </c>
      <c r="B45" s="98" t="s">
        <v>175</v>
      </c>
      <c r="C45" s="67">
        <v>29</v>
      </c>
      <c r="D45" s="67">
        <v>25</v>
      </c>
      <c r="E45" s="98" t="s">
        <v>175</v>
      </c>
    </row>
    <row r="46" spans="1:5" x14ac:dyDescent="0.25">
      <c r="A46" s="92" t="s">
        <v>136</v>
      </c>
      <c r="B46" s="98" t="s">
        <v>175</v>
      </c>
      <c r="C46" s="67">
        <v>8.9</v>
      </c>
      <c r="D46" s="67">
        <v>11</v>
      </c>
      <c r="E46" s="98" t="s">
        <v>175</v>
      </c>
    </row>
    <row r="47" spans="1:5" x14ac:dyDescent="0.25">
      <c r="A47" s="92" t="s">
        <v>137</v>
      </c>
      <c r="B47" s="98" t="s">
        <v>175</v>
      </c>
      <c r="C47" s="67">
        <v>2.1</v>
      </c>
      <c r="D47" s="67">
        <v>2.2000000000000002</v>
      </c>
      <c r="E47" s="98" t="s">
        <v>175</v>
      </c>
    </row>
    <row r="48" spans="1:5" x14ac:dyDescent="0.25">
      <c r="A48" s="92" t="s">
        <v>138</v>
      </c>
      <c r="B48" s="98" t="s">
        <v>175</v>
      </c>
      <c r="C48" s="67">
        <v>6.4</v>
      </c>
      <c r="D48" s="67">
        <v>34.5</v>
      </c>
      <c r="E48" s="98" t="s">
        <v>175</v>
      </c>
    </row>
    <row r="49" spans="1:5" s="30" customFormat="1" x14ac:dyDescent="0.25">
      <c r="A49" s="93" t="s">
        <v>139</v>
      </c>
      <c r="B49" s="66">
        <v>378</v>
      </c>
      <c r="C49" s="66">
        <v>292.89999999999998</v>
      </c>
      <c r="D49" s="66">
        <v>309.7</v>
      </c>
      <c r="E49" s="66">
        <v>686.9</v>
      </c>
    </row>
    <row r="50" spans="1:5" x14ac:dyDescent="0.25">
      <c r="B50" s="67"/>
      <c r="C50" s="67"/>
      <c r="D50" s="67"/>
      <c r="E50" s="67"/>
    </row>
    <row r="51" spans="1:5" s="8" customFormat="1" x14ac:dyDescent="0.25">
      <c r="A51" s="77" t="s">
        <v>141</v>
      </c>
      <c r="B51" s="99"/>
      <c r="C51" s="99"/>
      <c r="D51" s="99"/>
      <c r="E51" s="99"/>
    </row>
    <row r="52" spans="1:5" x14ac:dyDescent="0.25">
      <c r="A52" s="95" t="s">
        <v>142</v>
      </c>
      <c r="B52" s="67">
        <v>233.5</v>
      </c>
      <c r="C52" s="67">
        <v>163.30000000000001</v>
      </c>
      <c r="D52" s="67">
        <v>137.4</v>
      </c>
      <c r="E52" s="67">
        <v>200.1</v>
      </c>
    </row>
    <row r="53" spans="1:5" x14ac:dyDescent="0.25">
      <c r="A53" s="79" t="s">
        <v>143</v>
      </c>
      <c r="B53" s="67">
        <v>20</v>
      </c>
      <c r="C53" s="67">
        <v>22</v>
      </c>
      <c r="D53" s="67">
        <v>22</v>
      </c>
      <c r="E53" s="67">
        <v>26.6</v>
      </c>
    </row>
    <row r="54" spans="1:5" x14ac:dyDescent="0.25">
      <c r="A54" s="96" t="s">
        <v>154</v>
      </c>
      <c r="B54" s="67">
        <v>8</v>
      </c>
      <c r="C54" s="67">
        <v>9</v>
      </c>
      <c r="D54" s="67">
        <v>9</v>
      </c>
      <c r="E54" s="67">
        <v>9.3000000000000007</v>
      </c>
    </row>
    <row r="55" spans="1:5" x14ac:dyDescent="0.25">
      <c r="A55" s="96" t="s">
        <v>153</v>
      </c>
      <c r="B55" s="67">
        <v>45</v>
      </c>
      <c r="C55" s="67">
        <v>46</v>
      </c>
      <c r="D55" s="67">
        <v>46</v>
      </c>
      <c r="E55" s="67">
        <v>50</v>
      </c>
    </row>
    <row r="56" spans="1:5" x14ac:dyDescent="0.25">
      <c r="A56" s="96" t="s">
        <v>152</v>
      </c>
      <c r="B56" s="67">
        <v>16</v>
      </c>
      <c r="C56" s="67">
        <v>11</v>
      </c>
      <c r="D56" s="67">
        <v>11</v>
      </c>
      <c r="E56" s="67">
        <v>11.3</v>
      </c>
    </row>
    <row r="57" spans="1:5" x14ac:dyDescent="0.25">
      <c r="A57" s="96" t="s">
        <v>151</v>
      </c>
      <c r="B57" s="67">
        <v>18</v>
      </c>
      <c r="C57" s="67">
        <v>19</v>
      </c>
      <c r="D57" s="67">
        <v>19</v>
      </c>
      <c r="E57" s="67">
        <v>21</v>
      </c>
    </row>
    <row r="58" spans="1:5" x14ac:dyDescent="0.25">
      <c r="A58" s="96" t="s">
        <v>150</v>
      </c>
      <c r="B58" s="67">
        <v>7.9</v>
      </c>
      <c r="C58" s="67">
        <v>15</v>
      </c>
      <c r="D58" s="67">
        <v>19.8</v>
      </c>
      <c r="E58" s="67">
        <v>20.3</v>
      </c>
    </row>
    <row r="59" spans="1:5" x14ac:dyDescent="0.25">
      <c r="A59" s="96" t="s">
        <v>149</v>
      </c>
      <c r="B59" s="67">
        <v>0</v>
      </c>
      <c r="C59" s="67">
        <v>0</v>
      </c>
      <c r="D59" s="67">
        <v>0</v>
      </c>
      <c r="E59" s="67">
        <v>0</v>
      </c>
    </row>
    <row r="60" spans="1:5" s="30" customFormat="1" x14ac:dyDescent="0.25">
      <c r="A60" s="80" t="s">
        <v>144</v>
      </c>
      <c r="B60" s="66">
        <v>94.9</v>
      </c>
      <c r="C60" s="66">
        <v>100</v>
      </c>
      <c r="D60" s="66">
        <v>104.8</v>
      </c>
      <c r="E60" s="99">
        <v>111.9</v>
      </c>
    </row>
    <row r="61" spans="1:5" s="30" customFormat="1" x14ac:dyDescent="0.25">
      <c r="A61" s="80" t="s">
        <v>145</v>
      </c>
      <c r="B61" s="66">
        <v>348.4</v>
      </c>
      <c r="C61" s="66">
        <v>285.2</v>
      </c>
      <c r="D61" s="66">
        <v>264.2</v>
      </c>
      <c r="E61" s="66">
        <v>338.6</v>
      </c>
    </row>
    <row r="62" spans="1:5" x14ac:dyDescent="0.25">
      <c r="A62" s="94" t="s">
        <v>148</v>
      </c>
      <c r="B62" s="67">
        <v>23.3</v>
      </c>
      <c r="C62" s="67">
        <v>20.7</v>
      </c>
      <c r="D62" s="67">
        <v>20.7</v>
      </c>
      <c r="E62" s="67">
        <v>21.2</v>
      </c>
    </row>
    <row r="63" spans="1:5" x14ac:dyDescent="0.25">
      <c r="A63" s="94" t="s">
        <v>147</v>
      </c>
      <c r="B63" s="67">
        <v>34.1</v>
      </c>
      <c r="C63" s="67">
        <v>34.1</v>
      </c>
      <c r="D63" s="67">
        <v>34.1</v>
      </c>
      <c r="E63" s="67">
        <v>35</v>
      </c>
    </row>
    <row r="64" spans="1:5" x14ac:dyDescent="0.25">
      <c r="A64" s="94" t="s">
        <v>146</v>
      </c>
      <c r="B64" s="67">
        <v>15</v>
      </c>
      <c r="C64" s="67">
        <v>15</v>
      </c>
      <c r="D64" s="67">
        <v>15</v>
      </c>
      <c r="E64" s="67">
        <v>15.4</v>
      </c>
    </row>
    <row r="65" spans="1:5" x14ac:dyDescent="0.25">
      <c r="A65" s="94" t="s">
        <v>155</v>
      </c>
      <c r="B65" s="67">
        <v>9</v>
      </c>
      <c r="C65" s="67">
        <v>7.2</v>
      </c>
      <c r="D65" s="67">
        <v>7.2</v>
      </c>
      <c r="E65" s="67">
        <v>7.5</v>
      </c>
    </row>
    <row r="66" spans="1:5" x14ac:dyDescent="0.25">
      <c r="A66" s="94" t="s">
        <v>156</v>
      </c>
      <c r="B66" s="67">
        <v>23</v>
      </c>
      <c r="C66" s="67">
        <v>20</v>
      </c>
      <c r="D66" s="67">
        <v>20</v>
      </c>
      <c r="E66" s="67">
        <v>20.6</v>
      </c>
    </row>
    <row r="67" spans="1:5" x14ac:dyDescent="0.25">
      <c r="A67" s="94" t="s">
        <v>157</v>
      </c>
      <c r="B67" s="67">
        <v>9.5</v>
      </c>
      <c r="C67" s="67">
        <v>8</v>
      </c>
      <c r="D67" s="67">
        <v>8</v>
      </c>
      <c r="E67" s="67">
        <v>8.1999999999999993</v>
      </c>
    </row>
    <row r="68" spans="1:5" x14ac:dyDescent="0.25">
      <c r="A68" s="94" t="s">
        <v>158</v>
      </c>
      <c r="B68" s="67">
        <v>5.5</v>
      </c>
      <c r="C68" s="67">
        <v>9.1999999999999993</v>
      </c>
      <c r="D68" s="67">
        <v>26.9</v>
      </c>
      <c r="E68" s="67">
        <v>23.9</v>
      </c>
    </row>
    <row r="69" spans="1:5" s="30" customFormat="1" x14ac:dyDescent="0.25">
      <c r="A69" s="82" t="s">
        <v>159</v>
      </c>
      <c r="B69" s="66">
        <v>119.4</v>
      </c>
      <c r="C69" s="66">
        <v>114.2</v>
      </c>
      <c r="D69" s="66">
        <v>131.9</v>
      </c>
      <c r="E69" s="66">
        <v>131.80000000000001</v>
      </c>
    </row>
    <row r="70" spans="1:5" x14ac:dyDescent="0.25">
      <c r="A70" s="90" t="s">
        <v>160</v>
      </c>
      <c r="B70" s="67">
        <v>11.9</v>
      </c>
      <c r="C70" s="67">
        <v>17.399999999999999</v>
      </c>
      <c r="D70" s="67">
        <v>12</v>
      </c>
      <c r="E70" s="67">
        <v>12</v>
      </c>
    </row>
    <row r="71" spans="1:5" x14ac:dyDescent="0.25">
      <c r="A71" s="90" t="s">
        <v>176</v>
      </c>
      <c r="B71" s="67">
        <v>98.3</v>
      </c>
      <c r="C71" s="67">
        <v>129.30000000000001</v>
      </c>
      <c r="D71" s="67">
        <v>181.4</v>
      </c>
      <c r="E71" s="67">
        <v>74</v>
      </c>
    </row>
    <row r="72" spans="1:5" x14ac:dyDescent="0.25">
      <c r="A72" s="87" t="s">
        <v>161</v>
      </c>
      <c r="B72" s="67">
        <v>68.599999999999994</v>
      </c>
      <c r="C72" s="67">
        <v>74.599999999999994</v>
      </c>
      <c r="D72" s="67">
        <v>0</v>
      </c>
      <c r="E72" s="67">
        <v>0</v>
      </c>
    </row>
    <row r="73" spans="1:5" x14ac:dyDescent="0.25">
      <c r="A73" s="87" t="s">
        <v>162</v>
      </c>
      <c r="B73" s="67">
        <v>50.2</v>
      </c>
      <c r="C73" s="67">
        <v>30</v>
      </c>
      <c r="D73" s="67">
        <v>70</v>
      </c>
      <c r="E73" s="67">
        <v>100</v>
      </c>
    </row>
    <row r="74" spans="1:5" x14ac:dyDescent="0.25">
      <c r="A74" s="87" t="s">
        <v>163</v>
      </c>
      <c r="B74" s="67">
        <v>11</v>
      </c>
      <c r="C74" s="67">
        <v>31</v>
      </c>
      <c r="D74" s="67">
        <v>0</v>
      </c>
      <c r="E74" s="67">
        <v>0</v>
      </c>
    </row>
    <row r="75" spans="1:5" s="30" customFormat="1" x14ac:dyDescent="0.25">
      <c r="A75" s="88" t="s">
        <v>164</v>
      </c>
      <c r="B75" s="66">
        <v>359.4</v>
      </c>
      <c r="C75" s="66">
        <v>396.4</v>
      </c>
      <c r="D75" s="66">
        <v>368.8</v>
      </c>
      <c r="E75" s="66">
        <v>317.89999999999998</v>
      </c>
    </row>
    <row r="76" spans="1:5" x14ac:dyDescent="0.25">
      <c r="A76" s="91" t="s">
        <v>165</v>
      </c>
      <c r="B76" s="67">
        <v>98.1</v>
      </c>
      <c r="C76" s="67">
        <v>107.9</v>
      </c>
      <c r="D76" s="67">
        <v>133.9</v>
      </c>
      <c r="E76" s="67">
        <v>137.19999999999999</v>
      </c>
    </row>
    <row r="77" spans="1:5" x14ac:dyDescent="0.25">
      <c r="A77" s="85" t="s">
        <v>166</v>
      </c>
      <c r="B77" s="67">
        <v>63.1</v>
      </c>
      <c r="C77" s="67">
        <v>58.5</v>
      </c>
      <c r="D77" s="67">
        <v>55.3</v>
      </c>
      <c r="E77" s="67">
        <v>56.6</v>
      </c>
    </row>
    <row r="78" spans="1:5" x14ac:dyDescent="0.25">
      <c r="A78" s="85" t="s">
        <v>167</v>
      </c>
      <c r="B78" s="67">
        <v>10.8</v>
      </c>
      <c r="C78" s="67">
        <v>11.5</v>
      </c>
      <c r="D78" s="67">
        <v>10.3</v>
      </c>
      <c r="E78" s="67">
        <v>10</v>
      </c>
    </row>
    <row r="79" spans="1:5" s="30" customFormat="1" x14ac:dyDescent="0.25">
      <c r="A79" s="86" t="s">
        <v>168</v>
      </c>
      <c r="B79" s="66">
        <v>172</v>
      </c>
      <c r="C79" s="66">
        <v>177.9</v>
      </c>
      <c r="D79" s="66">
        <v>199.4</v>
      </c>
      <c r="E79" s="66">
        <v>203.9</v>
      </c>
    </row>
    <row r="81" spans="1:5" x14ac:dyDescent="0.25">
      <c r="A81" t="s">
        <v>180</v>
      </c>
      <c r="B81">
        <v>287.5</v>
      </c>
      <c r="C81">
        <v>325.3</v>
      </c>
      <c r="D81">
        <v>373.6</v>
      </c>
      <c r="E81">
        <v>251.3</v>
      </c>
    </row>
    <row r="83" spans="1:5" x14ac:dyDescent="0.25">
      <c r="A83" t="s">
        <v>203</v>
      </c>
    </row>
    <row r="84" spans="1:5" x14ac:dyDescent="0.25">
      <c r="A84" s="109" t="s">
        <v>204</v>
      </c>
    </row>
    <row r="85" spans="1:5" x14ac:dyDescent="0.25">
      <c r="A85" s="109" t="s">
        <v>205</v>
      </c>
    </row>
    <row r="86" spans="1:5" x14ac:dyDescent="0.25">
      <c r="A86" s="109" t="s">
        <v>206</v>
      </c>
    </row>
  </sheetData>
  <hyperlinks>
    <hyperlink ref="A84" r:id="rId1"/>
    <hyperlink ref="A85" r:id="rId2"/>
    <hyperlink ref="A86" r:id="rId3"/>
  </hyperlinks>
  <pageMargins left="0.7" right="0.7" top="0.75" bottom="0.75" header="0.3" footer="0.3"/>
  <pageSetup paperSize="9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="80" zoomScaleNormal="80" workbookViewId="0">
      <selection activeCell="Q35" sqref="Q35"/>
    </sheetView>
  </sheetViews>
  <sheetFormatPr defaultRowHeight="15" x14ac:dyDescent="0.25"/>
  <cols>
    <col min="2" max="3" width="10" bestFit="1" customWidth="1"/>
    <col min="10" max="10" width="11" bestFit="1" customWidth="1"/>
    <col min="13" max="14" width="11" bestFit="1" customWidth="1"/>
    <col min="15" max="15" width="12.42578125" customWidth="1"/>
    <col min="16" max="16" width="10.85546875" customWidth="1"/>
    <col min="17" max="17" width="12" customWidth="1"/>
    <col min="18" max="18" width="10.7109375" customWidth="1"/>
    <col min="19" max="19" width="11" customWidth="1"/>
    <col min="20" max="20" width="11.5703125" customWidth="1"/>
  </cols>
  <sheetData>
    <row r="1" spans="1:20" x14ac:dyDescent="0.25">
      <c r="C1" t="s">
        <v>202</v>
      </c>
      <c r="D1" t="s">
        <v>201</v>
      </c>
      <c r="E1" t="s">
        <v>200</v>
      </c>
      <c r="F1" t="s">
        <v>199</v>
      </c>
      <c r="G1" t="s">
        <v>198</v>
      </c>
      <c r="H1" t="s">
        <v>197</v>
      </c>
      <c r="I1" t="s">
        <v>196</v>
      </c>
      <c r="J1" t="s">
        <v>195</v>
      </c>
      <c r="K1" t="s">
        <v>194</v>
      </c>
      <c r="L1" t="s">
        <v>193</v>
      </c>
      <c r="M1" t="s">
        <v>192</v>
      </c>
      <c r="N1" t="s">
        <v>191</v>
      </c>
      <c r="O1" t="s">
        <v>190</v>
      </c>
      <c r="P1" t="s">
        <v>58</v>
      </c>
      <c r="Q1" t="s">
        <v>189</v>
      </c>
      <c r="R1" t="s">
        <v>188</v>
      </c>
      <c r="S1" t="s">
        <v>187</v>
      </c>
      <c r="T1" t="s">
        <v>186</v>
      </c>
    </row>
    <row r="2" spans="1:20" x14ac:dyDescent="0.25">
      <c r="A2" t="s">
        <v>185</v>
      </c>
      <c r="C2">
        <v>1632296</v>
      </c>
      <c r="D2">
        <v>1754029</v>
      </c>
      <c r="E2">
        <v>1830346</v>
      </c>
      <c r="F2">
        <v>1975419</v>
      </c>
      <c r="G2">
        <v>2192271</v>
      </c>
      <c r="H2">
        <v>2671531</v>
      </c>
      <c r="I2">
        <v>2952889</v>
      </c>
      <c r="J2">
        <v>3083932</v>
      </c>
      <c r="K2">
        <v>3706666</v>
      </c>
      <c r="L2">
        <v>3848539</v>
      </c>
      <c r="M2">
        <v>4285510</v>
      </c>
      <c r="N2">
        <v>4764738</v>
      </c>
      <c r="O2">
        <v>5148600</v>
      </c>
      <c r="P2">
        <v>5032000</v>
      </c>
      <c r="Q2">
        <v>5032000</v>
      </c>
      <c r="R2">
        <v>5034000</v>
      </c>
      <c r="S2">
        <v>5160000</v>
      </c>
      <c r="T2">
        <v>5289000</v>
      </c>
    </row>
    <row r="3" spans="1:20" x14ac:dyDescent="0.25">
      <c r="A3" t="s">
        <v>184</v>
      </c>
      <c r="C3">
        <v>180094000</v>
      </c>
      <c r="D3">
        <v>193041000</v>
      </c>
      <c r="E3">
        <v>201259000</v>
      </c>
      <c r="F3">
        <v>215361000</v>
      </c>
      <c r="G3">
        <v>229245000</v>
      </c>
      <c r="H3">
        <v>242334000</v>
      </c>
      <c r="I3">
        <v>259276000</v>
      </c>
      <c r="J3">
        <v>280188000</v>
      </c>
      <c r="K3">
        <v>324612000</v>
      </c>
      <c r="L3">
        <v>340208000</v>
      </c>
      <c r="M3">
        <v>356353000</v>
      </c>
      <c r="N3">
        <v>378005000</v>
      </c>
      <c r="O3">
        <v>382644000</v>
      </c>
      <c r="P3">
        <v>415300000</v>
      </c>
      <c r="Q3">
        <v>414800000</v>
      </c>
      <c r="R3">
        <v>431100000</v>
      </c>
      <c r="S3">
        <v>453800000</v>
      </c>
      <c r="T3">
        <v>475400000</v>
      </c>
    </row>
    <row r="4" spans="1:20" x14ac:dyDescent="0.25">
      <c r="A4" t="s">
        <v>183</v>
      </c>
      <c r="C4">
        <v>685996000</v>
      </c>
      <c r="D4">
        <v>733670000</v>
      </c>
      <c r="E4">
        <v>779013000</v>
      </c>
      <c r="F4">
        <v>837272000</v>
      </c>
      <c r="G4">
        <v>889992000</v>
      </c>
      <c r="H4">
        <v>958715000</v>
      </c>
      <c r="I4">
        <v>1038736000</v>
      </c>
      <c r="J4">
        <v>1133595000</v>
      </c>
      <c r="K4">
        <v>1213212000</v>
      </c>
      <c r="L4">
        <v>1245477000</v>
      </c>
      <c r="M4">
        <v>1354834000</v>
      </c>
      <c r="N4">
        <v>1440803000</v>
      </c>
      <c r="O4">
        <v>1487087000</v>
      </c>
      <c r="P4">
        <f>O4*(1+P5/100)</f>
        <v>1546570480</v>
      </c>
      <c r="Q4">
        <f>P4*(1+Q5/100)</f>
        <v>1592967594.4000001</v>
      </c>
      <c r="R4">
        <f>Q4*(1+R5/100)</f>
        <v>1668633555.1340003</v>
      </c>
      <c r="S4">
        <f>R4*(1+S5/100)</f>
        <v>1752065232.8907003</v>
      </c>
      <c r="T4">
        <f>S4*(1+T5/100)</f>
        <v>1839668494.5352354</v>
      </c>
    </row>
    <row r="5" spans="1:20" x14ac:dyDescent="0.25">
      <c r="A5" t="s">
        <v>210</v>
      </c>
      <c r="P5">
        <v>4</v>
      </c>
      <c r="Q5">
        <v>3</v>
      </c>
      <c r="R5">
        <v>4.75</v>
      </c>
      <c r="S5">
        <v>5</v>
      </c>
      <c r="T5">
        <v>5</v>
      </c>
    </row>
    <row r="6" spans="1:20" x14ac:dyDescent="0.25">
      <c r="C6" t="str">
        <f>C1</f>
        <v>2000-2001</v>
      </c>
      <c r="D6" t="str">
        <f>D1</f>
        <v>2001-2002</v>
      </c>
      <c r="E6" t="str">
        <f>E1</f>
        <v>2002-2003</v>
      </c>
      <c r="F6" t="str">
        <f>F1</f>
        <v>2003-2004</v>
      </c>
      <c r="G6" t="str">
        <f>G1</f>
        <v>2004-2005</v>
      </c>
      <c r="H6" t="str">
        <f>H1</f>
        <v>2005-2006</v>
      </c>
      <c r="I6" t="str">
        <f>I1</f>
        <v>2006-2007</v>
      </c>
      <c r="J6" t="str">
        <f>J1</f>
        <v>2007-2008</v>
      </c>
      <c r="K6" t="str">
        <f>K1</f>
        <v>2008-2009</v>
      </c>
      <c r="L6" t="str">
        <f>L1</f>
        <v>2009-2010</v>
      </c>
      <c r="M6" t="str">
        <f>M1</f>
        <v>2010-2011</v>
      </c>
      <c r="N6" t="str">
        <f>N1</f>
        <v>2011-2012</v>
      </c>
      <c r="O6" t="str">
        <f>O1</f>
        <v>2012-2013</v>
      </c>
      <c r="P6" t="str">
        <f>P1</f>
        <v>2013-14</v>
      </c>
      <c r="Q6" t="str">
        <f>Q1</f>
        <v>2014-15</v>
      </c>
      <c r="R6" t="str">
        <f>R1</f>
        <v>2015-16</v>
      </c>
      <c r="S6" t="str">
        <f>S1</f>
        <v>2016-17</v>
      </c>
      <c r="T6" t="str">
        <f>T1</f>
        <v>2017-18</v>
      </c>
    </row>
    <row r="7" spans="1:20" x14ac:dyDescent="0.25">
      <c r="A7" t="s">
        <v>182</v>
      </c>
      <c r="C7" s="108">
        <f>C2/C3</f>
        <v>9.0635779093140249E-3</v>
      </c>
      <c r="D7" s="108">
        <f>D2/D3</f>
        <v>9.0863029097445619E-3</v>
      </c>
      <c r="E7" s="108">
        <f>E2/E3</f>
        <v>9.0944802468461046E-3</v>
      </c>
      <c r="F7" s="108">
        <f>F2/F3</f>
        <v>9.1725939236909186E-3</v>
      </c>
      <c r="G7" s="108">
        <f>G2/G3</f>
        <v>9.5630046456847469E-3</v>
      </c>
      <c r="H7" s="108">
        <f>H2/H3</f>
        <v>1.1024169121955647E-2</v>
      </c>
      <c r="I7" s="108">
        <f>I2/I3</f>
        <v>1.1388979311621592E-2</v>
      </c>
      <c r="J7" s="108">
        <f>J2/J3</f>
        <v>1.1006652676060359E-2</v>
      </c>
      <c r="K7" s="108">
        <f>K2/K3</f>
        <v>1.1418758394637289E-2</v>
      </c>
      <c r="L7" s="108">
        <f>L2/L3</f>
        <v>1.1312311879791186E-2</v>
      </c>
      <c r="M7" s="108">
        <f>M2/M3</f>
        <v>1.2026024756351146E-2</v>
      </c>
      <c r="N7" s="108">
        <f>N2/N3</f>
        <v>1.2604960251848521E-2</v>
      </c>
      <c r="O7" s="108">
        <f>O2/O3</f>
        <v>1.3455326622134412E-2</v>
      </c>
      <c r="P7" s="45">
        <f>P2/P3</f>
        <v>1.2116542258608235E-2</v>
      </c>
      <c r="Q7" s="45">
        <f>Q2/Q3</f>
        <v>1.2131147540983607E-2</v>
      </c>
      <c r="R7" s="45">
        <f>R2/R3</f>
        <v>1.1677105080027835E-2</v>
      </c>
      <c r="S7" s="45">
        <f>S2/S3</f>
        <v>1.137064786249449E-2</v>
      </c>
      <c r="T7" s="45">
        <f>T2/T3</f>
        <v>1.1125368111064366E-2</v>
      </c>
    </row>
    <row r="8" spans="1:20" x14ac:dyDescent="0.25">
      <c r="A8" t="s">
        <v>181</v>
      </c>
      <c r="C8" s="108">
        <f>C2/C4</f>
        <v>2.3794541076041262E-3</v>
      </c>
      <c r="D8" s="108">
        <f>D2/D4</f>
        <v>2.3907601510215763E-3</v>
      </c>
      <c r="E8" s="108">
        <f>E2/E4</f>
        <v>2.3495705463195096E-3</v>
      </c>
      <c r="F8" s="108">
        <f>F2/F4</f>
        <v>2.3593515607831148E-3</v>
      </c>
      <c r="G8" s="108">
        <f>G2/G4</f>
        <v>2.463247984251544E-3</v>
      </c>
      <c r="H8" s="108">
        <f>H2/H4</f>
        <v>2.786574738060842E-3</v>
      </c>
      <c r="I8" s="108">
        <f>I2/I4</f>
        <v>2.8427714067867098E-3</v>
      </c>
      <c r="J8" s="108">
        <f>J2/J4</f>
        <v>2.7204883578350295E-3</v>
      </c>
      <c r="K8" s="108">
        <f>K2/K4</f>
        <v>3.0552500304975552E-3</v>
      </c>
      <c r="L8" s="108">
        <f>L2/L4</f>
        <v>3.0900120997818508E-3</v>
      </c>
      <c r="M8" s="108">
        <f>M2/M4</f>
        <v>3.1631255194363296E-3</v>
      </c>
      <c r="N8" s="108">
        <f>N2/N4</f>
        <v>3.307001720568322E-3</v>
      </c>
      <c r="O8" s="108">
        <f>O2/O4</f>
        <v>3.4622049685055414E-3</v>
      </c>
      <c r="P8" s="108">
        <f>P2/P4</f>
        <v>3.253650619272133E-3</v>
      </c>
      <c r="Q8" s="108">
        <f>Q2/Q4</f>
        <v>3.1588840963807114E-3</v>
      </c>
      <c r="R8" s="108">
        <f>R2/R4</f>
        <v>3.0168397276391476E-3</v>
      </c>
      <c r="S8" s="108">
        <f>S2/S4</f>
        <v>2.9450958235650911E-3</v>
      </c>
      <c r="T8" s="108">
        <f>T2/T4</f>
        <v>2.8749744944325888E-3</v>
      </c>
    </row>
    <row r="10" spans="1:20" x14ac:dyDescent="0.25">
      <c r="A10" s="116" t="s">
        <v>230</v>
      </c>
    </row>
    <row r="11" spans="1:20" x14ac:dyDescent="0.25">
      <c r="A11" t="s">
        <v>208</v>
      </c>
    </row>
    <row r="12" spans="1:20" x14ac:dyDescent="0.25">
      <c r="A12" s="109" t="s">
        <v>207</v>
      </c>
      <c r="I12" s="109"/>
    </row>
    <row r="13" spans="1:20" x14ac:dyDescent="0.25">
      <c r="A13" t="s">
        <v>209</v>
      </c>
    </row>
    <row r="14" spans="1:20" x14ac:dyDescent="0.25">
      <c r="A14" s="109" t="s">
        <v>204</v>
      </c>
    </row>
    <row r="15" spans="1:20" x14ac:dyDescent="0.25">
      <c r="A15" s="109" t="s">
        <v>205</v>
      </c>
    </row>
    <row r="16" spans="1:20" x14ac:dyDescent="0.25">
      <c r="A16" s="109" t="s">
        <v>206</v>
      </c>
      <c r="I16" s="109"/>
    </row>
    <row r="17" spans="1:1" x14ac:dyDescent="0.25">
      <c r="A17" t="s">
        <v>211</v>
      </c>
    </row>
    <row r="18" spans="1:1" x14ac:dyDescent="0.25">
      <c r="A18" s="109" t="s">
        <v>212</v>
      </c>
    </row>
    <row r="19" spans="1:1" x14ac:dyDescent="0.25">
      <c r="A19" t="s">
        <v>213</v>
      </c>
    </row>
    <row r="20" spans="1:1" x14ac:dyDescent="0.25">
      <c r="A20" s="109" t="s">
        <v>212</v>
      </c>
    </row>
    <row r="21" spans="1:1" x14ac:dyDescent="0.25">
      <c r="A21" s="109" t="s">
        <v>214</v>
      </c>
    </row>
  </sheetData>
  <hyperlinks>
    <hyperlink ref="A14" r:id="rId1"/>
    <hyperlink ref="A15" r:id="rId2"/>
    <hyperlink ref="A16" r:id="rId3"/>
    <hyperlink ref="A12" r:id="rId4"/>
    <hyperlink ref="A18" r:id="rId5"/>
    <hyperlink ref="A20" r:id="rId6"/>
    <hyperlink ref="A21" r:id="rId7"/>
  </hyperlinks>
  <pageMargins left="0.7" right="0.7" top="0.75" bottom="0.75" header="0.3" footer="0.3"/>
  <pageSetup paperSize="9" orientation="portrait" r:id="rId8"/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zoomScale="80" zoomScaleNormal="80" workbookViewId="0">
      <selection activeCell="F34" sqref="F34"/>
    </sheetView>
  </sheetViews>
  <sheetFormatPr defaultRowHeight="15" x14ac:dyDescent="0.25"/>
  <cols>
    <col min="3" max="3" width="16.7109375" customWidth="1"/>
    <col min="5" max="5" width="11.140625" customWidth="1"/>
    <col min="6" max="6" width="10.42578125" customWidth="1"/>
    <col min="9" max="9" width="20.5703125" customWidth="1"/>
    <col min="10" max="10" width="14.85546875" customWidth="1"/>
    <col min="11" max="11" width="22.85546875" customWidth="1"/>
    <col min="12" max="12" width="14" customWidth="1"/>
    <col min="13" max="13" width="18.7109375" customWidth="1"/>
    <col min="14" max="14" width="13.5703125" customWidth="1"/>
    <col min="15" max="15" width="24.42578125" bestFit="1" customWidth="1"/>
    <col min="16" max="16" width="24.42578125" customWidth="1"/>
  </cols>
  <sheetData>
    <row r="1" spans="1:17" x14ac:dyDescent="0.25">
      <c r="A1" t="s">
        <v>10</v>
      </c>
      <c r="B1" t="s">
        <v>215</v>
      </c>
      <c r="C1" t="s">
        <v>228</v>
      </c>
      <c r="D1" t="s">
        <v>229</v>
      </c>
      <c r="E1" t="s">
        <v>216</v>
      </c>
      <c r="F1" t="s">
        <v>217</v>
      </c>
      <c r="G1" t="s">
        <v>218</v>
      </c>
      <c r="H1" t="s">
        <v>219</v>
      </c>
      <c r="I1" t="s">
        <v>220</v>
      </c>
      <c r="J1" t="s">
        <v>221</v>
      </c>
      <c r="K1" t="s">
        <v>225</v>
      </c>
      <c r="L1" t="s">
        <v>223</v>
      </c>
      <c r="M1" t="s">
        <v>232</v>
      </c>
      <c r="N1" t="s">
        <v>224</v>
      </c>
      <c r="O1" t="s">
        <v>226</v>
      </c>
      <c r="P1" t="s">
        <v>227</v>
      </c>
      <c r="Q1" t="s">
        <v>222</v>
      </c>
    </row>
    <row r="3" spans="1:17" x14ac:dyDescent="0.25">
      <c r="A3" t="s">
        <v>59</v>
      </c>
      <c r="B3">
        <v>5149</v>
      </c>
      <c r="E3" s="46">
        <v>1</v>
      </c>
      <c r="F3" s="114">
        <v>5149</v>
      </c>
      <c r="J3">
        <v>382.6</v>
      </c>
      <c r="L3">
        <f>J3</f>
        <v>382.6</v>
      </c>
      <c r="N3">
        <f>L3*1000-F3</f>
        <v>377451</v>
      </c>
      <c r="Q3" s="108">
        <f>B3/J3/1000</f>
        <v>1.3457919498170412E-2</v>
      </c>
    </row>
    <row r="4" spans="1:17" x14ac:dyDescent="0.25">
      <c r="A4" t="s">
        <v>58</v>
      </c>
      <c r="B4">
        <v>5032</v>
      </c>
      <c r="C4" s="110">
        <f>B4/B3-1</f>
        <v>-2.272285880753544E-2</v>
      </c>
      <c r="D4">
        <v>3.25</v>
      </c>
      <c r="E4" s="46">
        <f>1+D4/100</f>
        <v>1.0325</v>
      </c>
      <c r="F4" s="114">
        <f>B4/(1+D4/100)</f>
        <v>4873.6077481840193</v>
      </c>
      <c r="G4" s="114">
        <f>F4-F3</f>
        <v>-275.39225181598067</v>
      </c>
      <c r="H4" s="110">
        <f>G4/F$3</f>
        <v>-5.348460901456218E-2</v>
      </c>
      <c r="I4" s="110">
        <f t="shared" ref="I4:I8" si="0">F4/F3-1</f>
        <v>-5.3484609014562201E-2</v>
      </c>
      <c r="J4">
        <v>415.3</v>
      </c>
      <c r="K4" s="110">
        <f>J4/J3-1</f>
        <v>8.5467851542080364E-2</v>
      </c>
      <c r="L4" s="113">
        <f>J4/E4</f>
        <v>402.22760290556903</v>
      </c>
      <c r="M4" s="110">
        <f>L4/L3-1</f>
        <v>5.1300582607341827E-2</v>
      </c>
      <c r="N4" s="114">
        <f>L4*1000-F4</f>
        <v>397353.99515738501</v>
      </c>
      <c r="O4" s="114">
        <f>N4-N3</f>
        <v>19902.995157385012</v>
      </c>
      <c r="P4" s="115">
        <f>N4/N$3-1</f>
        <v>5.2730010405019456E-2</v>
      </c>
      <c r="Q4" s="108">
        <f>B4/J4/1000</f>
        <v>1.2116542258608235E-2</v>
      </c>
    </row>
    <row r="5" spans="1:17" x14ac:dyDescent="0.25">
      <c r="A5" t="s">
        <v>189</v>
      </c>
      <c r="B5">
        <v>5032</v>
      </c>
      <c r="C5" s="110">
        <f>B5/B4-1</f>
        <v>0</v>
      </c>
      <c r="D5">
        <v>2.25</v>
      </c>
      <c r="E5" s="46">
        <f>E4*(1+D5/100)</f>
        <v>1.05573125</v>
      </c>
      <c r="F5" s="114">
        <f>B5/E5</f>
        <v>4766.3645459012414</v>
      </c>
      <c r="G5" s="114">
        <f>F5-F$3</f>
        <v>-382.6354540987586</v>
      </c>
      <c r="H5" s="110">
        <f>G5/F$3</f>
        <v>-7.4312576053361543E-2</v>
      </c>
      <c r="I5" s="108">
        <f t="shared" si="0"/>
        <v>-2.2004889975550168E-2</v>
      </c>
      <c r="J5">
        <v>414.8</v>
      </c>
      <c r="K5" s="110">
        <f>J5/J3-1</f>
        <v>8.4161003659174005E-2</v>
      </c>
      <c r="L5" s="113">
        <f t="shared" ref="L5:L8" si="1">J5/E5</f>
        <v>392.90302337834561</v>
      </c>
      <c r="M5" s="110">
        <f>L5/L3-1</f>
        <v>2.6928968579052803E-2</v>
      </c>
      <c r="N5" s="114">
        <f>L5*1000-F5</f>
        <v>388136.65883244434</v>
      </c>
      <c r="O5" s="114">
        <f>N5-N4</f>
        <v>-9217.3363249406684</v>
      </c>
      <c r="P5" s="115">
        <f>N5/N$3-1</f>
        <v>2.8310055695823788E-2</v>
      </c>
      <c r="Q5" s="108">
        <f>B5/J5/1000</f>
        <v>1.2131147540983607E-2</v>
      </c>
    </row>
    <row r="6" spans="1:17" x14ac:dyDescent="0.25">
      <c r="A6" t="s">
        <v>188</v>
      </c>
      <c r="B6">
        <v>5034</v>
      </c>
      <c r="C6" s="110">
        <f>B6/B5-1</f>
        <v>3.9745627980924958E-4</v>
      </c>
      <c r="D6">
        <v>2.5</v>
      </c>
      <c r="E6" s="46">
        <f>E5*(1+D6/100)</f>
        <v>1.0821245312499999</v>
      </c>
      <c r="F6" s="114">
        <f>B6/E6</f>
        <v>4651.9599682164589</v>
      </c>
      <c r="G6" s="114">
        <f>F6-F$3</f>
        <v>-497.04003178354105</v>
      </c>
      <c r="H6" s="112">
        <f>G6/F$3</f>
        <v>-9.6531371486413095E-2</v>
      </c>
      <c r="I6" s="108">
        <f t="shared" si="0"/>
        <v>-2.4002481678234822E-2</v>
      </c>
      <c r="J6">
        <v>431.1</v>
      </c>
      <c r="K6" s="110">
        <f>J6/J3-1</f>
        <v>0.12676424464192371</v>
      </c>
      <c r="L6" s="113">
        <f t="shared" si="1"/>
        <v>398.3829841672856</v>
      </c>
      <c r="M6" s="110">
        <f>L6/L3-1</f>
        <v>4.1251918889925632E-2</v>
      </c>
      <c r="N6" s="114">
        <f>L6*1000-F6</f>
        <v>393731.02419906913</v>
      </c>
      <c r="O6" s="114">
        <f t="shared" ref="O6:O8" si="2">N6-N5</f>
        <v>5594.3653666247847</v>
      </c>
      <c r="P6" s="115">
        <f>N6/N$3-1</f>
        <v>4.3131490442651188E-2</v>
      </c>
      <c r="Q6" s="108">
        <f>B6/J6/1000</f>
        <v>1.1677105080027835E-2</v>
      </c>
    </row>
    <row r="7" spans="1:17" x14ac:dyDescent="0.25">
      <c r="A7" t="s">
        <v>187</v>
      </c>
      <c r="B7">
        <v>5160</v>
      </c>
      <c r="D7">
        <v>2.5</v>
      </c>
      <c r="E7" s="46">
        <f>E6*(1+D7/100)</f>
        <v>1.1091776445312498</v>
      </c>
      <c r="F7" s="114">
        <f>B7/E7</f>
        <v>4652.0952035421433</v>
      </c>
      <c r="G7" s="114">
        <f>F7-F$3</f>
        <v>-496.90479645785672</v>
      </c>
      <c r="H7" s="110">
        <f>G7/F$3</f>
        <v>-9.6505107099991591E-2</v>
      </c>
      <c r="I7" s="110">
        <f t="shared" si="0"/>
        <v>2.9070612517889671E-5</v>
      </c>
      <c r="J7">
        <v>453.8</v>
      </c>
      <c r="K7" s="110">
        <f>J7/J3-1</f>
        <v>0.18609513852587556</v>
      </c>
      <c r="L7" s="113">
        <f t="shared" si="1"/>
        <v>409.13193863709785</v>
      </c>
      <c r="M7" s="110">
        <f>L7/L3-1</f>
        <v>6.9346415674589101E-2</v>
      </c>
      <c r="N7" s="114">
        <f>L7*1000-F7</f>
        <v>404479.84343355568</v>
      </c>
      <c r="O7" s="114">
        <f t="shared" si="2"/>
        <v>10748.819234486553</v>
      </c>
      <c r="P7" s="115">
        <f>N7/N$3-1</f>
        <v>7.1608880181945889E-2</v>
      </c>
      <c r="Q7" s="108">
        <f>B7/J7/1000</f>
        <v>1.137064786249449E-2</v>
      </c>
    </row>
    <row r="8" spans="1:17" x14ac:dyDescent="0.25">
      <c r="A8" t="s">
        <v>186</v>
      </c>
      <c r="B8">
        <v>5289</v>
      </c>
      <c r="D8">
        <v>2.5</v>
      </c>
      <c r="E8" s="46">
        <f>E7*(1+D8/100)</f>
        <v>1.1369070856445309</v>
      </c>
      <c r="F8" s="114">
        <f>B8/E8</f>
        <v>4652.0952035421442</v>
      </c>
      <c r="G8" s="114">
        <f>F8-F$3</f>
        <v>-496.90479645785581</v>
      </c>
      <c r="H8" s="110">
        <f>G8/F$3</f>
        <v>-9.6505107099991425E-2</v>
      </c>
      <c r="I8" s="110">
        <f t="shared" si="0"/>
        <v>0</v>
      </c>
      <c r="J8">
        <v>475.4</v>
      </c>
      <c r="K8" s="110">
        <f>J8/J3-1</f>
        <v>0.24255096706743329</v>
      </c>
      <c r="L8" s="113">
        <f t="shared" si="1"/>
        <v>418.15202491282571</v>
      </c>
      <c r="M8" s="110">
        <f>L8/L3-1</f>
        <v>9.2922176980725801E-2</v>
      </c>
      <c r="N8" s="114">
        <f>L8*1000-F8</f>
        <v>413499.92970928358</v>
      </c>
      <c r="O8" s="114">
        <f t="shared" si="2"/>
        <v>9020.0862757278956</v>
      </c>
      <c r="P8" s="115">
        <f>N8/N$3-1</f>
        <v>9.5506250372322743E-2</v>
      </c>
      <c r="Q8" s="108">
        <f>B8/J8/1000</f>
        <v>1.1125368111064366E-2</v>
      </c>
    </row>
    <row r="9" spans="1:17" x14ac:dyDescent="0.25">
      <c r="F9" s="110">
        <f>(F8/F3)-1</f>
        <v>-9.6505107099991383E-2</v>
      </c>
      <c r="I9" s="115"/>
      <c r="L9" s="115">
        <f>L8/L3-1</f>
        <v>9.2922176980725801E-2</v>
      </c>
      <c r="M9" s="115"/>
      <c r="N9" s="110">
        <f>(N8/N3)-1</f>
        <v>9.5506250372322743E-2</v>
      </c>
      <c r="O9" s="111"/>
      <c r="P9" s="115"/>
    </row>
    <row r="11" spans="1:17" x14ac:dyDescent="0.25">
      <c r="A11" s="116" t="s">
        <v>230</v>
      </c>
    </row>
    <row r="12" spans="1:17" x14ac:dyDescent="0.25">
      <c r="A12" t="s">
        <v>208</v>
      </c>
    </row>
    <row r="13" spans="1:17" x14ac:dyDescent="0.25">
      <c r="A13" s="109" t="s">
        <v>207</v>
      </c>
    </row>
    <row r="14" spans="1:17" x14ac:dyDescent="0.25">
      <c r="A14" t="s">
        <v>209</v>
      </c>
    </row>
    <row r="15" spans="1:17" x14ac:dyDescent="0.25">
      <c r="A15" s="109" t="s">
        <v>204</v>
      </c>
    </row>
    <row r="16" spans="1:17" x14ac:dyDescent="0.25">
      <c r="A16" s="109" t="s">
        <v>205</v>
      </c>
    </row>
    <row r="17" spans="1:1" x14ac:dyDescent="0.25">
      <c r="A17" s="109" t="s">
        <v>206</v>
      </c>
    </row>
    <row r="18" spans="1:1" x14ac:dyDescent="0.25">
      <c r="A18" t="s">
        <v>231</v>
      </c>
    </row>
    <row r="19" spans="1:1" x14ac:dyDescent="0.25">
      <c r="A19" s="109" t="s">
        <v>212</v>
      </c>
    </row>
    <row r="20" spans="1:1" x14ac:dyDescent="0.25">
      <c r="A20" t="s">
        <v>213</v>
      </c>
    </row>
    <row r="21" spans="1:1" x14ac:dyDescent="0.25">
      <c r="A21" s="109" t="s">
        <v>212</v>
      </c>
    </row>
    <row r="22" spans="1:1" x14ac:dyDescent="0.25">
      <c r="A22" s="109" t="s">
        <v>214</v>
      </c>
    </row>
  </sheetData>
  <hyperlinks>
    <hyperlink ref="A15" r:id="rId1"/>
    <hyperlink ref="A16" r:id="rId2"/>
    <hyperlink ref="A17" r:id="rId3"/>
    <hyperlink ref="A13" r:id="rId4"/>
    <hyperlink ref="A19" r:id="rId5"/>
    <hyperlink ref="A21" r:id="rId6"/>
    <hyperlink ref="A22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Composition of Australian ODA</vt:lpstr>
      <vt:lpstr>Total ODA country &amp; region</vt:lpstr>
      <vt:lpstr>DFAT country, region and global</vt:lpstr>
      <vt:lpstr>Projected ODA growth</vt:lpstr>
      <vt:lpstr>Other projections</vt:lpstr>
    </vt:vector>
  </TitlesOfParts>
  <Company>ANU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Parima Panpruet</dc:creator>
  <cp:lastModifiedBy>Jonathan Pryke</cp:lastModifiedBy>
  <cp:lastPrinted>2014-05-13T04:37:30Z</cp:lastPrinted>
  <dcterms:created xsi:type="dcterms:W3CDTF">2013-08-28T03:04:12Z</dcterms:created>
  <dcterms:modified xsi:type="dcterms:W3CDTF">2014-05-15T04:06:22Z</dcterms:modified>
</cp:coreProperties>
</file>