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ap\cseg\CSEG2\redirections\u5098734\Desktop\"/>
    </mc:Choice>
  </mc:AlternateContent>
  <bookViews>
    <workbookView xWindow="0" yWindow="0" windowWidth="19200" windowHeight="11595" tabRatio="861" firstSheet="5" activeTab="13"/>
  </bookViews>
  <sheets>
    <sheet name="Notes" sheetId="32" r:id="rId1"/>
    <sheet name="Popn, Inflation, GDP, Trade" sheetId="21" r:id="rId2"/>
    <sheet name="GDP (Tb1)" sheetId="6" r:id="rId3"/>
    <sheet name="Rev (Tb8)" sheetId="13" r:id="rId4"/>
    <sheet name="Rev compare" sheetId="25" r:id="rId5"/>
    <sheet name="Exp (Tb9A)" sheetId="22" r:id="rId6"/>
    <sheet name="Exp (Tb9B)" sheetId="16" r:id="rId7"/>
    <sheet name="Exp compare" sheetId="28" r:id="rId8"/>
    <sheet name="Fin (Tb10)" sheetId="17" r:id="rId9"/>
    <sheet name="Fin compare" sheetId="29" r:id="rId10"/>
    <sheet name="Debt (Tb12)" sheetId="18" r:id="rId11"/>
    <sheet name="Debt compare" sheetId="30" r:id="rId12"/>
    <sheet name="Prices (Tb13)" sheetId="19" r:id="rId13"/>
    <sheet name="Check" sheetId="36" r:id="rId14"/>
    <sheet name="Analysis" sheetId="35" r:id="rId15"/>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E48" i="36" l="1"/>
  <c r="AB81" i="29"/>
  <c r="AC48" i="36" s="1"/>
  <c r="AC81" i="29"/>
  <c r="AD48" i="36" s="1"/>
  <c r="AD81" i="29"/>
  <c r="AE81" i="29"/>
  <c r="AF48" i="36" s="1"/>
  <c r="AF81" i="29"/>
  <c r="AG48" i="36" s="1"/>
  <c r="AG81" i="29"/>
  <c r="AH48" i="36" s="1"/>
  <c r="K47" i="17"/>
  <c r="AH81" i="29" s="1"/>
  <c r="AI48" i="36" s="1"/>
  <c r="AA9" i="36"/>
  <c r="AB9" i="36"/>
  <c r="AC9" i="36"/>
  <c r="Z9" i="36"/>
  <c r="AA4" i="36"/>
  <c r="AB4" i="36"/>
  <c r="AC4" i="36"/>
  <c r="Z4" i="36"/>
  <c r="AB42" i="36"/>
  <c r="AA102" i="28"/>
  <c r="AA42" i="36" s="1"/>
  <c r="AB102" i="28"/>
  <c r="Z102" i="28"/>
  <c r="Z42" i="36" s="1"/>
  <c r="AC40" i="36"/>
  <c r="AD40" i="36"/>
  <c r="AE40" i="36"/>
  <c r="AF40" i="36"/>
  <c r="AG40" i="36"/>
  <c r="AH40" i="36"/>
  <c r="AI40" i="36"/>
  <c r="AD39" i="36"/>
  <c r="AD41" i="36" s="1"/>
  <c r="AE39" i="36"/>
  <c r="AE41" i="36" s="1"/>
  <c r="AF39" i="36"/>
  <c r="AF41" i="36"/>
  <c r="AG39" i="36"/>
  <c r="AG41" i="36"/>
  <c r="AH39" i="36"/>
  <c r="AH41" i="36" s="1"/>
  <c r="AI39" i="36"/>
  <c r="AI41" i="36" s="1"/>
  <c r="AC39" i="36"/>
  <c r="AC41" i="36"/>
  <c r="AB40" i="36"/>
  <c r="AA39" i="36"/>
  <c r="AA40" i="36"/>
  <c r="Z40" i="36"/>
  <c r="Z26" i="36"/>
  <c r="Z28" i="36" s="1"/>
  <c r="Z14" i="36"/>
  <c r="Z27" i="36"/>
  <c r="AA27" i="36"/>
  <c r="AB27" i="36"/>
  <c r="D26" i="36"/>
  <c r="E26" i="36"/>
  <c r="F26" i="36"/>
  <c r="G26" i="36"/>
  <c r="H26" i="36"/>
  <c r="I26" i="36"/>
  <c r="J26" i="36"/>
  <c r="K26" i="36"/>
  <c r="K28" i="36" s="1"/>
  <c r="L26" i="36"/>
  <c r="M26" i="36"/>
  <c r="N26" i="36"/>
  <c r="O26" i="36"/>
  <c r="P26" i="36"/>
  <c r="Q26" i="36"/>
  <c r="R26" i="36"/>
  <c r="S26" i="36"/>
  <c r="S28" i="36" s="1"/>
  <c r="T26" i="36"/>
  <c r="U26" i="36"/>
  <c r="U28" i="36" s="1"/>
  <c r="V26" i="36"/>
  <c r="W26" i="36"/>
  <c r="X26" i="36"/>
  <c r="Y26" i="36"/>
  <c r="AA26" i="36"/>
  <c r="AA28" i="36" s="1"/>
  <c r="AB26" i="36"/>
  <c r="AC26" i="36"/>
  <c r="D27" i="36"/>
  <c r="E27" i="36"/>
  <c r="F27" i="36"/>
  <c r="G27" i="36"/>
  <c r="H27" i="36"/>
  <c r="I27" i="36"/>
  <c r="I28" i="36" s="1"/>
  <c r="J27" i="36"/>
  <c r="J28" i="36" s="1"/>
  <c r="K27" i="36"/>
  <c r="L27" i="36"/>
  <c r="M27" i="36"/>
  <c r="N27" i="36"/>
  <c r="O27" i="36"/>
  <c r="P27" i="36"/>
  <c r="Q27" i="36"/>
  <c r="Q28" i="36" s="1"/>
  <c r="R27" i="36"/>
  <c r="R28" i="36" s="1"/>
  <c r="S27" i="36"/>
  <c r="T27" i="36"/>
  <c r="U27" i="36"/>
  <c r="V27" i="36"/>
  <c r="W27" i="36"/>
  <c r="X27" i="36"/>
  <c r="Y27" i="36"/>
  <c r="Y28" i="36" s="1"/>
  <c r="AA30" i="36"/>
  <c r="AF30" i="36"/>
  <c r="AH30" i="36"/>
  <c r="AI30" i="36"/>
  <c r="AA34" i="36"/>
  <c r="AA36" i="36" s="1"/>
  <c r="AB34" i="36"/>
  <c r="AC34" i="36"/>
  <c r="AC36" i="36" s="1"/>
  <c r="AD34" i="36"/>
  <c r="AE34" i="36"/>
  <c r="AF34" i="36"/>
  <c r="AG34" i="36"/>
  <c r="AH34" i="36"/>
  <c r="AH36" i="36" s="1"/>
  <c r="AI34" i="36"/>
  <c r="AI36" i="36" s="1"/>
  <c r="AA35" i="36"/>
  <c r="AB35" i="36"/>
  <c r="AB36" i="36" s="1"/>
  <c r="AC35" i="36"/>
  <c r="AD35" i="36"/>
  <c r="AE35" i="36"/>
  <c r="AE36" i="36" s="1"/>
  <c r="AF35" i="36"/>
  <c r="AG35" i="36"/>
  <c r="AG36" i="36" s="1"/>
  <c r="AH35" i="36"/>
  <c r="AI35" i="36"/>
  <c r="E44" i="36"/>
  <c r="E46" i="36" s="1"/>
  <c r="F44" i="36"/>
  <c r="G44" i="36"/>
  <c r="H44" i="36"/>
  <c r="I44" i="36"/>
  <c r="J44" i="36"/>
  <c r="J46" i="36" s="1"/>
  <c r="K44" i="36"/>
  <c r="K46" i="36" s="1"/>
  <c r="L44" i="36"/>
  <c r="M44" i="36"/>
  <c r="M46" i="36" s="1"/>
  <c r="N44" i="36"/>
  <c r="O44" i="36"/>
  <c r="P44" i="36"/>
  <c r="Q44" i="36"/>
  <c r="Q46" i="36" s="1"/>
  <c r="R44" i="36"/>
  <c r="R46" i="36" s="1"/>
  <c r="S44" i="36"/>
  <c r="S46" i="36" s="1"/>
  <c r="T44" i="36"/>
  <c r="U44" i="36"/>
  <c r="U46" i="36" s="1"/>
  <c r="V44" i="36"/>
  <c r="W44" i="36"/>
  <c r="X44" i="36"/>
  <c r="Y44" i="36"/>
  <c r="Y46" i="36" s="1"/>
  <c r="Z44" i="36"/>
  <c r="Z46" i="36" s="1"/>
  <c r="AA44" i="36"/>
  <c r="AA46" i="36" s="1"/>
  <c r="E45" i="36"/>
  <c r="F45" i="36"/>
  <c r="G45" i="36"/>
  <c r="G46" i="36" s="1"/>
  <c r="H45" i="36"/>
  <c r="I45" i="36"/>
  <c r="J45" i="36"/>
  <c r="K45" i="36"/>
  <c r="L45" i="36"/>
  <c r="L46" i="36" s="1"/>
  <c r="M45" i="36"/>
  <c r="N45" i="36"/>
  <c r="O45" i="36"/>
  <c r="O46" i="36" s="1"/>
  <c r="P45" i="36"/>
  <c r="Q45" i="36"/>
  <c r="R45" i="36"/>
  <c r="S45" i="36"/>
  <c r="T45" i="36"/>
  <c r="T46" i="36" s="1"/>
  <c r="U45" i="36"/>
  <c r="V45" i="36"/>
  <c r="W45" i="36"/>
  <c r="W46" i="36" s="1"/>
  <c r="X45" i="36"/>
  <c r="Y45" i="36"/>
  <c r="Z45" i="36"/>
  <c r="AA45" i="36"/>
  <c r="AB45" i="36"/>
  <c r="AC45" i="36"/>
  <c r="Z34" i="36"/>
  <c r="D44" i="36"/>
  <c r="D46" i="36" s="1"/>
  <c r="AA5" i="28"/>
  <c r="AA10" i="36" s="1"/>
  <c r="AA11" i="36" s="1"/>
  <c r="AA12" i="36" s="1"/>
  <c r="AB5" i="28"/>
  <c r="AB30" i="36" s="1"/>
  <c r="Z5" i="28"/>
  <c r="Z10" i="36" s="1"/>
  <c r="Z11" i="36" s="1"/>
  <c r="Z12" i="36" s="1"/>
  <c r="D45" i="36"/>
  <c r="Z35" i="36"/>
  <c r="D14" i="36"/>
  <c r="E14" i="36"/>
  <c r="F14" i="36"/>
  <c r="F16" i="36" s="1"/>
  <c r="G14" i="36"/>
  <c r="H14" i="36"/>
  <c r="H16" i="36" s="1"/>
  <c r="I14" i="36"/>
  <c r="J14" i="36"/>
  <c r="J16" i="36" s="1"/>
  <c r="K14" i="36"/>
  <c r="L14" i="36"/>
  <c r="M14" i="36"/>
  <c r="N14" i="36"/>
  <c r="N16" i="36" s="1"/>
  <c r="O14" i="36"/>
  <c r="P14" i="36"/>
  <c r="Q14" i="36"/>
  <c r="R14" i="36"/>
  <c r="R16" i="36" s="1"/>
  <c r="S14" i="36"/>
  <c r="T14" i="36"/>
  <c r="U14" i="36"/>
  <c r="V14" i="36"/>
  <c r="W14" i="36"/>
  <c r="X14" i="36"/>
  <c r="X16" i="36" s="1"/>
  <c r="Y14" i="36"/>
  <c r="AA14" i="36"/>
  <c r="AB14" i="36"/>
  <c r="AC14" i="36"/>
  <c r="D15" i="36"/>
  <c r="E15" i="36"/>
  <c r="F15" i="36"/>
  <c r="G15" i="36"/>
  <c r="H15" i="36"/>
  <c r="I15" i="36"/>
  <c r="J15" i="36"/>
  <c r="K15" i="36"/>
  <c r="L15" i="36"/>
  <c r="M15" i="36"/>
  <c r="N15" i="36"/>
  <c r="O15" i="36"/>
  <c r="Q15" i="36"/>
  <c r="R15" i="36"/>
  <c r="S15" i="36"/>
  <c r="T15" i="36"/>
  <c r="U15" i="36"/>
  <c r="V15" i="36"/>
  <c r="W15" i="36"/>
  <c r="X15" i="36"/>
  <c r="Y15" i="36"/>
  <c r="Z15" i="36"/>
  <c r="Z16" i="36" s="1"/>
  <c r="AA15" i="36"/>
  <c r="AB15" i="36"/>
  <c r="AC15" i="36"/>
  <c r="C27" i="36"/>
  <c r="C28" i="36" s="1"/>
  <c r="C26" i="36"/>
  <c r="C15" i="36"/>
  <c r="C14" i="36"/>
  <c r="D2" i="36"/>
  <c r="E2" i="36" s="1"/>
  <c r="F2" i="36" s="1"/>
  <c r="G2" i="36" s="1"/>
  <c r="H2" i="36" s="1"/>
  <c r="I2" i="36" s="1"/>
  <c r="J2" i="36" s="1"/>
  <c r="K2" i="36" s="1"/>
  <c r="L2" i="36" s="1"/>
  <c r="M2" i="36" s="1"/>
  <c r="N2" i="36" s="1"/>
  <c r="O2" i="36" s="1"/>
  <c r="P2" i="36" s="1"/>
  <c r="Q2" i="36" s="1"/>
  <c r="R2" i="36" s="1"/>
  <c r="S2" i="36" s="1"/>
  <c r="T2" i="36" s="1"/>
  <c r="U2" i="36" s="1"/>
  <c r="V2" i="36" s="1"/>
  <c r="W2" i="36" s="1"/>
  <c r="X2" i="36" s="1"/>
  <c r="Y2" i="36" s="1"/>
  <c r="Z2" i="36" s="1"/>
  <c r="AA2" i="36" s="1"/>
  <c r="AB2" i="36" s="1"/>
  <c r="AC2" i="36" s="1"/>
  <c r="AD2" i="36" s="1"/>
  <c r="AE2" i="36" s="1"/>
  <c r="AF2" i="36" s="1"/>
  <c r="AG2" i="36" s="1"/>
  <c r="AH2" i="36" s="1"/>
  <c r="AI2" i="36" s="1"/>
  <c r="X46" i="36"/>
  <c r="V46" i="36"/>
  <c r="P46" i="36"/>
  <c r="N46" i="36"/>
  <c r="I46" i="36"/>
  <c r="H46" i="36"/>
  <c r="F46" i="36"/>
  <c r="AF36" i="36"/>
  <c r="AD36" i="36"/>
  <c r="Z36" i="36"/>
  <c r="AB32" i="36"/>
  <c r="X28" i="36"/>
  <c r="W28" i="36"/>
  <c r="V28" i="36"/>
  <c r="T28" i="36"/>
  <c r="P28" i="36"/>
  <c r="O28" i="36"/>
  <c r="N28" i="36"/>
  <c r="M28" i="36"/>
  <c r="L28" i="36"/>
  <c r="H28" i="36"/>
  <c r="G28" i="36"/>
  <c r="F28" i="36"/>
  <c r="E28" i="36"/>
  <c r="D28" i="36"/>
  <c r="AC16" i="36"/>
  <c r="AB16" i="36"/>
  <c r="AA16" i="36"/>
  <c r="Y16" i="36"/>
  <c r="U16" i="36"/>
  <c r="T16" i="36"/>
  <c r="S16" i="36"/>
  <c r="Q16" i="36"/>
  <c r="M16" i="36"/>
  <c r="L16" i="36"/>
  <c r="K16" i="36"/>
  <c r="I16" i="36"/>
  <c r="E16" i="36"/>
  <c r="D16" i="36"/>
  <c r="C16" i="36"/>
  <c r="C3" i="35"/>
  <c r="AC9" i="28"/>
  <c r="AC27" i="36" s="1"/>
  <c r="AC28" i="36" s="1"/>
  <c r="E5" i="16"/>
  <c r="AB39" i="36" s="1"/>
  <c r="AB41" i="36" s="1"/>
  <c r="D5" i="16"/>
  <c r="C5" i="16"/>
  <c r="Z8" i="28" s="1"/>
  <c r="Z31" i="36" s="1"/>
  <c r="AC5" i="28"/>
  <c r="AD5" i="28"/>
  <c r="AD30" i="36" s="1"/>
  <c r="AE5" i="28"/>
  <c r="AE5" i="25"/>
  <c r="AF49" i="36" s="1"/>
  <c r="AF5" i="28"/>
  <c r="AG5" i="28"/>
  <c r="AG30" i="36" s="1"/>
  <c r="AH5" i="28"/>
  <c r="AI5" i="28"/>
  <c r="AI29" i="35" s="1"/>
  <c r="D36" i="35"/>
  <c r="D29" i="35"/>
  <c r="E36" i="35"/>
  <c r="E29" i="35"/>
  <c r="F36" i="35"/>
  <c r="F29" i="35"/>
  <c r="G36" i="35"/>
  <c r="G29" i="35"/>
  <c r="G31" i="35" s="1"/>
  <c r="H36" i="35"/>
  <c r="H29" i="35"/>
  <c r="I36" i="35"/>
  <c r="I29" i="35"/>
  <c r="J36" i="35"/>
  <c r="J29" i="35"/>
  <c r="K36" i="35"/>
  <c r="K29" i="35"/>
  <c r="K31" i="35" s="1"/>
  <c r="L36" i="35"/>
  <c r="L29" i="35"/>
  <c r="M36" i="35"/>
  <c r="M29" i="35"/>
  <c r="N36" i="35"/>
  <c r="N29" i="35"/>
  <c r="O36" i="35"/>
  <c r="O29" i="35"/>
  <c r="O31" i="35" s="1"/>
  <c r="P29" i="35"/>
  <c r="Q36" i="35"/>
  <c r="Q29" i="35"/>
  <c r="R36" i="35"/>
  <c r="R29" i="35"/>
  <c r="S36" i="35"/>
  <c r="S29" i="35"/>
  <c r="T36" i="35"/>
  <c r="T29" i="35"/>
  <c r="U36" i="35"/>
  <c r="U29" i="35"/>
  <c r="V36" i="35"/>
  <c r="V29" i="35"/>
  <c r="W36" i="35"/>
  <c r="W29" i="35"/>
  <c r="X36" i="35"/>
  <c r="X29" i="35"/>
  <c r="X31" i="35" s="1"/>
  <c r="Y36" i="35"/>
  <c r="Y29" i="35"/>
  <c r="Z36" i="35"/>
  <c r="Z29" i="35"/>
  <c r="AA36" i="35"/>
  <c r="AA29" i="35"/>
  <c r="AB36" i="35"/>
  <c r="AB29" i="35"/>
  <c r="AC36" i="35"/>
  <c r="AC39" i="35" s="1"/>
  <c r="AC29" i="35"/>
  <c r="C36" i="35"/>
  <c r="C29" i="35"/>
  <c r="Z32" i="28"/>
  <c r="Z86" i="28"/>
  <c r="AC13" i="28"/>
  <c r="AC20" i="28"/>
  <c r="AC23" i="28"/>
  <c r="AC24" i="28"/>
  <c r="AC11" i="28"/>
  <c r="AC22" i="28"/>
  <c r="AC30" i="28"/>
  <c r="Z13" i="28"/>
  <c r="Z20" i="28"/>
  <c r="Z23" i="28"/>
  <c r="Z24" i="28"/>
  <c r="Z29" i="28"/>
  <c r="AA30" i="28"/>
  <c r="O82" i="25"/>
  <c r="P15" i="36" s="1"/>
  <c r="Y79" i="25"/>
  <c r="Z79" i="25"/>
  <c r="AA79" i="25"/>
  <c r="AB79" i="25"/>
  <c r="W79" i="25"/>
  <c r="X79" i="25"/>
  <c r="R79" i="25"/>
  <c r="S79" i="25"/>
  <c r="T79" i="25"/>
  <c r="U79" i="25"/>
  <c r="V79" i="25"/>
  <c r="Q79" i="25"/>
  <c r="O79" i="25"/>
  <c r="P79" i="25"/>
  <c r="N79" i="25"/>
  <c r="M79" i="25"/>
  <c r="L79" i="25"/>
  <c r="K79" i="25"/>
  <c r="J79" i="25"/>
  <c r="Z5" i="25"/>
  <c r="AC5" i="29"/>
  <c r="AD5" i="29"/>
  <c r="AE5" i="29"/>
  <c r="AF5" i="29"/>
  <c r="AG5" i="29"/>
  <c r="AH5" i="29"/>
  <c r="AB12" i="29"/>
  <c r="AD13" i="29"/>
  <c r="AE13" i="29"/>
  <c r="AF13" i="29"/>
  <c r="AG13" i="29"/>
  <c r="AH13" i="29"/>
  <c r="AC13" i="29"/>
  <c r="AD12" i="29"/>
  <c r="AE12" i="29"/>
  <c r="AF12" i="29"/>
  <c r="AG12" i="29"/>
  <c r="AH12" i="29"/>
  <c r="AC12" i="29"/>
  <c r="AF8" i="28"/>
  <c r="AF32" i="28"/>
  <c r="AF65" i="28"/>
  <c r="AF86" i="28"/>
  <c r="AF102" i="28"/>
  <c r="AF30" i="35" s="1"/>
  <c r="AG8" i="28"/>
  <c r="AG32" i="28"/>
  <c r="AG31" i="36" s="1"/>
  <c r="AG32" i="36" s="1"/>
  <c r="AG65" i="28"/>
  <c r="AG86" i="28"/>
  <c r="AG102" i="28"/>
  <c r="AH8" i="28"/>
  <c r="AH32" i="28"/>
  <c r="AH65" i="28"/>
  <c r="AH86" i="28"/>
  <c r="AH102" i="28"/>
  <c r="AI8" i="28"/>
  <c r="AI32" i="28"/>
  <c r="AI65" i="28"/>
  <c r="AI86" i="28"/>
  <c r="AI102" i="28"/>
  <c r="AI30" i="35" s="1"/>
  <c r="AI31" i="35" s="1"/>
  <c r="AA8" i="28"/>
  <c r="AA31" i="36" s="1"/>
  <c r="AA32" i="36" s="1"/>
  <c r="AA32" i="28"/>
  <c r="AA86" i="28"/>
  <c r="AB8" i="28"/>
  <c r="AB31" i="36" s="1"/>
  <c r="AB32" i="28"/>
  <c r="AB86" i="28"/>
  <c r="AC8" i="28"/>
  <c r="AC32" i="28"/>
  <c r="AC65" i="28"/>
  <c r="AC86" i="28"/>
  <c r="AC102" i="28"/>
  <c r="AD8" i="28"/>
  <c r="AD32" i="28"/>
  <c r="AD65" i="28"/>
  <c r="AD86" i="28"/>
  <c r="AD102" i="28"/>
  <c r="AD30" i="35" s="1"/>
  <c r="AD31" i="35" s="1"/>
  <c r="AD35" i="35" s="1"/>
  <c r="AE8" i="28"/>
  <c r="AE31" i="36" s="1"/>
  <c r="AE32" i="28"/>
  <c r="AE65" i="28"/>
  <c r="AE86" i="28"/>
  <c r="AE102" i="28"/>
  <c r="D45" i="35"/>
  <c r="AC7" i="35"/>
  <c r="AB9" i="35"/>
  <c r="AB7" i="35"/>
  <c r="AA7" i="35"/>
  <c r="Z7" i="35"/>
  <c r="Y7" i="35"/>
  <c r="X7" i="35"/>
  <c r="W7" i="35"/>
  <c r="V7" i="35"/>
  <c r="U7" i="35"/>
  <c r="T7" i="35"/>
  <c r="S7" i="35"/>
  <c r="R7" i="35"/>
  <c r="Q7" i="35"/>
  <c r="P7" i="35"/>
  <c r="O7" i="35"/>
  <c r="N7" i="35"/>
  <c r="M7" i="35"/>
  <c r="M8" i="35" s="1"/>
  <c r="N8" i="35" s="1"/>
  <c r="O8" i="35" s="1"/>
  <c r="P8" i="35" s="1"/>
  <c r="Q8" i="35" s="1"/>
  <c r="R8" i="35" s="1"/>
  <c r="S8" i="35" s="1"/>
  <c r="T8" i="35" s="1"/>
  <c r="U8" i="35" s="1"/>
  <c r="V8" i="35" s="1"/>
  <c r="W8" i="35" s="1"/>
  <c r="X8" i="35" s="1"/>
  <c r="Y8" i="35" s="1"/>
  <c r="Z8" i="35" s="1"/>
  <c r="AA8" i="35" s="1"/>
  <c r="AB8" i="35" s="1"/>
  <c r="AC8" i="35" s="1"/>
  <c r="L7" i="35"/>
  <c r="K8" i="35" s="1"/>
  <c r="J8" i="35" s="1"/>
  <c r="I8" i="35" s="1"/>
  <c r="H8" i="35" s="1"/>
  <c r="G8" i="35" s="1"/>
  <c r="F8" i="35" s="1"/>
  <c r="E8" i="35" s="1"/>
  <c r="D8" i="35" s="1"/>
  <c r="C8" i="35" s="1"/>
  <c r="K7" i="35"/>
  <c r="J7" i="35"/>
  <c r="I7" i="35"/>
  <c r="H7" i="35"/>
  <c r="G7" i="35"/>
  <c r="F7" i="35"/>
  <c r="E7" i="35"/>
  <c r="D3" i="35"/>
  <c r="D4" i="35" s="1"/>
  <c r="E45" i="35"/>
  <c r="E3" i="35"/>
  <c r="F45" i="35"/>
  <c r="F3" i="35"/>
  <c r="G45" i="35"/>
  <c r="G3" i="35"/>
  <c r="H45" i="35"/>
  <c r="H3" i="35"/>
  <c r="I4" i="35" s="1"/>
  <c r="I45" i="35"/>
  <c r="I3" i="35"/>
  <c r="J45" i="35"/>
  <c r="J3" i="35"/>
  <c r="K45" i="35"/>
  <c r="K3" i="35"/>
  <c r="K4" i="35" s="1"/>
  <c r="L45" i="35"/>
  <c r="L3" i="35"/>
  <c r="L4" i="35" s="1"/>
  <c r="M45" i="35"/>
  <c r="M3" i="35"/>
  <c r="N45" i="35"/>
  <c r="N3" i="35"/>
  <c r="O45" i="35"/>
  <c r="O3" i="35"/>
  <c r="P45" i="35"/>
  <c r="P3" i="35"/>
  <c r="Q4" i="35" s="1"/>
  <c r="Q45" i="35"/>
  <c r="Q3" i="35"/>
  <c r="R45" i="35"/>
  <c r="R3" i="35"/>
  <c r="S45" i="35"/>
  <c r="S3" i="35"/>
  <c r="S4" i="35" s="1"/>
  <c r="T45" i="35"/>
  <c r="T3" i="35"/>
  <c r="T4" i="35" s="1"/>
  <c r="U45" i="35"/>
  <c r="U3" i="35"/>
  <c r="V45" i="35"/>
  <c r="V3" i="35"/>
  <c r="W45" i="35"/>
  <c r="W3" i="35"/>
  <c r="X45" i="35"/>
  <c r="X3" i="35"/>
  <c r="Y4" i="35" s="1"/>
  <c r="Y45" i="35"/>
  <c r="Y3" i="35"/>
  <c r="Z45" i="35"/>
  <c r="Z3" i="35"/>
  <c r="AA45" i="35"/>
  <c r="AA3" i="35"/>
  <c r="AA4" i="35" s="1"/>
  <c r="AB45" i="35"/>
  <c r="AB3" i="35"/>
  <c r="AC3" i="35"/>
  <c r="AC45" i="35"/>
  <c r="AC43" i="35" s="1"/>
  <c r="AC81" i="25"/>
  <c r="AD45" i="35"/>
  <c r="AD7" i="35"/>
  <c r="AD9" i="35"/>
  <c r="C45" i="35"/>
  <c r="D7" i="35"/>
  <c r="AC12" i="35"/>
  <c r="AC21" i="35"/>
  <c r="AB12" i="35"/>
  <c r="AA12" i="35"/>
  <c r="Z12" i="35"/>
  <c r="Z21" i="35" s="1"/>
  <c r="Y12" i="35"/>
  <c r="Y21" i="35"/>
  <c r="X12" i="35"/>
  <c r="X21" i="35" s="1"/>
  <c r="W12" i="35"/>
  <c r="V12" i="35"/>
  <c r="V21" i="35" s="1"/>
  <c r="U12" i="35"/>
  <c r="U21" i="35"/>
  <c r="T12" i="35"/>
  <c r="T21" i="35"/>
  <c r="S12" i="35"/>
  <c r="R12" i="35"/>
  <c r="R21" i="35" s="1"/>
  <c r="Q12" i="35"/>
  <c r="Q21" i="35"/>
  <c r="P12" i="35"/>
  <c r="O12" i="35"/>
  <c r="O21" i="35" s="1"/>
  <c r="N12" i="35"/>
  <c r="N21" i="35" s="1"/>
  <c r="M12" i="35"/>
  <c r="M21" i="35"/>
  <c r="L12" i="35"/>
  <c r="K12" i="35"/>
  <c r="J12" i="35"/>
  <c r="J21" i="35" s="1"/>
  <c r="I12" i="35"/>
  <c r="I21" i="35"/>
  <c r="H12" i="35"/>
  <c r="G12" i="35"/>
  <c r="G21" i="35" s="1"/>
  <c r="F12" i="35"/>
  <c r="F21" i="35" s="1"/>
  <c r="E12" i="35"/>
  <c r="E21" i="35"/>
  <c r="D12" i="35"/>
  <c r="D21" i="35"/>
  <c r="C12" i="35"/>
  <c r="C21" i="35" s="1"/>
  <c r="D47" i="35"/>
  <c r="E47" i="35" s="1"/>
  <c r="F47" i="35" s="1"/>
  <c r="G47" i="35"/>
  <c r="H47" i="35"/>
  <c r="I47" i="35" s="1"/>
  <c r="J47" i="35" s="1"/>
  <c r="K47" i="35" s="1"/>
  <c r="L47" i="35" s="1"/>
  <c r="M47" i="35" s="1"/>
  <c r="N47" i="35" s="1"/>
  <c r="O47" i="35" s="1"/>
  <c r="P47" i="35" s="1"/>
  <c r="Q47" i="35" s="1"/>
  <c r="R47" i="35" s="1"/>
  <c r="S47" i="35" s="1"/>
  <c r="T47" i="35" s="1"/>
  <c r="U47" i="35" s="1"/>
  <c r="V47" i="35" s="1"/>
  <c r="W47" i="35" s="1"/>
  <c r="X47" i="35" s="1"/>
  <c r="Y47" i="35" s="1"/>
  <c r="Z47" i="35" s="1"/>
  <c r="AA47" i="35" s="1"/>
  <c r="AB47" i="35" s="1"/>
  <c r="AC47" i="35" s="1"/>
  <c r="AD47" i="35" s="1"/>
  <c r="AE47" i="35" s="1"/>
  <c r="AF47" i="35" s="1"/>
  <c r="AG47" i="35" s="1"/>
  <c r="AH47" i="35" s="1"/>
  <c r="AI47" i="35" s="1"/>
  <c r="D15" i="35"/>
  <c r="E15" i="35"/>
  <c r="F15" i="35"/>
  <c r="G15" i="35"/>
  <c r="H15" i="35"/>
  <c r="I15" i="35"/>
  <c r="J15" i="35"/>
  <c r="K15" i="35"/>
  <c r="L15" i="35"/>
  <c r="M15" i="35"/>
  <c r="N15" i="35"/>
  <c r="O15" i="35"/>
  <c r="P15" i="35"/>
  <c r="Q15" i="35"/>
  <c r="R15" i="35"/>
  <c r="S15" i="35"/>
  <c r="T15" i="35"/>
  <c r="U15" i="35"/>
  <c r="V15" i="35"/>
  <c r="W15" i="35"/>
  <c r="X15" i="35"/>
  <c r="Y15" i="35"/>
  <c r="Z15" i="35"/>
  <c r="AA15" i="35"/>
  <c r="AB15" i="35"/>
  <c r="AC15" i="35"/>
  <c r="AC18" i="35" s="1"/>
  <c r="AC40" i="35" s="1"/>
  <c r="AC5" i="25"/>
  <c r="C15" i="35"/>
  <c r="D38" i="35"/>
  <c r="E38" i="35"/>
  <c r="F38" i="35" s="1"/>
  <c r="G38" i="35" s="1"/>
  <c r="H38" i="35" s="1"/>
  <c r="I38" i="35" s="1"/>
  <c r="J38" i="35" s="1"/>
  <c r="K38" i="35" s="1"/>
  <c r="L38" i="35" s="1"/>
  <c r="M38" i="35" s="1"/>
  <c r="N38" i="35" s="1"/>
  <c r="O38" i="35" s="1"/>
  <c r="P38" i="35" s="1"/>
  <c r="Q38" i="35" s="1"/>
  <c r="R38" i="35" s="1"/>
  <c r="S38" i="35" s="1"/>
  <c r="T38" i="35" s="1"/>
  <c r="U38" i="35" s="1"/>
  <c r="V38" i="35" s="1"/>
  <c r="W38" i="35" s="1"/>
  <c r="X38" i="35" s="1"/>
  <c r="Y38" i="35" s="1"/>
  <c r="Z38" i="35" s="1"/>
  <c r="AA38" i="35" s="1"/>
  <c r="AB38" i="35" s="1"/>
  <c r="AC38" i="35" s="1"/>
  <c r="AD38" i="35" s="1"/>
  <c r="AE38" i="35" s="1"/>
  <c r="AF38" i="35" s="1"/>
  <c r="AG38" i="35" s="1"/>
  <c r="AH38" i="35" s="1"/>
  <c r="AI38" i="35" s="1"/>
  <c r="D42" i="35"/>
  <c r="E42" i="35"/>
  <c r="F42" i="35"/>
  <c r="G42" i="35" s="1"/>
  <c r="H42" i="35" s="1"/>
  <c r="I42" i="35" s="1"/>
  <c r="J42" i="35" s="1"/>
  <c r="K42" i="35" s="1"/>
  <c r="L42" i="35" s="1"/>
  <c r="M42" i="35" s="1"/>
  <c r="N42" i="35" s="1"/>
  <c r="O42" i="35" s="1"/>
  <c r="P42" i="35" s="1"/>
  <c r="Q42" i="35" s="1"/>
  <c r="R42" i="35" s="1"/>
  <c r="S42" i="35" s="1"/>
  <c r="T42" i="35" s="1"/>
  <c r="U42" i="35" s="1"/>
  <c r="V42" i="35" s="1"/>
  <c r="W42" i="35" s="1"/>
  <c r="X42" i="35" s="1"/>
  <c r="Y42" i="35" s="1"/>
  <c r="Z42" i="35" s="1"/>
  <c r="AA42" i="35" s="1"/>
  <c r="AB42" i="35" s="1"/>
  <c r="AC42" i="35" s="1"/>
  <c r="AD42" i="35" s="1"/>
  <c r="AE42" i="35" s="1"/>
  <c r="AF42" i="35" s="1"/>
  <c r="AG42" i="35" s="1"/>
  <c r="AH42" i="35" s="1"/>
  <c r="AI42" i="35" s="1"/>
  <c r="D30" i="35"/>
  <c r="D31" i="35"/>
  <c r="E30" i="35"/>
  <c r="E31" i="35" s="1"/>
  <c r="F30" i="35"/>
  <c r="F31" i="35"/>
  <c r="G30" i="35"/>
  <c r="H30" i="35"/>
  <c r="H31" i="35" s="1"/>
  <c r="I30" i="35"/>
  <c r="I31" i="35"/>
  <c r="J30" i="35"/>
  <c r="J31" i="35"/>
  <c r="K30" i="35"/>
  <c r="L30" i="35"/>
  <c r="L31" i="35" s="1"/>
  <c r="M30" i="35"/>
  <c r="M31" i="35"/>
  <c r="N30" i="35"/>
  <c r="N31" i="35"/>
  <c r="O30" i="35"/>
  <c r="P30" i="35"/>
  <c r="P31" i="35"/>
  <c r="Q30" i="35"/>
  <c r="Q31" i="35" s="1"/>
  <c r="R30" i="35"/>
  <c r="R31" i="35"/>
  <c r="S30" i="35"/>
  <c r="S31" i="35" s="1"/>
  <c r="T30" i="35"/>
  <c r="T31" i="35"/>
  <c r="U30" i="35"/>
  <c r="U31" i="35" s="1"/>
  <c r="V30" i="35"/>
  <c r="V31" i="35"/>
  <c r="W30" i="35"/>
  <c r="W31" i="35" s="1"/>
  <c r="X30" i="35"/>
  <c r="Y30" i="35"/>
  <c r="Y31" i="35"/>
  <c r="Z30" i="35"/>
  <c r="Z31" i="35"/>
  <c r="AA30" i="35"/>
  <c r="AA31" i="35" s="1"/>
  <c r="AB30" i="35"/>
  <c r="AC30" i="35"/>
  <c r="AD29" i="35"/>
  <c r="C30" i="35"/>
  <c r="C31" i="35" s="1"/>
  <c r="F4" i="35"/>
  <c r="G4" i="35"/>
  <c r="J4" i="35"/>
  <c r="N4" i="35"/>
  <c r="O4" i="35"/>
  <c r="R4" i="35"/>
  <c r="U4" i="35"/>
  <c r="V4" i="35"/>
  <c r="W4" i="35"/>
  <c r="Z4" i="35"/>
  <c r="AC44" i="35"/>
  <c r="AD36" i="35"/>
  <c r="AD39" i="35"/>
  <c r="AE30" i="35"/>
  <c r="AE7" i="35"/>
  <c r="AE9" i="35"/>
  <c r="AF29" i="35"/>
  <c r="AF7" i="35"/>
  <c r="AG29" i="35"/>
  <c r="AG30" i="35"/>
  <c r="AG31" i="35" s="1"/>
  <c r="AG7" i="35"/>
  <c r="AH29" i="35"/>
  <c r="AH31" i="35" s="1"/>
  <c r="AH30" i="35"/>
  <c r="AH7" i="35"/>
  <c r="AI7" i="35"/>
  <c r="D33" i="35"/>
  <c r="E33" i="35" s="1"/>
  <c r="F33" i="35" s="1"/>
  <c r="G33" i="35" s="1"/>
  <c r="H33" i="35" s="1"/>
  <c r="I33" i="35" s="1"/>
  <c r="J33" i="35" s="1"/>
  <c r="K33" i="35" s="1"/>
  <c r="L33" i="35" s="1"/>
  <c r="M33" i="35" s="1"/>
  <c r="N33" i="35" s="1"/>
  <c r="O33" i="35" s="1"/>
  <c r="P33" i="35" s="1"/>
  <c r="Q33" i="35" s="1"/>
  <c r="R33" i="35" s="1"/>
  <c r="S33" i="35" s="1"/>
  <c r="T33" i="35" s="1"/>
  <c r="U33" i="35" s="1"/>
  <c r="V33" i="35" s="1"/>
  <c r="W33" i="35" s="1"/>
  <c r="X33" i="35" s="1"/>
  <c r="Y33" i="35" s="1"/>
  <c r="Z33" i="35" s="1"/>
  <c r="AA33" i="35" s="1"/>
  <c r="AB33" i="35" s="1"/>
  <c r="AC33" i="35" s="1"/>
  <c r="AD33" i="35" s="1"/>
  <c r="AE33" i="35" s="1"/>
  <c r="AF33" i="35" s="1"/>
  <c r="AG33" i="35" s="1"/>
  <c r="AH33" i="35" s="1"/>
  <c r="AI33" i="35" s="1"/>
  <c r="AD34" i="35"/>
  <c r="H142" i="28"/>
  <c r="H143" i="28"/>
  <c r="G142" i="28"/>
  <c r="G143" i="28" s="1"/>
  <c r="F142" i="28"/>
  <c r="F143" i="28"/>
  <c r="E142" i="28"/>
  <c r="E143" i="28"/>
  <c r="D142" i="28"/>
  <c r="D143" i="28"/>
  <c r="C143" i="28"/>
  <c r="I122" i="28"/>
  <c r="K122" i="28"/>
  <c r="L122" i="28"/>
  <c r="C10" i="35"/>
  <c r="D10" i="35"/>
  <c r="E10" i="35"/>
  <c r="F10" i="35"/>
  <c r="G10" i="35"/>
  <c r="H10" i="35"/>
  <c r="I10" i="35"/>
  <c r="J10" i="35"/>
  <c r="K10" i="35"/>
  <c r="L10" i="35"/>
  <c r="M10" i="35"/>
  <c r="N10" i="35"/>
  <c r="O10" i="35"/>
  <c r="P10" i="35"/>
  <c r="Q10" i="35"/>
  <c r="R10" i="35"/>
  <c r="S10" i="35"/>
  <c r="T10" i="35"/>
  <c r="U10" i="35"/>
  <c r="V10" i="35"/>
  <c r="W10" i="35"/>
  <c r="X10" i="35"/>
  <c r="Y10" i="35"/>
  <c r="Z10" i="35"/>
  <c r="AA10" i="35"/>
  <c r="AB10" i="35"/>
  <c r="AC10" i="35"/>
  <c r="AC11" i="35"/>
  <c r="AC27" i="35"/>
  <c r="D26" i="35"/>
  <c r="E26" i="35" s="1"/>
  <c r="F26" i="35"/>
  <c r="G26" i="35" s="1"/>
  <c r="H26" i="35" s="1"/>
  <c r="I26" i="35"/>
  <c r="J26" i="35"/>
  <c r="K26" i="35" s="1"/>
  <c r="L26" i="35" s="1"/>
  <c r="M26" i="35" s="1"/>
  <c r="N26" i="35" s="1"/>
  <c r="O26" i="35" s="1"/>
  <c r="P26" i="35" s="1"/>
  <c r="Q26" i="35" s="1"/>
  <c r="R26" i="35" s="1"/>
  <c r="S26" i="35" s="1"/>
  <c r="T26" i="35" s="1"/>
  <c r="U26" i="35" s="1"/>
  <c r="V26" i="35" s="1"/>
  <c r="W26" i="35" s="1"/>
  <c r="X26" i="35" s="1"/>
  <c r="Y26" i="35" s="1"/>
  <c r="Z26" i="35" s="1"/>
  <c r="AA26" i="35" s="1"/>
  <c r="AB26" i="35" s="1"/>
  <c r="AC26" i="35" s="1"/>
  <c r="AD26" i="35" s="1"/>
  <c r="AE26" i="35" s="1"/>
  <c r="AF26" i="35" s="1"/>
  <c r="AG26" i="35" s="1"/>
  <c r="AH26" i="35" s="1"/>
  <c r="AI26" i="35" s="1"/>
  <c r="AD10" i="35"/>
  <c r="D17" i="35"/>
  <c r="E17" i="35"/>
  <c r="F17" i="35" s="1"/>
  <c r="G17" i="35" s="1"/>
  <c r="H17" i="35"/>
  <c r="I17" i="35" s="1"/>
  <c r="J17" i="35" s="1"/>
  <c r="K17" i="35" s="1"/>
  <c r="L17" i="35" s="1"/>
  <c r="M17" i="35" s="1"/>
  <c r="N17" i="35" s="1"/>
  <c r="O17" i="35" s="1"/>
  <c r="P17" i="35" s="1"/>
  <c r="Q17" i="35" s="1"/>
  <c r="R17" i="35" s="1"/>
  <c r="S17" i="35" s="1"/>
  <c r="T17" i="35" s="1"/>
  <c r="U17" i="35" s="1"/>
  <c r="V17" i="35" s="1"/>
  <c r="W17" i="35" s="1"/>
  <c r="X17" i="35" s="1"/>
  <c r="Y17" i="35" s="1"/>
  <c r="Z17" i="35" s="1"/>
  <c r="AA17" i="35" s="1"/>
  <c r="AB17" i="35" s="1"/>
  <c r="AC17" i="35" s="1"/>
  <c r="AD17" i="35" s="1"/>
  <c r="AE17" i="35" s="1"/>
  <c r="AF17" i="35" s="1"/>
  <c r="AG17" i="35" s="1"/>
  <c r="AH17" i="35" s="1"/>
  <c r="AI17" i="35" s="1"/>
  <c r="D14" i="35"/>
  <c r="E14" i="35"/>
  <c r="F14" i="35" s="1"/>
  <c r="G14" i="35" s="1"/>
  <c r="H14" i="35" s="1"/>
  <c r="I14" i="35" s="1"/>
  <c r="J14" i="35" s="1"/>
  <c r="K14" i="35" s="1"/>
  <c r="L14" i="35" s="1"/>
  <c r="M14" i="35" s="1"/>
  <c r="N14" i="35" s="1"/>
  <c r="O14" i="35" s="1"/>
  <c r="P14" i="35" s="1"/>
  <c r="Q14" i="35" s="1"/>
  <c r="R14" i="35" s="1"/>
  <c r="S14" i="35" s="1"/>
  <c r="T14" i="35" s="1"/>
  <c r="U14" i="35" s="1"/>
  <c r="V14" i="35" s="1"/>
  <c r="W14" i="35" s="1"/>
  <c r="X14" i="35" s="1"/>
  <c r="Y14" i="35" s="1"/>
  <c r="Z14" i="35" s="1"/>
  <c r="AA14" i="35" s="1"/>
  <c r="AB14" i="35" s="1"/>
  <c r="AC14" i="35" s="1"/>
  <c r="AD14" i="35" s="1"/>
  <c r="AE14" i="35" s="1"/>
  <c r="AF14" i="35" s="1"/>
  <c r="AG14" i="35" s="1"/>
  <c r="AH14" i="35" s="1"/>
  <c r="AI14" i="35" s="1"/>
  <c r="D23" i="35"/>
  <c r="E23" i="35" s="1"/>
  <c r="F23" i="35" s="1"/>
  <c r="G23" i="35" s="1"/>
  <c r="H23" i="35" s="1"/>
  <c r="I23" i="35" s="1"/>
  <c r="J23" i="35" s="1"/>
  <c r="K23" i="35" s="1"/>
  <c r="L23" i="35" s="1"/>
  <c r="M23" i="35" s="1"/>
  <c r="N23" i="35" s="1"/>
  <c r="O23" i="35" s="1"/>
  <c r="P23" i="35" s="1"/>
  <c r="Q23" i="35" s="1"/>
  <c r="R23" i="35" s="1"/>
  <c r="S23" i="35" s="1"/>
  <c r="T23" i="35" s="1"/>
  <c r="U23" i="35" s="1"/>
  <c r="V23" i="35" s="1"/>
  <c r="W23" i="35" s="1"/>
  <c r="X23" i="35" s="1"/>
  <c r="Y23" i="35" s="1"/>
  <c r="Z23" i="35" s="1"/>
  <c r="AA23" i="35" s="1"/>
  <c r="AB23" i="35" s="1"/>
  <c r="AC23" i="35" s="1"/>
  <c r="AD23" i="35" s="1"/>
  <c r="AE23" i="35" s="1"/>
  <c r="AF23" i="35" s="1"/>
  <c r="AG23" i="35" s="1"/>
  <c r="AH23" i="35" s="1"/>
  <c r="AI23" i="35" s="1"/>
  <c r="D20" i="35"/>
  <c r="E20" i="35" s="1"/>
  <c r="F20" i="35" s="1"/>
  <c r="G20" i="35" s="1"/>
  <c r="H20" i="35" s="1"/>
  <c r="I20" i="35" s="1"/>
  <c r="J20" i="35" s="1"/>
  <c r="K20" i="35" s="1"/>
  <c r="L20" i="35" s="1"/>
  <c r="M20" i="35" s="1"/>
  <c r="N20" i="35" s="1"/>
  <c r="O20" i="35" s="1"/>
  <c r="P20" i="35" s="1"/>
  <c r="Q20" i="35" s="1"/>
  <c r="R20" i="35" s="1"/>
  <c r="S20" i="35" s="1"/>
  <c r="T20" i="35" s="1"/>
  <c r="U20" i="35" s="1"/>
  <c r="V20" i="35" s="1"/>
  <c r="W20" i="35" s="1"/>
  <c r="X20" i="35" s="1"/>
  <c r="Y20" i="35" s="1"/>
  <c r="Z20" i="35" s="1"/>
  <c r="AA20" i="35" s="1"/>
  <c r="AB20" i="35" s="1"/>
  <c r="AC20" i="35" s="1"/>
  <c r="AD20" i="35" s="1"/>
  <c r="AE20" i="35" s="1"/>
  <c r="AF20" i="35" s="1"/>
  <c r="AG20" i="35" s="1"/>
  <c r="AH20" i="35" s="1"/>
  <c r="AI20" i="35" s="1"/>
  <c r="D6" i="35"/>
  <c r="E6" i="35"/>
  <c r="F6" i="35" s="1"/>
  <c r="G6" i="35" s="1"/>
  <c r="H6" i="35" s="1"/>
  <c r="I6" i="35" s="1"/>
  <c r="J6" i="35" s="1"/>
  <c r="K6" i="35" s="1"/>
  <c r="L6" i="35" s="1"/>
  <c r="M6" i="35" s="1"/>
  <c r="N6" i="35" s="1"/>
  <c r="O6" i="35" s="1"/>
  <c r="P6" i="35" s="1"/>
  <c r="Q6" i="35" s="1"/>
  <c r="R6" i="35" s="1"/>
  <c r="S6" i="35" s="1"/>
  <c r="T6" i="35" s="1"/>
  <c r="U6" i="35" s="1"/>
  <c r="V6" i="35" s="1"/>
  <c r="W6" i="35" s="1"/>
  <c r="X6" i="35" s="1"/>
  <c r="Y6" i="35" s="1"/>
  <c r="Z6" i="35" s="1"/>
  <c r="AA6" i="35" s="1"/>
  <c r="AB6" i="35" s="1"/>
  <c r="AC6" i="35" s="1"/>
  <c r="AD6" i="35" s="1"/>
  <c r="AE6" i="35" s="1"/>
  <c r="AF6" i="35" s="1"/>
  <c r="AG6" i="35" s="1"/>
  <c r="AH6" i="35" s="1"/>
  <c r="AI6" i="35" s="1"/>
  <c r="AD12" i="35"/>
  <c r="AE12" i="35"/>
  <c r="AF12" i="35"/>
  <c r="AG12" i="35"/>
  <c r="AH12" i="35"/>
  <c r="AI12" i="35"/>
  <c r="C7" i="35"/>
  <c r="D2" i="35"/>
  <c r="E2" i="35"/>
  <c r="F2" i="35"/>
  <c r="G2" i="35" s="1"/>
  <c r="H2" i="35" s="1"/>
  <c r="I2" i="35" s="1"/>
  <c r="J2" i="35" s="1"/>
  <c r="K2" i="35" s="1"/>
  <c r="L2" i="35" s="1"/>
  <c r="M2" i="35" s="1"/>
  <c r="N2" i="35" s="1"/>
  <c r="O2" i="35" s="1"/>
  <c r="P2" i="35" s="1"/>
  <c r="Q2" i="35" s="1"/>
  <c r="R2" i="35" s="1"/>
  <c r="S2" i="35" s="1"/>
  <c r="T2" i="35" s="1"/>
  <c r="U2" i="35" s="1"/>
  <c r="V2" i="35" s="1"/>
  <c r="W2" i="35" s="1"/>
  <c r="X2" i="35" s="1"/>
  <c r="Y2" i="35" s="1"/>
  <c r="Z2" i="35" s="1"/>
  <c r="AA2" i="35" s="1"/>
  <c r="AB2" i="35" s="1"/>
  <c r="AC2" i="35" s="1"/>
  <c r="AD2" i="35" s="1"/>
  <c r="AE2" i="35" s="1"/>
  <c r="AF2" i="35" s="1"/>
  <c r="AG2" i="35" s="1"/>
  <c r="AH2" i="35" s="1"/>
  <c r="AI2" i="35" s="1"/>
  <c r="B29" i="30"/>
  <c r="B33" i="30"/>
  <c r="C29" i="30"/>
  <c r="C33" i="30" s="1"/>
  <c r="D29" i="30"/>
  <c r="D33" i="30"/>
  <c r="E33" i="30"/>
  <c r="F33" i="30"/>
  <c r="G33" i="30"/>
  <c r="H33" i="30"/>
  <c r="I33" i="30"/>
  <c r="J33" i="30"/>
  <c r="K33" i="30"/>
  <c r="L33" i="30"/>
  <c r="M33" i="30"/>
  <c r="N33" i="30"/>
  <c r="AR17" i="21"/>
  <c r="AQ17" i="21"/>
  <c r="AP17" i="21"/>
  <c r="AO17" i="21"/>
  <c r="AN17" i="21"/>
  <c r="AM17" i="21"/>
  <c r="AR15" i="21"/>
  <c r="AQ15" i="21"/>
  <c r="AP15" i="21"/>
  <c r="AO15" i="21"/>
  <c r="AN15" i="21"/>
  <c r="AM15" i="21"/>
  <c r="AL15" i="21"/>
  <c r="AK15" i="21"/>
  <c r="AR10" i="21"/>
  <c r="AQ10" i="21"/>
  <c r="AP10" i="21"/>
  <c r="AO10" i="21"/>
  <c r="AN10" i="21"/>
  <c r="AM10" i="21"/>
  <c r="AA70" i="6"/>
  <c r="AJ15" i="21"/>
  <c r="G134" i="16"/>
  <c r="E134" i="16"/>
  <c r="D134" i="16"/>
  <c r="C134" i="16"/>
  <c r="G127" i="16"/>
  <c r="E121" i="16"/>
  <c r="D121" i="16"/>
  <c r="C121" i="16"/>
  <c r="R30" i="30"/>
  <c r="O30" i="30"/>
  <c r="P30" i="30"/>
  <c r="Q30" i="30"/>
  <c r="O32" i="30"/>
  <c r="P32" i="30"/>
  <c r="Q32" i="30"/>
  <c r="O28" i="30"/>
  <c r="P28" i="30"/>
  <c r="Q28" i="30"/>
  <c r="O24" i="30"/>
  <c r="P24" i="30"/>
  <c r="Q24" i="30"/>
  <c r="O22" i="30"/>
  <c r="P22" i="30"/>
  <c r="Q22" i="30"/>
  <c r="O19" i="30"/>
  <c r="P19" i="30"/>
  <c r="Q19" i="30"/>
  <c r="O20" i="30"/>
  <c r="P20" i="30"/>
  <c r="Q20" i="30"/>
  <c r="O15" i="30"/>
  <c r="P15" i="30"/>
  <c r="Q15" i="30"/>
  <c r="R17" i="30"/>
  <c r="R18" i="30"/>
  <c r="E15" i="18"/>
  <c r="R19" i="30"/>
  <c r="R20" i="30"/>
  <c r="R22" i="30"/>
  <c r="R24" i="30"/>
  <c r="O9" i="30"/>
  <c r="P9" i="30"/>
  <c r="Q9" i="30"/>
  <c r="O7" i="30"/>
  <c r="P7" i="30"/>
  <c r="Q7" i="30"/>
  <c r="O5" i="30"/>
  <c r="P5" i="30"/>
  <c r="Q5" i="30"/>
  <c r="AC48" i="29"/>
  <c r="AD48" i="29"/>
  <c r="AE48" i="29"/>
  <c r="AF48" i="29"/>
  <c r="AG48" i="29"/>
  <c r="AH48" i="29"/>
  <c r="AC50" i="29"/>
  <c r="AD50" i="29"/>
  <c r="AE50" i="29"/>
  <c r="AF50" i="29"/>
  <c r="AG50" i="29"/>
  <c r="AH50" i="29"/>
  <c r="AC52" i="29"/>
  <c r="AD52" i="29"/>
  <c r="AE52" i="29"/>
  <c r="AF52" i="29"/>
  <c r="AG52" i="29"/>
  <c r="AH52" i="29"/>
  <c r="AC54" i="29"/>
  <c r="AD54" i="29"/>
  <c r="AE54" i="29"/>
  <c r="AF54" i="29"/>
  <c r="AG54" i="29"/>
  <c r="AH54" i="29"/>
  <c r="AC56" i="29"/>
  <c r="AD56" i="29"/>
  <c r="AE56" i="29"/>
  <c r="AF56" i="29"/>
  <c r="AG56" i="29"/>
  <c r="AH56" i="29"/>
  <c r="AC58" i="29"/>
  <c r="AD58" i="29"/>
  <c r="AE58" i="29"/>
  <c r="AF58" i="29"/>
  <c r="AG58" i="29"/>
  <c r="AH58" i="29"/>
  <c r="AC60" i="29"/>
  <c r="AD60" i="29"/>
  <c r="AE60" i="29"/>
  <c r="AF60" i="29"/>
  <c r="AG60" i="29"/>
  <c r="AH60" i="29"/>
  <c r="Y60" i="29"/>
  <c r="Z60" i="29"/>
  <c r="AA60" i="29"/>
  <c r="AB60" i="29"/>
  <c r="AB58" i="29"/>
  <c r="Y56" i="29"/>
  <c r="Z56" i="29"/>
  <c r="AA56" i="29"/>
  <c r="AB56" i="29"/>
  <c r="Y54" i="29"/>
  <c r="Z54" i="29"/>
  <c r="AA54" i="29"/>
  <c r="AB54" i="29"/>
  <c r="Y52" i="29"/>
  <c r="Z52" i="29"/>
  <c r="AA52" i="29"/>
  <c r="AB52" i="29"/>
  <c r="Y50" i="29"/>
  <c r="Z50" i="29"/>
  <c r="AA50" i="29"/>
  <c r="Y48" i="29"/>
  <c r="Z48" i="29"/>
  <c r="AA48" i="29"/>
  <c r="AB48" i="29"/>
  <c r="Y46" i="29"/>
  <c r="Z46" i="29"/>
  <c r="AA46" i="29"/>
  <c r="Y35" i="29"/>
  <c r="Z35" i="29"/>
  <c r="AA35" i="29"/>
  <c r="Y36" i="29"/>
  <c r="Z36" i="29"/>
  <c r="AA36" i="29"/>
  <c r="Y37" i="29"/>
  <c r="Z37" i="29"/>
  <c r="AA37" i="29"/>
  <c r="Y38" i="29"/>
  <c r="Z38" i="29"/>
  <c r="AA38" i="29"/>
  <c r="Y39" i="29"/>
  <c r="Z39" i="29"/>
  <c r="AA39" i="29"/>
  <c r="Y40" i="29"/>
  <c r="Z40" i="29"/>
  <c r="AA40" i="29"/>
  <c r="Y41" i="29"/>
  <c r="Z41" i="29"/>
  <c r="AA41" i="29"/>
  <c r="Y42" i="29"/>
  <c r="Z42" i="29"/>
  <c r="AA42" i="29"/>
  <c r="Y43" i="29"/>
  <c r="Z43" i="29"/>
  <c r="AA43" i="29"/>
  <c r="Y44" i="29"/>
  <c r="Z44" i="29"/>
  <c r="AA44" i="29"/>
  <c r="Y33" i="29"/>
  <c r="Z33" i="29"/>
  <c r="AA33" i="29"/>
  <c r="Y21" i="29"/>
  <c r="Z21" i="29"/>
  <c r="AA21" i="29"/>
  <c r="Y22" i="29"/>
  <c r="Z22" i="29"/>
  <c r="AA22" i="29"/>
  <c r="Y23" i="29"/>
  <c r="Z23" i="29"/>
  <c r="AA23" i="29"/>
  <c r="Y24" i="29"/>
  <c r="Z24" i="29"/>
  <c r="AA24" i="29"/>
  <c r="Y25" i="29"/>
  <c r="Z25" i="29"/>
  <c r="AA25" i="29"/>
  <c r="Y26" i="29"/>
  <c r="Z26" i="29"/>
  <c r="AA26" i="29"/>
  <c r="Y27" i="29"/>
  <c r="Z27" i="29"/>
  <c r="AA27" i="29"/>
  <c r="Y19" i="29"/>
  <c r="Z19" i="29"/>
  <c r="AA19" i="29"/>
  <c r="Y17" i="29"/>
  <c r="Z17" i="29"/>
  <c r="AA17" i="29"/>
  <c r="Y15" i="29"/>
  <c r="Z15" i="29"/>
  <c r="AA15" i="29"/>
  <c r="Y13" i="29"/>
  <c r="Z13" i="29"/>
  <c r="AA13" i="29"/>
  <c r="AB13" i="29"/>
  <c r="B13" i="17"/>
  <c r="Y12" i="29"/>
  <c r="C13" i="17"/>
  <c r="Z12" i="29" s="1"/>
  <c r="D13" i="17"/>
  <c r="AA12" i="29" s="1"/>
  <c r="Y6" i="29"/>
  <c r="Z6" i="29"/>
  <c r="AA6" i="29"/>
  <c r="AD63" i="28"/>
  <c r="AE63" i="28"/>
  <c r="AF63" i="28"/>
  <c r="AG63" i="28"/>
  <c r="AH63" i="28"/>
  <c r="AI63" i="28"/>
  <c r="Z97" i="28"/>
  <c r="AA97" i="28"/>
  <c r="AB97" i="28"/>
  <c r="Z96" i="28"/>
  <c r="AA96" i="28"/>
  <c r="AB96" i="28"/>
  <c r="Z93" i="28"/>
  <c r="AA93" i="28"/>
  <c r="AB93" i="28"/>
  <c r="Z91" i="28"/>
  <c r="AA91" i="28"/>
  <c r="AB91" i="28"/>
  <c r="Z89" i="28"/>
  <c r="AA89" i="28"/>
  <c r="AB89" i="28"/>
  <c r="Z80" i="28"/>
  <c r="AA80" i="28"/>
  <c r="AB80" i="28"/>
  <c r="Z74" i="28"/>
  <c r="AA74" i="28"/>
  <c r="AB74" i="28"/>
  <c r="Z67" i="28"/>
  <c r="AA67" i="28"/>
  <c r="AB67" i="28"/>
  <c r="Z63" i="28"/>
  <c r="AA63" i="28"/>
  <c r="AB63" i="28"/>
  <c r="AC63" i="28"/>
  <c r="AB45" i="28"/>
  <c r="Z60" i="28"/>
  <c r="AA60" i="28"/>
  <c r="AB60" i="28"/>
  <c r="Z45" i="28"/>
  <c r="AA45" i="28"/>
  <c r="Z42" i="28"/>
  <c r="AA42" i="28"/>
  <c r="AB42" i="28"/>
  <c r="AA24" i="28"/>
  <c r="AB24" i="28"/>
  <c r="AA23" i="28"/>
  <c r="AB23" i="28"/>
  <c r="AA20" i="28"/>
  <c r="AB20" i="28"/>
  <c r="AA13" i="28"/>
  <c r="AB13" i="28"/>
  <c r="Z11" i="28"/>
  <c r="AA11" i="28"/>
  <c r="AB11" i="28"/>
  <c r="AD10" i="25"/>
  <c r="AE10" i="25"/>
  <c r="AF10" i="25"/>
  <c r="AG10" i="25"/>
  <c r="AH10" i="25"/>
  <c r="AC10" i="25"/>
  <c r="Y10" i="25"/>
  <c r="Z10" i="25"/>
  <c r="AA10" i="25"/>
  <c r="AC8" i="25"/>
  <c r="AD8" i="25"/>
  <c r="AE8" i="25"/>
  <c r="AF8" i="25"/>
  <c r="AG8" i="25"/>
  <c r="AH8" i="25"/>
  <c r="Z8" i="25"/>
  <c r="AA19" i="36" s="1"/>
  <c r="AA8" i="25"/>
  <c r="AB8" i="25"/>
  <c r="AB5" i="25"/>
  <c r="Y5" i="25"/>
  <c r="AA5" i="25"/>
  <c r="AB49" i="36" s="1"/>
  <c r="F1" i="6"/>
  <c r="E1" i="6" s="1"/>
  <c r="D1" i="6" s="1"/>
  <c r="C1" i="6" s="1"/>
  <c r="B1" i="6" s="1"/>
  <c r="J40" i="29"/>
  <c r="B34" i="29"/>
  <c r="C34" i="29"/>
  <c r="D34" i="29"/>
  <c r="E34" i="29"/>
  <c r="F34" i="29"/>
  <c r="G34" i="29"/>
  <c r="H34" i="29"/>
  <c r="I34" i="29"/>
  <c r="J34" i="29"/>
  <c r="K34" i="29"/>
  <c r="K1" i="29"/>
  <c r="J1" i="29" s="1"/>
  <c r="I1" i="29" s="1"/>
  <c r="H1" i="29" s="1"/>
  <c r="G1" i="29" s="1"/>
  <c r="F1" i="29" s="1"/>
  <c r="E1" i="29" s="1"/>
  <c r="D1" i="29" s="1"/>
  <c r="C1" i="29" s="1"/>
  <c r="B1" i="29" s="1"/>
  <c r="J35" i="28"/>
  <c r="K35" i="28"/>
  <c r="L35" i="28"/>
  <c r="I35" i="28"/>
  <c r="L1" i="28"/>
  <c r="K1" i="28" s="1"/>
  <c r="J1" i="28" s="1"/>
  <c r="I1" i="28" s="1"/>
  <c r="H1" i="28" s="1"/>
  <c r="G1" i="28" s="1"/>
  <c r="F1" i="28" s="1"/>
  <c r="E1" i="28" s="1"/>
  <c r="D1" i="28" s="1"/>
  <c r="C1" i="28" s="1"/>
  <c r="K1" i="25"/>
  <c r="J1" i="25"/>
  <c r="I1" i="25"/>
  <c r="H1" i="25"/>
  <c r="G1" i="25" s="1"/>
  <c r="F1" i="25"/>
  <c r="E1" i="25"/>
  <c r="D1" i="25" s="1"/>
  <c r="C1" i="25" s="1"/>
  <c r="B1" i="25" s="1"/>
  <c r="S15" i="21"/>
  <c r="R15" i="21"/>
  <c r="T15" i="21"/>
  <c r="U15" i="21"/>
  <c r="V15" i="21"/>
  <c r="W15" i="21"/>
  <c r="X15" i="21"/>
  <c r="Y15" i="21"/>
  <c r="Z15" i="21"/>
  <c r="AA15" i="21"/>
  <c r="AB15" i="21"/>
  <c r="AC15" i="21"/>
  <c r="AD15" i="21"/>
  <c r="AE15" i="21"/>
  <c r="AF15" i="21"/>
  <c r="AG15" i="21"/>
  <c r="AH15" i="21"/>
  <c r="AI15" i="21"/>
  <c r="Q15" i="21"/>
  <c r="C47" i="17"/>
  <c r="Z81" i="29" s="1"/>
  <c r="AA48" i="36" s="1"/>
  <c r="D47" i="17"/>
  <c r="AA81" i="29" s="1"/>
  <c r="AB48" i="36" s="1"/>
  <c r="AB50" i="36" s="1"/>
  <c r="B47" i="17"/>
  <c r="Y81" i="29" s="1"/>
  <c r="Z48" i="36" s="1"/>
  <c r="AH85" i="25"/>
  <c r="AH98" i="25"/>
  <c r="AH102" i="25"/>
  <c r="AG102" i="25"/>
  <c r="AF102" i="25"/>
  <c r="AE102" i="25"/>
  <c r="AD102" i="25"/>
  <c r="AC102" i="25"/>
  <c r="AH101" i="25"/>
  <c r="AG101" i="25"/>
  <c r="AF101" i="25"/>
  <c r="AE101" i="25"/>
  <c r="AD101" i="25"/>
  <c r="AC101" i="25"/>
  <c r="AH100" i="25"/>
  <c r="AG100" i="25"/>
  <c r="AF100" i="25"/>
  <c r="AE100" i="25"/>
  <c r="AD100" i="25"/>
  <c r="AC100" i="25"/>
  <c r="AH99" i="25"/>
  <c r="AG99" i="25"/>
  <c r="AF99" i="25"/>
  <c r="AE99" i="25"/>
  <c r="AD99" i="25"/>
  <c r="AC99" i="25"/>
  <c r="AG98" i="25"/>
  <c r="AF98" i="25"/>
  <c r="AE98" i="25"/>
  <c r="AD98" i="25"/>
  <c r="AC98" i="25"/>
  <c r="AH97" i="25"/>
  <c r="AG97" i="25"/>
  <c r="AF97" i="25"/>
  <c r="AE97" i="25"/>
  <c r="AD97" i="25"/>
  <c r="AC97" i="25"/>
  <c r="AH96" i="25"/>
  <c r="AG96" i="25"/>
  <c r="AF96" i="25"/>
  <c r="AE96" i="25"/>
  <c r="AD96" i="25"/>
  <c r="AC96" i="25"/>
  <c r="AH95" i="25"/>
  <c r="AG95" i="25"/>
  <c r="AF95" i="25"/>
  <c r="AE95" i="25"/>
  <c r="AD95" i="25"/>
  <c r="AC95" i="25"/>
  <c r="AH94" i="25"/>
  <c r="AG94" i="25"/>
  <c r="AF94" i="25"/>
  <c r="AE94" i="25"/>
  <c r="AD94" i="25"/>
  <c r="AC94" i="25"/>
  <c r="AH93" i="25"/>
  <c r="AG93" i="25"/>
  <c r="AF93" i="25"/>
  <c r="AE93" i="25"/>
  <c r="AD93" i="25"/>
  <c r="AC93" i="25"/>
  <c r="AH92" i="25"/>
  <c r="AG92" i="25"/>
  <c r="AF92" i="25"/>
  <c r="AE92" i="25"/>
  <c r="AD92" i="25"/>
  <c r="AC92" i="25"/>
  <c r="AH91" i="25"/>
  <c r="AG91" i="25"/>
  <c r="AF91" i="25"/>
  <c r="AE91" i="25"/>
  <c r="AD91" i="25"/>
  <c r="AC91" i="25"/>
  <c r="AH90" i="25"/>
  <c r="AG90" i="25"/>
  <c r="AF90" i="25"/>
  <c r="AE90" i="25"/>
  <c r="AD90" i="25"/>
  <c r="AC90" i="25"/>
  <c r="AH89" i="25"/>
  <c r="AG89" i="25"/>
  <c r="AF89" i="25"/>
  <c r="AE89" i="25"/>
  <c r="AD89" i="25"/>
  <c r="AC89" i="25"/>
  <c r="AH88" i="25"/>
  <c r="AG88" i="25"/>
  <c r="AF88" i="25"/>
  <c r="AE88" i="25"/>
  <c r="AD88" i="25"/>
  <c r="AC88" i="25"/>
  <c r="AH87" i="25"/>
  <c r="AG87" i="25"/>
  <c r="AF87" i="25"/>
  <c r="AE87" i="25"/>
  <c r="AD87" i="25"/>
  <c r="AC87" i="25"/>
  <c r="AH86" i="25"/>
  <c r="AG86" i="25"/>
  <c r="AF86" i="25"/>
  <c r="AE86" i="25"/>
  <c r="AD86" i="25"/>
  <c r="AC86" i="25"/>
  <c r="AO1" i="21"/>
  <c r="AP1" i="21" s="1"/>
  <c r="AQ1" i="21" s="1"/>
  <c r="AR1" i="21" s="1"/>
  <c r="AA14" i="29"/>
  <c r="AA77" i="6"/>
  <c r="M54" i="28"/>
  <c r="N54" i="28"/>
  <c r="O54" i="28"/>
  <c r="P54" i="28"/>
  <c r="Q54" i="28"/>
  <c r="R54" i="28"/>
  <c r="S54" i="28"/>
  <c r="T54" i="28"/>
  <c r="S32" i="30"/>
  <c r="T32" i="30"/>
  <c r="U32" i="30"/>
  <c r="V32" i="30"/>
  <c r="W32" i="30"/>
  <c r="X32" i="30"/>
  <c r="S30" i="30"/>
  <c r="G21" i="18"/>
  <c r="T30" i="30"/>
  <c r="H21" i="18"/>
  <c r="U30" i="30" s="1"/>
  <c r="I21" i="18"/>
  <c r="V30" i="30"/>
  <c r="J21" i="18"/>
  <c r="W30" i="30"/>
  <c r="K21" i="18"/>
  <c r="X30" i="30"/>
  <c r="S18" i="30"/>
  <c r="T18" i="30"/>
  <c r="U18" i="30"/>
  <c r="V18" i="30"/>
  <c r="W18" i="30"/>
  <c r="X18" i="30"/>
  <c r="S28" i="30"/>
  <c r="T28" i="30"/>
  <c r="U28" i="30"/>
  <c r="V28" i="30"/>
  <c r="W28" i="30"/>
  <c r="X28" i="30"/>
  <c r="S24" i="30"/>
  <c r="T24" i="30"/>
  <c r="U24" i="30"/>
  <c r="V24" i="30"/>
  <c r="W24" i="30"/>
  <c r="X24" i="30"/>
  <c r="S22" i="30"/>
  <c r="T22" i="30"/>
  <c r="U22" i="30"/>
  <c r="V22" i="30"/>
  <c r="W22" i="30"/>
  <c r="X22" i="30"/>
  <c r="S19" i="30"/>
  <c r="T19" i="30"/>
  <c r="U19" i="30"/>
  <c r="V19" i="30"/>
  <c r="W19" i="30"/>
  <c r="X19" i="30"/>
  <c r="S17" i="30"/>
  <c r="T17" i="30"/>
  <c r="U17" i="30"/>
  <c r="V17" i="30"/>
  <c r="W17" i="30"/>
  <c r="X17" i="30"/>
  <c r="S20" i="30"/>
  <c r="T20" i="30"/>
  <c r="U20" i="30"/>
  <c r="V20" i="30"/>
  <c r="W20" i="30"/>
  <c r="X20" i="30"/>
  <c r="S15" i="30"/>
  <c r="T15" i="30"/>
  <c r="U15" i="30"/>
  <c r="V15" i="30"/>
  <c r="W15" i="30"/>
  <c r="X15" i="30"/>
  <c r="S9" i="30"/>
  <c r="T9" i="30"/>
  <c r="U9" i="30"/>
  <c r="V9" i="30"/>
  <c r="W9" i="30"/>
  <c r="X9" i="30"/>
  <c r="S7" i="30"/>
  <c r="T7" i="30"/>
  <c r="U7" i="30"/>
  <c r="V7" i="30"/>
  <c r="W7" i="30"/>
  <c r="X7" i="30"/>
  <c r="S5" i="30"/>
  <c r="T5" i="30"/>
  <c r="U5" i="30"/>
  <c r="V5" i="30"/>
  <c r="W5" i="30"/>
  <c r="X5" i="30"/>
  <c r="R32" i="30"/>
  <c r="R28" i="30"/>
  <c r="R15" i="30"/>
  <c r="R9" i="30"/>
  <c r="R7" i="30"/>
  <c r="R5" i="30"/>
  <c r="AA63" i="29"/>
  <c r="AB44" i="36" s="1"/>
  <c r="AB46" i="36" s="1"/>
  <c r="AB45" i="29"/>
  <c r="AB34" i="29" s="1"/>
  <c r="AB63" i="29" s="1"/>
  <c r="AC44" i="36" s="1"/>
  <c r="AC46" i="36" s="1"/>
  <c r="AH46" i="29"/>
  <c r="AC46" i="29"/>
  <c r="AD46" i="29"/>
  <c r="AE46" i="29"/>
  <c r="AF46" i="29"/>
  <c r="AG46" i="29"/>
  <c r="AB50" i="29"/>
  <c r="AB46" i="29"/>
  <c r="AH6" i="29"/>
  <c r="AH7" i="29"/>
  <c r="AH8" i="29"/>
  <c r="AH15" i="29"/>
  <c r="AH17" i="29"/>
  <c r="AH19" i="29"/>
  <c r="AH21" i="29"/>
  <c r="AH22" i="29"/>
  <c r="AH23" i="29"/>
  <c r="AH24" i="29"/>
  <c r="AH25" i="29"/>
  <c r="AH26" i="29"/>
  <c r="AH33" i="29"/>
  <c r="AH35" i="29"/>
  <c r="AH36" i="29"/>
  <c r="AH37" i="29"/>
  <c r="AH38" i="29"/>
  <c r="AH39" i="29"/>
  <c r="AH40" i="29"/>
  <c r="AH41" i="29"/>
  <c r="AH42" i="29"/>
  <c r="AH43" i="29"/>
  <c r="AH44" i="29"/>
  <c r="AC35" i="29"/>
  <c r="AD35" i="29"/>
  <c r="AE35" i="29"/>
  <c r="AF35" i="29"/>
  <c r="AG35" i="29"/>
  <c r="AC36" i="29"/>
  <c r="AD36" i="29"/>
  <c r="AE36" i="29"/>
  <c r="AF36" i="29"/>
  <c r="AG36" i="29"/>
  <c r="AC37" i="29"/>
  <c r="AD37" i="29"/>
  <c r="AE37" i="29"/>
  <c r="AF37" i="29"/>
  <c r="AG37" i="29"/>
  <c r="AC38" i="29"/>
  <c r="AD38" i="29"/>
  <c r="AE38" i="29"/>
  <c r="AF38" i="29"/>
  <c r="AG38" i="29"/>
  <c r="AC39" i="29"/>
  <c r="AD39" i="29"/>
  <c r="AE39" i="29"/>
  <c r="AF39" i="29"/>
  <c r="AG39" i="29"/>
  <c r="AC40" i="29"/>
  <c r="AD40" i="29"/>
  <c r="AE40" i="29"/>
  <c r="AF40" i="29"/>
  <c r="AG40" i="29"/>
  <c r="AC41" i="29"/>
  <c r="AD41" i="29"/>
  <c r="AE41" i="29"/>
  <c r="AF41" i="29"/>
  <c r="AG41" i="29"/>
  <c r="AC42" i="29"/>
  <c r="AD42" i="29"/>
  <c r="AE42" i="29"/>
  <c r="AF42" i="29"/>
  <c r="AG42" i="29"/>
  <c r="AC43" i="29"/>
  <c r="AD43" i="29"/>
  <c r="AE43" i="29"/>
  <c r="AF43" i="29"/>
  <c r="AG43" i="29"/>
  <c r="AC44" i="29"/>
  <c r="AD44" i="29"/>
  <c r="AE44" i="29"/>
  <c r="AF44" i="29"/>
  <c r="AG44" i="29"/>
  <c r="AB36" i="29"/>
  <c r="AB37" i="29"/>
  <c r="AB38" i="29"/>
  <c r="AB39" i="29"/>
  <c r="AB40" i="29"/>
  <c r="AB41" i="29"/>
  <c r="AB42" i="29"/>
  <c r="AB43" i="29"/>
  <c r="AB44" i="29"/>
  <c r="AB35" i="29"/>
  <c r="AC33" i="29"/>
  <c r="AD33" i="29"/>
  <c r="AE33" i="29"/>
  <c r="AF33" i="29"/>
  <c r="AG33" i="29"/>
  <c r="AB33" i="29"/>
  <c r="AG21" i="29"/>
  <c r="AG22" i="29"/>
  <c r="AG23" i="29"/>
  <c r="AG24" i="29"/>
  <c r="AG25" i="29"/>
  <c r="AG26" i="29"/>
  <c r="AG27" i="29"/>
  <c r="AC21" i="29"/>
  <c r="AD21" i="29"/>
  <c r="AE21" i="29"/>
  <c r="AF21" i="29"/>
  <c r="AC22" i="29"/>
  <c r="AD22" i="29"/>
  <c r="AE22" i="29"/>
  <c r="AF22" i="29"/>
  <c r="AC23" i="29"/>
  <c r="AD23" i="29"/>
  <c r="AE23" i="29"/>
  <c r="AF23" i="29"/>
  <c r="AC24" i="29"/>
  <c r="AD24" i="29"/>
  <c r="AE24" i="29"/>
  <c r="AF24" i="29"/>
  <c r="AC25" i="29"/>
  <c r="AD25" i="29"/>
  <c r="AE25" i="29"/>
  <c r="AF25" i="29"/>
  <c r="AC26" i="29"/>
  <c r="AD26" i="29"/>
  <c r="AE26" i="29"/>
  <c r="AF26" i="29"/>
  <c r="AC27" i="29"/>
  <c r="AD27" i="29"/>
  <c r="AE27" i="29"/>
  <c r="AF27" i="29"/>
  <c r="AB22" i="29"/>
  <c r="AB23" i="29"/>
  <c r="AB24" i="29"/>
  <c r="AB25" i="29"/>
  <c r="AB26" i="29"/>
  <c r="AB27" i="29"/>
  <c r="AB21" i="29"/>
  <c r="AC19" i="29"/>
  <c r="AD19" i="29"/>
  <c r="AE19" i="29"/>
  <c r="AF19" i="29"/>
  <c r="AG19" i="29"/>
  <c r="AB19" i="29"/>
  <c r="AC17" i="29"/>
  <c r="AD17" i="29"/>
  <c r="AE17" i="29"/>
  <c r="AF17" i="29"/>
  <c r="AG17" i="29"/>
  <c r="AB17" i="29"/>
  <c r="AC15" i="29"/>
  <c r="AD15" i="29"/>
  <c r="AE15" i="29"/>
  <c r="AF15" i="29"/>
  <c r="AG15" i="29"/>
  <c r="AB15" i="29"/>
  <c r="AC6" i="29"/>
  <c r="AD6" i="29"/>
  <c r="AE6" i="29"/>
  <c r="AF6" i="29"/>
  <c r="AG6" i="29"/>
  <c r="AC7" i="29"/>
  <c r="AD7" i="29"/>
  <c r="AE7" i="29"/>
  <c r="AF7" i="29"/>
  <c r="AG7" i="29"/>
  <c r="AC8" i="29"/>
  <c r="AD8" i="29"/>
  <c r="AE8" i="29"/>
  <c r="AF8" i="29"/>
  <c r="AG8" i="29"/>
  <c r="AB7" i="29"/>
  <c r="AB8" i="29"/>
  <c r="AB6" i="29"/>
  <c r="E5" i="17"/>
  <c r="D5" i="17"/>
  <c r="C5" i="17"/>
  <c r="B5" i="17"/>
  <c r="AC48" i="25"/>
  <c r="AD48" i="25"/>
  <c r="AE48" i="25"/>
  <c r="AF48" i="25"/>
  <c r="AG48" i="25"/>
  <c r="AH48" i="25"/>
  <c r="AB48" i="25"/>
  <c r="AC46" i="25"/>
  <c r="AD46" i="25"/>
  <c r="AE46" i="25"/>
  <c r="AF46" i="25"/>
  <c r="AG46" i="25"/>
  <c r="AH46" i="25"/>
  <c r="AB46" i="25"/>
  <c r="AC40" i="25"/>
  <c r="AD40" i="25"/>
  <c r="AE40" i="25"/>
  <c r="AF40" i="25"/>
  <c r="AG40" i="25"/>
  <c r="AH40" i="25"/>
  <c r="AC41" i="25"/>
  <c r="AD41" i="25"/>
  <c r="AE41" i="25"/>
  <c r="AF41" i="25"/>
  <c r="AG41" i="25"/>
  <c r="AH41" i="25"/>
  <c r="AC42" i="25"/>
  <c r="AD42" i="25"/>
  <c r="AE42" i="25"/>
  <c r="AF42" i="25"/>
  <c r="AG42" i="25"/>
  <c r="AH42" i="25"/>
  <c r="AB41" i="25"/>
  <c r="AB42" i="25"/>
  <c r="AB40" i="25"/>
  <c r="AC37" i="25"/>
  <c r="AD37" i="25"/>
  <c r="AE37" i="25"/>
  <c r="AF37" i="25"/>
  <c r="AG37" i="25"/>
  <c r="AH37" i="25"/>
  <c r="AC38" i="25"/>
  <c r="AD38" i="25"/>
  <c r="AE38" i="25"/>
  <c r="AF38" i="25"/>
  <c r="AG38" i="25"/>
  <c r="AH38" i="25"/>
  <c r="AC39" i="25"/>
  <c r="AD39" i="25"/>
  <c r="AE39" i="25"/>
  <c r="AF39" i="25"/>
  <c r="AG39" i="25"/>
  <c r="AH39" i="25"/>
  <c r="AB38" i="25"/>
  <c r="AB39" i="25"/>
  <c r="AB37" i="25"/>
  <c r="AC35" i="25"/>
  <c r="AD35" i="25"/>
  <c r="AE35" i="25"/>
  <c r="AF35" i="25"/>
  <c r="AG35" i="25"/>
  <c r="AH35" i="25"/>
  <c r="AB35" i="25"/>
  <c r="AC33" i="25"/>
  <c r="AD33" i="25"/>
  <c r="AE33" i="25"/>
  <c r="AF33" i="25"/>
  <c r="AG33" i="25"/>
  <c r="AH33" i="25"/>
  <c r="AB33" i="25"/>
  <c r="AC32" i="25"/>
  <c r="AD32" i="25"/>
  <c r="AE32" i="25"/>
  <c r="AF32" i="25"/>
  <c r="AG32" i="25"/>
  <c r="AH32" i="25"/>
  <c r="AB32" i="25"/>
  <c r="AC30" i="25"/>
  <c r="AD30" i="25"/>
  <c r="AE30" i="25"/>
  <c r="AF30" i="25"/>
  <c r="AG30" i="25"/>
  <c r="AH30" i="25"/>
  <c r="AB30" i="25"/>
  <c r="AC28" i="25"/>
  <c r="AD28" i="25"/>
  <c r="AE28" i="25"/>
  <c r="AF28" i="25"/>
  <c r="AG28" i="25"/>
  <c r="AH28" i="25"/>
  <c r="AB28" i="25"/>
  <c r="AC26" i="25"/>
  <c r="AD26" i="25"/>
  <c r="AE26" i="25"/>
  <c r="AF26" i="25"/>
  <c r="AG26" i="25"/>
  <c r="AH26" i="25"/>
  <c r="AB26" i="25"/>
  <c r="AC22" i="25"/>
  <c r="AD22" i="25"/>
  <c r="AE22" i="25"/>
  <c r="AF22" i="25"/>
  <c r="AG22" i="25"/>
  <c r="AH22" i="25"/>
  <c r="AB22" i="25"/>
  <c r="AC19" i="25"/>
  <c r="AD19" i="25"/>
  <c r="AE19" i="25"/>
  <c r="AF19" i="25"/>
  <c r="AG19" i="25"/>
  <c r="AH19" i="25"/>
  <c r="AC20" i="25"/>
  <c r="AD20" i="25"/>
  <c r="AE20" i="25"/>
  <c r="AF20" i="25"/>
  <c r="AG20" i="25"/>
  <c r="AH20" i="25"/>
  <c r="AB20" i="25"/>
  <c r="AB19" i="25"/>
  <c r="AC16" i="25"/>
  <c r="AD16" i="25"/>
  <c r="AE16" i="25"/>
  <c r="AF16" i="25"/>
  <c r="AG16" i="25"/>
  <c r="AH16" i="25"/>
  <c r="AC18" i="25"/>
  <c r="AD18" i="25"/>
  <c r="AE18" i="25"/>
  <c r="AF18" i="25"/>
  <c r="AG18" i="25"/>
  <c r="AH18" i="25"/>
  <c r="AB18" i="25"/>
  <c r="AB16" i="25"/>
  <c r="AC14" i="25"/>
  <c r="AD14" i="25"/>
  <c r="AE14" i="25"/>
  <c r="AF14" i="25"/>
  <c r="AG14" i="25"/>
  <c r="AH14" i="25"/>
  <c r="AB14" i="25"/>
  <c r="AC12" i="25"/>
  <c r="AD12" i="25"/>
  <c r="AE12" i="25"/>
  <c r="AF12" i="25"/>
  <c r="AG12" i="25"/>
  <c r="AH12" i="25"/>
  <c r="AB12" i="25"/>
  <c r="AB10" i="25"/>
  <c r="AD95" i="28"/>
  <c r="AE95" i="28"/>
  <c r="AF95" i="28"/>
  <c r="AG95" i="28"/>
  <c r="AH95" i="28"/>
  <c r="AI95" i="28"/>
  <c r="AD96" i="28"/>
  <c r="AE96" i="28"/>
  <c r="AF96" i="28"/>
  <c r="AG96" i="28"/>
  <c r="AH96" i="28"/>
  <c r="AI96" i="28"/>
  <c r="AD97" i="28"/>
  <c r="AE97" i="28"/>
  <c r="AF97" i="28"/>
  <c r="AG97" i="28"/>
  <c r="AH97" i="28"/>
  <c r="AI97" i="28"/>
  <c r="AC97" i="28"/>
  <c r="AC96" i="28"/>
  <c r="AC95" i="28"/>
  <c r="AD93" i="28"/>
  <c r="AE93" i="28"/>
  <c r="AF93" i="28"/>
  <c r="AG93" i="28"/>
  <c r="AH93" i="28"/>
  <c r="AI93" i="28"/>
  <c r="AD91" i="28"/>
  <c r="AE91" i="28"/>
  <c r="AF91" i="28"/>
  <c r="AG91" i="28"/>
  <c r="AH91" i="28"/>
  <c r="AI91" i="28"/>
  <c r="AD89" i="28"/>
  <c r="AE89" i="28"/>
  <c r="AF89" i="28"/>
  <c r="AG89" i="28"/>
  <c r="AH89" i="28"/>
  <c r="AI89" i="28"/>
  <c r="AC93" i="28"/>
  <c r="AC91" i="28"/>
  <c r="AC89" i="28"/>
  <c r="AD84" i="28"/>
  <c r="AE84" i="28"/>
  <c r="AF84" i="28"/>
  <c r="AG84" i="28"/>
  <c r="AH84" i="28"/>
  <c r="AI84" i="28"/>
  <c r="AD83" i="28"/>
  <c r="AE83" i="28"/>
  <c r="AF83" i="28"/>
  <c r="AG83" i="28"/>
  <c r="AH83" i="28"/>
  <c r="AI83" i="28"/>
  <c r="AC83" i="28"/>
  <c r="AD80" i="28"/>
  <c r="AE80" i="28"/>
  <c r="AF80" i="28"/>
  <c r="AG80" i="28"/>
  <c r="AH80" i="28"/>
  <c r="AI80" i="28"/>
  <c r="AC80" i="28"/>
  <c r="AD74" i="28"/>
  <c r="AE74" i="28"/>
  <c r="AF74" i="28"/>
  <c r="AG74" i="28"/>
  <c r="AH74" i="28"/>
  <c r="AI74" i="28"/>
  <c r="AC74" i="28"/>
  <c r="AD67" i="28"/>
  <c r="AE67" i="28"/>
  <c r="AF67" i="28"/>
  <c r="AG67" i="28"/>
  <c r="AH67" i="28"/>
  <c r="AI67" i="28"/>
  <c r="AC67" i="28"/>
  <c r="AD60" i="28"/>
  <c r="AE60" i="28"/>
  <c r="AF60" i="28"/>
  <c r="AG60" i="28"/>
  <c r="AH60" i="28"/>
  <c r="AI60" i="28"/>
  <c r="AC60" i="28"/>
  <c r="AD45" i="28"/>
  <c r="AE45" i="28"/>
  <c r="AF45" i="28"/>
  <c r="AG45" i="28"/>
  <c r="AH45" i="28"/>
  <c r="AI45" i="28"/>
  <c r="AC45" i="28"/>
  <c r="AD42" i="28"/>
  <c r="AE42" i="28"/>
  <c r="AF42" i="28"/>
  <c r="AG42" i="28"/>
  <c r="AH42" i="28"/>
  <c r="AI42" i="28"/>
  <c r="AD44" i="28"/>
  <c r="AE44" i="28"/>
  <c r="AF44" i="28"/>
  <c r="AG44" i="28"/>
  <c r="AH44" i="28"/>
  <c r="AI44" i="28"/>
  <c r="AC44" i="28"/>
  <c r="AC42" i="28"/>
  <c r="AD34" i="28"/>
  <c r="AE34" i="28"/>
  <c r="AF34" i="28"/>
  <c r="AG34" i="28"/>
  <c r="AH34" i="28"/>
  <c r="AI34" i="28"/>
  <c r="AC34" i="28"/>
  <c r="AD24" i="28"/>
  <c r="AE24" i="28"/>
  <c r="AF24" i="28"/>
  <c r="AG24" i="28"/>
  <c r="AH24" i="28"/>
  <c r="AI24" i="28"/>
  <c r="AD23" i="28"/>
  <c r="AE23" i="28"/>
  <c r="AF23" i="28"/>
  <c r="AG23" i="28"/>
  <c r="AH23" i="28"/>
  <c r="AI23" i="28"/>
  <c r="AD20" i="28"/>
  <c r="AE20" i="28"/>
  <c r="AF20" i="28"/>
  <c r="AG20" i="28"/>
  <c r="AH20" i="28"/>
  <c r="AI20" i="28"/>
  <c r="AD13" i="28"/>
  <c r="AE13" i="28"/>
  <c r="AF13" i="28"/>
  <c r="AG13" i="28"/>
  <c r="AH13" i="28"/>
  <c r="AI13" i="28"/>
  <c r="AD11" i="28"/>
  <c r="AE11" i="28"/>
  <c r="AF11" i="28"/>
  <c r="AG11" i="28"/>
  <c r="AH11" i="28"/>
  <c r="AI11" i="28"/>
  <c r="AD5" i="25"/>
  <c r="AF5" i="25"/>
  <c r="AG5" i="25"/>
  <c r="AH5" i="25"/>
  <c r="AI49" i="36" s="1"/>
  <c r="AC68" i="25"/>
  <c r="AD68" i="25"/>
  <c r="AE68" i="25"/>
  <c r="AF68" i="25"/>
  <c r="AG68" i="25"/>
  <c r="AH68" i="25"/>
  <c r="AC69" i="25"/>
  <c r="AD69" i="25"/>
  <c r="AE69" i="25"/>
  <c r="AF69" i="25"/>
  <c r="AG69" i="25"/>
  <c r="AH69" i="25"/>
  <c r="AC70" i="25"/>
  <c r="AD70" i="25"/>
  <c r="AE70" i="25"/>
  <c r="AF70" i="25"/>
  <c r="AG70" i="25"/>
  <c r="AH70" i="25"/>
  <c r="AC71" i="25"/>
  <c r="AD71" i="25"/>
  <c r="AE71" i="25"/>
  <c r="AF71" i="25"/>
  <c r="AG71" i="25"/>
  <c r="AH71" i="25"/>
  <c r="AC72" i="25"/>
  <c r="AD72" i="25"/>
  <c r="AE72" i="25"/>
  <c r="AF72" i="25"/>
  <c r="AG72" i="25"/>
  <c r="AH72" i="25"/>
  <c r="AC73" i="25"/>
  <c r="AD73" i="25"/>
  <c r="AE73" i="25"/>
  <c r="AF73" i="25"/>
  <c r="AG73" i="25"/>
  <c r="AH73" i="25"/>
  <c r="AB68" i="25"/>
  <c r="AB69" i="25"/>
  <c r="AB70" i="25"/>
  <c r="AB71" i="25"/>
  <c r="AB72" i="25"/>
  <c r="AB73" i="25"/>
  <c r="AC58" i="25"/>
  <c r="AD58" i="25"/>
  <c r="AE58" i="25"/>
  <c r="AF58" i="25"/>
  <c r="AG58" i="25"/>
  <c r="AH58" i="25"/>
  <c r="AC59" i="25"/>
  <c r="AD59" i="25"/>
  <c r="AE59" i="25"/>
  <c r="AF59" i="25"/>
  <c r="AG59" i="25"/>
  <c r="AH59" i="25"/>
  <c r="AC60" i="25"/>
  <c r="AD60" i="25"/>
  <c r="AE60" i="25"/>
  <c r="AF60" i="25"/>
  <c r="AG60" i="25"/>
  <c r="AH60" i="25"/>
  <c r="AC61" i="25"/>
  <c r="AD61" i="25"/>
  <c r="AE61" i="25"/>
  <c r="AF61" i="25"/>
  <c r="AG61" i="25"/>
  <c r="AH61" i="25"/>
  <c r="AB59" i="25"/>
  <c r="AB60" i="25"/>
  <c r="AB61" i="25"/>
  <c r="AB58" i="25"/>
  <c r="AB57" i="25"/>
  <c r="AC53" i="25"/>
  <c r="AD53" i="25"/>
  <c r="AE53" i="25"/>
  <c r="AF53" i="25"/>
  <c r="AG53" i="25"/>
  <c r="AH53" i="25"/>
  <c r="AC55" i="25"/>
  <c r="AD55" i="25"/>
  <c r="AE55" i="25"/>
  <c r="AF55" i="25"/>
  <c r="AG55" i="25"/>
  <c r="AH55" i="25"/>
  <c r="AC56" i="25"/>
  <c r="AD56" i="25"/>
  <c r="AE56" i="25"/>
  <c r="AF56" i="25"/>
  <c r="AG56" i="25"/>
  <c r="AH56" i="25"/>
  <c r="AB56" i="25"/>
  <c r="AB55" i="25"/>
  <c r="AB53" i="25"/>
  <c r="AC85" i="25"/>
  <c r="AD85" i="25"/>
  <c r="AE85" i="25"/>
  <c r="AF85" i="25"/>
  <c r="AG85" i="25"/>
  <c r="AB86" i="25"/>
  <c r="AB87" i="25"/>
  <c r="AB88" i="25"/>
  <c r="AB89" i="25"/>
  <c r="AB90" i="25"/>
  <c r="AB91" i="25"/>
  <c r="AB92" i="25"/>
  <c r="AB93" i="25"/>
  <c r="AB94" i="25"/>
  <c r="AB95" i="25"/>
  <c r="AB96" i="25"/>
  <c r="AB97" i="25"/>
  <c r="AB98" i="25"/>
  <c r="AB99" i="25"/>
  <c r="AB100" i="25"/>
  <c r="AB101" i="25"/>
  <c r="AB102" i="25"/>
  <c r="AB85" i="25"/>
  <c r="AD81" i="25"/>
  <c r="AE81" i="25"/>
  <c r="AF81" i="25"/>
  <c r="AG81" i="25"/>
  <c r="AH81" i="25"/>
  <c r="AB81" i="25"/>
  <c r="Q70" i="6"/>
  <c r="P70" i="6"/>
  <c r="N70" i="6"/>
  <c r="M70" i="6"/>
  <c r="L70" i="6"/>
  <c r="K70" i="6"/>
  <c r="Q69" i="6"/>
  <c r="P69" i="6"/>
  <c r="O69" i="6"/>
  <c r="N69" i="6"/>
  <c r="M69" i="6"/>
  <c r="L69" i="6"/>
  <c r="K69" i="6"/>
  <c r="X67" i="6"/>
  <c r="W67" i="6"/>
  <c r="V67" i="6"/>
  <c r="U67" i="6"/>
  <c r="T67" i="6"/>
  <c r="S67" i="6"/>
  <c r="R67" i="6"/>
  <c r="Q67" i="6"/>
  <c r="P67" i="6"/>
  <c r="O67" i="6"/>
  <c r="N67" i="6"/>
  <c r="M67" i="6"/>
  <c r="L67" i="6"/>
  <c r="K67" i="6"/>
  <c r="O33" i="30"/>
  <c r="Z62" i="6"/>
  <c r="R33" i="30"/>
  <c r="Q33" i="30"/>
  <c r="P33" i="30"/>
  <c r="U54" i="28"/>
  <c r="V54" i="28"/>
  <c r="V52" i="28"/>
  <c r="W54" i="28"/>
  <c r="W52" i="28" s="1"/>
  <c r="X54" i="28"/>
  <c r="Z52" i="28"/>
  <c r="X52" i="28"/>
  <c r="Y52" i="28"/>
  <c r="Y8" i="25"/>
  <c r="AB82" i="29"/>
  <c r="Y14" i="25"/>
  <c r="Z14" i="25"/>
  <c r="AA14" i="25"/>
  <c r="E41" i="16"/>
  <c r="D41" i="16"/>
  <c r="C41" i="16"/>
  <c r="C16" i="16"/>
  <c r="D16" i="16"/>
  <c r="E16" i="16"/>
  <c r="Y70" i="28"/>
  <c r="Y37" i="28"/>
  <c r="Y12" i="25"/>
  <c r="Z12" i="25"/>
  <c r="AA12" i="25"/>
  <c r="Y16" i="25"/>
  <c r="Z16" i="25"/>
  <c r="AA16" i="25"/>
  <c r="Y18" i="25"/>
  <c r="Z18" i="25"/>
  <c r="AA18" i="25"/>
  <c r="Y19" i="25"/>
  <c r="Z19" i="25"/>
  <c r="AA19" i="25"/>
  <c r="Y20" i="25"/>
  <c r="Z20" i="25"/>
  <c r="AA20" i="25"/>
  <c r="Y22" i="25"/>
  <c r="Z22" i="25"/>
  <c r="AA22" i="25"/>
  <c r="Y26" i="25"/>
  <c r="Z26" i="25"/>
  <c r="AA26" i="25"/>
  <c r="Y28" i="25"/>
  <c r="Z28" i="25"/>
  <c r="AA28" i="25"/>
  <c r="Y30" i="25"/>
  <c r="Z30" i="25"/>
  <c r="AA30" i="25"/>
  <c r="Y32" i="25"/>
  <c r="Z32" i="25"/>
  <c r="AA32" i="25"/>
  <c r="Y33" i="25"/>
  <c r="Z33" i="25"/>
  <c r="AA33" i="25"/>
  <c r="Y35" i="25"/>
  <c r="Z35" i="25"/>
  <c r="AA35" i="25"/>
  <c r="Y37" i="25"/>
  <c r="Z37" i="25"/>
  <c r="AA37" i="25"/>
  <c r="Y38" i="25"/>
  <c r="Z38" i="25"/>
  <c r="AA38" i="25"/>
  <c r="Y39" i="25"/>
  <c r="Z39" i="25"/>
  <c r="AA39" i="25"/>
  <c r="Y40" i="25"/>
  <c r="Z40" i="25"/>
  <c r="AA40" i="25"/>
  <c r="Y41" i="25"/>
  <c r="Z41" i="25"/>
  <c r="AA41" i="25"/>
  <c r="Y42" i="25"/>
  <c r="Z42" i="25"/>
  <c r="AA42" i="25"/>
  <c r="Y44" i="25"/>
  <c r="Z44" i="25"/>
  <c r="AA44" i="25"/>
  <c r="Y46" i="25"/>
  <c r="Z46" i="25"/>
  <c r="AA46" i="25"/>
  <c r="Y48" i="25"/>
  <c r="Z48" i="25"/>
  <c r="AA48" i="25"/>
  <c r="Y81" i="25"/>
  <c r="Z81" i="25"/>
  <c r="AA81" i="25"/>
  <c r="Y85" i="25"/>
  <c r="Z85" i="25"/>
  <c r="AA85" i="25"/>
  <c r="Y86" i="25"/>
  <c r="Z86" i="25"/>
  <c r="AA86" i="25"/>
  <c r="Y87" i="25"/>
  <c r="Z87" i="25"/>
  <c r="AA87" i="25"/>
  <c r="Y88" i="25"/>
  <c r="Z88" i="25"/>
  <c r="AA88" i="25"/>
  <c r="Y89" i="25"/>
  <c r="Z89" i="25"/>
  <c r="AA89" i="25"/>
  <c r="Y90" i="25"/>
  <c r="Z90" i="25"/>
  <c r="AA90" i="25"/>
  <c r="Y91" i="25"/>
  <c r="Z91" i="25"/>
  <c r="AA91" i="25"/>
  <c r="Y92" i="25"/>
  <c r="Z92" i="25"/>
  <c r="AA92" i="25"/>
  <c r="Y93" i="25"/>
  <c r="Z93" i="25"/>
  <c r="AA93" i="25"/>
  <c r="Y94" i="25"/>
  <c r="Z94" i="25"/>
  <c r="AA94" i="25"/>
  <c r="Y95" i="25"/>
  <c r="Z95" i="25"/>
  <c r="AA95" i="25"/>
  <c r="Y96" i="25"/>
  <c r="Z96" i="25"/>
  <c r="AA96" i="25"/>
  <c r="Y97" i="25"/>
  <c r="Z97" i="25"/>
  <c r="AA97" i="25"/>
  <c r="Y98" i="25"/>
  <c r="Z98" i="25"/>
  <c r="AA98" i="25"/>
  <c r="Y99" i="25"/>
  <c r="Z99" i="25"/>
  <c r="AA99" i="25"/>
  <c r="Y100" i="25"/>
  <c r="Z100" i="25"/>
  <c r="AA100" i="25"/>
  <c r="Y101" i="25"/>
  <c r="Z101" i="25"/>
  <c r="AA101" i="25"/>
  <c r="Y102" i="25"/>
  <c r="Z102" i="25"/>
  <c r="AA102" i="25"/>
  <c r="Y53" i="25"/>
  <c r="Z53" i="25"/>
  <c r="AA53" i="25"/>
  <c r="Y55" i="25"/>
  <c r="Z55" i="25"/>
  <c r="AA55" i="25"/>
  <c r="Y56" i="25"/>
  <c r="Z56" i="25"/>
  <c r="AA56" i="25"/>
  <c r="Y57" i="25"/>
  <c r="Z57" i="25"/>
  <c r="AA57" i="25"/>
  <c r="Y58" i="25"/>
  <c r="Z58" i="25"/>
  <c r="AA58" i="25"/>
  <c r="Y59" i="25"/>
  <c r="Z59" i="25"/>
  <c r="AA59" i="25"/>
  <c r="Y60" i="25"/>
  <c r="Z60" i="25"/>
  <c r="AA60" i="25"/>
  <c r="Y61" i="25"/>
  <c r="Z61" i="25"/>
  <c r="AA61" i="25"/>
  <c r="Y68" i="25"/>
  <c r="Z68" i="25"/>
  <c r="AA68" i="25"/>
  <c r="Y69" i="25"/>
  <c r="Z69" i="25"/>
  <c r="AA69" i="25"/>
  <c r="Y70" i="25"/>
  <c r="Z70" i="25"/>
  <c r="AA70" i="25"/>
  <c r="Y71" i="25"/>
  <c r="Z71" i="25"/>
  <c r="AA71" i="25"/>
  <c r="Y72" i="25"/>
  <c r="Z72" i="25"/>
  <c r="AA72" i="25"/>
  <c r="Y73" i="25"/>
  <c r="Z73" i="25"/>
  <c r="AA73" i="25"/>
  <c r="S1" i="25"/>
  <c r="T1" i="25" s="1"/>
  <c r="U1" i="25"/>
  <c r="J70" i="6"/>
  <c r="I70" i="6"/>
  <c r="H70" i="6"/>
  <c r="J69" i="6"/>
  <c r="I69" i="6"/>
  <c r="H69" i="6"/>
  <c r="J67" i="6"/>
  <c r="I67" i="6"/>
  <c r="H67" i="6"/>
  <c r="G67" i="6"/>
  <c r="V1" i="6"/>
  <c r="W1" i="6"/>
  <c r="X1" i="6"/>
  <c r="S1" i="6"/>
  <c r="T1" i="6" s="1"/>
  <c r="Z5" i="29"/>
  <c r="AB5" i="29"/>
  <c r="AF9" i="35"/>
  <c r="Y5" i="29"/>
  <c r="AA5" i="29"/>
  <c r="AD15" i="35"/>
  <c r="AD18" i="35" s="1"/>
  <c r="AD40" i="35" s="1"/>
  <c r="AA9" i="35"/>
  <c r="AA35" i="35" s="1"/>
  <c r="AA49" i="35" s="1"/>
  <c r="AB43" i="35"/>
  <c r="AG9" i="35"/>
  <c r="AG34" i="35" s="1"/>
  <c r="AF34" i="35"/>
  <c r="AA18" i="35"/>
  <c r="AA24" i="35" s="1"/>
  <c r="AA43" i="35"/>
  <c r="AA40" i="35"/>
  <c r="AA48" i="35"/>
  <c r="AE18" i="36" l="1"/>
  <c r="AE49" i="36"/>
  <c r="AE50" i="36" s="1"/>
  <c r="AI19" i="36"/>
  <c r="Z32" i="36"/>
  <c r="AH9" i="35"/>
  <c r="AH19" i="36"/>
  <c r="Z18" i="36"/>
  <c r="Z49" i="36"/>
  <c r="Z5" i="36"/>
  <c r="Z6" i="36" s="1"/>
  <c r="Z7" i="36" s="1"/>
  <c r="AF19" i="36"/>
  <c r="AG35" i="35"/>
  <c r="AC24" i="35"/>
  <c r="AC48" i="35" s="1"/>
  <c r="AC18" i="36"/>
  <c r="AC5" i="36"/>
  <c r="AC6" i="36" s="1"/>
  <c r="AC7" i="36" s="1"/>
  <c r="AC49" i="36"/>
  <c r="AE19" i="36"/>
  <c r="AA39" i="35"/>
  <c r="AA44" i="35" s="1"/>
  <c r="AA11" i="35"/>
  <c r="AA27" i="35" s="1"/>
  <c r="AA34" i="35"/>
  <c r="Z9" i="35"/>
  <c r="Z19" i="36"/>
  <c r="AC19" i="36"/>
  <c r="AD19" i="36"/>
  <c r="AB11" i="35"/>
  <c r="AB27" i="35" s="1"/>
  <c r="H4" i="35"/>
  <c r="S21" i="35"/>
  <c r="AI18" i="36"/>
  <c r="AI20" i="36" s="1"/>
  <c r="Z30" i="36"/>
  <c r="AI50" i="36"/>
  <c r="AB19" i="36"/>
  <c r="AC4" i="35"/>
  <c r="AD3" i="35" s="1"/>
  <c r="AD43" i="35" s="1"/>
  <c r="AB4" i="35"/>
  <c r="AE32" i="36"/>
  <c r="AA49" i="36"/>
  <c r="AA50" i="36" s="1"/>
  <c r="AA5" i="36"/>
  <c r="AA6" i="36" s="1"/>
  <c r="AA7" i="36" s="1"/>
  <c r="AB34" i="35"/>
  <c r="AC30" i="36"/>
  <c r="AC10" i="36"/>
  <c r="AC11" i="36" s="1"/>
  <c r="AC12" i="36" s="1"/>
  <c r="AI31" i="36"/>
  <c r="AI32" i="36" s="1"/>
  <c r="AB18" i="36"/>
  <c r="AB20" i="36" s="1"/>
  <c r="AH50" i="36"/>
  <c r="AB39" i="35"/>
  <c r="AB44" i="35" s="1"/>
  <c r="AA18" i="36"/>
  <c r="AA20" i="36" s="1"/>
  <c r="P4" i="35"/>
  <c r="E4" i="35"/>
  <c r="AD49" i="36"/>
  <c r="AD18" i="36"/>
  <c r="AD20" i="36" s="1"/>
  <c r="P21" i="35"/>
  <c r="AC31" i="36"/>
  <c r="AC32" i="36" s="1"/>
  <c r="AH31" i="36"/>
  <c r="AH32" i="36" s="1"/>
  <c r="P16" i="36"/>
  <c r="AB28" i="36"/>
  <c r="AA41" i="36"/>
  <c r="AF50" i="36"/>
  <c r="AH49" i="36"/>
  <c r="AH18" i="36"/>
  <c r="AH20" i="36" s="1"/>
  <c r="AF31" i="35"/>
  <c r="AF35" i="35" s="1"/>
  <c r="AB31" i="35"/>
  <c r="AB35" i="35" s="1"/>
  <c r="AB49" i="35" s="1"/>
  <c r="K21" i="35"/>
  <c r="AA21" i="35"/>
  <c r="W16" i="36"/>
  <c r="O16" i="36"/>
  <c r="G16" i="36"/>
  <c r="AG49" i="36"/>
  <c r="AG50" i="36" s="1"/>
  <c r="AG18" i="36"/>
  <c r="AG20" i="36" s="1"/>
  <c r="Z50" i="36"/>
  <c r="AG19" i="36"/>
  <c r="L21" i="35"/>
  <c r="AB21" i="35"/>
  <c r="AF31" i="36"/>
  <c r="AF32" i="36" s="1"/>
  <c r="V16" i="36"/>
  <c r="AB10" i="36"/>
  <c r="AB11" i="36" s="1"/>
  <c r="AB12" i="36" s="1"/>
  <c r="AD50" i="36"/>
  <c r="X4" i="35"/>
  <c r="M4" i="35"/>
  <c r="AB18" i="35"/>
  <c r="W21" i="35"/>
  <c r="AD31" i="36"/>
  <c r="AD32" i="36" s="1"/>
  <c r="AC50" i="36"/>
  <c r="H21" i="35"/>
  <c r="AC31" i="35"/>
  <c r="AC35" i="35" s="1"/>
  <c r="AC49" i="35" s="1"/>
  <c r="AC34" i="35"/>
  <c r="AE29" i="35"/>
  <c r="AE30" i="36"/>
  <c r="AB5" i="36"/>
  <c r="AB6" i="36" s="1"/>
  <c r="AB7" i="36" s="1"/>
  <c r="P36" i="35"/>
  <c r="AF18" i="36"/>
  <c r="Z39" i="36"/>
  <c r="Z41" i="36" s="1"/>
  <c r="AF20" i="36" l="1"/>
  <c r="AI9" i="35"/>
  <c r="AH34" i="35"/>
  <c r="AH35" i="35"/>
  <c r="AD49" i="35"/>
  <c r="AD44" i="35"/>
  <c r="Z20" i="36"/>
  <c r="AB24" i="35"/>
  <c r="AB48" i="35" s="1"/>
  <c r="AB40" i="35"/>
  <c r="AE31" i="35"/>
  <c r="AE35" i="35" s="1"/>
  <c r="AE34" i="35"/>
  <c r="AC20" i="36"/>
  <c r="AD24" i="35"/>
  <c r="AD48" i="35" s="1"/>
  <c r="Z18" i="35"/>
  <c r="Y9" i="35"/>
  <c r="Z35" i="35"/>
  <c r="Z49" i="35" s="1"/>
  <c r="Z39" i="35"/>
  <c r="Z44" i="35" s="1"/>
  <c r="Z34" i="35"/>
  <c r="Z11" i="35"/>
  <c r="Z27" i="35" s="1"/>
  <c r="Z43" i="35"/>
  <c r="AE20" i="36"/>
  <c r="Z40" i="35" l="1"/>
  <c r="Z24" i="35"/>
  <c r="Z48" i="35" s="1"/>
  <c r="Y34" i="35"/>
  <c r="Y35" i="35"/>
  <c r="Y49" i="35" s="1"/>
  <c r="Y43" i="35"/>
  <c r="Y11" i="35"/>
  <c r="Y27" i="35" s="1"/>
  <c r="Y18" i="35"/>
  <c r="Y39" i="35"/>
  <c r="Y44" i="35" s="1"/>
  <c r="X9" i="35"/>
  <c r="AI34" i="35"/>
  <c r="AI35" i="35"/>
  <c r="Y24" i="35" l="1"/>
  <c r="Y48" i="35" s="1"/>
  <c r="Y40" i="35"/>
  <c r="W9" i="35"/>
  <c r="X43" i="35"/>
  <c r="X18" i="35"/>
  <c r="X34" i="35"/>
  <c r="X11" i="35"/>
  <c r="X27" i="35" s="1"/>
  <c r="X39" i="35"/>
  <c r="X44" i="35" s="1"/>
  <c r="X35" i="35"/>
  <c r="X49" i="35" s="1"/>
  <c r="X40" i="35" l="1"/>
  <c r="X24" i="35"/>
  <c r="X48" i="35" s="1"/>
  <c r="W43" i="35"/>
  <c r="W39" i="35"/>
  <c r="W44" i="35" s="1"/>
  <c r="W35" i="35"/>
  <c r="W49" i="35" s="1"/>
  <c r="W18" i="35"/>
  <c r="W11" i="35"/>
  <c r="W27" i="35" s="1"/>
  <c r="V9" i="35"/>
  <c r="W34" i="35"/>
  <c r="W40" i="35" l="1"/>
  <c r="W24" i="35"/>
  <c r="W48" i="35" s="1"/>
  <c r="V11" i="35"/>
  <c r="V27" i="35" s="1"/>
  <c r="V18" i="35"/>
  <c r="V39" i="35"/>
  <c r="V44" i="35" s="1"/>
  <c r="U9" i="35"/>
  <c r="V34" i="35"/>
  <c r="V35" i="35"/>
  <c r="V49" i="35" s="1"/>
  <c r="V43" i="35"/>
  <c r="T9" i="35" l="1"/>
  <c r="U11" i="35"/>
  <c r="U27" i="35" s="1"/>
  <c r="U43" i="35"/>
  <c r="U18" i="35"/>
  <c r="U34" i="35"/>
  <c r="U35" i="35"/>
  <c r="U49" i="35" s="1"/>
  <c r="U39" i="35"/>
  <c r="U44" i="35" s="1"/>
  <c r="V24" i="35"/>
  <c r="V48" i="35" s="1"/>
  <c r="V40" i="35"/>
  <c r="U40" i="35" l="1"/>
  <c r="U24" i="35"/>
  <c r="U48" i="35" s="1"/>
  <c r="T34" i="35"/>
  <c r="S9" i="35"/>
  <c r="T43" i="35"/>
  <c r="T11" i="35"/>
  <c r="T27" i="35" s="1"/>
  <c r="T39" i="35"/>
  <c r="T44" i="35" s="1"/>
  <c r="T35" i="35"/>
  <c r="T49" i="35" s="1"/>
  <c r="T18" i="35"/>
  <c r="S35" i="35" l="1"/>
  <c r="S49" i="35" s="1"/>
  <c r="S39" i="35"/>
  <c r="S44" i="35" s="1"/>
  <c r="R9" i="35"/>
  <c r="S18" i="35"/>
  <c r="S11" i="35"/>
  <c r="S27" i="35" s="1"/>
  <c r="S43" i="35"/>
  <c r="S34" i="35"/>
  <c r="T40" i="35"/>
  <c r="T24" i="35"/>
  <c r="T48" i="35" s="1"/>
  <c r="R39" i="35" l="1"/>
  <c r="R44" i="35" s="1"/>
  <c r="Q9" i="35"/>
  <c r="R43" i="35"/>
  <c r="R34" i="35"/>
  <c r="R18" i="35"/>
  <c r="R11" i="35"/>
  <c r="R27" i="35" s="1"/>
  <c r="R35" i="35"/>
  <c r="R49" i="35" s="1"/>
  <c r="S24" i="35"/>
  <c r="S48" i="35" s="1"/>
  <c r="S40" i="35"/>
  <c r="R24" i="35" l="1"/>
  <c r="R48" i="35" s="1"/>
  <c r="R40" i="35"/>
  <c r="Q34" i="35"/>
  <c r="Q43" i="35"/>
  <c r="Q11" i="35"/>
  <c r="Q27" i="35" s="1"/>
  <c r="P9" i="35"/>
  <c r="Q35" i="35"/>
  <c r="Q49" i="35" s="1"/>
  <c r="Q39" i="35"/>
  <c r="Q44" i="35" s="1"/>
  <c r="Q18" i="35"/>
  <c r="O9" i="35" l="1"/>
  <c r="P34" i="35"/>
  <c r="P11" i="35"/>
  <c r="P27" i="35" s="1"/>
  <c r="P35" i="35"/>
  <c r="P49" i="35" s="1"/>
  <c r="P43" i="35"/>
  <c r="P18" i="35"/>
  <c r="P39" i="35"/>
  <c r="P44" i="35" s="1"/>
  <c r="Q40" i="35"/>
  <c r="Q24" i="35"/>
  <c r="Q48" i="35" s="1"/>
  <c r="P40" i="35" l="1"/>
  <c r="P24" i="35"/>
  <c r="P48" i="35" s="1"/>
  <c r="O39" i="35"/>
  <c r="O44" i="35" s="1"/>
  <c r="O43" i="35"/>
  <c r="O35" i="35"/>
  <c r="O49" i="35" s="1"/>
  <c r="N9" i="35"/>
  <c r="O34" i="35"/>
  <c r="O18" i="35"/>
  <c r="O11" i="35"/>
  <c r="O27" i="35" s="1"/>
  <c r="N39" i="35" l="1"/>
  <c r="N44" i="35" s="1"/>
  <c r="M9" i="35"/>
  <c r="N43" i="35"/>
  <c r="N34" i="35"/>
  <c r="N11" i="35"/>
  <c r="N27" i="35" s="1"/>
  <c r="N35" i="35"/>
  <c r="N49" i="35" s="1"/>
  <c r="N18" i="35"/>
  <c r="O24" i="35"/>
  <c r="O48" i="35" s="1"/>
  <c r="O40" i="35"/>
  <c r="N24" i="35" l="1"/>
  <c r="N48" i="35" s="1"/>
  <c r="N40" i="35"/>
  <c r="M43" i="35"/>
  <c r="M34" i="35"/>
  <c r="M11" i="35"/>
  <c r="M27" i="35" s="1"/>
  <c r="L9" i="35"/>
  <c r="M18" i="35"/>
  <c r="M39" i="35"/>
  <c r="M44" i="35" s="1"/>
  <c r="M35" i="35"/>
  <c r="M49" i="35" s="1"/>
  <c r="M40" i="35" l="1"/>
  <c r="M24" i="35"/>
  <c r="M48" i="35" s="1"/>
  <c r="L34" i="35"/>
  <c r="K9" i="35"/>
  <c r="L35" i="35"/>
  <c r="L49" i="35" s="1"/>
  <c r="L18" i="35"/>
  <c r="L39" i="35"/>
  <c r="L44" i="35" s="1"/>
  <c r="L11" i="35"/>
  <c r="L27" i="35" s="1"/>
  <c r="L43" i="35"/>
  <c r="L40" i="35" l="1"/>
  <c r="L24" i="35"/>
  <c r="L48" i="35" s="1"/>
  <c r="K39" i="35"/>
  <c r="K44" i="35" s="1"/>
  <c r="K35" i="35"/>
  <c r="K49" i="35" s="1"/>
  <c r="K34" i="35"/>
  <c r="K11" i="35"/>
  <c r="K27" i="35" s="1"/>
  <c r="J9" i="35"/>
  <c r="K18" i="35"/>
  <c r="K43" i="35"/>
  <c r="K24" i="35" l="1"/>
  <c r="K48" i="35" s="1"/>
  <c r="K40" i="35"/>
  <c r="J39" i="35"/>
  <c r="J44" i="35" s="1"/>
  <c r="J43" i="35"/>
  <c r="I9" i="35"/>
  <c r="J34" i="35"/>
  <c r="J11" i="35"/>
  <c r="J27" i="35" s="1"/>
  <c r="J35" i="35"/>
  <c r="J49" i="35" s="1"/>
  <c r="J18" i="35"/>
  <c r="I18" i="35" l="1"/>
  <c r="H9" i="35"/>
  <c r="I35" i="35"/>
  <c r="I49" i="35" s="1"/>
  <c r="I43" i="35"/>
  <c r="I11" i="35"/>
  <c r="I27" i="35" s="1"/>
  <c r="I34" i="35"/>
  <c r="I39" i="35"/>
  <c r="I44" i="35" s="1"/>
  <c r="J24" i="35"/>
  <c r="J48" i="35" s="1"/>
  <c r="J40" i="35"/>
  <c r="H39" i="35" l="1"/>
  <c r="H44" i="35" s="1"/>
  <c r="H11" i="35"/>
  <c r="H27" i="35" s="1"/>
  <c r="H43" i="35"/>
  <c r="H34" i="35"/>
  <c r="H35" i="35"/>
  <c r="H49" i="35" s="1"/>
  <c r="G9" i="35"/>
  <c r="H18" i="35"/>
  <c r="I40" i="35"/>
  <c r="I24" i="35"/>
  <c r="I48" i="35" s="1"/>
  <c r="G34" i="35" l="1"/>
  <c r="G35" i="35"/>
  <c r="G49" i="35" s="1"/>
  <c r="G39" i="35"/>
  <c r="G44" i="35" s="1"/>
  <c r="G11" i="35"/>
  <c r="G27" i="35" s="1"/>
  <c r="F9" i="35"/>
  <c r="G43" i="35"/>
  <c r="G18" i="35"/>
  <c r="H24" i="35"/>
  <c r="H48" i="35" s="1"/>
  <c r="H40" i="35"/>
  <c r="G40" i="35" l="1"/>
  <c r="G24" i="35"/>
  <c r="G48" i="35" s="1"/>
  <c r="E9" i="35"/>
  <c r="F35" i="35"/>
  <c r="F49" i="35" s="1"/>
  <c r="F39" i="35"/>
  <c r="F44" i="35" s="1"/>
  <c r="F43" i="35"/>
  <c r="F18" i="35"/>
  <c r="F34" i="35"/>
  <c r="F11" i="35"/>
  <c r="F27" i="35" s="1"/>
  <c r="F24" i="35" l="1"/>
  <c r="F48" i="35" s="1"/>
  <c r="F40" i="35"/>
  <c r="E39" i="35"/>
  <c r="E44" i="35" s="1"/>
  <c r="E34" i="35"/>
  <c r="D9" i="35"/>
  <c r="E11" i="35"/>
  <c r="E27" i="35" s="1"/>
  <c r="E43" i="35"/>
  <c r="E35" i="35"/>
  <c r="E49" i="35" s="1"/>
  <c r="E18" i="35"/>
  <c r="D43" i="35" l="1"/>
  <c r="D18" i="35"/>
  <c r="D35" i="35"/>
  <c r="D49" i="35" s="1"/>
  <c r="C9" i="35"/>
  <c r="D39" i="35"/>
  <c r="D44" i="35" s="1"/>
  <c r="D34" i="35"/>
  <c r="D11" i="35"/>
  <c r="D27" i="35" s="1"/>
  <c r="E24" i="35"/>
  <c r="E48" i="35" s="1"/>
  <c r="E40" i="35"/>
  <c r="C43" i="35" l="1"/>
  <c r="C18" i="35"/>
  <c r="C11" i="35"/>
  <c r="C27" i="35" s="1"/>
  <c r="C34" i="35"/>
  <c r="C35" i="35"/>
  <c r="C49" i="35" s="1"/>
  <c r="C39" i="35"/>
  <c r="C44" i="35" s="1"/>
  <c r="D24" i="35"/>
  <c r="D48" i="35" s="1"/>
  <c r="D40" i="35"/>
  <c r="C40" i="35" l="1"/>
  <c r="C24" i="35"/>
  <c r="C48" i="35" s="1"/>
</calcChain>
</file>

<file path=xl/comments1.xml><?xml version="1.0" encoding="utf-8"?>
<comments xmlns="http://schemas.openxmlformats.org/spreadsheetml/2006/main">
  <authors>
    <author>Microsoft Office User</author>
  </authors>
  <commentList>
    <comment ref="B77" authorId="0" shapeId="0">
      <text>
        <r>
          <rPr>
            <b/>
            <sz val="10"/>
            <color indexed="81"/>
            <rFont val="Calibri"/>
          </rPr>
          <t>Microsoft Office User:</t>
        </r>
        <r>
          <rPr>
            <sz val="10"/>
            <color indexed="81"/>
            <rFont val="Calibri"/>
          </rPr>
          <t xml:space="preserve">
Further comments</t>
        </r>
      </text>
    </comment>
  </commentList>
</comments>
</file>

<file path=xl/comments10.xml><?xml version="1.0" encoding="utf-8"?>
<comments xmlns="http://schemas.openxmlformats.org/spreadsheetml/2006/main">
  <authors>
    <author>Jonathan</author>
  </authors>
  <commentList>
    <comment ref="A1"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List>
</comments>
</file>

<file path=xl/comments2.xml><?xml version="1.0" encoding="utf-8"?>
<comments xmlns="http://schemas.openxmlformats.org/spreadsheetml/2006/main">
  <authors>
    <author>Microsoft Office User</author>
    <author>Rohan Fox</author>
  </authors>
  <commentList>
    <comment ref="AK17" authorId="0" shapeId="0">
      <text>
        <r>
          <rPr>
            <b/>
            <sz val="10"/>
            <color indexed="81"/>
            <rFont val="Calibri"/>
          </rPr>
          <t xml:space="preserve">Not Available
</t>
        </r>
        <r>
          <rPr>
            <sz val="10"/>
            <color indexed="81"/>
            <rFont val="Calibri"/>
          </rPr>
          <t>As of 03/2017 NSO has not calculated 'new' GDP figures for 2014 and 2015.
Treasury projections start in 2016</t>
        </r>
      </text>
    </comment>
    <comment ref="A20" authorId="1" shapeId="0">
      <text>
        <r>
          <rPr>
            <b/>
            <sz val="9"/>
            <color indexed="81"/>
            <rFont val="Calibri"/>
            <family val="2"/>
          </rPr>
          <t>Rohan Fox:</t>
        </r>
        <r>
          <rPr>
            <sz val="9"/>
            <color indexed="81"/>
            <rFont val="Calibri"/>
            <family val="2"/>
          </rPr>
          <t xml:space="preserve">
Notes:
</t>
        </r>
        <r>
          <rPr>
            <b/>
            <sz val="9"/>
            <color indexed="81"/>
            <rFont val="Calibri"/>
            <family val="2"/>
          </rPr>
          <t>Base year: 1998</t>
        </r>
        <r>
          <rPr>
            <sz val="9"/>
            <color indexed="81"/>
            <rFont val="Calibri"/>
            <family val="2"/>
          </rPr>
          <t xml:space="preserve">
Source: National Statistical Office and MOF
Latest actual data: 2013
National accounts manual used: System of National Accounts (SNA) 1993
GDP valuation: Market prices
Start/end months of reporting year: January/December
Chain-weighted: No
Data last updated: 03/2016</t>
        </r>
      </text>
    </comment>
  </commentList>
</comments>
</file>

<file path=xl/comments3.xml><?xml version="1.0" encoding="utf-8"?>
<comments xmlns="http://schemas.openxmlformats.org/spreadsheetml/2006/main">
  <authors>
    <author>Rohan Fox</author>
    <author>Paul</author>
  </authors>
  <commentList>
    <comment ref="B3" authorId="0" shapeId="0">
      <text>
        <r>
          <rPr>
            <b/>
            <sz val="9"/>
            <color indexed="81"/>
            <rFont val="Calibri"/>
            <family val="2"/>
          </rPr>
          <t>Rohan Fox:</t>
        </r>
        <r>
          <rPr>
            <sz val="9"/>
            <color indexed="81"/>
            <rFont val="Calibri"/>
            <family val="2"/>
          </rPr>
          <t xml:space="preserve">
Data for 1989-2001 from BPNG QEB TABLE 9.8 &amp; 9.9 Expenditure on Gross Domestic Product 
https://www.bankpng.gov.pg/statistics/quarterly-economic-bulletin-statistical-tables/</t>
        </r>
      </text>
    </comment>
    <comment ref="K6" authorId="1" shapeId="0">
      <text>
        <r>
          <rPr>
            <b/>
            <sz val="9"/>
            <color indexed="81"/>
            <rFont val="Tahoma"/>
            <family val="2"/>
          </rPr>
          <t>Paul:</t>
        </r>
        <r>
          <rPr>
            <sz val="9"/>
            <color indexed="81"/>
            <rFont val="Tahoma"/>
            <family val="2"/>
          </rPr>
          <t xml:space="preserve">
Data fror 98 from 2000 budget vol 1</t>
        </r>
      </text>
    </comment>
    <comment ref="L6" authorId="1" shapeId="0">
      <text>
        <r>
          <rPr>
            <b/>
            <sz val="9"/>
            <color indexed="81"/>
            <rFont val="Tahoma"/>
            <family val="2"/>
          </rPr>
          <t>Paul:</t>
        </r>
        <r>
          <rPr>
            <sz val="9"/>
            <color indexed="81"/>
            <rFont val="Tahoma"/>
            <family val="2"/>
          </rPr>
          <t xml:space="preserve">
From 2001 budget</t>
        </r>
      </text>
    </comment>
    <comment ref="M6" authorId="1" shapeId="0">
      <text>
        <r>
          <rPr>
            <b/>
            <sz val="9"/>
            <color indexed="81"/>
            <rFont val="Tahoma"/>
            <family val="2"/>
          </rPr>
          <t>Paul:</t>
        </r>
        <r>
          <rPr>
            <sz val="9"/>
            <color indexed="81"/>
            <rFont val="Tahoma"/>
            <family val="2"/>
          </rPr>
          <t xml:space="preserve">
Data from 2002 budget but agriculture figures in 2002 much lower than series suggests</t>
        </r>
      </text>
    </comment>
    <comment ref="E18" authorId="1" shapeId="0">
      <text>
        <r>
          <rPr>
            <b/>
            <sz val="9"/>
            <color indexed="81"/>
            <rFont val="Tahoma"/>
            <family val="2"/>
          </rPr>
          <t>Paul:</t>
        </r>
        <r>
          <rPr>
            <sz val="9"/>
            <color indexed="81"/>
            <rFont val="Tahoma"/>
            <family val="2"/>
          </rPr>
          <t xml:space="preserve">
Includes oil and gas from 92</t>
        </r>
      </text>
    </comment>
  </commentList>
</comments>
</file>

<file path=xl/comments4.xml><?xml version="1.0" encoding="utf-8"?>
<comments xmlns="http://schemas.openxmlformats.org/spreadsheetml/2006/main">
  <authors>
    <author>Jonathan</author>
  </authors>
  <commentList>
    <comment ref="A5" authorId="0" shapeId="0">
      <text>
        <r>
          <rPr>
            <sz val="9"/>
            <color indexed="81"/>
            <rFont val="Tahoma"/>
            <family val="2"/>
          </rPr>
          <t>Under the GFS 2014 methodology, non-paybale infrastructure tax credits, revenue on asset sales and GST transfers to WPA and Trust Accounts will be excluded.</t>
        </r>
      </text>
    </comment>
    <comment ref="A27" authorId="0" shapeId="0">
      <text>
        <r>
          <rPr>
            <sz val="9"/>
            <color indexed="81"/>
            <rFont val="Tahoma"/>
            <family val="2"/>
          </rPr>
          <t>GST represents the total of collections by Provinces, PNG Ports and Refunds.</t>
        </r>
      </text>
    </comment>
    <comment ref="A94" authorId="0" shapeId="0">
      <text>
        <r>
          <rPr>
            <sz val="9"/>
            <color indexed="81"/>
            <rFont val="Tahoma"/>
            <family val="2"/>
          </rPr>
          <t>Under the GFS 2014 methodology, non-paybale infrastructure tax credits, revenue on asset sales and GST transfers to WPA and Trust Accounts will be excluded.</t>
        </r>
      </text>
    </comment>
    <comment ref="A118" authorId="0" shapeId="0">
      <text>
        <r>
          <rPr>
            <sz val="9"/>
            <color indexed="81"/>
            <rFont val="Tahoma"/>
            <family val="2"/>
          </rPr>
          <t>GST represents the total of collections by Provinces, PNG Ports and Refunds.</t>
        </r>
      </text>
    </comment>
  </commentList>
</comments>
</file>

<file path=xl/comments5.xml><?xml version="1.0" encoding="utf-8"?>
<comments xmlns="http://schemas.openxmlformats.org/spreadsheetml/2006/main">
  <authors>
    <author>Microsoft Office User</author>
  </authors>
  <commentList>
    <comment ref="C54" authorId="0" shapeId="0">
      <text>
        <r>
          <rPr>
            <b/>
            <sz val="10"/>
            <color indexed="81"/>
            <rFont val="Calibri"/>
          </rPr>
          <t>Rohan:</t>
        </r>
        <r>
          <rPr>
            <sz val="10"/>
            <color indexed="81"/>
            <rFont val="Calibri"/>
          </rPr>
          <t xml:space="preserve">
Does not quite add up</t>
        </r>
      </text>
    </comment>
    <comment ref="J79" authorId="0" shapeId="0">
      <text>
        <r>
          <rPr>
            <b/>
            <sz val="10"/>
            <color indexed="81"/>
            <rFont val="Calibri"/>
          </rPr>
          <t xml:space="preserve">Rohan: </t>
        </r>
        <r>
          <rPr>
            <sz val="10"/>
            <color indexed="81"/>
            <rFont val="Calibri"/>
          </rPr>
          <t xml:space="preserve">does not quite add up
</t>
        </r>
      </text>
    </comment>
  </commentList>
</comments>
</file>

<file path=xl/comments6.xml><?xml version="1.0" encoding="utf-8"?>
<comments xmlns="http://schemas.openxmlformats.org/spreadsheetml/2006/main">
  <authors>
    <author>Microsoft Office User</author>
  </authors>
  <commentList>
    <comment ref="Y6" authorId="0" shapeId="0">
      <text>
        <r>
          <rPr>
            <b/>
            <sz val="10"/>
            <color indexed="81"/>
            <rFont val="Calibri"/>
          </rPr>
          <t>Rohan:</t>
        </r>
        <r>
          <rPr>
            <sz val="10"/>
            <color indexed="81"/>
            <rFont val="Calibri"/>
          </rPr>
          <t xml:space="preserve">
Suggest using the figure 9370.6 for expenditure, see "Check" tab</t>
        </r>
      </text>
    </comment>
    <comment ref="AB6" authorId="0" shapeId="0">
      <text>
        <r>
          <rPr>
            <sz val="10"/>
            <color indexed="81"/>
            <rFont val="Calibri"/>
          </rPr>
          <t xml:space="preserve">Rohan: Total expenditure in 2014 &amp; 2015 are comparable to previous years, so have been kept blue
</t>
        </r>
      </text>
    </comment>
    <comment ref="B11" authorId="0" shapeId="0">
      <text>
        <r>
          <rPr>
            <b/>
            <sz val="10"/>
            <color indexed="81"/>
            <rFont val="Calibri"/>
          </rPr>
          <t xml:space="preserve">Rohan: </t>
        </r>
        <r>
          <rPr>
            <sz val="10"/>
            <color indexed="81"/>
            <rFont val="Calibri"/>
          </rPr>
          <t>Further detail about wage compensation can be found in the Exp (Tb9B) tab, e.g. Wages in cash versus in kind, and social contributions</t>
        </r>
      </text>
    </comment>
    <comment ref="B46" authorId="0" shapeId="0">
      <text>
        <r>
          <rPr>
            <sz val="10"/>
            <color indexed="81"/>
            <rFont val="Calibri"/>
          </rPr>
          <t xml:space="preserve">In 2014 &amp; 2015 all grants are aggregated in to this line item total "grants subsidies and transfers"
</t>
        </r>
      </text>
    </comment>
    <comment ref="AC113" authorId="0" shapeId="0">
      <text>
        <r>
          <rPr>
            <b/>
            <sz val="10"/>
            <color indexed="81"/>
            <rFont val="Calibri"/>
          </rPr>
          <t>Rohan:</t>
        </r>
        <r>
          <rPr>
            <sz val="10"/>
            <color indexed="81"/>
            <rFont val="Calibri"/>
          </rPr>
          <t xml:space="preserve">
From Table 10 2016 MYEFO</t>
        </r>
      </text>
    </comment>
    <comment ref="AD113" authorId="0" shapeId="0">
      <text>
        <r>
          <rPr>
            <b/>
            <sz val="10"/>
            <color indexed="81"/>
            <rFont val="Calibri"/>
          </rPr>
          <t>Microsoft Office User:</t>
        </r>
        <r>
          <rPr>
            <sz val="10"/>
            <color indexed="81"/>
            <rFont val="Calibri"/>
          </rPr>
          <t xml:space="preserve">
From 2016 MYEFO Table 10</t>
        </r>
      </text>
    </comment>
    <comment ref="AE113" authorId="0" shapeId="0">
      <text>
        <r>
          <rPr>
            <b/>
            <sz val="10"/>
            <color indexed="81"/>
            <rFont val="Calibri"/>
          </rPr>
          <t>Rohan:</t>
        </r>
        <r>
          <rPr>
            <sz val="10"/>
            <color indexed="81"/>
            <rFont val="Calibri"/>
          </rPr>
          <t xml:space="preserve">
From 2017 Budget Vol 3 Table 1
</t>
        </r>
      </text>
    </comment>
  </commentList>
</comments>
</file>

<file path=xl/comments7.xml><?xml version="1.0" encoding="utf-8"?>
<comments xmlns="http://schemas.openxmlformats.org/spreadsheetml/2006/main">
  <authors>
    <author>Jonathan</author>
    <author>Microsoft Office User</author>
  </authors>
  <commentList>
    <comment ref="A2" authorId="0" shapeId="0">
      <text>
        <r>
          <rPr>
            <b/>
            <sz val="9"/>
            <color indexed="81"/>
            <rFont val="Tahoma"/>
            <family val="2"/>
          </rPr>
          <t>Central government representing National, Provincial and Local Level Governments, Autonomous Bouganville Government and Commercial and Statutory Authorities</t>
        </r>
      </text>
    </comment>
    <comment ref="A47" authorId="1" shapeId="0">
      <text>
        <r>
          <rPr>
            <b/>
            <sz val="10"/>
            <color indexed="81"/>
            <rFont val="Calibri"/>
          </rPr>
          <t xml:space="preserve">Rohan:
</t>
        </r>
        <r>
          <rPr>
            <sz val="10"/>
            <color indexed="81"/>
            <rFont val="Calibri"/>
          </rPr>
          <t xml:space="preserve">From Table 10 (II)
</t>
        </r>
      </text>
    </comment>
    <comment ref="A51" authorId="0" shapeId="0">
      <text>
        <r>
          <rPr>
            <b/>
            <sz val="9"/>
            <color indexed="81"/>
            <rFont val="Tahoma"/>
            <family val="2"/>
          </rPr>
          <t>Central government representing National, Provincial and Local Level Governments, Autonomous Bouganville Government and Commercial and Statutory Authorities</t>
        </r>
      </text>
    </comment>
  </commentList>
</comments>
</file>

<file path=xl/comments8.xml><?xml version="1.0" encoding="utf-8"?>
<comments xmlns="http://schemas.openxmlformats.org/spreadsheetml/2006/main">
  <authors>
    <author>Rohan Fox</author>
    <author>Jonathan</author>
    <author>Jonathan Pryke</author>
  </authors>
  <commentList>
    <comment ref="A1" authorId="0" shapeId="0">
      <text>
        <r>
          <rPr>
            <b/>
            <sz val="9"/>
            <color indexed="81"/>
            <rFont val="Calibri"/>
            <family val="2"/>
          </rPr>
          <t>Rohan Fox:</t>
        </r>
        <r>
          <rPr>
            <sz val="9"/>
            <color indexed="81"/>
            <rFont val="Calibri"/>
            <family val="2"/>
          </rPr>
          <t xml:space="preserve">
In the GFS1986 format, finance data was reported as "net" data, whereas GFS2014 involves disaggregating data. This may make comparisons more difficult.</t>
        </r>
      </text>
    </comment>
    <comment ref="A2" authorId="1" shapeId="0">
      <text>
        <r>
          <rPr>
            <sz val="9"/>
            <color indexed="81"/>
            <rFont val="Calibri"/>
            <family val="2"/>
          </rPr>
          <t>Central government representing National, Provincial and Local Level Governments, Autonomous Bouganville Government and Commercial and Statutory Authorities</t>
        </r>
      </text>
    </comment>
    <comment ref="A21" authorId="0" shapeId="0">
      <text>
        <r>
          <rPr>
            <b/>
            <sz val="9"/>
            <color indexed="81"/>
            <rFont val="Calibri"/>
            <family val="2"/>
          </rPr>
          <t>Rohan Fox:</t>
        </r>
        <r>
          <rPr>
            <sz val="9"/>
            <color indexed="81"/>
            <rFont val="Calibri"/>
            <family val="2"/>
          </rPr>
          <t xml:space="preserve">
</t>
        </r>
      </text>
    </comment>
    <comment ref="A24" authorId="0" shapeId="0">
      <text>
        <r>
          <rPr>
            <b/>
            <sz val="9"/>
            <color indexed="81"/>
            <rFont val="Calibri"/>
            <family val="2"/>
          </rPr>
          <t>Rohan Fox:</t>
        </r>
        <r>
          <rPr>
            <sz val="9"/>
            <color indexed="81"/>
            <rFont val="Calibri"/>
            <family val="2"/>
          </rPr>
          <t xml:space="preserve">
Treasury bonds equal "New instruments" minus "Amortisation"</t>
        </r>
      </text>
    </comment>
    <comment ref="AA85" authorId="2" shapeId="0">
      <text>
        <r>
          <rPr>
            <b/>
            <sz val="9"/>
            <color indexed="81"/>
            <rFont val="Tahoma"/>
            <family val="2"/>
          </rPr>
          <t>Jonathan Pryke:</t>
        </r>
        <r>
          <rPr>
            <sz val="9"/>
            <color indexed="81"/>
            <rFont val="Tahoma"/>
            <family val="2"/>
          </rPr>
          <t xml:space="preserve">
This is the number from the pdf. Domestic and international financing don't add to this though. (e.g. see cell Q82)</t>
        </r>
      </text>
    </comment>
  </commentList>
</comments>
</file>

<file path=xl/comments9.xml><?xml version="1.0" encoding="utf-8"?>
<comments xmlns="http://schemas.openxmlformats.org/spreadsheetml/2006/main">
  <authors>
    <author>Jonathan</author>
    <author>Microsoft Office User</author>
  </authors>
  <commentList>
    <comment ref="A1"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22" authorId="1" shapeId="0">
      <text>
        <r>
          <rPr>
            <b/>
            <sz val="10"/>
            <color indexed="81"/>
            <rFont val="Calibri"/>
          </rPr>
          <t>Microsoft Office User:</t>
        </r>
        <r>
          <rPr>
            <sz val="10"/>
            <color indexed="81"/>
            <rFont val="Calibri"/>
          </rPr>
          <t xml:space="preserve">
2012-2015 data are "old" GDP calculations, 2016-2021 data are "new" Treasury GDP projections
</t>
        </r>
      </text>
    </comment>
    <comment ref="A25"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47" authorId="0" shapeId="0">
      <text>
        <r>
          <rPr>
            <b/>
            <sz val="9"/>
            <color indexed="81"/>
            <rFont val="Tahoma"/>
            <family val="2"/>
          </rPr>
          <t>Total nominal GDP by economic activity, Actual: National Statistics Office and Projections: Treasury Department.</t>
        </r>
      </text>
    </comment>
  </commentList>
</comments>
</file>

<file path=xl/sharedStrings.xml><?xml version="1.0" encoding="utf-8"?>
<sst xmlns="http://schemas.openxmlformats.org/spreadsheetml/2006/main" count="3039" uniqueCount="691">
  <si>
    <t>LEGEND, SOURCES AND NOTES</t>
  </si>
  <si>
    <t>This budget database was last updated on:</t>
  </si>
  <si>
    <t>by (database coordinator):</t>
  </si>
  <si>
    <t>Rohan Fox</t>
  </si>
  <si>
    <t>email:</t>
  </si>
  <si>
    <t>rohan.fox@anu.edu.au</t>
  </si>
  <si>
    <t>Welcome to the PNG budget information database</t>
  </si>
  <si>
    <t>This database is designed for use by any member of the public, researcher or government official.</t>
  </si>
  <si>
    <t>Notes and how to read this database:</t>
  </si>
  <si>
    <t>Change in accounting systems</t>
  </si>
  <si>
    <t>In 2016 the government of PNG updated its use of accounting standards from the old Government Finance Statistics (GFS) GFS1986 to GFS2014</t>
  </si>
  <si>
    <t>Notes on simplification</t>
  </si>
  <si>
    <t>Acronyms:</t>
  </si>
  <si>
    <t>FBO</t>
  </si>
  <si>
    <t>Final Budget Outcome</t>
  </si>
  <si>
    <t>Colour coding system</t>
  </si>
  <si>
    <t>Background colour:</t>
  </si>
  <si>
    <t>The background colour indicates whether the column data is projected or final data.</t>
  </si>
  <si>
    <t>White</t>
  </si>
  <si>
    <t>Final or "Actual" outcome</t>
  </si>
  <si>
    <t>Dark grey</t>
  </si>
  <si>
    <t>Text formatting</t>
  </si>
  <si>
    <t>Bold</t>
  </si>
  <si>
    <t>Figures in bold indicate a summary item that is a sum of the non-bolded items below it </t>
  </si>
  <si>
    <t>Italic</t>
  </si>
  <si>
    <t>Indicates that the figure is a subset of the non-bolded item above it</t>
  </si>
  <si>
    <t>Blue</t>
  </si>
  <si>
    <t>Used in the "compare" tabs to indicate data compiled using the old GFS1986 accounting standard</t>
  </si>
  <si>
    <t>Table of Contents</t>
  </si>
  <si>
    <t>Tab 1</t>
  </si>
  <si>
    <t>Legend &amp; sources</t>
  </si>
  <si>
    <t>Tab 2</t>
  </si>
  <si>
    <t>Popn, Inflation, GDP, Trade</t>
  </si>
  <si>
    <t>Tab 3</t>
  </si>
  <si>
    <t>GDP (Tb1)</t>
  </si>
  <si>
    <t>Tab 4</t>
  </si>
  <si>
    <t>Rev (Tb8)</t>
  </si>
  <si>
    <t>Tab 5</t>
  </si>
  <si>
    <t>Rev compare</t>
  </si>
  <si>
    <t>Comparison of revenue pre-2016 budget (GFS1986) and post-2016 Budget (GFS2014)</t>
  </si>
  <si>
    <t>Tab 6</t>
  </si>
  <si>
    <t>Exp (Tb9A)</t>
  </si>
  <si>
    <t>Tab 7</t>
  </si>
  <si>
    <t>Exp (Tb9B)</t>
  </si>
  <si>
    <t>Tab 8</t>
  </si>
  <si>
    <t>Exp compare</t>
  </si>
  <si>
    <t>Comparison of expenditure pre-2016 budget (GFS1986) and post-2016 Budget (GFS2014)</t>
  </si>
  <si>
    <t>Tab 9</t>
  </si>
  <si>
    <t>Fin (Tb10)</t>
  </si>
  <si>
    <t>Tab 10</t>
  </si>
  <si>
    <t>Fin compare</t>
  </si>
  <si>
    <t>Comparison of financial position pre-2016 budget (GFS1986) and post-2016 Budget (GFS2014)</t>
  </si>
  <si>
    <t>Tab 11</t>
  </si>
  <si>
    <t>Debt (Tb12)</t>
  </si>
  <si>
    <t>Tab 12</t>
  </si>
  <si>
    <t>Debt compare</t>
  </si>
  <si>
    <t>Comparison of government debt pre-2016 budget (GFS1986) and post-2016 Budget (GFS2014)</t>
  </si>
  <si>
    <t>Tab 13</t>
  </si>
  <si>
    <t>Price assumptions (Tb13)</t>
  </si>
  <si>
    <t>Special thanks to the following contributors -----------</t>
  </si>
  <si>
    <t>Jonathan Wilson</t>
  </si>
  <si>
    <t>Jonathan Pryke</t>
  </si>
  <si>
    <t>Paul Flanagan</t>
  </si>
  <si>
    <t>Stephen Howes</t>
  </si>
  <si>
    <t>Subject description</t>
  </si>
  <si>
    <t>Subject notes</t>
  </si>
  <si>
    <t>Population</t>
  </si>
  <si>
    <t xml:space="preserve">Source:  World Bank Development Indicator </t>
  </si>
  <si>
    <t>`</t>
  </si>
  <si>
    <t>Inflation</t>
  </si>
  <si>
    <t>Inflation, average consumer prices</t>
  </si>
  <si>
    <t>Annual % change</t>
  </si>
  <si>
    <t>Source: IMF World Economic Outlook database (accessed 1 Jan 2017)</t>
  </si>
  <si>
    <t>GDP</t>
  </si>
  <si>
    <t>Kina millions</t>
  </si>
  <si>
    <t>Source: Table 1, Vol 1 of PNG government budgets 1994-2017</t>
  </si>
  <si>
    <t>GDP, constant prices ("Real" GDP)</t>
  </si>
  <si>
    <t>(Real) GDP growth</t>
  </si>
  <si>
    <t>Trade</t>
  </si>
  <si>
    <t>Current account balance</t>
  </si>
  <si>
    <t>U.S. dollars, billions</t>
  </si>
  <si>
    <t>% of GDP</t>
  </si>
  <si>
    <t>Volume of imports of goods and services</t>
  </si>
  <si>
    <t>Volume of Imports of goods</t>
  </si>
  <si>
    <t>Volume of exports of goods and services</t>
  </si>
  <si>
    <t>Volume of exports of goods</t>
  </si>
  <si>
    <t>*Grey background indicates projected data</t>
  </si>
  <si>
    <t>TABLE 1: GROSS DOMESTIC PRODUCT BY</t>
  </si>
  <si>
    <t>ECONOMIC ACTIVITY AT CURRENT PRICES</t>
  </si>
  <si>
    <t>ACTUAL</t>
  </si>
  <si>
    <t>PROJECTION</t>
  </si>
  <si>
    <t>BPNG</t>
  </si>
  <si>
    <t>2015 Budget</t>
  </si>
  <si>
    <t>2016 Budget</t>
  </si>
  <si>
    <t>2017 Budget</t>
  </si>
  <si>
    <t>BY SECTOR</t>
  </si>
  <si>
    <t>Agriculture, Forestry and Fishing</t>
  </si>
  <si>
    <t>deflator</t>
  </si>
  <si>
    <t>rate of real growth</t>
  </si>
  <si>
    <t>Oil and Gas Extraction</t>
  </si>
  <si>
    <t>Mining and Quarrying</t>
  </si>
  <si>
    <t>Manufacturing</t>
  </si>
  <si>
    <t>Electricity, gas and water</t>
  </si>
  <si>
    <t>Construction</t>
  </si>
  <si>
    <t>Wholesale and retail trade</t>
  </si>
  <si>
    <t>Transport, storage and communication</t>
  </si>
  <si>
    <t>Finance, real estate and business services</t>
  </si>
  <si>
    <t>Community, social and personal services</t>
  </si>
  <si>
    <t xml:space="preserve">TOTAL GDP </t>
  </si>
  <si>
    <t>rate of real growth (%)</t>
  </si>
  <si>
    <t>rate of nominal growth (%)</t>
  </si>
  <si>
    <t>Total non-mining GDP</t>
  </si>
  <si>
    <t>real</t>
  </si>
  <si>
    <t>Table 8: CENTRAL GOVERNMENT REVENUE</t>
  </si>
  <si>
    <t>ECONOMIC CLASSIFICATION</t>
  </si>
  <si>
    <t>(Kina Million)</t>
  </si>
  <si>
    <t>TOTAL REVENUE (Incl. grants)</t>
  </si>
  <si>
    <t>TAXES</t>
  </si>
  <si>
    <t>Taxes on Income, Profits and Capital Gains</t>
  </si>
  <si>
    <t>Payable by individuals</t>
  </si>
  <si>
    <t xml:space="preserve">        Personal Income Tax</t>
  </si>
  <si>
    <t>Payable by corporations and other enterprises</t>
  </si>
  <si>
    <t xml:space="preserve">        Company Tax</t>
  </si>
  <si>
    <t xml:space="preserve">        Mining and Petroleum Taxes</t>
  </si>
  <si>
    <t xml:space="preserve">        Royalties Tax</t>
  </si>
  <si>
    <t xml:space="preserve">        Management Tax</t>
  </si>
  <si>
    <t>Other taxes on income, profits and capital gains</t>
  </si>
  <si>
    <t xml:space="preserve">        Dividend Withholding Tax Mining</t>
  </si>
  <si>
    <t>-</t>
  </si>
  <si>
    <t xml:space="preserve">        Dividend Withholding Tax Non Mining</t>
  </si>
  <si>
    <t xml:space="preserve">        Interest Withholding Tax</t>
  </si>
  <si>
    <t xml:space="preserve">        Sundry IRC Taxes &amp; Income</t>
  </si>
  <si>
    <t>Taxes on Payroll and Workforce</t>
  </si>
  <si>
    <t>Taxes on Goods and Services</t>
  </si>
  <si>
    <t>General taxes on goods and services</t>
  </si>
  <si>
    <t xml:space="preserve">        GST</t>
  </si>
  <si>
    <t>Taxes on financial and capital transactions</t>
  </si>
  <si>
    <t xml:space="preserve">        Stamp Duties</t>
  </si>
  <si>
    <t>Excise</t>
  </si>
  <si>
    <t xml:space="preserve">        Excise Duty</t>
  </si>
  <si>
    <t xml:space="preserve">        Import Excise</t>
  </si>
  <si>
    <t>Taxes on specific services</t>
  </si>
  <si>
    <t xml:space="preserve">        Bookmakers' Turnover Tax</t>
  </si>
  <si>
    <t xml:space="preserve">        Gaming Machine Turnover Tax</t>
  </si>
  <si>
    <t xml:space="preserve">        Departure Tax</t>
  </si>
  <si>
    <t>Taxes on use of goods and on permission to use goods or perform activities</t>
  </si>
  <si>
    <t xml:space="preserve">        Motor vehicles taxes</t>
  </si>
  <si>
    <t xml:space="preserve">        Other taxes on use of goods and on permission to use goods or perform activities</t>
  </si>
  <si>
    <t>Other taxes on goods and services</t>
  </si>
  <si>
    <t xml:space="preserve">        Sundry Taxes (Customs)</t>
  </si>
  <si>
    <t>Taxes on International Trade and Transactions</t>
  </si>
  <si>
    <t>Customs and other import duties</t>
  </si>
  <si>
    <t xml:space="preserve">        Import Duty</t>
  </si>
  <si>
    <t xml:space="preserve">        Other Import Taxes</t>
  </si>
  <si>
    <t>Taxes on exports</t>
  </si>
  <si>
    <t xml:space="preserve">        Export Tax</t>
  </si>
  <si>
    <t>Other taxes</t>
  </si>
  <si>
    <t xml:space="preserve">        Payable solely by business</t>
  </si>
  <si>
    <t xml:space="preserve">        Payable by other than business or unidentifiable</t>
  </si>
  <si>
    <t xml:space="preserve">    </t>
  </si>
  <si>
    <t>GRANTS</t>
  </si>
  <si>
    <t>From Foreign Governments</t>
  </si>
  <si>
    <t>From International Organizations</t>
  </si>
  <si>
    <t>From Other General Government Units</t>
  </si>
  <si>
    <t>OTHER REVENUE</t>
  </si>
  <si>
    <t>Property Income</t>
  </si>
  <si>
    <t>Interest</t>
  </si>
  <si>
    <t>Dividends</t>
  </si>
  <si>
    <t xml:space="preserve">        Mining Petroleum and Gas Dividends</t>
  </si>
  <si>
    <t xml:space="preserve">        Dividends from Statutory Authorites</t>
  </si>
  <si>
    <t xml:space="preserve">        Shares in Private Enterprise</t>
  </si>
  <si>
    <t xml:space="preserve">        Dividends from State Owned Enterprises</t>
  </si>
  <si>
    <t xml:space="preserve">        Other Dividends</t>
  </si>
  <si>
    <t>Rent</t>
  </si>
  <si>
    <t>Sales of goods and services</t>
  </si>
  <si>
    <t xml:space="preserve">        Administrative fees</t>
  </si>
  <si>
    <t xml:space="preserve">        Incidental sales by nonmarket establishments</t>
  </si>
  <si>
    <t>Fines, penalties, and forfeits</t>
  </si>
  <si>
    <t>Transfers not elsewhere classified</t>
  </si>
  <si>
    <t>REVENUE COMPARISONS</t>
  </si>
  <si>
    <t>BY ECONOMIC CLASSIFICATION</t>
  </si>
  <si>
    <t xml:space="preserve">ACTUAL </t>
  </si>
  <si>
    <t>(Kina million)</t>
  </si>
  <si>
    <t>TOTAL REVENUE AND GRANTS (GFS1986)</t>
  </si>
  <si>
    <t>Personal Income Tax</t>
  </si>
  <si>
    <t>Mining and Petroleum Taxes</t>
  </si>
  <si>
    <t>Royalties Tax</t>
  </si>
  <si>
    <t>Mining Levy</t>
  </si>
  <si>
    <t>Management Tax</t>
  </si>
  <si>
    <t>Dividend Withholding Tax Mining</t>
  </si>
  <si>
    <t>Dividend Withholding Tax Non Mining</t>
  </si>
  <si>
    <t>Dividend Withholding Tax</t>
  </si>
  <si>
    <t>Interest Withholding Tax</t>
  </si>
  <si>
    <t>Gaming Tax</t>
  </si>
  <si>
    <t>Other: Direct</t>
  </si>
  <si>
    <t>Sundry IRC Taxes &amp; Income</t>
  </si>
  <si>
    <t xml:space="preserve"> </t>
  </si>
  <si>
    <t>GST</t>
  </si>
  <si>
    <t>Stamp Duties</t>
  </si>
  <si>
    <t>Excise Duty</t>
  </si>
  <si>
    <t>Import Excise</t>
  </si>
  <si>
    <t>Excise Duty on Imports</t>
  </si>
  <si>
    <t>Gaming Machine Turnover Tax</t>
  </si>
  <si>
    <t>Departure Tax</t>
  </si>
  <si>
    <t>Motor vehicles taxes</t>
  </si>
  <si>
    <t>Other taxes on use of goods and on permission to use goods or perform activities</t>
  </si>
  <si>
    <t>Sundry Taxes (Customs)</t>
  </si>
  <si>
    <t>Import Duty</t>
  </si>
  <si>
    <t>Other Import Taxes</t>
  </si>
  <si>
    <t>Other Indirect</t>
  </si>
  <si>
    <t>Export Tax</t>
  </si>
  <si>
    <t>Export Duty</t>
  </si>
  <si>
    <t xml:space="preserve">     </t>
  </si>
  <si>
    <t>Budgetary Support</t>
  </si>
  <si>
    <t>Project Support Grants</t>
  </si>
  <si>
    <t>Property income</t>
  </si>
  <si>
    <t>Interest and fees from lending</t>
  </si>
  <si>
    <t>Other non-tax revenue</t>
  </si>
  <si>
    <t>Asset sales</t>
  </si>
  <si>
    <t>Injections from trust accounts</t>
  </si>
  <si>
    <t>TOTAL REVENUE</t>
  </si>
  <si>
    <t>Gross borrowing</t>
  </si>
  <si>
    <t xml:space="preserve">TABLE 9A: BUDGETARY GOVERNMENT EXPENDITURE </t>
  </si>
  <si>
    <t>TOTAL EXPENDITURE</t>
  </si>
  <si>
    <t>Compensation of Employees</t>
  </si>
  <si>
    <t>Wages and Salaries</t>
  </si>
  <si>
    <t>Wages and salaries in cash</t>
  </si>
  <si>
    <t>Wages and salaries in kind</t>
  </si>
  <si>
    <t>Employers' social contributions</t>
  </si>
  <si>
    <t>Use of goods and services</t>
  </si>
  <si>
    <t>Interest [GFS]</t>
  </si>
  <si>
    <t>Interest to Non residents</t>
  </si>
  <si>
    <t>Interest to residents other than general governments</t>
  </si>
  <si>
    <t>Grants</t>
  </si>
  <si>
    <t>Grants to other general governments current*</t>
  </si>
  <si>
    <t>Grants to other general governments capital</t>
  </si>
  <si>
    <t>Social Benefits</t>
  </si>
  <si>
    <t>Social assistance benefits in cash</t>
  </si>
  <si>
    <t>Other expenses</t>
  </si>
  <si>
    <t>Other expense - Current transfers not elsewhere classified</t>
  </si>
  <si>
    <t>Other expense - Capital transfers not elsewhere classified</t>
  </si>
  <si>
    <t>Premiums, fees, and claims related to no life insurance and standardized guarantee schemes</t>
  </si>
  <si>
    <t>Net Aquisition Nonfinancial assets</t>
  </si>
  <si>
    <t>NFA:Fixed assets</t>
  </si>
  <si>
    <t>NFA:Buildings and structures</t>
  </si>
  <si>
    <t>NFA:Dwellings</t>
  </si>
  <si>
    <t>NFA:Buildings other than dwellings</t>
  </si>
  <si>
    <t>NFA:Other structures</t>
  </si>
  <si>
    <t>NFA:Transport equipment</t>
  </si>
  <si>
    <t>NFA:Machinery &amp; equipment other than transport equipment</t>
  </si>
  <si>
    <t>NFA:Information, computer, &amp; telecommunications equipment</t>
  </si>
  <si>
    <t>NFA:Land</t>
  </si>
  <si>
    <t>NFA:Intangible nonproduced assets</t>
  </si>
  <si>
    <t>Out of scope for GFS coding purposes</t>
  </si>
  <si>
    <t>TABLE 9B: BUDGETARY GOVERNMENT EXPENDITURE</t>
  </si>
  <si>
    <t xml:space="preserve">National Departments </t>
  </si>
  <si>
    <t xml:space="preserve">Compensation of Employees </t>
  </si>
  <si>
    <t xml:space="preserve">        Wages and salaries [GFS] </t>
  </si>
  <si>
    <t xml:space="preserve">        Wages and salaries in cash</t>
  </si>
  <si>
    <t xml:space="preserve">        Wages and salaries in kind</t>
  </si>
  <si>
    <t xml:space="preserve">        Employers' social contributions </t>
  </si>
  <si>
    <t xml:space="preserve">Use of goods and services </t>
  </si>
  <si>
    <t xml:space="preserve">Grants </t>
  </si>
  <si>
    <t>Social benefits</t>
  </si>
  <si>
    <t xml:space="preserve">Other expenses </t>
  </si>
  <si>
    <t xml:space="preserve">Net Aquisition Nonfinancial assets </t>
  </si>
  <si>
    <t xml:space="preserve">        Aquisition of Fixed assets (Buildings and Structures) </t>
  </si>
  <si>
    <t xml:space="preserve">        NFA: Buildings other than dwellings</t>
  </si>
  <si>
    <t xml:space="preserve">        NFA: Dwellings</t>
  </si>
  <si>
    <t xml:space="preserve">        NFA: Fixed assets</t>
  </si>
  <si>
    <t xml:space="preserve">        NFA: Information, computer &amp; telecommunications equipment</t>
  </si>
  <si>
    <t xml:space="preserve">        NFA: Intangible nonproduced assets</t>
  </si>
  <si>
    <t xml:space="preserve">        NFA: Land</t>
  </si>
  <si>
    <t xml:space="preserve">        NFA: Machinery &amp; equipment other than transport equipment</t>
  </si>
  <si>
    <t xml:space="preserve">        NFA: Other structures</t>
  </si>
  <si>
    <t xml:space="preserve">        NFA: Transport equipment</t>
  </si>
  <si>
    <t>OEFCIVOA: Other accounts receivable</t>
  </si>
  <si>
    <t>Out of scope for GFS recording purposes</t>
  </si>
  <si>
    <t xml:space="preserve">Provincial Governments </t>
  </si>
  <si>
    <t xml:space="preserve">        Grants to other general governments capital</t>
  </si>
  <si>
    <t xml:space="preserve">        Grants to other general governments current</t>
  </si>
  <si>
    <t xml:space="preserve">Autonomous Bougainville Government </t>
  </si>
  <si>
    <t xml:space="preserve">        Grants to other general government capital </t>
  </si>
  <si>
    <t xml:space="preserve">Commercial &amp; Statutory Authorities </t>
  </si>
  <si>
    <t xml:space="preserve">Debt Servicing Costs </t>
  </si>
  <si>
    <t xml:space="preserve">Interest [GFS] </t>
  </si>
  <si>
    <t xml:space="preserve">        To residents other than general government [GFS]       </t>
  </si>
  <si>
    <t xml:space="preserve">Concessional Loans </t>
  </si>
  <si>
    <t xml:space="preserve">From Foreign Governments </t>
  </si>
  <si>
    <t xml:space="preserve">From International Organizations </t>
  </si>
  <si>
    <t xml:space="preserve">From Other General Government Units </t>
  </si>
  <si>
    <t>EXPENDITURE COMPARISONS</t>
  </si>
  <si>
    <t>NATIONAL DEPARTMENTS</t>
  </si>
  <si>
    <t>Personal Emoluments</t>
  </si>
  <si>
    <t>Goods and Services</t>
  </si>
  <si>
    <t xml:space="preserve">        General Goods and Services</t>
  </si>
  <si>
    <t xml:space="preserve">        Education Subsidies</t>
  </si>
  <si>
    <t xml:space="preserve">        Pre-March 2003 Arrears Payments</t>
  </si>
  <si>
    <t xml:space="preserve">        Structural Adjustment Payments</t>
  </si>
  <si>
    <t xml:space="preserve">        Court Orders</t>
  </si>
  <si>
    <t>Grants Subsidies and Transfers</t>
  </si>
  <si>
    <t>Acquisition of Existing Assets</t>
  </si>
  <si>
    <t>Capital Formation</t>
  </si>
  <si>
    <t>Write Offs and Depreciation/Other</t>
  </si>
  <si>
    <t>Aquisition of Fixed assets (Buildings and Structures)</t>
  </si>
  <si>
    <t>Utilities, Rentals and Property Costs</t>
  </si>
  <si>
    <t>PROVINCIAL GOVERNMENTS</t>
  </si>
  <si>
    <t xml:space="preserve">        Teachers Salaries</t>
  </si>
  <si>
    <t xml:space="preserve">        Staffing Grants</t>
  </si>
  <si>
    <t xml:space="preserve">                Teachers Leave Fares</t>
  </si>
  <si>
    <t xml:space="preserve">                Public Servant Salaries</t>
  </si>
  <si>
    <t xml:space="preserve">                Public Servant Leave Fares</t>
  </si>
  <si>
    <t xml:space="preserve">                Village Courts Allowances</t>
  </si>
  <si>
    <t>Goods and Other Services</t>
  </si>
  <si>
    <t>Education Subsidies / Function Grant</t>
  </si>
  <si>
    <t>Derivation/Agriculture Function Grant</t>
  </si>
  <si>
    <t>Administration / Block Grants</t>
  </si>
  <si>
    <t>Other Service Delivery Function Grant</t>
  </si>
  <si>
    <t>Health Function Grant</t>
  </si>
  <si>
    <t>Conditional Grants</t>
  </si>
  <si>
    <t xml:space="preserve">        Provincial Infr / Transp Maint Grant</t>
  </si>
  <si>
    <t xml:space="preserve">        LLG Grant</t>
  </si>
  <si>
    <t xml:space="preserve">                Local &amp; Village Services / Rural LLG</t>
  </si>
  <si>
    <t xml:space="preserve">                Town and Urban Services/Urban LLG Grant</t>
  </si>
  <si>
    <t xml:space="preserve">                Village Court Function Grant</t>
  </si>
  <si>
    <t>Utilities, rentals and property costs</t>
  </si>
  <si>
    <t>AUTONOMOUS BOUGAINVILLE GOVERNMENT</t>
  </si>
  <si>
    <t>Recurrent Grant</t>
  </si>
  <si>
    <t>Goods &amp; Services</t>
  </si>
  <si>
    <t>Others</t>
  </si>
  <si>
    <t>COMMERCIAL &amp; STATUTORY AUTHORITIES</t>
  </si>
  <si>
    <t>Acquisition of existing assets</t>
  </si>
  <si>
    <t>INTEREST/DEBT SERVICING COSTS</t>
  </si>
  <si>
    <t>INTEREST PAYMENTS</t>
  </si>
  <si>
    <t>Domestic</t>
  </si>
  <si>
    <t>External</t>
  </si>
  <si>
    <t>TABLE 10: TRANSACTIONS IN ASSETS AND</t>
  </si>
  <si>
    <t>LIABILITIES FOR CENTRAL GOVERNMENT</t>
  </si>
  <si>
    <t>(Kina million, unless otherwise stated)</t>
  </si>
  <si>
    <t>NET ACQUISITION OF FINANCIAL ASSETS</t>
  </si>
  <si>
    <t>Currency and deposits</t>
  </si>
  <si>
    <t>Other accounts receivable</t>
  </si>
  <si>
    <t>NET INCURRENCE OF LIABILITIES</t>
  </si>
  <si>
    <t>Debt securities</t>
  </si>
  <si>
    <t xml:space="preserve">        New instruments</t>
  </si>
  <si>
    <t xml:space="preserve">        Amortisation</t>
  </si>
  <si>
    <t xml:space="preserve">        Treasury Bills</t>
  </si>
  <si>
    <t xml:space="preserve">        Treasury Bonds</t>
  </si>
  <si>
    <t>Other accounts payable</t>
  </si>
  <si>
    <t>Loans</t>
  </si>
  <si>
    <t xml:space="preserve">        New borrowing</t>
  </si>
  <si>
    <t>Net Domestic Financing</t>
  </si>
  <si>
    <t>Net domestic market borrowing</t>
  </si>
  <si>
    <t>New instruments</t>
  </si>
  <si>
    <t>New Borrowing</t>
  </si>
  <si>
    <t>Amortisation</t>
  </si>
  <si>
    <t>Less Amortisation</t>
  </si>
  <si>
    <t>-4622 0</t>
  </si>
  <si>
    <t>Treasury Bills</t>
  </si>
  <si>
    <t>Treasury Bonds</t>
  </si>
  <si>
    <t>Investment financing</t>
  </si>
  <si>
    <t>Other domestic financing</t>
  </si>
  <si>
    <t>Net External Financing</t>
  </si>
  <si>
    <t>Net Financing</t>
  </si>
  <si>
    <t xml:space="preserve">  Domestic</t>
  </si>
  <si>
    <t xml:space="preserve">  External</t>
  </si>
  <si>
    <t xml:space="preserve">    Concessional</t>
  </si>
  <si>
    <t xml:space="preserve">    Commercial</t>
  </si>
  <si>
    <t xml:space="preserve">    Extraordinary</t>
  </si>
  <si>
    <t xml:space="preserve">Gross amortisation </t>
  </si>
  <si>
    <t xml:space="preserve">Total revenue and grants </t>
  </si>
  <si>
    <t>Total expenditure and net lending</t>
  </si>
  <si>
    <t xml:space="preserve">  % of GDP</t>
  </si>
  <si>
    <t>Total Financing Requirement</t>
  </si>
  <si>
    <t>Note: 2005 includes the issuance of K457 million in Inscribed stocks to replace Treasury bills.</t>
  </si>
  <si>
    <t>(a) In 2004 the Government provided a Bond issue of KG3 million to the POSF in consideration of the obligation owed by the Government for accumulated superannuation contribution to the POSF scheme.</t>
  </si>
  <si>
    <t>TABLE 12: STOCKS IN CENTRAL GOVERNMENT DEBT</t>
  </si>
  <si>
    <t>(Kina, Million, unless otherwise stated)</t>
  </si>
  <si>
    <t>Treasury Bonds/Inscribed Stock</t>
  </si>
  <si>
    <t xml:space="preserve">        Concessional financing</t>
  </si>
  <si>
    <t xml:space="preserve">        Commercial financing</t>
  </si>
  <si>
    <t xml:space="preserve">        Extraordinary financing/Securities</t>
  </si>
  <si>
    <t xml:space="preserve">        Concessional financing/International Agencies</t>
  </si>
  <si>
    <t xml:space="preserve">        Commercial financing/Commercial loans</t>
  </si>
  <si>
    <t xml:space="preserve">        Extraordinary financing</t>
  </si>
  <si>
    <t>Total Central Government Debt</t>
  </si>
  <si>
    <t>Total debt as percentage of GDP</t>
  </si>
  <si>
    <t>Gross Domestic Product</t>
  </si>
  <si>
    <t>Inscribed Stock</t>
  </si>
  <si>
    <t>Other Domestic debt</t>
  </si>
  <si>
    <t>Domestic debt as % GDP</t>
  </si>
  <si>
    <t>International Agencies</t>
  </si>
  <si>
    <t>Commercial Loans</t>
  </si>
  <si>
    <t>Extraordinary financing</t>
  </si>
  <si>
    <t>Other Loans</t>
  </si>
  <si>
    <t>External debt as % GDP</t>
  </si>
  <si>
    <t>Total Public Debt Outstanding</t>
  </si>
  <si>
    <t>TABLE 13: OTHER MAJOR ASSUMPTIONS</t>
  </si>
  <si>
    <t>UNDERLYING THE BUDGET</t>
  </si>
  <si>
    <t>Total Real GDP (%)</t>
  </si>
  <si>
    <t>Non-mining Real GDP (%)</t>
  </si>
  <si>
    <t>Average on Average (%)</t>
  </si>
  <si>
    <t>Dec on Dec (%)</t>
  </si>
  <si>
    <t>Exchange rate</t>
  </si>
  <si>
    <t>Real Exchance Rate Index (2007 =100)</t>
  </si>
  <si>
    <t>Interest rate</t>
  </si>
  <si>
    <t>Kina Rate Facility (KFR)</t>
  </si>
  <si>
    <t>Inscribed Stock (3 year yield)</t>
  </si>
  <si>
    <t>Mineral Prices</t>
  </si>
  <si>
    <t>Gold (US$/ton)</t>
  </si>
  <si>
    <t>Copper (US$/ton)</t>
  </si>
  <si>
    <t>Oil (Kutubu crude: US$/barrel)</t>
  </si>
  <si>
    <t>LNG (US$ per thousand Cubic feet)</t>
  </si>
  <si>
    <t>Condensate (US$/barrel)</t>
  </si>
  <si>
    <t>Nickel (US$/tonne)</t>
  </si>
  <si>
    <t>Cobalt (US$/tonne)</t>
  </si>
  <si>
    <t>Black</t>
  </si>
  <si>
    <t>Version (most recent data source)</t>
  </si>
  <si>
    <t>It compiles data from PNG Treasury, BPNG, IMF and the World Bank to create a single, comparative spreadsheet where line items in budgets can be compared across time.</t>
  </si>
  <si>
    <t>1995 Budget</t>
  </si>
  <si>
    <t>1996 Budget</t>
  </si>
  <si>
    <t>1999 Budget</t>
  </si>
  <si>
    <t xml:space="preserve">       District Support Grants</t>
  </si>
  <si>
    <t xml:space="preserve">       Other</t>
  </si>
  <si>
    <t>MRSF net drawdown</t>
  </si>
  <si>
    <t>Temporary advance</t>
  </si>
  <si>
    <t xml:space="preserve">                New instruments</t>
  </si>
  <si>
    <t xml:space="preserve">                Amortisation</t>
  </si>
  <si>
    <t xml:space="preserve">        Extraordinary financiing</t>
  </si>
  <si>
    <t xml:space="preserve">                New borrowing</t>
  </si>
  <si>
    <t xml:space="preserve">                New Borrowing</t>
  </si>
  <si>
    <t xml:space="preserve">                Less Amortisation</t>
  </si>
  <si>
    <t xml:space="preserve">        Commercial fundraising</t>
  </si>
  <si>
    <t xml:space="preserve">        External extraordinary financing</t>
  </si>
  <si>
    <t xml:space="preserve">               New instruments</t>
  </si>
  <si>
    <t xml:space="preserve">               Amortisation</t>
  </si>
  <si>
    <t>1998 Budget</t>
  </si>
  <si>
    <t>We have found that the changes were not major, making most comparisons over time reasonable</t>
  </si>
  <si>
    <t>If there are any errors/typos in found in the database, do please notify the database coordinator</t>
  </si>
  <si>
    <t>The 2016 budget was the first to implement these changes, and the statistics from the final budget outcomes since 2012 were updated to the new GFS2014 format</t>
  </si>
  <si>
    <t>Indicates data compiled using GFS 2014 accounting standard</t>
  </si>
  <si>
    <t>This database takes information from seven budget tables, which are presented in the same format as in the budget, and are separated in the tabs below</t>
  </si>
  <si>
    <t>Table 1 Nominal &amp; real GDP and contribution by sector</t>
  </si>
  <si>
    <t>Table 8 Revenue classified by taxes, grants and other income</t>
  </si>
  <si>
    <t>Table 9A Expenditure</t>
  </si>
  <si>
    <t>Table 9B Expenditure disaggregated at national and sub-national level</t>
  </si>
  <si>
    <t>Table 10 Financial position</t>
  </si>
  <si>
    <t>Table 12 Government debt</t>
  </si>
  <si>
    <t>Table 13 Other major assumptions underlying the budget</t>
  </si>
  <si>
    <t>The format is the same as found in the PNG national government budgets</t>
  </si>
  <si>
    <t>Similarly, some line items have not been included if they duplicate exactly the summary line item above them</t>
  </si>
  <si>
    <t xml:space="preserve">        Current</t>
  </si>
  <si>
    <t xml:space="preserve">                Cash</t>
  </si>
  <si>
    <t xml:space="preserve">                In-Kind</t>
  </si>
  <si>
    <t xml:space="preserve">        Capital</t>
  </si>
  <si>
    <t xml:space="preserve">        Current </t>
  </si>
  <si>
    <t xml:space="preserve">                In-Kind </t>
  </si>
  <si>
    <t xml:space="preserve">                Cash </t>
  </si>
  <si>
    <t xml:space="preserve">        Capital </t>
  </si>
  <si>
    <t xml:space="preserve">    Taxes on International Trade and Transactions</t>
  </si>
  <si>
    <t xml:space="preserve">        Salaries/Wages (Group Tax)</t>
  </si>
  <si>
    <t xml:space="preserve">        Individual Income Tax (Assessed)</t>
  </si>
  <si>
    <t>Wages and salaries [GFS]</t>
  </si>
  <si>
    <t>Actual social contributions</t>
  </si>
  <si>
    <t>Grants to other general government units</t>
  </si>
  <si>
    <t>Other expense - Premiums</t>
  </si>
  <si>
    <t xml:space="preserve">Wages and salaries [GFS] </t>
  </si>
  <si>
    <t xml:space="preserve">Employers' social contributions </t>
  </si>
  <si>
    <t xml:space="preserve">Aquisition of Fixed assets (Buildings and Structures) </t>
  </si>
  <si>
    <t xml:space="preserve"> Compensation of Employees </t>
  </si>
  <si>
    <t xml:space="preserve"> Wages and salaries [GFS] </t>
  </si>
  <si>
    <t xml:space="preserve"> Employers' social contributions </t>
  </si>
  <si>
    <t xml:space="preserve"> Use of goods and services </t>
  </si>
  <si>
    <t xml:space="preserve"> Grants </t>
  </si>
  <si>
    <t xml:space="preserve"> Grants to other general governments current* </t>
  </si>
  <si>
    <t xml:space="preserve"> Grants to other general governments capital </t>
  </si>
  <si>
    <t xml:space="preserve"> Net Aquisition Nonfinancial assets </t>
  </si>
  <si>
    <t xml:space="preserve"> Aquisition of Fixed assets (Buildings and Structures) </t>
  </si>
  <si>
    <t xml:space="preserve"> Grants to other general governments current </t>
  </si>
  <si>
    <t xml:space="preserve"> Other expenses </t>
  </si>
  <si>
    <t>Wages and salaries</t>
  </si>
  <si>
    <t>Grants to other general government current</t>
  </si>
  <si>
    <r>
      <t xml:space="preserve">        </t>
    </r>
    <r>
      <rPr>
        <i/>
        <sz val="10"/>
        <rFont val="Helvetica Neue"/>
      </rPr>
      <t xml:space="preserve">To nonresidents [GFS] </t>
    </r>
  </si>
  <si>
    <t>2016 Budget Projections</t>
  </si>
  <si>
    <t>2016 Budget projections</t>
  </si>
  <si>
    <t>period of instability from mid-90's to mid 2000's, low inflation 2003 (crisis) to 2006, spike in 2008, falling till 2011, rising since 2011</t>
  </si>
  <si>
    <t>projected to fall in 2018</t>
  </si>
  <si>
    <t>Conducted analysis in 2015 regarding cost of goods in grocery stores in Moresby and Canberra</t>
  </si>
  <si>
    <t>Net acquisition of financial assets</t>
  </si>
  <si>
    <t xml:space="preserve">    Currency and deposits</t>
  </si>
  <si>
    <t xml:space="preserve">    Other accounts receivable</t>
  </si>
  <si>
    <t xml:space="preserve">    Monetary gold and special drawing rights (SDR's)</t>
  </si>
  <si>
    <t xml:space="preserve">    Loans</t>
  </si>
  <si>
    <t xml:space="preserve">    Insurance, pension, and standardized guarantee schemes</t>
  </si>
  <si>
    <t xml:space="preserve">    Financial derivatives and employee stock options</t>
  </si>
  <si>
    <t>Net incurrence of liabilities</t>
  </si>
  <si>
    <t xml:space="preserve">    Debt securities</t>
  </si>
  <si>
    <t xml:space="preserve">    Other accounts payable</t>
  </si>
  <si>
    <t xml:space="preserve">      Concessional financing</t>
  </si>
  <si>
    <t xml:space="preserve">      Commercial fundraising</t>
  </si>
  <si>
    <t xml:space="preserve">      Extraordinary financiing</t>
  </si>
  <si>
    <t>1997 Budget</t>
  </si>
  <si>
    <t>Notes:</t>
  </si>
  <si>
    <t>GDP calculations</t>
  </si>
  <si>
    <t>According to 2016 IMF Article IV, the difference in "new" and "old" GDP figures is a result of new data sources, including using the Household Income and Expenditure (HIES) survey to extrapolate the value of the informal sector</t>
  </si>
  <si>
    <t>nominal</t>
  </si>
  <si>
    <t>Previous budget projection comparisons</t>
  </si>
  <si>
    <t>Total GDP*</t>
  </si>
  <si>
    <t>nominal (a)</t>
  </si>
  <si>
    <t>Deflator</t>
  </si>
  <si>
    <t>real (b)</t>
  </si>
  <si>
    <t>rate of nominal growth</t>
  </si>
  <si>
    <t>2015 Budget projections</t>
  </si>
  <si>
    <t>2014 Budget projections</t>
  </si>
  <si>
    <t>(2013-2018)</t>
  </si>
  <si>
    <r>
      <t xml:space="preserve">    </t>
    </r>
    <r>
      <rPr>
        <sz val="10"/>
        <color theme="6" tint="-0.499984740745262"/>
        <rFont val="Helvetica Neue"/>
      </rPr>
      <t>Loans</t>
    </r>
  </si>
  <si>
    <t>Used for previous budget projection comparisons</t>
  </si>
  <si>
    <t>Source 2000-2015: NSO and BPNG (accessed 30 Jan 2017)</t>
  </si>
  <si>
    <t>Source 2016-2021: 2017 Budget Table 13</t>
  </si>
  <si>
    <t>Data from the IMF has been included for inflation and trade, as their dataset went back the furthest to 1980</t>
  </si>
  <si>
    <t>Fiscal data using the new format goes back to 2012. This can be found in the "Rev (Tb8)", "Exp (Tb9A)" "Exp(Tb9b)", "Fin (Tb10)" and "Debt (Tb12)" tabs.</t>
  </si>
  <si>
    <t>In these "compare"  tabs data using GFS1986 is indicated in blue, while GFS2014 is indicated by black</t>
  </si>
  <si>
    <t>Longer time series can be found in those table which have the suffix "compare" in the tab title.</t>
  </si>
  <si>
    <t>Sources</t>
  </si>
  <si>
    <t>Updates</t>
  </si>
  <si>
    <t>The budget database will be updated twice a year to reflect new data when the FBO and new budget are released. It will also be updated as required if any errors are spotted or more historical data becomes available.</t>
  </si>
  <si>
    <t>All the data is from PNG budgets, except for the "Popn, Inflation, GDP, Trade" tab which draws broader economic data from a range of sources, as indicated.</t>
  </si>
  <si>
    <t>Budgeted/projected outcome based on the most recent budget (including revised estimates), or on whatever data sorce is used.</t>
  </si>
  <si>
    <t>(2016-2020)</t>
  </si>
  <si>
    <t>(2015-2019)</t>
  </si>
  <si>
    <t>Due to the change in accounting systems, only data from the 2016 budget is comparable and cand be used in this way, except for Tb1 where GDP projections are shown back to the 2014 budget.</t>
  </si>
  <si>
    <t>As the database is updated, the number of previous budget comparisons possible will grow.</t>
  </si>
  <si>
    <t>Nominal GDP (new)</t>
  </si>
  <si>
    <t xml:space="preserve">Nominal GDP (old) </t>
  </si>
  <si>
    <t>Source: IMF Article IV for 2006-2013; and 2016 projections onwards from 2017 Budget (from debt tables - see "Debt (Tb12)" tab)</t>
  </si>
  <si>
    <t>The old and new GDP series is shown in the Popn, Inflation, GDP and GDP (Tb1) tab</t>
  </si>
  <si>
    <t>In recent years, PNG GDP has been calculated by Treasury. This is referred to as the old GDP series.</t>
  </si>
  <si>
    <t>A new GDP series (2006-2013) has been calculated by NSO, and new GDP projections (2016-2021) based on this new series (which shows much higher GDP) have been calculated by PNG Treasury</t>
  </si>
  <si>
    <t>As of the time of the release of this database, the NSO has not yet released real GDP figures using the new methodology</t>
  </si>
  <si>
    <t>Previous budget projections have been added below the current dataset to compare how projections have changed over time. This is not done for the "compare" tabs or for "Prices (Tb 13)".</t>
  </si>
  <si>
    <t>The base year for real GDP calculations is 1998.</t>
  </si>
  <si>
    <t>1998 Kina millions</t>
  </si>
  <si>
    <t>N/A</t>
  </si>
  <si>
    <t>Comments</t>
  </si>
  <si>
    <t>(Note: if you are looking at a note in one of the far left columns and cannot see the note, try scrolling the data as far as possible to the left. You should be able to see it)</t>
  </si>
  <si>
    <t>Comments and notes on particular data are available by hovering the mouse over cells that have a little red tab in the top right corner</t>
  </si>
  <si>
    <t>Real government revenue per capita</t>
  </si>
  <si>
    <t>GDP (old)</t>
  </si>
  <si>
    <t>Deflator base year 1998</t>
  </si>
  <si>
    <t>Deflator base year 2015</t>
  </si>
  <si>
    <t>Real revenue (2015 prices)</t>
  </si>
  <si>
    <t>GoPNG Funded Projects</t>
  </si>
  <si>
    <t>Donor funded project grants</t>
  </si>
  <si>
    <t>TOTAL EXPENDITURE AND NET LENDING</t>
  </si>
  <si>
    <t>Teaching</t>
  </si>
  <si>
    <t>Misc - Non-Dept</t>
  </si>
  <si>
    <t>Development Budget</t>
  </si>
  <si>
    <t>Construction and Maintenance</t>
  </si>
  <si>
    <t xml:space="preserve">        Design and Construction</t>
  </si>
  <si>
    <t xml:space="preserve">        Maintenance Works</t>
  </si>
  <si>
    <t xml:space="preserve">        Minor Power Houses</t>
  </si>
  <si>
    <t>Fixed commitments</t>
  </si>
  <si>
    <t xml:space="preserve">        National Departments</t>
  </si>
  <si>
    <t xml:space="preserve">        Provinces</t>
  </si>
  <si>
    <t xml:space="preserve">        Statutory Institutions</t>
  </si>
  <si>
    <t xml:space="preserve">        Domestic Funds</t>
  </si>
  <si>
    <t xml:space="preserve">        Infrastructure Tax Credits</t>
  </si>
  <si>
    <t xml:space="preserve">        Concessional Loans</t>
  </si>
  <si>
    <t xml:space="preserve">        Commerical Loans</t>
  </si>
  <si>
    <t>Total expenditure &amp; net lending</t>
  </si>
  <si>
    <t>Revenue</t>
  </si>
  <si>
    <t>Andrew Anton Mako</t>
  </si>
  <si>
    <t>Expenditure minus interest</t>
  </si>
  <si>
    <t>Population growth rate</t>
  </si>
  <si>
    <t>Real GDP base year 2015</t>
  </si>
  <si>
    <t>Real GDP base year 1998</t>
  </si>
  <si>
    <t>Real GDP per capita 1998 prices</t>
  </si>
  <si>
    <t>Real GDP per capita 2015 prices</t>
  </si>
  <si>
    <t>Real expenditure minus interest</t>
  </si>
  <si>
    <t>Net Lending to CSA's</t>
  </si>
  <si>
    <t>Additional Investment/Priority Expenditure</t>
  </si>
  <si>
    <t xml:space="preserve">        Staffing Grant </t>
  </si>
  <si>
    <t xml:space="preserve">        Teachers Leave Fares</t>
  </si>
  <si>
    <t xml:space="preserve">        Public Servant Salaries</t>
  </si>
  <si>
    <t xml:space="preserve">        Public Servant Leave Fares</t>
  </si>
  <si>
    <t>All the best and happy researching</t>
  </si>
  <si>
    <t>GRAPHS</t>
  </si>
  <si>
    <t>Real revenue (excl. grants) per capita</t>
  </si>
  <si>
    <t>Real grants per capita</t>
  </si>
  <si>
    <t>Real expenditure</t>
  </si>
  <si>
    <t>Referencing</t>
  </si>
  <si>
    <t>You will be able to tell the most recent source of data through its addition to the title of the database, for example, currently the title is PNG Budget Database (2017 Budget)</t>
  </si>
  <si>
    <t>ANALYSIS</t>
  </si>
  <si>
    <t>Tab 14</t>
  </si>
  <si>
    <t>Analysis</t>
  </si>
  <si>
    <t>https://devpolicy.crawford.anu.edu.au/png-project/png-budget-database</t>
  </si>
  <si>
    <t>Difference</t>
  </si>
  <si>
    <t>Concessional Loans</t>
  </si>
  <si>
    <t>LNG Equity Purchase</t>
  </si>
  <si>
    <t>TRANSFERS TO PROVINCES AND L/LEVEL GOVTS</t>
  </si>
  <si>
    <t>Reappropriations/(Savings) from Trust Accounts</t>
  </si>
  <si>
    <t>2013 Budget</t>
  </si>
  <si>
    <t>Win Nicholas</t>
  </si>
  <si>
    <t>This sheet shows how data from various sheets can be combined to do analysis.</t>
  </si>
  <si>
    <t>ASSET AND LIABILITY COMPARISONS</t>
  </si>
  <si>
    <t>Deficit (-)/ Surplus (+)</t>
  </si>
  <si>
    <t>TOTAL REVENUE AND GRANTS (GFS2014)</t>
  </si>
  <si>
    <t xml:space="preserve">        Dividends</t>
  </si>
  <si>
    <t xml:space="preserve">                Mining Petroleum and Gas Dividends</t>
  </si>
  <si>
    <t xml:space="preserve">                        Dividends from Statutory Authorites</t>
  </si>
  <si>
    <t xml:space="preserve">                        Shares in Private Enterprise</t>
  </si>
  <si>
    <t xml:space="preserve">                        Dividends from State Owned Enterprises</t>
  </si>
  <si>
    <t xml:space="preserve">                        Other Dividends</t>
  </si>
  <si>
    <t xml:space="preserve">        Mining and Petroleum Dividends</t>
  </si>
  <si>
    <t>NON TAX REVENUE</t>
  </si>
  <si>
    <t>AIA</t>
  </si>
  <si>
    <t xml:space="preserve">        Other</t>
  </si>
  <si>
    <t xml:space="preserve">        MRSF/SWF transfer (Other)</t>
  </si>
  <si>
    <t>Company Tax</t>
  </si>
  <si>
    <t>Bookmakers Turnover Tax</t>
  </si>
  <si>
    <t>Other Taxes</t>
  </si>
  <si>
    <t>Infrastructure Tax Credit</t>
  </si>
  <si>
    <r>
      <t>2016 Budget</t>
    </r>
    <r>
      <rPr>
        <sz val="10"/>
        <color rgb="FF3366FF"/>
        <rFont val="Helvetica Neue"/>
      </rPr>
      <t>/ 2013 FBO</t>
    </r>
  </si>
  <si>
    <r>
      <rPr>
        <sz val="10"/>
        <color theme="1"/>
        <rFont val="Helvetica Neue"/>
      </rPr>
      <t>2016 Budget</t>
    </r>
    <r>
      <rPr>
        <sz val="10"/>
        <color rgb="FF3366FF"/>
        <rFont val="Helvetica Neue"/>
      </rPr>
      <t>/ 2013 FBO</t>
    </r>
  </si>
  <si>
    <r>
      <rPr>
        <sz val="10"/>
        <color theme="1"/>
        <rFont val="Helvetica Neue"/>
      </rPr>
      <t>2016 Budget</t>
    </r>
    <r>
      <rPr>
        <sz val="10"/>
        <color rgb="FF3366FF"/>
        <rFont val="Helvetica Neue"/>
      </rPr>
      <t>/ 2015 FBO</t>
    </r>
  </si>
  <si>
    <r>
      <rPr>
        <sz val="10"/>
        <color theme="1"/>
        <rFont val="Helvetica Neue"/>
      </rPr>
      <t>2017 Budget</t>
    </r>
    <r>
      <rPr>
        <sz val="10"/>
        <color rgb="FF3366FF"/>
        <rFont val="Helvetica Neue"/>
      </rPr>
      <t>/ 2015 FBO</t>
    </r>
  </si>
  <si>
    <t xml:space="preserve">        Police goods and service grants</t>
  </si>
  <si>
    <t xml:space="preserve">        Recurrent Goods and Services</t>
  </si>
  <si>
    <t xml:space="preserve">        National Function and power grants</t>
  </si>
  <si>
    <t xml:space="preserve">        Others</t>
  </si>
  <si>
    <t>2012  Budget</t>
  </si>
  <si>
    <t>Light Green</t>
  </si>
  <si>
    <t>Dark Green</t>
  </si>
  <si>
    <r>
      <rPr>
        <sz val="10"/>
        <color theme="1"/>
        <rFont val="Helvetica Neue"/>
      </rPr>
      <t>2016 Budget</t>
    </r>
    <r>
      <rPr>
        <sz val="10"/>
        <color rgb="FF00B050"/>
        <rFont val="Helvetica Neue"/>
      </rPr>
      <t>/ 2015 FBO</t>
    </r>
  </si>
  <si>
    <r>
      <rPr>
        <sz val="10"/>
        <color theme="1"/>
        <rFont val="Helvetica Neue"/>
      </rPr>
      <t>2017 Budget</t>
    </r>
    <r>
      <rPr>
        <sz val="10"/>
        <color rgb="FF00B050"/>
        <rFont val="Helvetica Neue"/>
      </rPr>
      <t>/ 2015 FBO</t>
    </r>
  </si>
  <si>
    <t>NET ASSETS MINUS NET LIABILITIES/DEFICIT)</t>
  </si>
  <si>
    <t>Total revenue and grants (old)</t>
  </si>
  <si>
    <t>Total revenue and grants (by addition)</t>
  </si>
  <si>
    <t>Total revenue and grants (new)</t>
  </si>
  <si>
    <t>Total expenditure and net lending Tb9B (new)</t>
  </si>
  <si>
    <t>DEVELOPMENT BUDGET (PIP)</t>
  </si>
  <si>
    <t>Total expenditure and net lending (exp compare) (old)</t>
  </si>
  <si>
    <t>Surplus/(Deficit) (Fin compare) (old)</t>
  </si>
  <si>
    <t>Revenue minus Expenditure (rev &amp; exp compare) (old)</t>
  </si>
  <si>
    <t>Revenue minus Expenditure (rev &amp; exp compare) (new)</t>
  </si>
  <si>
    <t>Direct investment in Provinces, Districts and LLG's</t>
  </si>
  <si>
    <t xml:space="preserve">        Direct investment in provinces</t>
  </si>
  <si>
    <t xml:space="preserve">        Direct investment in districts</t>
  </si>
  <si>
    <t xml:space="preserve">        Direct investment in LLG's</t>
  </si>
  <si>
    <t>Direct investment in key priorities (Alotau accord &amp; others)</t>
  </si>
  <si>
    <t>Direct investment in other activities (Infrastructure)</t>
  </si>
  <si>
    <t>Real expenditure (net of interest) per capita</t>
  </si>
  <si>
    <t>Total revenue and grants</t>
  </si>
  <si>
    <t>DEVELOPMENT BUDGET (PIP) (from various sources)</t>
  </si>
  <si>
    <t>Real revenue excl. Grants (2015 prices)</t>
  </si>
  <si>
    <t xml:space="preserve">2013 Budget </t>
  </si>
  <si>
    <t>2014 Budget</t>
  </si>
  <si>
    <t>Revenue (old)</t>
  </si>
  <si>
    <t>Revenue (new)</t>
  </si>
  <si>
    <t>Expenditure (old)</t>
  </si>
  <si>
    <t>Expenditure (new)</t>
  </si>
  <si>
    <t>Difference between old and new</t>
  </si>
  <si>
    <t>COMPARISONS &amp; CHECKS</t>
  </si>
  <si>
    <t>National departments (by addition) (new)</t>
  </si>
  <si>
    <t>National departments Tb9B (new)</t>
  </si>
  <si>
    <t>Development spending can, however, still be found in the budget and is reported in this version up to 2017.</t>
  </si>
  <si>
    <t xml:space="preserve">In 2014, GoPNG stopped budgeting using the recurrent/development divide. </t>
  </si>
  <si>
    <t>Although there is still a development budget (Vol III), the split between development and recurrent spending has not been used since then in reporting expenditure.</t>
  </si>
  <si>
    <t>Indicates expenditure data relating to 2014 and 2015 is in GFS1986 format, but is no longer split by recurrent and development expenditure categories, so is not comparable to previous data</t>
  </si>
  <si>
    <t xml:space="preserve">There are also some discrepancies sometimes between totals and the sum or their components and totals as presented at different points in the budget. </t>
  </si>
  <si>
    <t xml:space="preserve">There are some differences (which can be seen on the "Check” tab, but overall these are not so large that the longer time series cannot be used. </t>
  </si>
  <si>
    <t>Again, these tend to be fairly small and can be seen on the “Check” tab where they are explained to the extent possible.</t>
  </si>
  <si>
    <r>
      <t xml:space="preserve">For those who want to use the database in their work. Please acknowledge the database as the </t>
    </r>
    <r>
      <rPr>
        <i/>
        <sz val="11"/>
        <color theme="1"/>
        <rFont val="Helvetica Neue"/>
      </rPr>
      <t>Devpolicy PNG Budget Database</t>
    </r>
    <r>
      <rPr>
        <sz val="11"/>
        <color theme="1"/>
        <rFont val="Helvetica Neue"/>
      </rPr>
      <t>, with the date accessed and URL below.</t>
    </r>
  </si>
  <si>
    <t>Suggestions for comparisons</t>
  </si>
  <si>
    <t>Difference as % of old total</t>
  </si>
  <si>
    <t>a.</t>
  </si>
  <si>
    <t>b.</t>
  </si>
  <si>
    <t>Net lending (+) / Net borrowing (-)</t>
  </si>
  <si>
    <t>For ease of reading, some line items from the original budgets have not been included if they contain no data.</t>
  </si>
  <si>
    <t>"Fin (Tb10)" data comes from Table 10(I) of the budget, except for "Net lending/borrowing" which comes from Table 10(2).</t>
  </si>
  <si>
    <t>Tab 15</t>
  </si>
  <si>
    <t>Check</t>
  </si>
  <si>
    <t>Provides some examples of graphs and analysis using budget data</t>
  </si>
  <si>
    <t>Total expenditure and net lending Tb9A (new)</t>
  </si>
  <si>
    <t>Compares old and new data (i.e. GFS1986 and GFS2014), as well as aggregates and summed components.</t>
  </si>
  <si>
    <t>National department expenditure(GFS2014) includes interest for the years 2012 to 2014, but not afterwards, suggest removing interest from 2012-2014 national dept figures if comparing across time</t>
  </si>
  <si>
    <t>In 2011, using GFS1986, there is a difference between the deficit and revenue minus expenditure; suggest using figure for total expenditure used in the deficit calculation (i.e. total expenditure = 9370.6 (p.19 of 2013 Budget)).</t>
  </si>
  <si>
    <t>Total expenditure (exp compare) (old) (by addition)</t>
  </si>
  <si>
    <t>Total expenditure Tb9B (new) (by addition)</t>
  </si>
  <si>
    <t>Total expenditure and net lending Tb9A (new) (by addition)</t>
  </si>
  <si>
    <t>Surplus/(Deficit) (Tb10) (new)</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</si>
</sst>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_(* \(#,##0.00\);_(* &quot;-&quot;??_);_(@_)"/>
    <numFmt numFmtId="165" formatCode="_(* #,##0.0_);_(* \(#,##0.0\);_(* &quot;-&quot;??_);_(@_)"/>
    <numFmt numFmtId="166" formatCode="_(* #,##0_);_(* \(#,##0\);_(* &quot;-&quot;??_);_(@_)"/>
    <numFmt numFmtId="167" formatCode="0.0"/>
    <numFmt numFmtId="168" formatCode="0.0%"/>
    <numFmt numFmtId="169" formatCode="#,##0.0"/>
    <numFmt numFmtId="170" formatCode="#,##0.0_ ;[Red]\-#,##0.0\ "/>
    <numFmt numFmtId="171" formatCode="0.000"/>
  </numFmts>
  <fonts count="83">
    <font>
      <sz val="11"/>
      <color theme="1"/>
      <name val="Calibri"/>
      <family val="2"/>
      <scheme val="minor"/>
    </font>
    <font>
      <sz val="11"/>
      <color theme="1"/>
      <name val="Calibri"/>
      <family val="2"/>
      <scheme val="minor"/>
    </font>
    <font>
      <b/>
      <sz val="10"/>
      <name val="Helvetica Neue"/>
    </font>
    <font>
      <b/>
      <sz val="10"/>
      <color rgb="FFFF0000"/>
      <name val="Helvetica Neue"/>
    </font>
    <font>
      <sz val="10"/>
      <name val="Helvetica Neue"/>
    </font>
    <font>
      <sz val="10"/>
      <color rgb="FFFF0000"/>
      <name val="Helvetica Neue"/>
    </font>
    <font>
      <b/>
      <u/>
      <sz val="10"/>
      <name val="Helvetica Neue"/>
    </font>
    <font>
      <b/>
      <sz val="10"/>
      <color rgb="FF000000"/>
      <name val="Helvetica Neue"/>
    </font>
    <font>
      <b/>
      <sz val="10"/>
      <color theme="1"/>
      <name val="Helvetica Neue"/>
    </font>
    <font>
      <sz val="10"/>
      <color theme="1"/>
      <name val="Helvetica Neue"/>
    </font>
    <font>
      <sz val="11"/>
      <name val="Calibri"/>
      <family val="2"/>
    </font>
    <font>
      <b/>
      <sz val="9"/>
      <color indexed="81"/>
      <name val="Tahoma"/>
      <family val="2"/>
    </font>
    <font>
      <sz val="9"/>
      <color indexed="81"/>
      <name val="Tahoma"/>
      <family val="2"/>
    </font>
    <font>
      <b/>
      <sz val="12"/>
      <name val="Helvetica Neue"/>
    </font>
    <font>
      <i/>
      <sz val="10"/>
      <color theme="1"/>
      <name val="Helvetica Neue"/>
    </font>
    <font>
      <b/>
      <sz val="10"/>
      <color theme="6" tint="-0.499984740745262"/>
      <name val="Helvetica Neue"/>
    </font>
    <font>
      <sz val="10"/>
      <color theme="6" tint="-0.499984740745262"/>
      <name val="Helvetica Neue"/>
    </font>
    <font>
      <sz val="10"/>
      <color theme="7" tint="-0.499984740745262"/>
      <name val="Helvetica Neue"/>
    </font>
    <font>
      <u/>
      <sz val="11"/>
      <color theme="10"/>
      <name val="Calibri"/>
      <family val="2"/>
      <scheme val="minor"/>
    </font>
    <font>
      <u/>
      <sz val="11"/>
      <color theme="11"/>
      <name val="Calibri"/>
      <family val="2"/>
      <scheme val="minor"/>
    </font>
    <font>
      <sz val="10"/>
      <color theme="3" tint="0.39997558519241921"/>
      <name val="Helvetica Neue"/>
    </font>
    <font>
      <i/>
      <sz val="10"/>
      <color rgb="FFFF0000"/>
      <name val="Helvetica Neue"/>
    </font>
    <font>
      <sz val="10"/>
      <color theme="5"/>
      <name val="Helvetica Neue"/>
    </font>
    <font>
      <sz val="9"/>
      <color indexed="81"/>
      <name val="Calibri"/>
      <family val="2"/>
    </font>
    <font>
      <b/>
      <sz val="9"/>
      <color indexed="81"/>
      <name val="Calibri"/>
      <family val="2"/>
    </font>
    <font>
      <sz val="10"/>
      <name val="Calibri"/>
      <family val="2"/>
      <scheme val="minor"/>
    </font>
    <font>
      <sz val="10"/>
      <color rgb="FF333333"/>
      <name val="Helvetica Neue"/>
    </font>
    <font>
      <sz val="10"/>
      <color rgb="FF0070C0"/>
      <name val="Helvetica Neue"/>
    </font>
    <font>
      <b/>
      <sz val="10"/>
      <color rgb="FF3366FF"/>
      <name val="Helvetica Neue"/>
    </font>
    <font>
      <sz val="10"/>
      <color rgb="FF3366FF"/>
      <name val="Helvetica Neue"/>
    </font>
    <font>
      <i/>
      <sz val="10"/>
      <color rgb="FF3366FF"/>
      <name val="Helvetica Neue"/>
    </font>
    <font>
      <i/>
      <sz val="9"/>
      <color rgb="FF3366FF"/>
      <name val="Helvetica Neue"/>
    </font>
    <font>
      <sz val="11"/>
      <color theme="1"/>
      <name val="Helvetica Neue"/>
    </font>
    <font>
      <b/>
      <sz val="11"/>
      <color rgb="FF3366FF"/>
      <name val="Helvetica Neue"/>
    </font>
    <font>
      <sz val="11"/>
      <color rgb="FFFF0000"/>
      <name val="Helvetica Neue"/>
    </font>
    <font>
      <b/>
      <sz val="12"/>
      <color theme="1"/>
      <name val="Helvetica Neue"/>
    </font>
    <font>
      <sz val="11"/>
      <name val="Helvetica Neue"/>
    </font>
    <font>
      <sz val="11"/>
      <color theme="3" tint="0.39997558519241921"/>
      <name val="Helvetica Neue"/>
    </font>
    <font>
      <sz val="11"/>
      <color theme="5"/>
      <name val="Helvetica Neue"/>
    </font>
    <font>
      <i/>
      <sz val="10"/>
      <color rgb="FF000000"/>
      <name val="Helvetica Neue"/>
    </font>
    <font>
      <sz val="10"/>
      <color rgb="FF000000"/>
      <name val="Helvetica Neue"/>
    </font>
    <font>
      <i/>
      <sz val="10"/>
      <name val="Helvetica Neue"/>
    </font>
    <font>
      <b/>
      <i/>
      <sz val="10"/>
      <name val="Helvetica Neue"/>
    </font>
    <font>
      <i/>
      <sz val="10"/>
      <color theme="6" tint="-0.499984740745262"/>
      <name val="Helvetica Neue"/>
    </font>
    <font>
      <i/>
      <sz val="11"/>
      <color theme="1"/>
      <name val="Helvetica Neue"/>
    </font>
    <font>
      <b/>
      <sz val="11"/>
      <color theme="1"/>
      <name val="Helvetica Neue"/>
    </font>
    <font>
      <b/>
      <sz val="16"/>
      <color theme="1"/>
      <name val="Helvetica Neue"/>
    </font>
    <font>
      <b/>
      <sz val="14"/>
      <color theme="1"/>
      <name val="Helvetica Neue"/>
    </font>
    <font>
      <u/>
      <sz val="11"/>
      <color theme="10"/>
      <name val="Helvetica Neue"/>
    </font>
    <font>
      <sz val="11"/>
      <color rgb="FF3366FF"/>
      <name val="Helvetica Neue"/>
    </font>
    <font>
      <sz val="18"/>
      <color theme="1"/>
      <name val="Helvetica Neue"/>
    </font>
    <font>
      <b/>
      <i/>
      <sz val="12"/>
      <color theme="1"/>
      <name val="Helvetica Neue"/>
    </font>
    <font>
      <i/>
      <sz val="14"/>
      <color theme="1"/>
      <name val="Helvetica Neue"/>
    </font>
    <font>
      <sz val="10"/>
      <color rgb="FF505050"/>
      <name val="Helvetica Neue"/>
    </font>
    <font>
      <b/>
      <sz val="11"/>
      <name val="Helvetica Neue"/>
    </font>
    <font>
      <i/>
      <sz val="9"/>
      <color theme="1"/>
      <name val="Helvetica Neue"/>
    </font>
    <font>
      <i/>
      <u/>
      <sz val="11"/>
      <color theme="10"/>
      <name val="Calibri"/>
      <scheme val="minor"/>
    </font>
    <font>
      <sz val="12"/>
      <color rgb="FF222222"/>
      <name val="Arial"/>
    </font>
    <font>
      <b/>
      <sz val="10"/>
      <color theme="0"/>
      <name val="Helvetica Neue"/>
    </font>
    <font>
      <sz val="10"/>
      <color theme="0"/>
      <name val="Helvetica Neue"/>
    </font>
    <font>
      <b/>
      <sz val="16"/>
      <color theme="6" tint="-0.499984740745262"/>
      <name val="Helvetica Neue"/>
    </font>
    <font>
      <sz val="10"/>
      <color theme="6" tint="-0.499984740745262"/>
      <name val="Calibri"/>
      <family val="2"/>
      <scheme val="minor"/>
    </font>
    <font>
      <sz val="12"/>
      <color theme="6" tint="-0.499984740745262"/>
      <name val="Calibri"/>
      <family val="2"/>
      <scheme val="minor"/>
    </font>
    <font>
      <b/>
      <u/>
      <sz val="10"/>
      <color theme="6" tint="-0.499984740745262"/>
      <name val="Helvetica Neue"/>
    </font>
    <font>
      <sz val="12"/>
      <color theme="6" tint="-0.499984740745262"/>
      <name val="Helvetica Neue"/>
    </font>
    <font>
      <b/>
      <sz val="11"/>
      <color theme="6" tint="-0.499984740745262"/>
      <name val="Calibri"/>
      <family val="2"/>
      <scheme val="minor"/>
    </font>
    <font>
      <sz val="11"/>
      <color theme="6" tint="-0.499984740745262"/>
      <name val="Calibri"/>
      <family val="2"/>
      <scheme val="minor"/>
    </font>
    <font>
      <sz val="11"/>
      <color theme="6" tint="-0.499984740745262"/>
      <name val="Helvetica Neue"/>
    </font>
    <font>
      <i/>
      <sz val="10"/>
      <color theme="1"/>
      <name val="Calibri"/>
      <family val="2"/>
      <scheme val="minor"/>
    </font>
    <font>
      <sz val="10"/>
      <color indexed="81"/>
      <name val="Calibri"/>
    </font>
    <font>
      <b/>
      <sz val="10"/>
      <color indexed="81"/>
      <name val="Calibri"/>
    </font>
    <font>
      <b/>
      <sz val="10"/>
      <color theme="3" tint="0.39997558519241921"/>
      <name val="Helvetica Neue"/>
    </font>
    <font>
      <b/>
      <sz val="11"/>
      <color theme="1"/>
      <name val="Calibri"/>
      <family val="2"/>
      <scheme val="minor"/>
    </font>
    <font>
      <sz val="14"/>
      <color theme="1"/>
      <name val="Calibri"/>
      <family val="2"/>
      <scheme val="minor"/>
    </font>
    <font>
      <u/>
      <sz val="12"/>
      <color theme="10"/>
      <name val="Calibri"/>
      <family val="2"/>
      <scheme val="minor"/>
    </font>
    <font>
      <b/>
      <sz val="12"/>
      <color theme="1"/>
      <name val="Calibri"/>
      <family val="2"/>
      <scheme val="minor"/>
    </font>
    <font>
      <b/>
      <sz val="10"/>
      <color rgb="FFC00000"/>
      <name val="Helvetica Neue"/>
    </font>
    <font>
      <b/>
      <sz val="10"/>
      <color theme="0" tint="-0.499984740745262"/>
      <name val="Helvetica Neue"/>
    </font>
    <font>
      <b/>
      <sz val="10"/>
      <color rgb="FF00B050"/>
      <name val="Helvetica Neue"/>
    </font>
    <font>
      <sz val="10"/>
      <color rgb="FF00B050"/>
      <name val="Helvetica Neue"/>
    </font>
    <font>
      <b/>
      <sz val="14"/>
      <color theme="1"/>
      <name val="Calibri"/>
      <family val="2"/>
      <scheme val="minor"/>
    </font>
    <font>
      <b/>
      <sz val="16"/>
      <color theme="1"/>
      <name val="Calibri"/>
      <family val="2"/>
      <scheme val="minor"/>
    </font>
    <font>
      <sz val="11"/>
      <color rgb="FF00B050"/>
      <name val="Helvetica Neue"/>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rgb="FF000000"/>
      </patternFill>
    </fill>
    <fill>
      <patternFill patternType="solid">
        <fgColor theme="4" tint="0.79998168889431442"/>
        <bgColor indexed="64"/>
      </patternFill>
    </fill>
  </fills>
  <borders count="24">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rgb="FFCDCDCD"/>
      </left>
      <right style="thin">
        <color rgb="FFCDCDCD"/>
      </right>
      <top style="thin">
        <color rgb="FFCDCDCD"/>
      </top>
      <bottom style="thin">
        <color rgb="FFCDCDCD"/>
      </bottom>
      <diagonal/>
    </border>
    <border>
      <left style="thin">
        <color rgb="FFCDCDCD"/>
      </left>
      <right style="thin">
        <color rgb="FFCDCDCD"/>
      </right>
      <top/>
      <bottom style="thin">
        <color rgb="FFCDCDCD"/>
      </bottom>
      <diagonal/>
    </border>
    <border>
      <left style="thin">
        <color rgb="FFCDCDCD"/>
      </left>
      <right style="thin">
        <color rgb="FFCDCDCD"/>
      </right>
      <top/>
      <bottom/>
      <diagonal/>
    </border>
    <border>
      <left style="thin">
        <color rgb="FFCDCDCD"/>
      </left>
      <right style="thin">
        <color rgb="FFCDCDCD"/>
      </right>
      <top/>
      <bottom style="thin">
        <color auto="1"/>
      </bottom>
      <diagonal/>
    </border>
    <border>
      <left style="thin">
        <color rgb="FFCDCDCD"/>
      </left>
      <right/>
      <top/>
      <bottom/>
      <diagonal/>
    </border>
    <border>
      <left style="thin">
        <color rgb="FFCDCDCD"/>
      </left>
      <right/>
      <top style="thin">
        <color auto="1"/>
      </top>
      <bottom style="thin">
        <color auto="1"/>
      </bottom>
      <diagonal/>
    </border>
    <border>
      <left/>
      <right/>
      <top style="thin">
        <color rgb="FFCDCDCD"/>
      </top>
      <bottom style="thin">
        <color rgb="FFCDCDCD"/>
      </bottom>
      <diagonal/>
    </border>
    <border>
      <left style="thin">
        <color rgb="FFCDCDCD"/>
      </left>
      <right/>
      <top style="thin">
        <color rgb="FFCDCDCD"/>
      </top>
      <bottom/>
      <diagonal/>
    </border>
    <border>
      <left style="thin">
        <color rgb="FFCDCDCD"/>
      </left>
      <right/>
      <top style="thin">
        <color auto="1"/>
      </top>
      <bottom style="double">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CDCDCD"/>
      </left>
      <right/>
      <top/>
      <bottom style="thin">
        <color auto="1"/>
      </bottom>
      <diagonal/>
    </border>
    <border>
      <left style="thin">
        <color auto="1"/>
      </left>
      <right/>
      <top style="thin">
        <color auto="1"/>
      </top>
      <bottom style="thin">
        <color auto="1"/>
      </bottom>
      <diagonal/>
    </border>
    <border>
      <left/>
      <right/>
      <top style="dotted">
        <color auto="1"/>
      </top>
      <bottom/>
      <diagonal/>
    </border>
  </borders>
  <cellStyleXfs count="1602">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842">
    <xf numFmtId="0" fontId="0" fillId="0" borderId="0" xfId="0"/>
    <xf numFmtId="0" fontId="4" fillId="0" borderId="0" xfId="0" applyNumberFormat="1" applyFont="1" applyFill="1" applyBorder="1" applyAlignment="1">
      <alignment vertical="top"/>
    </xf>
    <xf numFmtId="0" fontId="2" fillId="0" borderId="0" xfId="0" applyNumberFormat="1" applyFont="1" applyFill="1" applyBorder="1" applyAlignment="1">
      <alignment horizontal="right" vertical="top"/>
    </xf>
    <xf numFmtId="0" fontId="9" fillId="0" borderId="0" xfId="0" applyFont="1"/>
    <xf numFmtId="0" fontId="8" fillId="0" borderId="1" xfId="0" applyFont="1" applyBorder="1"/>
    <xf numFmtId="0" fontId="8" fillId="0" borderId="0" xfId="0" applyFont="1" applyFill="1" applyBorder="1"/>
    <xf numFmtId="0" fontId="8" fillId="0" borderId="1" xfId="0" applyFont="1" applyFill="1" applyBorder="1"/>
    <xf numFmtId="0" fontId="8" fillId="0" borderId="0" xfId="0" applyFont="1" applyFill="1"/>
    <xf numFmtId="0" fontId="8" fillId="0" borderId="0" xfId="0" applyFont="1"/>
    <xf numFmtId="0" fontId="8" fillId="0" borderId="0" xfId="0" applyFont="1" applyBorder="1"/>
    <xf numFmtId="0" fontId="9" fillId="0" borderId="0" xfId="0" applyFont="1" applyBorder="1"/>
    <xf numFmtId="0" fontId="9" fillId="0" borderId="3" xfId="0" applyFont="1" applyBorder="1"/>
    <xf numFmtId="0" fontId="2" fillId="0" borderId="0" xfId="3" applyFont="1"/>
    <xf numFmtId="0" fontId="2" fillId="0" borderId="1" xfId="3" applyFont="1" applyBorder="1"/>
    <xf numFmtId="0" fontId="4" fillId="0" borderId="0" xfId="3" applyFont="1"/>
    <xf numFmtId="169" fontId="4" fillId="0" borderId="0" xfId="3" applyNumberFormat="1" applyFont="1"/>
    <xf numFmtId="0" fontId="4" fillId="0" borderId="0" xfId="3" applyFont="1" applyBorder="1"/>
    <xf numFmtId="0" fontId="2" fillId="0" borderId="0" xfId="3" applyFont="1" applyBorder="1"/>
    <xf numFmtId="0" fontId="16" fillId="0" borderId="0" xfId="0" applyNumberFormat="1" applyFont="1" applyFill="1" applyBorder="1" applyAlignment="1">
      <alignment vertical="top"/>
    </xf>
    <xf numFmtId="0" fontId="9" fillId="0" borderId="0" xfId="0" applyFont="1" applyFill="1"/>
    <xf numFmtId="0" fontId="5" fillId="0" borderId="0" xfId="0" applyFont="1" applyFill="1" applyBorder="1"/>
    <xf numFmtId="0" fontId="16" fillId="0" borderId="0" xfId="0" applyFont="1" applyFill="1" applyBorder="1"/>
    <xf numFmtId="0" fontId="9" fillId="0" borderId="0" xfId="0" applyFont="1" applyAlignment="1">
      <alignment wrapText="1"/>
    </xf>
    <xf numFmtId="0" fontId="16" fillId="0" borderId="0" xfId="0" applyFont="1"/>
    <xf numFmtId="0" fontId="16" fillId="0" borderId="0" xfId="3" applyFont="1"/>
    <xf numFmtId="0" fontId="16" fillId="0" borderId="3" xfId="0" applyNumberFormat="1" applyFont="1" applyFill="1" applyBorder="1" applyAlignment="1">
      <alignment vertical="top"/>
    </xf>
    <xf numFmtId="0" fontId="9" fillId="0" borderId="0" xfId="0" applyFont="1" applyAlignment="1"/>
    <xf numFmtId="0" fontId="8" fillId="0" borderId="5" xfId="0" applyFont="1" applyBorder="1"/>
    <xf numFmtId="0" fontId="5" fillId="0" borderId="0" xfId="0" applyFont="1"/>
    <xf numFmtId="0" fontId="16" fillId="0" borderId="0" xfId="0" applyFont="1" applyFill="1"/>
    <xf numFmtId="0" fontId="5" fillId="0" borderId="0" xfId="0" applyFont="1" applyFill="1"/>
    <xf numFmtId="0" fontId="9" fillId="0" borderId="3" xfId="0" applyFont="1" applyFill="1" applyBorder="1"/>
    <xf numFmtId="0" fontId="4" fillId="0" borderId="0" xfId="0" applyFont="1"/>
    <xf numFmtId="0" fontId="17" fillId="0" borderId="0" xfId="0" applyFont="1"/>
    <xf numFmtId="0" fontId="2" fillId="0" borderId="1" xfId="0" applyFont="1" applyBorder="1"/>
    <xf numFmtId="0" fontId="2" fillId="0" borderId="0" xfId="0" applyFont="1"/>
    <xf numFmtId="0" fontId="4" fillId="0" borderId="0" xfId="0" applyFont="1" applyBorder="1"/>
    <xf numFmtId="0" fontId="4" fillId="0" borderId="0" xfId="0" applyNumberFormat="1" applyFont="1" applyFill="1" applyBorder="1" applyAlignment="1">
      <alignment horizontal="right" vertical="top"/>
    </xf>
    <xf numFmtId="0" fontId="2" fillId="0" borderId="2" xfId="0" applyFont="1" applyBorder="1"/>
    <xf numFmtId="0" fontId="20" fillId="0" borderId="0" xfId="0" applyFont="1"/>
    <xf numFmtId="167" fontId="20" fillId="0" borderId="0" xfId="0" applyNumberFormat="1" applyFont="1" applyFill="1"/>
    <xf numFmtId="167" fontId="20" fillId="0" borderId="0" xfId="3" applyNumberFormat="1" applyFont="1"/>
    <xf numFmtId="0" fontId="5" fillId="0" borderId="0" xfId="0" applyNumberFormat="1" applyFont="1" applyFill="1" applyBorder="1" applyAlignment="1">
      <alignment horizontal="right" vertical="top"/>
    </xf>
    <xf numFmtId="0" fontId="3" fillId="0" borderId="1" xfId="0" applyFont="1" applyBorder="1"/>
    <xf numFmtId="0" fontId="4" fillId="0" borderId="1" xfId="3" applyFont="1" applyBorder="1"/>
    <xf numFmtId="0" fontId="9" fillId="0" borderId="1" xfId="0" applyFont="1" applyBorder="1"/>
    <xf numFmtId="0" fontId="4" fillId="0" borderId="0" xfId="3" applyFont="1" applyAlignment="1">
      <alignment horizontal="right"/>
    </xf>
    <xf numFmtId="0" fontId="4" fillId="0" borderId="5" xfId="3" applyFont="1" applyBorder="1"/>
    <xf numFmtId="0" fontId="9" fillId="0" borderId="5" xfId="0" applyFont="1" applyBorder="1" applyAlignment="1"/>
    <xf numFmtId="0" fontId="5" fillId="0" borderId="0" xfId="0" applyFont="1" applyAlignment="1">
      <alignment horizontal="right"/>
    </xf>
    <xf numFmtId="0" fontId="21" fillId="0" borderId="0" xfId="0" applyFont="1"/>
    <xf numFmtId="0" fontId="3" fillId="0" borderId="0" xfId="0" applyFont="1" applyBorder="1"/>
    <xf numFmtId="0" fontId="3" fillId="0" borderId="2" xfId="0" applyFont="1" applyBorder="1"/>
    <xf numFmtId="0" fontId="3" fillId="0" borderId="0" xfId="0" applyFont="1" applyFill="1" applyBorder="1"/>
    <xf numFmtId="0" fontId="3" fillId="0" borderId="3" xfId="0" applyFont="1" applyFill="1" applyBorder="1"/>
    <xf numFmtId="0" fontId="3" fillId="0" borderId="1" xfId="0" applyFont="1" applyFill="1" applyBorder="1"/>
    <xf numFmtId="0" fontId="21" fillId="0" borderId="0" xfId="0" applyFont="1" applyFill="1"/>
    <xf numFmtId="0" fontId="21" fillId="0" borderId="0" xfId="0" applyFont="1" applyFill="1" applyBorder="1"/>
    <xf numFmtId="0" fontId="3" fillId="0" borderId="2" xfId="0" applyFont="1" applyFill="1" applyBorder="1"/>
    <xf numFmtId="0" fontId="5" fillId="0" borderId="1" xfId="0" applyFont="1" applyBorder="1"/>
    <xf numFmtId="0" fontId="4" fillId="0" borderId="0" xfId="0" applyFont="1" applyFill="1" applyAlignment="1">
      <alignment horizontal="right"/>
    </xf>
    <xf numFmtId="0" fontId="5" fillId="0" borderId="0" xfId="3" applyFont="1" applyFill="1" applyAlignment="1">
      <alignment horizontal="right"/>
    </xf>
    <xf numFmtId="0" fontId="4" fillId="0" borderId="0" xfId="0" applyFont="1" applyAlignment="1">
      <alignment horizontal="right"/>
    </xf>
    <xf numFmtId="0" fontId="16" fillId="0" borderId="0" xfId="0" applyFont="1" applyBorder="1"/>
    <xf numFmtId="0" fontId="16" fillId="0" borderId="15" xfId="0" applyFont="1" applyBorder="1"/>
    <xf numFmtId="0" fontId="22" fillId="0" borderId="0" xfId="3" applyFont="1" applyFill="1"/>
    <xf numFmtId="0" fontId="22" fillId="0" borderId="0" xfId="3" applyFont="1"/>
    <xf numFmtId="167" fontId="22" fillId="0" borderId="0" xfId="3" applyNumberFormat="1" applyFont="1"/>
    <xf numFmtId="167" fontId="22" fillId="0" borderId="0" xfId="0" applyNumberFormat="1" applyFont="1" applyFill="1"/>
    <xf numFmtId="0" fontId="2" fillId="2" borderId="0" xfId="0" applyFont="1" applyFill="1" applyAlignment="1">
      <alignment horizontal="right" wrapText="1"/>
    </xf>
    <xf numFmtId="0" fontId="4" fillId="4" borderId="0" xfId="3" applyFont="1" applyFill="1" applyAlignment="1">
      <alignment horizontal="right"/>
    </xf>
    <xf numFmtId="0" fontId="2" fillId="4" borderId="0" xfId="0" applyFont="1" applyFill="1" applyAlignment="1">
      <alignment horizontal="right" wrapText="1"/>
    </xf>
    <xf numFmtId="0" fontId="4" fillId="2" borderId="0" xfId="0" applyFont="1" applyFill="1" applyAlignment="1">
      <alignment horizontal="right" wrapText="1"/>
    </xf>
    <xf numFmtId="0" fontId="4" fillId="4" borderId="0" xfId="0" applyFont="1" applyFill="1" applyAlignment="1">
      <alignment horizontal="right" wrapText="1"/>
    </xf>
    <xf numFmtId="0" fontId="4" fillId="4" borderId="0" xfId="0" applyFont="1" applyFill="1" applyAlignment="1">
      <alignment horizontal="right"/>
    </xf>
    <xf numFmtId="0" fontId="2" fillId="0" borderId="0" xfId="0" applyFont="1" applyBorder="1" applyAlignment="1">
      <alignment horizontal="right"/>
    </xf>
    <xf numFmtId="0" fontId="4" fillId="0" borderId="0" xfId="0" applyFont="1" applyFill="1" applyBorder="1" applyAlignment="1">
      <alignment horizontal="right"/>
    </xf>
    <xf numFmtId="167" fontId="9" fillId="2" borderId="0" xfId="0" applyNumberFormat="1" applyFont="1" applyFill="1" applyBorder="1" applyAlignment="1">
      <alignment horizontal="right"/>
    </xf>
    <xf numFmtId="2" fontId="4" fillId="0" borderId="0" xfId="0" applyNumberFormat="1" applyFont="1" applyFill="1" applyBorder="1" applyAlignment="1">
      <alignment horizontal="right" vertical="top"/>
    </xf>
    <xf numFmtId="0" fontId="9" fillId="4" borderId="0" xfId="0" applyFont="1" applyFill="1" applyAlignment="1">
      <alignment horizontal="right"/>
    </xf>
    <xf numFmtId="167" fontId="4" fillId="2" borderId="0" xfId="0" applyNumberFormat="1" applyFont="1" applyFill="1" applyAlignment="1">
      <alignment horizontal="right"/>
    </xf>
    <xf numFmtId="167" fontId="2" fillId="2" borderId="1" xfId="0" applyNumberFormat="1" applyFont="1" applyFill="1" applyBorder="1" applyAlignment="1">
      <alignment horizontal="right"/>
    </xf>
    <xf numFmtId="167" fontId="2" fillId="4" borderId="1" xfId="0" applyNumberFormat="1" applyFont="1" applyFill="1" applyBorder="1" applyAlignment="1">
      <alignment horizontal="right"/>
    </xf>
    <xf numFmtId="167" fontId="4" fillId="4" borderId="0" xfId="0" applyNumberFormat="1" applyFont="1" applyFill="1" applyBorder="1" applyAlignment="1">
      <alignment horizontal="right"/>
    </xf>
    <xf numFmtId="167" fontId="2" fillId="4" borderId="0" xfId="0" applyNumberFormat="1" applyFont="1" applyFill="1" applyBorder="1" applyAlignment="1">
      <alignment horizontal="right"/>
    </xf>
    <xf numFmtId="167" fontId="4" fillId="2" borderId="0" xfId="0" applyNumberFormat="1" applyFont="1" applyFill="1" applyBorder="1" applyAlignment="1">
      <alignment horizontal="right"/>
    </xf>
    <xf numFmtId="167" fontId="2" fillId="2" borderId="0" xfId="0" applyNumberFormat="1" applyFont="1" applyFill="1" applyBorder="1" applyAlignment="1">
      <alignment horizontal="right"/>
    </xf>
    <xf numFmtId="0" fontId="9" fillId="0" borderId="0" xfId="0" applyFont="1" applyAlignment="1">
      <alignment horizontal="right"/>
    </xf>
    <xf numFmtId="0" fontId="9" fillId="0" borderId="0" xfId="0" applyFont="1" applyFill="1" applyAlignment="1">
      <alignment horizontal="right"/>
    </xf>
    <xf numFmtId="0" fontId="20" fillId="0" borderId="0" xfId="0" applyFont="1" applyFill="1" applyAlignment="1">
      <alignment horizontal="right"/>
    </xf>
    <xf numFmtId="167" fontId="9" fillId="0" borderId="0" xfId="0" applyNumberFormat="1" applyFont="1" applyAlignment="1">
      <alignment horizontal="right"/>
    </xf>
    <xf numFmtId="167" fontId="5" fillId="0" borderId="0" xfId="0" applyNumberFormat="1" applyFont="1" applyFill="1" applyBorder="1" applyAlignment="1">
      <alignment horizontal="right"/>
    </xf>
    <xf numFmtId="167" fontId="9" fillId="2" borderId="0" xfId="0" applyNumberFormat="1" applyFont="1" applyFill="1" applyAlignment="1">
      <alignment horizontal="right"/>
    </xf>
    <xf numFmtId="167" fontId="8" fillId="2" borderId="1" xfId="0" applyNumberFormat="1" applyFont="1" applyFill="1" applyBorder="1" applyAlignment="1">
      <alignment horizontal="right"/>
    </xf>
    <xf numFmtId="167" fontId="3" fillId="0" borderId="0" xfId="0" applyNumberFormat="1" applyFont="1" applyFill="1" applyBorder="1" applyAlignment="1">
      <alignment horizontal="right"/>
    </xf>
    <xf numFmtId="167" fontId="9" fillId="0" borderId="0" xfId="0" applyNumberFormat="1" applyFont="1" applyFill="1" applyAlignment="1">
      <alignment horizontal="right"/>
    </xf>
    <xf numFmtId="167" fontId="20" fillId="0" borderId="0" xfId="0" applyNumberFormat="1" applyFont="1" applyFill="1" applyAlignment="1">
      <alignment horizontal="right"/>
    </xf>
    <xf numFmtId="167" fontId="4" fillId="4" borderId="0" xfId="0" applyNumberFormat="1" applyFont="1" applyFill="1" applyAlignment="1">
      <alignment horizontal="right"/>
    </xf>
    <xf numFmtId="0" fontId="16" fillId="0" borderId="0" xfId="0" applyFont="1" applyFill="1" applyAlignment="1">
      <alignment horizontal="right"/>
    </xf>
    <xf numFmtId="0" fontId="4" fillId="0" borderId="0" xfId="3" applyFont="1" applyBorder="1" applyAlignment="1">
      <alignment horizontal="right"/>
    </xf>
    <xf numFmtId="0" fontId="4" fillId="2" borderId="0" xfId="3" applyFont="1" applyFill="1" applyAlignment="1">
      <alignment horizontal="right"/>
    </xf>
    <xf numFmtId="0" fontId="16" fillId="0" borderId="0" xfId="3" applyFont="1" applyFill="1" applyAlignment="1">
      <alignment horizontal="right"/>
    </xf>
    <xf numFmtId="0" fontId="20" fillId="0" borderId="0" xfId="3" applyFont="1" applyFill="1" applyAlignment="1">
      <alignment horizontal="right"/>
    </xf>
    <xf numFmtId="0" fontId="16" fillId="0" borderId="0" xfId="0" applyFont="1" applyAlignment="1">
      <alignment horizontal="right"/>
    </xf>
    <xf numFmtId="0" fontId="22" fillId="0" borderId="0" xfId="0" applyFont="1" applyAlignment="1">
      <alignment horizontal="right"/>
    </xf>
    <xf numFmtId="0" fontId="22" fillId="4" borderId="0" xfId="0" applyFont="1" applyFill="1" applyAlignment="1">
      <alignment horizontal="right"/>
    </xf>
    <xf numFmtId="0" fontId="9" fillId="0" borderId="0" xfId="0" applyFont="1" applyBorder="1" applyAlignment="1">
      <alignment horizontal="right"/>
    </xf>
    <xf numFmtId="167" fontId="4" fillId="4" borderId="0" xfId="0" applyNumberFormat="1" applyFont="1" applyFill="1" applyBorder="1" applyAlignment="1">
      <alignment horizontal="right" vertical="top"/>
    </xf>
    <xf numFmtId="167" fontId="14" fillId="2" borderId="0" xfId="0" applyNumberFormat="1" applyFont="1" applyFill="1" applyAlignment="1">
      <alignment horizontal="right"/>
    </xf>
    <xf numFmtId="167" fontId="4" fillId="4" borderId="0" xfId="0" quotePrefix="1" applyNumberFormat="1" applyFont="1" applyFill="1" applyAlignment="1">
      <alignment horizontal="right"/>
    </xf>
    <xf numFmtId="167" fontId="4" fillId="4" borderId="0" xfId="2" applyNumberFormat="1" applyFont="1" applyFill="1" applyBorder="1" applyAlignment="1">
      <alignment horizontal="right" vertical="top"/>
    </xf>
    <xf numFmtId="0" fontId="20" fillId="0" borderId="0" xfId="3" applyFont="1" applyAlignment="1">
      <alignment horizontal="right"/>
    </xf>
    <xf numFmtId="0" fontId="16" fillId="0" borderId="0" xfId="3" applyFont="1" applyAlignment="1">
      <alignment horizontal="right"/>
    </xf>
    <xf numFmtId="165" fontId="25" fillId="0" borderId="0" xfId="1" applyNumberFormat="1" applyFont="1" applyFill="1" applyBorder="1" applyAlignment="1">
      <alignment horizontal="right" vertical="top"/>
    </xf>
    <xf numFmtId="0" fontId="9" fillId="4" borderId="0" xfId="0" applyFont="1" applyFill="1"/>
    <xf numFmtId="167" fontId="4" fillId="2" borderId="0" xfId="0" quotePrefix="1" applyNumberFormat="1" applyFont="1" applyFill="1" applyBorder="1" applyAlignment="1">
      <alignment horizontal="right"/>
    </xf>
    <xf numFmtId="0" fontId="2" fillId="4" borderId="1" xfId="3" applyFont="1" applyFill="1" applyBorder="1"/>
    <xf numFmtId="1" fontId="17" fillId="0" borderId="0" xfId="3" applyNumberFormat="1" applyFont="1" applyAlignment="1">
      <alignment horizontal="right"/>
    </xf>
    <xf numFmtId="1" fontId="16" fillId="0" borderId="0" xfId="3" applyNumberFormat="1" applyFont="1" applyAlignment="1">
      <alignment horizontal="right"/>
    </xf>
    <xf numFmtId="1" fontId="4" fillId="0" borderId="0" xfId="3" applyNumberFormat="1" applyFont="1" applyAlignment="1">
      <alignment horizontal="right"/>
    </xf>
    <xf numFmtId="0" fontId="17" fillId="0" borderId="0" xfId="0" applyFont="1" applyAlignment="1">
      <alignment horizontal="right"/>
    </xf>
    <xf numFmtId="167" fontId="16" fillId="0" borderId="0" xfId="0" applyNumberFormat="1" applyFont="1" applyFill="1" applyAlignment="1">
      <alignment horizontal="right"/>
    </xf>
    <xf numFmtId="167" fontId="16" fillId="0" borderId="0" xfId="3" applyNumberFormat="1" applyFont="1" applyAlignment="1">
      <alignment horizontal="right"/>
    </xf>
    <xf numFmtId="167" fontId="16" fillId="0" borderId="0" xfId="3" applyNumberFormat="1" applyFont="1" applyBorder="1" applyAlignment="1">
      <alignment horizontal="right"/>
    </xf>
    <xf numFmtId="0" fontId="28" fillId="0" borderId="10" xfId="0" applyNumberFormat="1" applyFont="1" applyFill="1" applyBorder="1" applyAlignment="1">
      <alignment horizontal="left" vertical="top" wrapText="1"/>
    </xf>
    <xf numFmtId="0" fontId="29" fillId="0" borderId="0" xfId="0" applyFont="1" applyFill="1" applyAlignment="1">
      <alignment horizontal="right"/>
    </xf>
    <xf numFmtId="0" fontId="31" fillId="0" borderId="9" xfId="0" applyNumberFormat="1" applyFont="1" applyFill="1" applyBorder="1" applyAlignment="1">
      <alignment horizontal="left" vertical="top" wrapText="1"/>
    </xf>
    <xf numFmtId="1" fontId="2" fillId="2" borderId="0" xfId="0" applyNumberFormat="1" applyFont="1" applyFill="1" applyAlignment="1">
      <alignment horizontal="right" wrapText="1"/>
    </xf>
    <xf numFmtId="1" fontId="2" fillId="4" borderId="0" xfId="0" applyNumberFormat="1" applyFont="1" applyFill="1" applyAlignment="1">
      <alignment horizontal="right" wrapText="1"/>
    </xf>
    <xf numFmtId="167" fontId="4" fillId="4" borderId="0" xfId="0" applyNumberFormat="1" applyFont="1" applyFill="1" applyBorder="1" applyAlignment="1">
      <alignment horizontal="right" wrapText="1"/>
    </xf>
    <xf numFmtId="167" fontId="9" fillId="4" borderId="0" xfId="0" applyNumberFormat="1" applyFont="1" applyFill="1" applyBorder="1" applyAlignment="1">
      <alignment horizontal="right"/>
    </xf>
    <xf numFmtId="167" fontId="8" fillId="4" borderId="1" xfId="0" applyNumberFormat="1" applyFont="1" applyFill="1" applyBorder="1" applyAlignment="1">
      <alignment horizontal="right"/>
    </xf>
    <xf numFmtId="167" fontId="4" fillId="4" borderId="0" xfId="0" quotePrefix="1" applyNumberFormat="1" applyFont="1" applyFill="1" applyBorder="1" applyAlignment="1">
      <alignment horizontal="right"/>
    </xf>
    <xf numFmtId="167" fontId="9" fillId="4" borderId="0" xfId="0" applyNumberFormat="1" applyFont="1" applyFill="1" applyAlignment="1">
      <alignment horizontal="right"/>
    </xf>
    <xf numFmtId="0" fontId="4" fillId="2" borderId="0" xfId="0" applyFont="1" applyFill="1" applyBorder="1" applyAlignment="1">
      <alignment horizontal="right" wrapText="1"/>
    </xf>
    <xf numFmtId="0" fontId="4" fillId="2" borderId="0" xfId="0" applyFont="1" applyFill="1" applyAlignment="1">
      <alignment horizontal="right"/>
    </xf>
    <xf numFmtId="0" fontId="4" fillId="2" borderId="0" xfId="0" applyFont="1" applyFill="1" applyBorder="1" applyAlignment="1">
      <alignment horizontal="right"/>
    </xf>
    <xf numFmtId="167" fontId="8" fillId="4" borderId="0" xfId="0" applyNumberFormat="1" applyFont="1" applyFill="1" applyBorder="1" applyAlignment="1">
      <alignment horizontal="right"/>
    </xf>
    <xf numFmtId="0" fontId="2" fillId="2" borderId="0" xfId="0" applyNumberFormat="1" applyFont="1" applyFill="1" applyBorder="1" applyAlignment="1">
      <alignment horizontal="right" vertical="top"/>
    </xf>
    <xf numFmtId="0" fontId="2" fillId="4" borderId="0" xfId="0" applyNumberFormat="1" applyFont="1" applyFill="1" applyBorder="1" applyAlignment="1">
      <alignment horizontal="right" vertical="top"/>
    </xf>
    <xf numFmtId="0" fontId="4" fillId="4" borderId="0" xfId="0" applyFont="1" applyFill="1" applyBorder="1" applyAlignment="1">
      <alignment horizontal="right"/>
    </xf>
    <xf numFmtId="0" fontId="4" fillId="2" borderId="0" xfId="0" applyNumberFormat="1" applyFont="1" applyFill="1" applyBorder="1" applyAlignment="1">
      <alignment horizontal="right" vertical="top"/>
    </xf>
    <xf numFmtId="0" fontId="4" fillId="4" borderId="0" xfId="0" applyNumberFormat="1" applyFont="1" applyFill="1" applyBorder="1" applyAlignment="1">
      <alignment horizontal="right" vertical="top"/>
    </xf>
    <xf numFmtId="167" fontId="4" fillId="2" borderId="0" xfId="0" applyNumberFormat="1" applyFont="1" applyFill="1" applyBorder="1" applyAlignment="1">
      <alignment horizontal="right" vertical="top"/>
    </xf>
    <xf numFmtId="167" fontId="26" fillId="2" borderId="0" xfId="0" applyNumberFormat="1" applyFont="1" applyFill="1" applyAlignment="1">
      <alignment horizontal="right"/>
    </xf>
    <xf numFmtId="167" fontId="26" fillId="4" borderId="0" xfId="0" applyNumberFormat="1" applyFont="1" applyFill="1" applyAlignment="1">
      <alignment horizontal="right"/>
    </xf>
    <xf numFmtId="167" fontId="4" fillId="2" borderId="0" xfId="2" applyNumberFormat="1" applyFont="1" applyFill="1" applyBorder="1" applyAlignment="1">
      <alignment horizontal="right" vertical="top"/>
    </xf>
    <xf numFmtId="167" fontId="26" fillId="2" borderId="3" xfId="0" applyNumberFormat="1" applyFont="1" applyFill="1" applyBorder="1" applyAlignment="1">
      <alignment horizontal="right"/>
    </xf>
    <xf numFmtId="167" fontId="26" fillId="4" borderId="3" xfId="0" applyNumberFormat="1" applyFont="1" applyFill="1" applyBorder="1" applyAlignment="1">
      <alignment horizontal="right"/>
    </xf>
    <xf numFmtId="167" fontId="2" fillId="2" borderId="1" xfId="3" applyNumberFormat="1" applyFont="1" applyFill="1" applyBorder="1" applyAlignment="1">
      <alignment horizontal="right"/>
    </xf>
    <xf numFmtId="167" fontId="2" fillId="4" borderId="1" xfId="3" applyNumberFormat="1" applyFont="1" applyFill="1" applyBorder="1" applyAlignment="1">
      <alignment horizontal="right"/>
    </xf>
    <xf numFmtId="167" fontId="4" fillId="2" borderId="0" xfId="3" applyNumberFormat="1" applyFont="1" applyFill="1" applyBorder="1" applyAlignment="1">
      <alignment horizontal="right"/>
    </xf>
    <xf numFmtId="167" fontId="4" fillId="4" borderId="0" xfId="3" applyNumberFormat="1" applyFont="1" applyFill="1" applyBorder="1" applyAlignment="1">
      <alignment horizontal="right"/>
    </xf>
    <xf numFmtId="167" fontId="4" fillId="2" borderId="0" xfId="3" quotePrefix="1" applyNumberFormat="1" applyFont="1" applyFill="1" applyBorder="1" applyAlignment="1">
      <alignment horizontal="right"/>
    </xf>
    <xf numFmtId="167" fontId="4" fillId="2" borderId="0" xfId="3" applyNumberFormat="1" applyFont="1" applyFill="1" applyAlignment="1">
      <alignment horizontal="right"/>
    </xf>
    <xf numFmtId="167" fontId="4" fillId="4" borderId="0" xfId="3" applyNumberFormat="1" applyFont="1" applyFill="1" applyAlignment="1">
      <alignment horizontal="right"/>
    </xf>
    <xf numFmtId="167" fontId="4" fillId="0" borderId="0" xfId="3" applyNumberFormat="1" applyFont="1" applyBorder="1"/>
    <xf numFmtId="167" fontId="4" fillId="4" borderId="0" xfId="3" quotePrefix="1" applyNumberFormat="1" applyFont="1" applyFill="1" applyAlignment="1">
      <alignment horizontal="right"/>
    </xf>
    <xf numFmtId="0" fontId="9" fillId="0" borderId="0" xfId="0" applyFont="1" applyFill="1" applyBorder="1"/>
    <xf numFmtId="167" fontId="4" fillId="2" borderId="0" xfId="3" quotePrefix="1" applyNumberFormat="1" applyFont="1" applyFill="1" applyAlignment="1">
      <alignment horizontal="right"/>
    </xf>
    <xf numFmtId="167" fontId="4" fillId="4" borderId="0" xfId="3" quotePrefix="1" applyNumberFormat="1" applyFont="1" applyFill="1" applyBorder="1" applyAlignment="1">
      <alignment horizontal="right"/>
    </xf>
    <xf numFmtId="167" fontId="2" fillId="2" borderId="0" xfId="3" applyNumberFormat="1" applyFont="1" applyFill="1" applyBorder="1" applyAlignment="1">
      <alignment horizontal="right"/>
    </xf>
    <xf numFmtId="169" fontId="2" fillId="2" borderId="1" xfId="3" applyNumberFormat="1" applyFont="1" applyFill="1" applyBorder="1" applyAlignment="1">
      <alignment horizontal="right"/>
    </xf>
    <xf numFmtId="169" fontId="2" fillId="2" borderId="1" xfId="0" applyNumberFormat="1" applyFont="1" applyFill="1" applyBorder="1" applyAlignment="1">
      <alignment horizontal="right" wrapText="1"/>
    </xf>
    <xf numFmtId="169" fontId="2" fillId="4" borderId="1" xfId="0" applyNumberFormat="1" applyFont="1" applyFill="1" applyBorder="1" applyAlignment="1">
      <alignment horizontal="right" wrapText="1"/>
    </xf>
    <xf numFmtId="169" fontId="2" fillId="4" borderId="1" xfId="3" applyNumberFormat="1" applyFont="1" applyFill="1" applyBorder="1" applyAlignment="1">
      <alignment horizontal="right"/>
    </xf>
    <xf numFmtId="169" fontId="4" fillId="2" borderId="0" xfId="3" applyNumberFormat="1" applyFont="1" applyFill="1" applyAlignment="1">
      <alignment horizontal="right"/>
    </xf>
    <xf numFmtId="169" fontId="4" fillId="4" borderId="0" xfId="3" applyNumberFormat="1" applyFont="1" applyFill="1" applyAlignment="1">
      <alignment horizontal="right"/>
    </xf>
    <xf numFmtId="169" fontId="4" fillId="2" borderId="0" xfId="3" quotePrefix="1" applyNumberFormat="1" applyFont="1" applyFill="1" applyAlignment="1">
      <alignment horizontal="right"/>
    </xf>
    <xf numFmtId="169" fontId="4" fillId="4" borderId="0" xfId="3" quotePrefix="1" applyNumberFormat="1" applyFont="1" applyFill="1" applyAlignment="1">
      <alignment horizontal="right"/>
    </xf>
    <xf numFmtId="169" fontId="2" fillId="2" borderId="0" xfId="0" applyNumberFormat="1" applyFont="1" applyFill="1" applyBorder="1" applyAlignment="1">
      <alignment horizontal="right"/>
    </xf>
    <xf numFmtId="169" fontId="4" fillId="2" borderId="0" xfId="0" applyNumberFormat="1" applyFont="1" applyFill="1" applyBorder="1" applyAlignment="1">
      <alignment horizontal="right"/>
    </xf>
    <xf numFmtId="0" fontId="5" fillId="0" borderId="0" xfId="0" applyFont="1" applyBorder="1" applyAlignment="1">
      <alignment horizontal="right"/>
    </xf>
    <xf numFmtId="169" fontId="4" fillId="2" borderId="0" xfId="0" applyNumberFormat="1" applyFont="1" applyFill="1" applyAlignment="1">
      <alignment horizontal="right"/>
    </xf>
    <xf numFmtId="0" fontId="32" fillId="0" borderId="0" xfId="0" applyFont="1"/>
    <xf numFmtId="169" fontId="2" fillId="2" borderId="1" xfId="0" applyNumberFormat="1" applyFont="1" applyFill="1" applyBorder="1" applyAlignment="1">
      <alignment horizontal="right"/>
    </xf>
    <xf numFmtId="169" fontId="2" fillId="4" borderId="1" xfId="0" applyNumberFormat="1" applyFont="1" applyFill="1" applyBorder="1" applyAlignment="1">
      <alignment horizontal="right"/>
    </xf>
    <xf numFmtId="169" fontId="2" fillId="4" borderId="0" xfId="0" applyNumberFormat="1" applyFont="1" applyFill="1" applyBorder="1" applyAlignment="1">
      <alignment horizontal="right"/>
    </xf>
    <xf numFmtId="169" fontId="4" fillId="4" borderId="0" xfId="0" applyNumberFormat="1" applyFont="1" applyFill="1" applyBorder="1" applyAlignment="1">
      <alignment horizontal="right"/>
    </xf>
    <xf numFmtId="169" fontId="4" fillId="4" borderId="0" xfId="0" applyNumberFormat="1" applyFont="1" applyFill="1" applyAlignment="1">
      <alignment horizontal="right"/>
    </xf>
    <xf numFmtId="169" fontId="4" fillId="2" borderId="0" xfId="0" quotePrefix="1" applyNumberFormat="1" applyFont="1" applyFill="1" applyAlignment="1">
      <alignment horizontal="right"/>
    </xf>
    <xf numFmtId="169" fontId="4" fillId="4" borderId="0" xfId="0" quotePrefix="1" applyNumberFormat="1" applyFont="1" applyFill="1" applyAlignment="1">
      <alignment horizontal="right"/>
    </xf>
    <xf numFmtId="0" fontId="32" fillId="0" borderId="0" xfId="0" applyFont="1" applyAlignment="1">
      <alignment horizontal="left"/>
    </xf>
    <xf numFmtId="0" fontId="32" fillId="0" borderId="0" xfId="0" applyFont="1" applyBorder="1" applyAlignment="1">
      <alignment horizontal="left"/>
    </xf>
    <xf numFmtId="0" fontId="32" fillId="0" borderId="0" xfId="0" applyFont="1" applyBorder="1"/>
    <xf numFmtId="0" fontId="32" fillId="0" borderId="1" xfId="0" applyFont="1" applyBorder="1"/>
    <xf numFmtId="0" fontId="32" fillId="4" borderId="0" xfId="0" applyFont="1" applyFill="1"/>
    <xf numFmtId="0" fontId="32" fillId="0" borderId="15" xfId="0" applyFont="1" applyBorder="1"/>
    <xf numFmtId="0" fontId="32" fillId="0" borderId="7" xfId="0" applyFont="1" applyBorder="1"/>
    <xf numFmtId="0" fontId="33" fillId="0" borderId="0" xfId="0" applyNumberFormat="1" applyFont="1" applyFill="1" applyBorder="1" applyAlignment="1">
      <alignment horizontal="right" vertical="top" wrapText="1"/>
    </xf>
    <xf numFmtId="1" fontId="4" fillId="2" borderId="0" xfId="3" applyNumberFormat="1" applyFont="1" applyFill="1" applyAlignment="1">
      <alignment horizontal="right"/>
    </xf>
    <xf numFmtId="1" fontId="4" fillId="4" borderId="0" xfId="3" applyNumberFormat="1" applyFont="1" applyFill="1" applyAlignment="1">
      <alignment horizontal="right"/>
    </xf>
    <xf numFmtId="168" fontId="4" fillId="4" borderId="0" xfId="3" applyNumberFormat="1" applyFont="1" applyFill="1" applyAlignment="1">
      <alignment horizontal="right"/>
    </xf>
    <xf numFmtId="168" fontId="4" fillId="4" borderId="0" xfId="2" applyNumberFormat="1" applyFont="1" applyFill="1" applyAlignment="1">
      <alignment horizontal="right"/>
    </xf>
    <xf numFmtId="0" fontId="4" fillId="4" borderId="0" xfId="0" applyFont="1" applyFill="1" applyBorder="1" applyAlignment="1">
      <alignment horizontal="right" wrapText="1"/>
    </xf>
    <xf numFmtId="0" fontId="32" fillId="0" borderId="3" xfId="0" applyFont="1" applyBorder="1" applyAlignment="1">
      <alignment horizontal="left"/>
    </xf>
    <xf numFmtId="0" fontId="32" fillId="0" borderId="1" xfId="0" applyFont="1" applyBorder="1" applyAlignment="1">
      <alignment horizontal="left"/>
    </xf>
    <xf numFmtId="0" fontId="9" fillId="2" borderId="0" xfId="0" applyFont="1" applyFill="1" applyAlignment="1">
      <alignment horizontal="right"/>
    </xf>
    <xf numFmtId="167" fontId="16" fillId="2" borderId="0" xfId="3" quotePrefix="1" applyNumberFormat="1" applyFont="1" applyFill="1" applyAlignment="1">
      <alignment horizontal="right"/>
    </xf>
    <xf numFmtId="168" fontId="4" fillId="2" borderId="0" xfId="2" applyNumberFormat="1" applyFont="1" applyFill="1" applyAlignment="1">
      <alignment horizontal="right"/>
    </xf>
    <xf numFmtId="0" fontId="32" fillId="0" borderId="0" xfId="0" applyFont="1" applyAlignment="1">
      <alignment horizontal="right"/>
    </xf>
    <xf numFmtId="0" fontId="32" fillId="0" borderId="0" xfId="0" applyFont="1" applyFill="1" applyAlignment="1">
      <alignment horizontal="right"/>
    </xf>
    <xf numFmtId="0" fontId="34" fillId="0" borderId="5" xfId="0" applyFont="1" applyBorder="1"/>
    <xf numFmtId="0" fontId="32" fillId="0" borderId="0" xfId="0" applyFont="1" applyBorder="1" applyAlignment="1">
      <alignment horizontal="right"/>
    </xf>
    <xf numFmtId="0" fontId="34" fillId="0" borderId="0" xfId="0" applyFont="1" applyBorder="1" applyAlignment="1">
      <alignment horizontal="right"/>
    </xf>
    <xf numFmtId="1" fontId="2" fillId="2" borderId="0" xfId="0" applyNumberFormat="1" applyFont="1" applyFill="1" applyBorder="1" applyAlignment="1">
      <alignment horizontal="right"/>
    </xf>
    <xf numFmtId="1" fontId="2" fillId="4" borderId="0" xfId="0" applyNumberFormat="1" applyFont="1" applyFill="1" applyBorder="1" applyAlignment="1">
      <alignment horizontal="right"/>
    </xf>
    <xf numFmtId="2" fontId="4" fillId="4" borderId="0" xfId="3" applyNumberFormat="1" applyFont="1" applyFill="1" applyAlignment="1">
      <alignment horizontal="right"/>
    </xf>
    <xf numFmtId="2" fontId="4" fillId="2" borderId="0" xfId="3" applyNumberFormat="1" applyFont="1" applyFill="1" applyAlignment="1">
      <alignment horizontal="right"/>
    </xf>
    <xf numFmtId="167" fontId="4" fillId="2" borderId="3" xfId="3" applyNumberFormat="1" applyFont="1" applyFill="1" applyBorder="1" applyAlignment="1">
      <alignment horizontal="right"/>
    </xf>
    <xf numFmtId="167" fontId="4" fillId="4" borderId="3" xfId="3" applyNumberFormat="1" applyFont="1" applyFill="1" applyBorder="1" applyAlignment="1">
      <alignment horizontal="right"/>
    </xf>
    <xf numFmtId="167" fontId="17" fillId="0" borderId="0" xfId="3" applyNumberFormat="1" applyFont="1" applyBorder="1" applyAlignment="1">
      <alignment horizontal="right"/>
    </xf>
    <xf numFmtId="167" fontId="16" fillId="0" borderId="0" xfId="0" applyNumberFormat="1" applyFont="1" applyFill="1" applyBorder="1" applyAlignment="1">
      <alignment horizontal="right"/>
    </xf>
    <xf numFmtId="0" fontId="16" fillId="0" borderId="0" xfId="3" applyFont="1" applyBorder="1" applyAlignment="1">
      <alignment horizontal="right"/>
    </xf>
    <xf numFmtId="0" fontId="28" fillId="4" borderId="1" xfId="3" applyFont="1" applyFill="1" applyBorder="1"/>
    <xf numFmtId="167" fontId="20" fillId="0" borderId="0" xfId="3" applyNumberFormat="1" applyFont="1" applyFill="1" applyBorder="1"/>
    <xf numFmtId="167" fontId="22" fillId="0" borderId="0" xfId="3" applyNumberFormat="1" applyFont="1" applyFill="1" applyBorder="1"/>
    <xf numFmtId="0" fontId="17" fillId="0" borderId="0" xfId="0" applyFont="1" applyFill="1" applyBorder="1"/>
    <xf numFmtId="167" fontId="20" fillId="0" borderId="0" xfId="0" applyNumberFormat="1" applyFont="1" applyFill="1" applyBorder="1"/>
    <xf numFmtId="167" fontId="22" fillId="0" borderId="0" xfId="0" applyNumberFormat="1" applyFont="1" applyFill="1" applyBorder="1"/>
    <xf numFmtId="167" fontId="37" fillId="0" borderId="0" xfId="0" applyNumberFormat="1" applyFont="1" applyFill="1" applyBorder="1"/>
    <xf numFmtId="167" fontId="38" fillId="0" borderId="0" xfId="0" applyNumberFormat="1" applyFont="1" applyFill="1" applyBorder="1"/>
    <xf numFmtId="0" fontId="4" fillId="0" borderId="0" xfId="0" applyFont="1" applyBorder="1" applyAlignment="1">
      <alignment horizontal="right"/>
    </xf>
    <xf numFmtId="0" fontId="17" fillId="0" borderId="0" xfId="0" applyFont="1" applyBorder="1" applyAlignment="1">
      <alignment horizontal="right"/>
    </xf>
    <xf numFmtId="0" fontId="16" fillId="0" borderId="0" xfId="0" applyFont="1" applyFill="1" applyBorder="1" applyAlignment="1">
      <alignment horizontal="right"/>
    </xf>
    <xf numFmtId="0" fontId="15" fillId="0" borderId="0" xfId="0" applyFont="1" applyBorder="1" applyAlignment="1">
      <alignment horizontal="right"/>
    </xf>
    <xf numFmtId="0" fontId="17" fillId="0" borderId="0" xfId="3" applyFont="1" applyBorder="1" applyAlignment="1">
      <alignment horizontal="right"/>
    </xf>
    <xf numFmtId="167" fontId="4" fillId="0" borderId="0" xfId="3" applyNumberFormat="1" applyFont="1" applyFill="1" applyBorder="1" applyAlignment="1">
      <alignment horizontal="right"/>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wrapText="1"/>
    </xf>
    <xf numFmtId="167" fontId="4" fillId="0" borderId="0" xfId="3" applyNumberFormat="1" applyFont="1" applyBorder="1" applyAlignment="1">
      <alignment horizontal="right"/>
    </xf>
    <xf numFmtId="1" fontId="17" fillId="0" borderId="0" xfId="3" applyNumberFormat="1" applyFont="1" applyBorder="1" applyAlignment="1">
      <alignment horizontal="right"/>
    </xf>
    <xf numFmtId="1" fontId="16" fillId="0" borderId="0" xfId="3" applyNumberFormat="1" applyFont="1" applyBorder="1" applyAlignment="1">
      <alignment horizontal="right"/>
    </xf>
    <xf numFmtId="0" fontId="32" fillId="0" borderId="0" xfId="0" applyFont="1" applyFill="1" applyBorder="1"/>
    <xf numFmtId="0" fontId="15" fillId="0" borderId="0" xfId="0" applyFont="1" applyFill="1" applyBorder="1" applyAlignment="1">
      <alignment horizontal="right"/>
    </xf>
    <xf numFmtId="1" fontId="2" fillId="5" borderId="0" xfId="0" applyNumberFormat="1" applyFont="1" applyFill="1" applyAlignment="1">
      <alignment horizontal="right" wrapText="1"/>
    </xf>
    <xf numFmtId="167" fontId="4" fillId="5" borderId="0" xfId="0" applyNumberFormat="1" applyFont="1" applyFill="1" applyBorder="1" applyAlignment="1">
      <alignment horizontal="right" wrapText="1"/>
    </xf>
    <xf numFmtId="167" fontId="4" fillId="5" borderId="0" xfId="0" applyNumberFormat="1" applyFont="1" applyFill="1" applyBorder="1" applyAlignment="1">
      <alignment horizontal="right"/>
    </xf>
    <xf numFmtId="167" fontId="2" fillId="5" borderId="1" xfId="0" applyNumberFormat="1" applyFont="1" applyFill="1" applyBorder="1" applyAlignment="1">
      <alignment horizontal="right" wrapText="1"/>
    </xf>
    <xf numFmtId="167" fontId="3" fillId="5" borderId="3" xfId="0" applyNumberFormat="1" applyFont="1" applyFill="1" applyBorder="1" applyAlignment="1">
      <alignment horizontal="right"/>
    </xf>
    <xf numFmtId="167" fontId="9" fillId="5" borderId="0" xfId="0" applyNumberFormat="1" applyFont="1" applyFill="1" applyBorder="1" applyAlignment="1">
      <alignment horizontal="right"/>
    </xf>
    <xf numFmtId="167" fontId="8" fillId="5" borderId="1" xfId="0" applyNumberFormat="1" applyFont="1" applyFill="1" applyBorder="1" applyAlignment="1">
      <alignment horizontal="right"/>
    </xf>
    <xf numFmtId="167" fontId="9" fillId="5" borderId="1" xfId="0" applyNumberFormat="1" applyFont="1" applyFill="1" applyBorder="1" applyAlignment="1">
      <alignment horizontal="right"/>
    </xf>
    <xf numFmtId="167" fontId="2" fillId="5" borderId="0" xfId="0" quotePrefix="1" applyNumberFormat="1" applyFont="1" applyFill="1" applyBorder="1" applyAlignment="1">
      <alignment horizontal="right"/>
    </xf>
    <xf numFmtId="167" fontId="4" fillId="5" borderId="0" xfId="0" applyNumberFormat="1" applyFont="1" applyFill="1" applyAlignment="1">
      <alignment horizontal="right"/>
    </xf>
    <xf numFmtId="167" fontId="5" fillId="5" borderId="0" xfId="0" applyNumberFormat="1" applyFont="1" applyFill="1" applyBorder="1" applyAlignment="1">
      <alignment horizontal="right"/>
    </xf>
    <xf numFmtId="167" fontId="4" fillId="5" borderId="0" xfId="0" quotePrefix="1" applyNumberFormat="1" applyFont="1" applyFill="1" applyBorder="1" applyAlignment="1">
      <alignment horizontal="right"/>
    </xf>
    <xf numFmtId="167" fontId="5" fillId="5" borderId="0" xfId="0" applyNumberFormat="1" applyFont="1" applyFill="1" applyAlignment="1">
      <alignment horizontal="right"/>
    </xf>
    <xf numFmtId="167" fontId="4" fillId="5" borderId="0" xfId="0" quotePrefix="1" applyNumberFormat="1" applyFont="1" applyFill="1" applyAlignment="1">
      <alignment horizontal="right"/>
    </xf>
    <xf numFmtId="167" fontId="9" fillId="5" borderId="0" xfId="0" quotePrefix="1" applyNumberFormat="1" applyFont="1" applyFill="1" applyAlignment="1">
      <alignment horizontal="right"/>
    </xf>
    <xf numFmtId="167" fontId="9" fillId="5" borderId="0" xfId="0" applyNumberFormat="1" applyFont="1" applyFill="1" applyAlignment="1">
      <alignment horizontal="right"/>
    </xf>
    <xf numFmtId="167" fontId="8" fillId="5" borderId="0" xfId="0" applyNumberFormat="1" applyFont="1" applyFill="1" applyAlignment="1">
      <alignment horizontal="right"/>
    </xf>
    <xf numFmtId="167" fontId="2" fillId="5" borderId="1" xfId="0" applyNumberFormat="1" applyFont="1" applyFill="1" applyBorder="1" applyAlignment="1">
      <alignment horizontal="right"/>
    </xf>
    <xf numFmtId="167" fontId="4" fillId="5" borderId="1" xfId="0" applyNumberFormat="1" applyFont="1" applyFill="1" applyBorder="1" applyAlignment="1">
      <alignment horizontal="right"/>
    </xf>
    <xf numFmtId="167" fontId="3" fillId="5" borderId="1" xfId="0" applyNumberFormat="1" applyFont="1" applyFill="1" applyBorder="1" applyAlignment="1">
      <alignment horizontal="right"/>
    </xf>
    <xf numFmtId="0" fontId="2" fillId="4" borderId="0" xfId="0" applyNumberFormat="1" applyFont="1" applyFill="1" applyBorder="1" applyAlignment="1">
      <alignment horizontal="right" vertical="top" wrapText="1"/>
    </xf>
    <xf numFmtId="0" fontId="4" fillId="4" borderId="0" xfId="0" applyNumberFormat="1" applyFont="1" applyFill="1" applyBorder="1" applyAlignment="1">
      <alignment horizontal="right" vertical="top" wrapText="1"/>
    </xf>
    <xf numFmtId="167" fontId="4" fillId="4" borderId="0" xfId="0" applyNumberFormat="1" applyFont="1" applyFill="1" applyBorder="1" applyAlignment="1">
      <alignment horizontal="right" vertical="top" wrapText="1"/>
    </xf>
    <xf numFmtId="167" fontId="4" fillId="4" borderId="0" xfId="1" applyNumberFormat="1" applyFont="1" applyFill="1" applyBorder="1" applyAlignment="1">
      <alignment horizontal="right" vertical="top" wrapText="1"/>
    </xf>
    <xf numFmtId="167" fontId="4" fillId="4" borderId="0" xfId="1" applyNumberFormat="1" applyFont="1" applyFill="1" applyBorder="1" applyAlignment="1">
      <alignment horizontal="right" vertical="top"/>
    </xf>
    <xf numFmtId="167" fontId="4" fillId="4" borderId="3" xfId="1" applyNumberFormat="1" applyFont="1" applyFill="1" applyBorder="1" applyAlignment="1">
      <alignment horizontal="right" vertical="top" wrapText="1"/>
    </xf>
    <xf numFmtId="167" fontId="4" fillId="4" borderId="3" xfId="1" applyNumberFormat="1" applyFont="1" applyFill="1" applyBorder="1" applyAlignment="1">
      <alignment horizontal="right" vertical="top"/>
    </xf>
    <xf numFmtId="0" fontId="13" fillId="4" borderId="0" xfId="0" applyNumberFormat="1" applyFont="1" applyFill="1" applyBorder="1" applyAlignment="1">
      <alignment vertical="center" wrapText="1"/>
    </xf>
    <xf numFmtId="0" fontId="13" fillId="4" borderId="0" xfId="0" applyFont="1" applyFill="1" applyBorder="1" applyAlignment="1">
      <alignment vertical="center" wrapText="1"/>
    </xf>
    <xf numFmtId="0" fontId="4" fillId="4" borderId="0" xfId="0" applyNumberFormat="1" applyFont="1" applyFill="1" applyBorder="1" applyAlignment="1">
      <alignment vertical="top"/>
    </xf>
    <xf numFmtId="0" fontId="6" fillId="4" borderId="0" xfId="0" applyNumberFormat="1" applyFont="1" applyFill="1" applyBorder="1" applyAlignment="1">
      <alignment vertical="top"/>
    </xf>
    <xf numFmtId="0" fontId="2"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3" xfId="0" applyNumberFormat="1" applyFont="1" applyFill="1" applyBorder="1" applyAlignment="1">
      <alignment horizontal="left" vertical="top" wrapText="1"/>
    </xf>
    <xf numFmtId="167" fontId="4" fillId="2" borderId="1" xfId="0" applyNumberFormat="1" applyFont="1" applyFill="1" applyBorder="1" applyAlignment="1">
      <alignment horizontal="right"/>
    </xf>
    <xf numFmtId="167" fontId="7" fillId="2" borderId="1" xfId="0" applyNumberFormat="1" applyFont="1" applyFill="1" applyBorder="1" applyAlignment="1">
      <alignment horizontal="right" vertical="top"/>
    </xf>
    <xf numFmtId="167" fontId="4" fillId="2" borderId="3" xfId="0" quotePrefix="1" applyNumberFormat="1" applyFont="1" applyFill="1" applyBorder="1" applyAlignment="1">
      <alignment horizontal="right"/>
    </xf>
    <xf numFmtId="167" fontId="9" fillId="2" borderId="0" xfId="0" quotePrefix="1" applyNumberFormat="1" applyFont="1" applyFill="1" applyAlignment="1">
      <alignment horizontal="right"/>
    </xf>
    <xf numFmtId="167" fontId="2" fillId="2" borderId="3" xfId="0" quotePrefix="1" applyNumberFormat="1" applyFont="1" applyFill="1" applyBorder="1" applyAlignment="1">
      <alignment horizontal="right"/>
    </xf>
    <xf numFmtId="167" fontId="4" fillId="2" borderId="2" xfId="0" applyNumberFormat="1" applyFont="1" applyFill="1" applyBorder="1" applyAlignment="1">
      <alignment horizontal="right"/>
    </xf>
    <xf numFmtId="0" fontId="35" fillId="4" borderId="0" xfId="0" applyFont="1" applyFill="1"/>
    <xf numFmtId="0" fontId="2" fillId="4" borderId="0" xfId="0" applyFont="1" applyFill="1" applyBorder="1" applyAlignment="1">
      <alignment horizontal="right" wrapText="1"/>
    </xf>
    <xf numFmtId="0" fontId="35" fillId="4" borderId="0" xfId="0" applyFont="1" applyFill="1" applyAlignment="1">
      <alignment vertical="center"/>
    </xf>
    <xf numFmtId="0" fontId="8" fillId="4" borderId="1" xfId="0" applyFont="1" applyFill="1" applyBorder="1"/>
    <xf numFmtId="0" fontId="7" fillId="4" borderId="1" xfId="0" applyNumberFormat="1" applyFont="1" applyFill="1" applyBorder="1" applyAlignment="1">
      <alignment horizontal="left" wrapText="1"/>
    </xf>
    <xf numFmtId="167" fontId="2" fillId="4" borderId="1" xfId="0" applyNumberFormat="1" applyFont="1" applyFill="1" applyBorder="1" applyAlignment="1">
      <alignment horizontal="right" wrapText="1"/>
    </xf>
    <xf numFmtId="0" fontId="8" fillId="4" borderId="0" xfId="0" applyFont="1" applyFill="1"/>
    <xf numFmtId="0" fontId="13" fillId="4" borderId="5" xfId="3" applyFont="1" applyFill="1" applyBorder="1" applyAlignment="1"/>
    <xf numFmtId="1" fontId="28" fillId="4" borderId="0" xfId="0" applyNumberFormat="1" applyFont="1" applyFill="1" applyBorder="1" applyAlignment="1">
      <alignment horizontal="right" vertical="top" wrapText="1"/>
    </xf>
    <xf numFmtId="1" fontId="2" fillId="4" borderId="0" xfId="0" applyNumberFormat="1" applyFont="1" applyFill="1" applyBorder="1" applyAlignment="1">
      <alignment horizontal="right" wrapText="1"/>
    </xf>
    <xf numFmtId="0" fontId="29" fillId="4" borderId="0" xfId="0" applyFont="1" applyFill="1" applyAlignment="1">
      <alignment horizontal="right"/>
    </xf>
    <xf numFmtId="167" fontId="4" fillId="4" borderId="0" xfId="0" applyNumberFormat="1" applyFont="1" applyFill="1" applyAlignment="1">
      <alignment horizontal="right" wrapText="1"/>
    </xf>
    <xf numFmtId="0" fontId="4" fillId="4" borderId="5" xfId="3" applyFont="1" applyFill="1" applyBorder="1" applyAlignment="1">
      <alignment horizontal="left"/>
    </xf>
    <xf numFmtId="0" fontId="16" fillId="4" borderId="0" xfId="0" applyFont="1" applyFill="1" applyAlignment="1">
      <alignment horizontal="right"/>
    </xf>
    <xf numFmtId="0" fontId="16" fillId="4" borderId="2" xfId="0" applyFont="1" applyFill="1" applyBorder="1" applyAlignment="1">
      <alignment horizontal="right"/>
    </xf>
    <xf numFmtId="167" fontId="2" fillId="4" borderId="2" xfId="0" applyNumberFormat="1" applyFont="1" applyFill="1" applyBorder="1" applyAlignment="1">
      <alignment horizontal="right" wrapText="1"/>
    </xf>
    <xf numFmtId="0" fontId="28" fillId="4" borderId="4" xfId="0" applyNumberFormat="1" applyFont="1" applyFill="1" applyBorder="1" applyAlignment="1">
      <alignment horizontal="left" wrapText="1"/>
    </xf>
    <xf numFmtId="167" fontId="28" fillId="4" borderId="1" xfId="0" applyNumberFormat="1" applyFont="1" applyFill="1" applyBorder="1" applyAlignment="1">
      <alignment horizontal="right" vertical="top" wrapText="1"/>
    </xf>
    <xf numFmtId="167" fontId="16" fillId="4" borderId="0" xfId="0" applyNumberFormat="1" applyFont="1" applyFill="1" applyAlignment="1">
      <alignment horizontal="right"/>
    </xf>
    <xf numFmtId="167" fontId="5" fillId="4" borderId="0" xfId="0" applyNumberFormat="1" applyFont="1" applyFill="1" applyAlignment="1">
      <alignment horizontal="right"/>
    </xf>
    <xf numFmtId="0" fontId="8" fillId="4" borderId="4" xfId="0" applyFont="1" applyFill="1" applyBorder="1" applyAlignment="1"/>
    <xf numFmtId="167" fontId="16" fillId="4" borderId="1" xfId="0" applyNumberFormat="1" applyFont="1" applyFill="1" applyBorder="1" applyAlignment="1">
      <alignment horizontal="right"/>
    </xf>
    <xf numFmtId="0" fontId="28" fillId="4" borderId="6" xfId="0" applyFont="1" applyFill="1" applyBorder="1" applyAlignment="1"/>
    <xf numFmtId="167" fontId="28" fillId="4" borderId="3" xfId="0" applyNumberFormat="1" applyFont="1" applyFill="1" applyBorder="1" applyAlignment="1">
      <alignment horizontal="right" vertical="top" wrapText="1"/>
    </xf>
    <xf numFmtId="167" fontId="28" fillId="4" borderId="3" xfId="0" applyNumberFormat="1" applyFont="1" applyFill="1" applyBorder="1" applyAlignment="1">
      <alignment horizontal="right" vertical="top"/>
    </xf>
    <xf numFmtId="0" fontId="9" fillId="4" borderId="5" xfId="0" applyFont="1" applyFill="1" applyBorder="1" applyAlignment="1"/>
    <xf numFmtId="0" fontId="29" fillId="4" borderId="5" xfId="0" applyFont="1" applyFill="1" applyBorder="1" applyAlignment="1"/>
    <xf numFmtId="167" fontId="29" fillId="4" borderId="0" xfId="0" applyNumberFormat="1" applyFont="1" applyFill="1" applyBorder="1" applyAlignment="1">
      <alignment horizontal="right" vertical="top" wrapText="1"/>
    </xf>
    <xf numFmtId="167" fontId="29" fillId="4" borderId="0" xfId="0" applyNumberFormat="1" applyFont="1" applyFill="1" applyBorder="1" applyAlignment="1">
      <alignment horizontal="right" vertical="top"/>
    </xf>
    <xf numFmtId="167" fontId="29" fillId="4" borderId="0" xfId="0" applyNumberFormat="1" applyFont="1" applyFill="1" applyAlignment="1">
      <alignment horizontal="right"/>
    </xf>
    <xf numFmtId="0" fontId="4" fillId="4" borderId="5" xfId="0" applyFont="1" applyFill="1" applyBorder="1" applyAlignment="1"/>
    <xf numFmtId="0" fontId="4" fillId="4" borderId="5" xfId="0" applyNumberFormat="1" applyFont="1" applyFill="1" applyBorder="1" applyAlignment="1">
      <alignment horizontal="left" wrapText="1"/>
    </xf>
    <xf numFmtId="0" fontId="29" fillId="4" borderId="5" xfId="0" applyNumberFormat="1" applyFont="1" applyFill="1" applyBorder="1" applyAlignment="1">
      <alignment horizontal="left" wrapText="1"/>
    </xf>
    <xf numFmtId="167" fontId="29" fillId="4" borderId="0" xfId="0" applyNumberFormat="1" applyFont="1" applyFill="1" applyBorder="1" applyAlignment="1">
      <alignment horizontal="right"/>
    </xf>
    <xf numFmtId="167" fontId="29" fillId="4" borderId="0" xfId="0" quotePrefix="1" applyNumberFormat="1" applyFont="1" applyFill="1" applyAlignment="1">
      <alignment horizontal="right"/>
    </xf>
    <xf numFmtId="167" fontId="29" fillId="4" borderId="0" xfId="0" quotePrefix="1" applyNumberFormat="1" applyFont="1" applyFill="1" applyBorder="1" applyAlignment="1">
      <alignment horizontal="right"/>
    </xf>
    <xf numFmtId="0" fontId="27" fillId="4" borderId="0" xfId="0" applyFont="1" applyFill="1"/>
    <xf numFmtId="167" fontId="9" fillId="4" borderId="0" xfId="0" applyNumberFormat="1" applyFont="1" applyFill="1" applyAlignment="1">
      <alignment horizontal="left"/>
    </xf>
    <xf numFmtId="167" fontId="16" fillId="4" borderId="0" xfId="0" applyNumberFormat="1" applyFont="1" applyFill="1" applyBorder="1" applyAlignment="1">
      <alignment horizontal="right" vertical="top" wrapText="1"/>
    </xf>
    <xf numFmtId="167" fontId="5" fillId="4" borderId="0" xfId="0" applyNumberFormat="1" applyFont="1" applyFill="1" applyBorder="1" applyAlignment="1">
      <alignment horizontal="right" vertical="top"/>
    </xf>
    <xf numFmtId="167" fontId="15" fillId="4" borderId="1" xfId="0" applyNumberFormat="1" applyFont="1" applyFill="1" applyBorder="1" applyAlignment="1">
      <alignment horizontal="right"/>
    </xf>
    <xf numFmtId="0" fontId="28" fillId="4" borderId="6" xfId="0" applyNumberFormat="1" applyFont="1" applyFill="1" applyBorder="1" applyAlignment="1">
      <alignment horizontal="left" wrapText="1"/>
    </xf>
    <xf numFmtId="167" fontId="28" fillId="4" borderId="1" xfId="0" applyNumberFormat="1" applyFont="1" applyFill="1" applyBorder="1" applyAlignment="1">
      <alignment horizontal="right"/>
    </xf>
    <xf numFmtId="167" fontId="29" fillId="4" borderId="0" xfId="0" quotePrefix="1" applyNumberFormat="1" applyFont="1" applyFill="1" applyBorder="1" applyAlignment="1">
      <alignment horizontal="right" vertical="top" wrapText="1"/>
    </xf>
    <xf numFmtId="167" fontId="29" fillId="4" borderId="0" xfId="0" quotePrefix="1" applyNumberFormat="1" applyFont="1" applyFill="1" applyBorder="1" applyAlignment="1">
      <alignment horizontal="right" vertical="top"/>
    </xf>
    <xf numFmtId="167" fontId="20" fillId="4" borderId="0" xfId="0" applyNumberFormat="1" applyFont="1" applyFill="1" applyAlignment="1">
      <alignment horizontal="right"/>
    </xf>
    <xf numFmtId="167" fontId="28" fillId="4" borderId="1" xfId="0" applyNumberFormat="1" applyFont="1" applyFill="1" applyBorder="1" applyAlignment="1">
      <alignment horizontal="right" vertical="top"/>
    </xf>
    <xf numFmtId="167" fontId="28" fillId="4" borderId="0" xfId="0" applyNumberFormat="1" applyFont="1" applyFill="1" applyBorder="1" applyAlignment="1">
      <alignment horizontal="right" vertical="top"/>
    </xf>
    <xf numFmtId="167" fontId="28" fillId="4" borderId="0" xfId="0" applyNumberFormat="1" applyFont="1" applyFill="1" applyBorder="1" applyAlignment="1">
      <alignment horizontal="right" vertical="top" wrapText="1"/>
    </xf>
    <xf numFmtId="0" fontId="4" fillId="4" borderId="0" xfId="3" applyFont="1" applyFill="1"/>
    <xf numFmtId="0" fontId="13" fillId="4" borderId="0" xfId="3" applyFont="1" applyFill="1" applyAlignment="1">
      <alignment vertical="center"/>
    </xf>
    <xf numFmtId="0" fontId="4" fillId="4" borderId="0" xfId="3" applyFont="1" applyFill="1" applyAlignment="1">
      <alignment horizontal="left"/>
    </xf>
    <xf numFmtId="1" fontId="2" fillId="4" borderId="1" xfId="0" applyNumberFormat="1" applyFont="1" applyFill="1" applyBorder="1"/>
    <xf numFmtId="0" fontId="2" fillId="4" borderId="1" xfId="0" applyFont="1" applyFill="1" applyBorder="1"/>
    <xf numFmtId="1" fontId="4" fillId="4" borderId="0" xfId="0" applyNumberFormat="1" applyFont="1" applyFill="1" applyBorder="1"/>
    <xf numFmtId="0" fontId="4" fillId="4" borderId="0" xfId="0" applyFont="1" applyFill="1" applyBorder="1"/>
    <xf numFmtId="1" fontId="4" fillId="4" borderId="0" xfId="0" applyNumberFormat="1" applyFont="1" applyFill="1"/>
    <xf numFmtId="0" fontId="4" fillId="4" borderId="0" xfId="0" applyFont="1" applyFill="1"/>
    <xf numFmtId="169" fontId="4" fillId="4" borderId="0" xfId="0" quotePrefix="1" applyNumberFormat="1" applyFont="1" applyFill="1" applyBorder="1" applyAlignment="1">
      <alignment horizontal="right"/>
    </xf>
    <xf numFmtId="0" fontId="4" fillId="4" borderId="0" xfId="0" applyFont="1" applyFill="1" applyAlignment="1"/>
    <xf numFmtId="167" fontId="4" fillId="2" borderId="0" xfId="3" applyNumberFormat="1" applyFont="1" applyFill="1" applyBorder="1"/>
    <xf numFmtId="167" fontId="4" fillId="2" borderId="1" xfId="3" applyNumberFormat="1" applyFont="1" applyFill="1" applyBorder="1" applyAlignment="1">
      <alignment horizontal="right"/>
    </xf>
    <xf numFmtId="1" fontId="4" fillId="4" borderId="1" xfId="3" applyNumberFormat="1" applyFont="1" applyFill="1" applyBorder="1"/>
    <xf numFmtId="0" fontId="9" fillId="4" borderId="0" xfId="0" applyFont="1" applyFill="1" applyBorder="1"/>
    <xf numFmtId="1" fontId="4" fillId="4" borderId="0" xfId="3" applyNumberFormat="1" applyFont="1" applyFill="1" applyBorder="1"/>
    <xf numFmtId="0" fontId="8" fillId="4" borderId="0" xfId="0" applyFont="1" applyFill="1" applyBorder="1"/>
    <xf numFmtId="0" fontId="4" fillId="4" borderId="0" xfId="3" applyFont="1" applyFill="1" applyBorder="1"/>
    <xf numFmtId="0" fontId="4" fillId="4" borderId="1" xfId="3" applyFont="1" applyFill="1" applyBorder="1"/>
    <xf numFmtId="0" fontId="13" fillId="4" borderId="5" xfId="3" applyFont="1" applyFill="1" applyBorder="1" applyAlignment="1">
      <alignment vertical="center"/>
    </xf>
    <xf numFmtId="0" fontId="28" fillId="4" borderId="0" xfId="3" applyFont="1" applyFill="1" applyAlignment="1">
      <alignment horizontal="right"/>
    </xf>
    <xf numFmtId="0" fontId="4" fillId="4" borderId="5" xfId="3" applyFont="1" applyFill="1" applyBorder="1"/>
    <xf numFmtId="0" fontId="5" fillId="4" borderId="0" xfId="3" applyFont="1" applyFill="1" applyAlignment="1">
      <alignment horizontal="right"/>
    </xf>
    <xf numFmtId="0" fontId="16" fillId="4" borderId="0" xfId="3" applyFont="1" applyFill="1" applyAlignment="1">
      <alignment horizontal="right"/>
    </xf>
    <xf numFmtId="0" fontId="20" fillId="4" borderId="0" xfId="0" applyFont="1" applyFill="1" applyAlignment="1">
      <alignment horizontal="right" wrapText="1"/>
    </xf>
    <xf numFmtId="0" fontId="2" fillId="4" borderId="4" xfId="3" applyFont="1" applyFill="1" applyBorder="1"/>
    <xf numFmtId="0" fontId="3" fillId="4" borderId="1" xfId="3" applyFont="1" applyFill="1" applyBorder="1" applyAlignment="1">
      <alignment horizontal="right"/>
    </xf>
    <xf numFmtId="0" fontId="2" fillId="4" borderId="5" xfId="3" applyFont="1" applyFill="1" applyBorder="1"/>
    <xf numFmtId="167" fontId="3" fillId="4" borderId="0" xfId="3" applyNumberFormat="1" applyFont="1" applyFill="1" applyAlignment="1">
      <alignment horizontal="right"/>
    </xf>
    <xf numFmtId="167" fontId="3" fillId="4" borderId="1" xfId="3" applyNumberFormat="1" applyFont="1" applyFill="1" applyBorder="1" applyAlignment="1">
      <alignment horizontal="right"/>
    </xf>
    <xf numFmtId="0" fontId="28" fillId="4" borderId="4" xfId="0" applyFont="1" applyFill="1" applyBorder="1"/>
    <xf numFmtId="169" fontId="28" fillId="4" borderId="1" xfId="0" applyNumberFormat="1" applyFont="1" applyFill="1" applyBorder="1" applyAlignment="1">
      <alignment horizontal="right"/>
    </xf>
    <xf numFmtId="167" fontId="3" fillId="4" borderId="0" xfId="3" applyNumberFormat="1" applyFont="1" applyFill="1" applyBorder="1" applyAlignment="1">
      <alignment horizontal="right"/>
    </xf>
    <xf numFmtId="169" fontId="2" fillId="4" borderId="0" xfId="3" applyNumberFormat="1" applyFont="1" applyFill="1" applyBorder="1" applyAlignment="1">
      <alignment horizontal="right"/>
    </xf>
    <xf numFmtId="169" fontId="4" fillId="4" borderId="0" xfId="3" applyNumberFormat="1" applyFont="1" applyFill="1" applyBorder="1" applyAlignment="1">
      <alignment horizontal="right"/>
    </xf>
    <xf numFmtId="167" fontId="5" fillId="4" borderId="0" xfId="3" applyNumberFormat="1" applyFont="1" applyFill="1" applyAlignment="1">
      <alignment horizontal="right"/>
    </xf>
    <xf numFmtId="0" fontId="5" fillId="4" borderId="0" xfId="0" applyFont="1" applyFill="1" applyAlignment="1">
      <alignment horizontal="right"/>
    </xf>
    <xf numFmtId="0" fontId="29" fillId="4" borderId="5" xfId="0" applyFont="1" applyFill="1" applyBorder="1"/>
    <xf numFmtId="169" fontId="29" fillId="4" borderId="0" xfId="0" applyNumberFormat="1" applyFont="1" applyFill="1" applyAlignment="1">
      <alignment horizontal="right"/>
    </xf>
    <xf numFmtId="0" fontId="21" fillId="4" borderId="0" xfId="0" applyFont="1" applyFill="1" applyAlignment="1">
      <alignment horizontal="right"/>
    </xf>
    <xf numFmtId="169" fontId="29" fillId="4" borderId="0" xfId="0" quotePrefix="1" applyNumberFormat="1" applyFont="1" applyFill="1" applyAlignment="1">
      <alignment horizontal="right"/>
    </xf>
    <xf numFmtId="167" fontId="5" fillId="4" borderId="0" xfId="3" applyNumberFormat="1" applyFont="1" applyFill="1" applyBorder="1" applyAlignment="1">
      <alignment horizontal="right"/>
    </xf>
    <xf numFmtId="169" fontId="4" fillId="4" borderId="0" xfId="3" quotePrefix="1" applyNumberFormat="1" applyFont="1" applyFill="1" applyBorder="1" applyAlignment="1">
      <alignment horizontal="right"/>
    </xf>
    <xf numFmtId="0" fontId="3" fillId="4" borderId="5" xfId="0" applyFont="1" applyFill="1" applyBorder="1"/>
    <xf numFmtId="167" fontId="3" fillId="4" borderId="0" xfId="0" applyNumberFormat="1" applyFont="1" applyFill="1" applyBorder="1" applyAlignment="1">
      <alignment horizontal="right"/>
    </xf>
    <xf numFmtId="169" fontId="16" fillId="4" borderId="0" xfId="3" applyNumberFormat="1" applyFont="1" applyFill="1" applyAlignment="1">
      <alignment horizontal="right"/>
    </xf>
    <xf numFmtId="169" fontId="20" fillId="4" borderId="0" xfId="3" applyNumberFormat="1" applyFont="1" applyFill="1" applyAlignment="1">
      <alignment horizontal="right"/>
    </xf>
    <xf numFmtId="0" fontId="5" fillId="4" borderId="1" xfId="0" applyFont="1" applyFill="1" applyBorder="1" applyAlignment="1">
      <alignment horizontal="right"/>
    </xf>
    <xf numFmtId="167" fontId="29" fillId="4" borderId="1" xfId="0" applyNumberFormat="1" applyFont="1" applyFill="1" applyBorder="1" applyAlignment="1">
      <alignment horizontal="right"/>
    </xf>
    <xf numFmtId="0" fontId="5" fillId="4" borderId="0" xfId="0" applyFont="1" applyFill="1" applyAlignment="1">
      <alignment horizontal="right" vertical="center" wrapText="1"/>
    </xf>
    <xf numFmtId="0" fontId="28" fillId="4" borderId="5" xfId="0" applyFont="1" applyFill="1" applyBorder="1"/>
    <xf numFmtId="167" fontId="4" fillId="2" borderId="0" xfId="0" applyNumberFormat="1" applyFont="1" applyFill="1" applyBorder="1" applyAlignment="1">
      <alignment horizontal="right" wrapText="1"/>
    </xf>
    <xf numFmtId="0" fontId="20" fillId="2" borderId="0" xfId="0" applyFont="1" applyFill="1"/>
    <xf numFmtId="169" fontId="4" fillId="2" borderId="0" xfId="3" applyNumberFormat="1" applyFont="1" applyFill="1"/>
    <xf numFmtId="169" fontId="20" fillId="2" borderId="1" xfId="0" applyNumberFormat="1" applyFont="1" applyFill="1" applyBorder="1" applyAlignment="1">
      <alignment vertical="center"/>
    </xf>
    <xf numFmtId="169" fontId="4" fillId="2" borderId="0" xfId="3" applyNumberFormat="1" applyFont="1" applyFill="1" applyBorder="1"/>
    <xf numFmtId="169" fontId="20" fillId="2" borderId="0" xfId="0" applyNumberFormat="1" applyFont="1" applyFill="1" applyAlignment="1">
      <alignment horizontal="left" vertical="center" wrapText="1" indent="1"/>
    </xf>
    <xf numFmtId="169" fontId="20" fillId="2" borderId="0" xfId="0" applyNumberFormat="1" applyFont="1" applyFill="1"/>
    <xf numFmtId="169" fontId="20" fillId="2" borderId="0" xfId="3" applyNumberFormat="1" applyFont="1" applyFill="1"/>
    <xf numFmtId="169" fontId="20" fillId="2" borderId="0" xfId="0" applyNumberFormat="1" applyFont="1" applyFill="1" applyAlignment="1">
      <alignment horizontal="right"/>
    </xf>
    <xf numFmtId="169" fontId="20" fillId="2" borderId="1" xfId="0" applyNumberFormat="1" applyFont="1" applyFill="1" applyBorder="1"/>
    <xf numFmtId="169" fontId="20" fillId="2" borderId="1" xfId="0" applyNumberFormat="1" applyFont="1" applyFill="1" applyBorder="1" applyAlignment="1">
      <alignment horizontal="right" vertical="center" wrapText="1"/>
    </xf>
    <xf numFmtId="169" fontId="4" fillId="2" borderId="0" xfId="0" applyNumberFormat="1" applyFont="1" applyFill="1" applyBorder="1"/>
    <xf numFmtId="0" fontId="20" fillId="2" borderId="1" xfId="0" applyFont="1" applyFill="1" applyBorder="1"/>
    <xf numFmtId="0" fontId="20" fillId="2" borderId="0" xfId="0" applyFont="1" applyFill="1" applyAlignment="1">
      <alignment vertical="center" wrapText="1"/>
    </xf>
    <xf numFmtId="169" fontId="4" fillId="6" borderId="0" xfId="0" applyNumberFormat="1" applyFont="1" applyFill="1" applyAlignment="1">
      <alignment horizontal="right"/>
    </xf>
    <xf numFmtId="0" fontId="9" fillId="2" borderId="0" xfId="0" applyFont="1" applyFill="1"/>
    <xf numFmtId="0" fontId="4" fillId="2" borderId="0" xfId="0" quotePrefix="1" applyNumberFormat="1" applyFont="1" applyFill="1" applyAlignment="1">
      <alignment horizontal="right"/>
    </xf>
    <xf numFmtId="0" fontId="9" fillId="4" borderId="0" xfId="0" applyFont="1" applyFill="1" applyAlignment="1"/>
    <xf numFmtId="0" fontId="14" fillId="4" borderId="0" xfId="0" applyFont="1" applyFill="1"/>
    <xf numFmtId="0" fontId="9" fillId="4" borderId="3" xfId="0" applyFont="1" applyFill="1" applyBorder="1"/>
    <xf numFmtId="0" fontId="35" fillId="4" borderId="0" xfId="0" applyFont="1" applyFill="1" applyAlignment="1">
      <alignment horizontal="left" vertical="center"/>
    </xf>
    <xf numFmtId="0" fontId="28" fillId="4" borderId="0" xfId="0" applyFont="1" applyFill="1" applyAlignment="1">
      <alignment horizontal="right"/>
    </xf>
    <xf numFmtId="0" fontId="8" fillId="4" borderId="0" xfId="0" applyFont="1" applyFill="1" applyAlignment="1">
      <alignment horizontal="left"/>
    </xf>
    <xf numFmtId="0" fontId="9" fillId="4" borderId="0" xfId="0" applyFont="1" applyFill="1" applyAlignment="1">
      <alignment horizontal="left"/>
    </xf>
    <xf numFmtId="0" fontId="8" fillId="4" borderId="1" xfId="0" applyFont="1" applyFill="1" applyBorder="1" applyAlignment="1">
      <alignment horizontal="right"/>
    </xf>
    <xf numFmtId="169" fontId="15" fillId="4" borderId="1" xfId="0" applyNumberFormat="1" applyFont="1" applyFill="1" applyBorder="1" applyAlignment="1">
      <alignment horizontal="right"/>
    </xf>
    <xf numFmtId="0" fontId="28" fillId="4" borderId="12" xfId="0" applyNumberFormat="1" applyFont="1" applyFill="1" applyBorder="1" applyAlignment="1">
      <alignment horizontal="left" vertical="top" wrapText="1"/>
    </xf>
    <xf numFmtId="0" fontId="29" fillId="4" borderId="13" xfId="0" applyNumberFormat="1" applyFont="1" applyFill="1" applyBorder="1" applyAlignment="1">
      <alignment horizontal="left" vertical="top" wrapText="1"/>
    </xf>
    <xf numFmtId="167" fontId="29" fillId="4" borderId="11" xfId="0" applyNumberFormat="1" applyFont="1" applyFill="1" applyBorder="1" applyAlignment="1">
      <alignment horizontal="right" vertical="top"/>
    </xf>
    <xf numFmtId="167" fontId="14" fillId="4" borderId="0" xfId="0" applyNumberFormat="1" applyFont="1" applyFill="1" applyBorder="1" applyAlignment="1">
      <alignment horizontal="right"/>
    </xf>
    <xf numFmtId="167" fontId="14" fillId="4" borderId="0" xfId="0" applyNumberFormat="1" applyFont="1" applyFill="1" applyAlignment="1">
      <alignment horizontal="right"/>
    </xf>
    <xf numFmtId="167" fontId="30" fillId="4" borderId="0" xfId="0" applyNumberFormat="1" applyFont="1" applyFill="1" applyBorder="1" applyAlignment="1">
      <alignment horizontal="right" vertical="top" wrapText="1"/>
    </xf>
    <xf numFmtId="167" fontId="27" fillId="4" borderId="0" xfId="0" applyNumberFormat="1" applyFont="1" applyFill="1" applyBorder="1" applyAlignment="1">
      <alignment horizontal="right"/>
    </xf>
    <xf numFmtId="0" fontId="28" fillId="4" borderId="14" xfId="0" applyNumberFormat="1" applyFont="1" applyFill="1" applyBorder="1" applyAlignment="1">
      <alignment horizontal="left" vertical="top" wrapText="1"/>
    </xf>
    <xf numFmtId="167" fontId="28" fillId="4" borderId="1" xfId="0" quotePrefix="1" applyNumberFormat="1" applyFont="1" applyFill="1" applyBorder="1" applyAlignment="1">
      <alignment horizontal="right" vertical="top"/>
    </xf>
    <xf numFmtId="167" fontId="16" fillId="4" borderId="0" xfId="0" applyNumberFormat="1" applyFont="1" applyFill="1" applyBorder="1" applyAlignment="1">
      <alignment horizontal="right"/>
    </xf>
    <xf numFmtId="0" fontId="28" fillId="4" borderId="13" xfId="0" applyNumberFormat="1" applyFont="1" applyFill="1" applyBorder="1" applyAlignment="1">
      <alignment horizontal="left" vertical="top" wrapText="1"/>
    </xf>
    <xf numFmtId="167" fontId="29" fillId="4" borderId="1" xfId="0" applyNumberFormat="1" applyFont="1" applyFill="1" applyBorder="1" applyAlignment="1">
      <alignment horizontal="right" vertical="top" wrapText="1"/>
    </xf>
    <xf numFmtId="167" fontId="29" fillId="4" borderId="1" xfId="0" applyNumberFormat="1" applyFont="1" applyFill="1" applyBorder="1" applyAlignment="1">
      <alignment horizontal="right" vertical="top"/>
    </xf>
    <xf numFmtId="167" fontId="33" fillId="4" borderId="0" xfId="0" applyNumberFormat="1" applyFont="1" applyFill="1" applyBorder="1" applyAlignment="1">
      <alignment horizontal="right" vertical="top" wrapText="1"/>
    </xf>
    <xf numFmtId="0" fontId="29" fillId="4" borderId="21" xfId="0" applyNumberFormat="1" applyFont="1" applyFill="1" applyBorder="1" applyAlignment="1">
      <alignment horizontal="left" vertical="top" wrapText="1"/>
    </xf>
    <xf numFmtId="168" fontId="29" fillId="4" borderId="0" xfId="2" applyNumberFormat="1" applyFont="1" applyFill="1" applyBorder="1" applyAlignment="1">
      <alignment horizontal="right" vertical="top" wrapText="1"/>
    </xf>
    <xf numFmtId="168" fontId="29" fillId="4" borderId="0" xfId="2" applyNumberFormat="1" applyFont="1" applyFill="1" applyBorder="1" applyAlignment="1">
      <alignment horizontal="right" vertical="top"/>
    </xf>
    <xf numFmtId="0" fontId="28" fillId="4" borderId="16" xfId="0" applyNumberFormat="1" applyFont="1" applyFill="1" applyBorder="1" applyAlignment="1">
      <alignment horizontal="left" vertical="top" wrapText="1"/>
    </xf>
    <xf numFmtId="0" fontId="29" fillId="4" borderId="17" xfId="0" applyNumberFormat="1" applyFont="1" applyFill="1" applyBorder="1" applyAlignment="1">
      <alignment horizontal="left" vertical="top" wrapText="1"/>
    </xf>
    <xf numFmtId="167" fontId="29" fillId="4" borderId="7" xfId="0" applyNumberFormat="1" applyFont="1" applyFill="1" applyBorder="1" applyAlignment="1">
      <alignment horizontal="right" vertical="top" wrapText="1"/>
    </xf>
    <xf numFmtId="168" fontId="29" fillId="4" borderId="7" xfId="2" applyNumberFormat="1" applyFont="1" applyFill="1" applyBorder="1" applyAlignment="1">
      <alignment horizontal="right" vertical="top" wrapText="1"/>
    </xf>
    <xf numFmtId="168" fontId="29" fillId="4" borderId="7" xfId="2" applyNumberFormat="1" applyFont="1" applyFill="1" applyBorder="1" applyAlignment="1">
      <alignment horizontal="right" vertical="top"/>
    </xf>
    <xf numFmtId="0" fontId="2" fillId="2" borderId="1" xfId="0" applyFont="1" applyFill="1" applyBorder="1" applyAlignment="1">
      <alignment horizontal="right"/>
    </xf>
    <xf numFmtId="0" fontId="32" fillId="2" borderId="1" xfId="0" applyFont="1" applyFill="1" applyBorder="1"/>
    <xf numFmtId="0" fontId="32" fillId="2" borderId="0" xfId="0" applyFont="1" applyFill="1"/>
    <xf numFmtId="0" fontId="16" fillId="2" borderId="0" xfId="0" applyFont="1" applyFill="1"/>
    <xf numFmtId="0" fontId="16" fillId="2" borderId="1" xfId="0" applyFont="1" applyFill="1" applyBorder="1"/>
    <xf numFmtId="167" fontId="2" fillId="2" borderId="1" xfId="0" applyNumberFormat="1" applyFont="1" applyFill="1" applyBorder="1" applyAlignment="1">
      <alignment horizontal="right" vertical="top"/>
    </xf>
    <xf numFmtId="167" fontId="4" fillId="2" borderId="7" xfId="0" applyNumberFormat="1" applyFont="1" applyFill="1" applyBorder="1" applyAlignment="1">
      <alignment horizontal="right" vertical="top"/>
    </xf>
    <xf numFmtId="0" fontId="16" fillId="2" borderId="7" xfId="0" applyFont="1" applyFill="1" applyBorder="1"/>
    <xf numFmtId="0" fontId="2" fillId="2" borderId="1" xfId="3" applyFont="1" applyFill="1" applyBorder="1" applyAlignment="1">
      <alignment horizontal="right"/>
    </xf>
    <xf numFmtId="0" fontId="2" fillId="4" borderId="0" xfId="3" applyFont="1" applyFill="1"/>
    <xf numFmtId="0" fontId="28" fillId="4" borderId="0" xfId="0" applyFont="1" applyFill="1" applyBorder="1" applyAlignment="1">
      <alignment horizontal="right"/>
    </xf>
    <xf numFmtId="0" fontId="2" fillId="4" borderId="0" xfId="3" applyFont="1" applyFill="1" applyBorder="1"/>
    <xf numFmtId="0" fontId="29" fillId="4" borderId="0" xfId="0" applyFont="1" applyFill="1" applyBorder="1" applyAlignment="1">
      <alignment horizontal="right" wrapText="1"/>
    </xf>
    <xf numFmtId="0" fontId="4" fillId="4" borderId="3" xfId="3" applyFont="1" applyFill="1" applyBorder="1" applyAlignment="1">
      <alignment horizontal="left"/>
    </xf>
    <xf numFmtId="0" fontId="29" fillId="4" borderId="3" xfId="0" applyFont="1" applyFill="1" applyBorder="1" applyAlignment="1">
      <alignment horizontal="right"/>
    </xf>
    <xf numFmtId="1" fontId="16" fillId="4" borderId="0" xfId="3" applyNumberFormat="1" applyFont="1" applyFill="1" applyAlignment="1">
      <alignment horizontal="right"/>
    </xf>
    <xf numFmtId="167" fontId="9" fillId="4" borderId="1" xfId="0" applyNumberFormat="1" applyFont="1" applyFill="1" applyBorder="1" applyAlignment="1">
      <alignment horizontal="right"/>
    </xf>
    <xf numFmtId="167" fontId="16" fillId="4" borderId="0" xfId="3" quotePrefix="1" applyNumberFormat="1" applyFont="1" applyFill="1" applyAlignment="1">
      <alignment horizontal="right"/>
    </xf>
    <xf numFmtId="167" fontId="16" fillId="4" borderId="0" xfId="3" applyNumberFormat="1" applyFont="1" applyFill="1" applyAlignment="1">
      <alignment horizontal="right"/>
    </xf>
    <xf numFmtId="167" fontId="29" fillId="4" borderId="0" xfId="3" quotePrefix="1" applyNumberFormat="1" applyFont="1" applyFill="1" applyAlignment="1">
      <alignment horizontal="right"/>
    </xf>
    <xf numFmtId="167" fontId="29" fillId="4" borderId="0" xfId="2" applyNumberFormat="1" applyFont="1" applyFill="1" applyBorder="1" applyAlignment="1">
      <alignment horizontal="right"/>
    </xf>
    <xf numFmtId="167" fontId="29" fillId="4" borderId="0" xfId="2" applyNumberFormat="1" applyFont="1" applyFill="1" applyAlignment="1">
      <alignment horizontal="right"/>
    </xf>
    <xf numFmtId="168" fontId="9" fillId="4" borderId="0" xfId="2" applyNumberFormat="1" applyFont="1" applyFill="1" applyAlignment="1">
      <alignment horizontal="right"/>
    </xf>
    <xf numFmtId="0" fontId="29" fillId="4" borderId="0" xfId="3" applyFont="1" applyFill="1"/>
    <xf numFmtId="168" fontId="29" fillId="4" borderId="0" xfId="2" applyNumberFormat="1" applyFont="1" applyFill="1" applyAlignment="1">
      <alignment horizontal="right"/>
    </xf>
    <xf numFmtId="0" fontId="4" fillId="2" borderId="3" xfId="3" applyFont="1" applyFill="1" applyBorder="1" applyAlignment="1">
      <alignment horizontal="right"/>
    </xf>
    <xf numFmtId="0" fontId="9" fillId="2" borderId="1" xfId="0" applyFont="1" applyFill="1" applyBorder="1"/>
    <xf numFmtId="0" fontId="9" fillId="2" borderId="0" xfId="0" quotePrefix="1" applyFont="1" applyFill="1" applyAlignment="1">
      <alignment horizontal="right"/>
    </xf>
    <xf numFmtId="167" fontId="4" fillId="2" borderId="0" xfId="2" applyNumberFormat="1" applyFont="1" applyFill="1" applyAlignment="1">
      <alignment horizontal="right"/>
    </xf>
    <xf numFmtId="168" fontId="9" fillId="2" borderId="0" xfId="2" applyNumberFormat="1" applyFont="1" applyFill="1"/>
    <xf numFmtId="167" fontId="20" fillId="2" borderId="1" xfId="3" applyNumberFormat="1" applyFont="1" applyFill="1" applyBorder="1" applyAlignment="1">
      <alignment horizontal="right"/>
    </xf>
    <xf numFmtId="167" fontId="16" fillId="2" borderId="1" xfId="3" applyNumberFormat="1" applyFont="1" applyFill="1" applyBorder="1" applyAlignment="1">
      <alignment horizontal="right"/>
    </xf>
    <xf numFmtId="0" fontId="2" fillId="2" borderId="0" xfId="0" applyFont="1" applyFill="1" applyBorder="1" applyAlignment="1">
      <alignment horizontal="right"/>
    </xf>
    <xf numFmtId="0" fontId="2" fillId="2" borderId="0" xfId="0" applyFont="1" applyFill="1" applyAlignment="1">
      <alignment horizontal="right"/>
    </xf>
    <xf numFmtId="167" fontId="9" fillId="2" borderId="3" xfId="0" applyNumberFormat="1" applyFont="1" applyFill="1" applyBorder="1" applyAlignment="1">
      <alignment horizontal="right"/>
    </xf>
    <xf numFmtId="0" fontId="35" fillId="4" borderId="5" xfId="0" applyFont="1" applyFill="1" applyBorder="1" applyAlignment="1">
      <alignment vertical="center"/>
    </xf>
    <xf numFmtId="0" fontId="35" fillId="4" borderId="0" xfId="0" applyFont="1" applyFill="1" applyBorder="1" applyAlignment="1">
      <alignment vertical="center"/>
    </xf>
    <xf numFmtId="0" fontId="9" fillId="4" borderId="5" xfId="0" applyFont="1" applyFill="1" applyBorder="1"/>
    <xf numFmtId="0" fontId="8" fillId="4" borderId="5" xfId="0" applyFont="1" applyFill="1" applyBorder="1"/>
    <xf numFmtId="0" fontId="8" fillId="4" borderId="3" xfId="0" applyFont="1" applyFill="1" applyBorder="1"/>
    <xf numFmtId="0" fontId="29" fillId="4" borderId="0" xfId="0" applyNumberFormat="1" applyFont="1" applyFill="1" applyBorder="1" applyAlignment="1">
      <alignment horizontal="left" vertical="top" wrapText="1"/>
    </xf>
    <xf numFmtId="0" fontId="14" fillId="4" borderId="0" xfId="0" applyFont="1" applyFill="1" applyBorder="1"/>
    <xf numFmtId="0" fontId="30" fillId="4" borderId="0" xfId="0" applyNumberFormat="1" applyFont="1" applyFill="1" applyBorder="1" applyAlignment="1">
      <alignment horizontal="left" vertical="top" wrapText="1"/>
    </xf>
    <xf numFmtId="0" fontId="28" fillId="4" borderId="0" xfId="0" applyNumberFormat="1" applyFont="1" applyFill="1" applyBorder="1" applyAlignment="1">
      <alignment horizontal="left" vertical="top" wrapText="1"/>
    </xf>
    <xf numFmtId="167" fontId="2" fillId="2" borderId="1" xfId="0" quotePrefix="1" applyNumberFormat="1" applyFont="1" applyFill="1" applyBorder="1" applyAlignment="1">
      <alignment horizontal="right"/>
    </xf>
    <xf numFmtId="167" fontId="41" fillId="4" borderId="0" xfId="0" applyNumberFormat="1" applyFont="1" applyFill="1" applyAlignment="1">
      <alignment horizontal="right"/>
    </xf>
    <xf numFmtId="167" fontId="28" fillId="4" borderId="0" xfId="0" quotePrefix="1" applyNumberFormat="1" applyFont="1" applyFill="1" applyBorder="1" applyAlignment="1">
      <alignment horizontal="right" vertical="top"/>
    </xf>
    <xf numFmtId="167" fontId="9" fillId="0" borderId="0" xfId="0" applyNumberFormat="1" applyFont="1"/>
    <xf numFmtId="0" fontId="14" fillId="4" borderId="5" xfId="0" applyFont="1" applyFill="1" applyBorder="1" applyAlignment="1"/>
    <xf numFmtId="1" fontId="4" fillId="4" borderId="1" xfId="3" applyNumberFormat="1" applyFont="1" applyFill="1" applyBorder="1" applyAlignment="1">
      <alignment horizontal="right"/>
    </xf>
    <xf numFmtId="1" fontId="4" fillId="4" borderId="0" xfId="3" applyNumberFormat="1" applyFont="1" applyFill="1" applyBorder="1" applyAlignment="1">
      <alignment horizontal="right"/>
    </xf>
    <xf numFmtId="0" fontId="5" fillId="4" borderId="1" xfId="0" applyFont="1" applyFill="1" applyBorder="1" applyAlignment="1">
      <alignment horizontal="right" vertical="center" wrapText="1"/>
    </xf>
    <xf numFmtId="0" fontId="5" fillId="4" borderId="0" xfId="0" applyFont="1" applyFill="1" applyBorder="1" applyAlignment="1">
      <alignment horizontal="right"/>
    </xf>
    <xf numFmtId="0" fontId="29" fillId="4" borderId="5" xfId="0" applyFont="1" applyFill="1" applyBorder="1" applyAlignment="1">
      <alignment horizontal="left"/>
    </xf>
    <xf numFmtId="0" fontId="4" fillId="4" borderId="5" xfId="3" applyFont="1" applyFill="1" applyBorder="1" applyAlignment="1"/>
    <xf numFmtId="0" fontId="30" fillId="4" borderId="5" xfId="0" applyFont="1" applyFill="1" applyBorder="1" applyAlignment="1">
      <alignment horizontal="left" indent="4"/>
    </xf>
    <xf numFmtId="0" fontId="30" fillId="4" borderId="5" xfId="0" applyFont="1" applyFill="1" applyBorder="1"/>
    <xf numFmtId="0" fontId="44" fillId="0" borderId="0" xfId="0" applyFont="1"/>
    <xf numFmtId="0" fontId="43" fillId="0" borderId="0" xfId="0" applyFont="1"/>
    <xf numFmtId="169" fontId="9" fillId="0" borderId="0" xfId="0" applyNumberFormat="1" applyFont="1"/>
    <xf numFmtId="0" fontId="15" fillId="0" borderId="0" xfId="0" applyFont="1"/>
    <xf numFmtId="0" fontId="45" fillId="0" borderId="0" xfId="0" applyFont="1"/>
    <xf numFmtId="0" fontId="9" fillId="0" borderId="0" xfId="0" applyFont="1" applyBorder="1" applyAlignment="1">
      <alignment wrapText="1"/>
    </xf>
    <xf numFmtId="167" fontId="42" fillId="2" borderId="3" xfId="0" applyNumberFormat="1" applyFont="1" applyFill="1" applyBorder="1" applyAlignment="1">
      <alignment horizontal="right"/>
    </xf>
    <xf numFmtId="0" fontId="46" fillId="4" borderId="18" xfId="0" applyFont="1" applyFill="1" applyBorder="1"/>
    <xf numFmtId="0" fontId="32" fillId="4" borderId="2" xfId="0" applyFont="1" applyFill="1" applyBorder="1"/>
    <xf numFmtId="0" fontId="44" fillId="4" borderId="2" xfId="0" applyFont="1" applyFill="1" applyBorder="1"/>
    <xf numFmtId="0" fontId="44" fillId="4" borderId="2" xfId="0" applyFont="1" applyFill="1" applyBorder="1" applyAlignment="1">
      <alignment horizontal="right"/>
    </xf>
    <xf numFmtId="0" fontId="32" fillId="4" borderId="8" xfId="0" applyFont="1" applyFill="1" applyBorder="1"/>
    <xf numFmtId="0" fontId="47" fillId="4" borderId="19" xfId="0" applyFont="1" applyFill="1" applyBorder="1"/>
    <xf numFmtId="0" fontId="32" fillId="4" borderId="0" xfId="0" applyFont="1" applyFill="1" applyBorder="1"/>
    <xf numFmtId="0" fontId="44" fillId="4" borderId="0" xfId="0" applyFont="1" applyFill="1" applyBorder="1"/>
    <xf numFmtId="0" fontId="44" fillId="4" borderId="0" xfId="0" applyFont="1" applyFill="1" applyBorder="1" applyAlignment="1">
      <alignment horizontal="right"/>
    </xf>
    <xf numFmtId="0" fontId="44" fillId="4" borderId="5" xfId="0" applyFont="1" applyFill="1" applyBorder="1" applyAlignment="1">
      <alignment horizontal="right"/>
    </xf>
    <xf numFmtId="0" fontId="32" fillId="4" borderId="5" xfId="0" applyFont="1" applyFill="1" applyBorder="1"/>
    <xf numFmtId="0" fontId="44" fillId="4" borderId="20" xfId="0" applyFont="1" applyFill="1" applyBorder="1"/>
    <xf numFmtId="0" fontId="44" fillId="4" borderId="3" xfId="0" applyFont="1" applyFill="1" applyBorder="1"/>
    <xf numFmtId="0" fontId="44" fillId="4" borderId="3" xfId="0" applyFont="1" applyFill="1" applyBorder="1" applyAlignment="1">
      <alignment horizontal="right"/>
    </xf>
    <xf numFmtId="0" fontId="48" fillId="4" borderId="20" xfId="1463" applyFont="1" applyFill="1" applyBorder="1"/>
    <xf numFmtId="0" fontId="44" fillId="4" borderId="6" xfId="0" applyFont="1" applyFill="1" applyBorder="1"/>
    <xf numFmtId="0" fontId="44" fillId="4" borderId="0" xfId="0" applyFont="1" applyFill="1"/>
    <xf numFmtId="0" fontId="45" fillId="4" borderId="18" xfId="0" applyFont="1" applyFill="1" applyBorder="1"/>
    <xf numFmtId="0" fontId="32" fillId="4" borderId="19" xfId="0" applyFont="1" applyFill="1" applyBorder="1"/>
    <xf numFmtId="0" fontId="45" fillId="4" borderId="19" xfId="0" applyFont="1" applyFill="1" applyBorder="1"/>
    <xf numFmtId="0" fontId="32" fillId="4" borderId="20" xfId="0" applyFont="1" applyFill="1" applyBorder="1"/>
    <xf numFmtId="0" fontId="32" fillId="4" borderId="3" xfId="0" applyFont="1" applyFill="1" applyBorder="1"/>
    <xf numFmtId="0" fontId="32" fillId="4" borderId="6" xfId="0" applyFont="1" applyFill="1" applyBorder="1"/>
    <xf numFmtId="0" fontId="32" fillId="3" borderId="19" xfId="0" applyFont="1" applyFill="1" applyBorder="1"/>
    <xf numFmtId="0" fontId="44" fillId="4" borderId="19" xfId="0" applyFont="1" applyFill="1" applyBorder="1"/>
    <xf numFmtId="0" fontId="49" fillId="4" borderId="19" xfId="0" applyFont="1" applyFill="1" applyBorder="1"/>
    <xf numFmtId="0" fontId="50" fillId="4" borderId="19" xfId="0" applyFont="1" applyFill="1" applyBorder="1"/>
    <xf numFmtId="0" fontId="51" fillId="4" borderId="0" xfId="0" applyFont="1" applyFill="1" applyBorder="1"/>
    <xf numFmtId="0" fontId="52" fillId="4" borderId="0" xfId="0" applyFont="1" applyFill="1"/>
    <xf numFmtId="0" fontId="36" fillId="0" borderId="0" xfId="0" applyFont="1"/>
    <xf numFmtId="0" fontId="47" fillId="4" borderId="0" xfId="0" applyFont="1" applyFill="1"/>
    <xf numFmtId="3" fontId="9" fillId="4" borderId="0" xfId="0" applyNumberFormat="1" applyFont="1" applyFill="1" applyAlignment="1">
      <alignment horizontal="right" vertical="center" wrapText="1"/>
    </xf>
    <xf numFmtId="0" fontId="39" fillId="4" borderId="0" xfId="0" applyFont="1" applyFill="1"/>
    <xf numFmtId="0" fontId="4" fillId="4" borderId="0" xfId="3" applyFont="1" applyFill="1" applyAlignment="1">
      <alignment wrapText="1"/>
    </xf>
    <xf numFmtId="2" fontId="4" fillId="4" borderId="0" xfId="3" applyNumberFormat="1" applyFont="1" applyFill="1"/>
    <xf numFmtId="0" fontId="2" fillId="4" borderId="14" xfId="0" applyNumberFormat="1" applyFont="1" applyFill="1" applyBorder="1" applyAlignment="1">
      <alignment horizontal="left" vertical="top" wrapText="1"/>
    </xf>
    <xf numFmtId="167" fontId="2" fillId="4" borderId="1" xfId="0" applyNumberFormat="1" applyFont="1" applyFill="1" applyBorder="1" applyAlignment="1">
      <alignment horizontal="right" vertical="top" wrapText="1"/>
    </xf>
    <xf numFmtId="0" fontId="54" fillId="0" borderId="0" xfId="0" applyFont="1"/>
    <xf numFmtId="0" fontId="55" fillId="0" borderId="0" xfId="0" applyFont="1" applyFill="1" applyBorder="1"/>
    <xf numFmtId="3" fontId="9" fillId="2" borderId="0" xfId="0" applyNumberFormat="1" applyFont="1" applyFill="1" applyAlignment="1">
      <alignment horizontal="right" vertical="center" wrapText="1"/>
    </xf>
    <xf numFmtId="166" fontId="53" fillId="4" borderId="0" xfId="1" applyNumberFormat="1" applyFont="1" applyFill="1" applyAlignment="1">
      <alignment horizontal="right"/>
    </xf>
    <xf numFmtId="2" fontId="9" fillId="4" borderId="0" xfId="0" applyNumberFormat="1" applyFont="1" applyFill="1"/>
    <xf numFmtId="2" fontId="4" fillId="4" borderId="0" xfId="0" applyNumberFormat="1" applyFont="1" applyFill="1" applyAlignment="1">
      <alignment horizontal="right"/>
    </xf>
    <xf numFmtId="2" fontId="4" fillId="2" borderId="0" xfId="0" applyNumberFormat="1" applyFont="1" applyFill="1" applyAlignment="1">
      <alignment horizontal="right"/>
    </xf>
    <xf numFmtId="0" fontId="4" fillId="4" borderId="3" xfId="0" applyFont="1" applyFill="1" applyBorder="1"/>
    <xf numFmtId="171" fontId="4" fillId="4" borderId="3" xfId="0" applyNumberFormat="1" applyFont="1" applyFill="1" applyBorder="1" applyAlignment="1">
      <alignment horizontal="right"/>
    </xf>
    <xf numFmtId="2" fontId="9" fillId="2" borderId="0" xfId="0" applyNumberFormat="1" applyFont="1" applyFill="1"/>
    <xf numFmtId="166" fontId="53" fillId="2" borderId="0" xfId="1" applyNumberFormat="1" applyFont="1" applyFill="1" applyAlignment="1">
      <alignment horizontal="right"/>
    </xf>
    <xf numFmtId="0" fontId="56" fillId="4" borderId="0" xfId="1463" applyFont="1" applyFill="1"/>
    <xf numFmtId="0" fontId="4" fillId="4" borderId="0" xfId="3" applyFont="1" applyFill="1" applyBorder="1" applyAlignment="1">
      <alignment vertical="top" wrapText="1"/>
    </xf>
    <xf numFmtId="167" fontId="56" fillId="4" borderId="0" xfId="1463" applyNumberFormat="1" applyFont="1" applyFill="1" applyBorder="1"/>
    <xf numFmtId="167" fontId="2" fillId="0" borderId="0" xfId="3" applyNumberFormat="1" applyFont="1" applyBorder="1"/>
    <xf numFmtId="0" fontId="30" fillId="4" borderId="5" xfId="0" applyFont="1" applyFill="1" applyBorder="1" applyAlignment="1">
      <alignment horizontal="left"/>
    </xf>
    <xf numFmtId="0" fontId="40" fillId="4" borderId="0" xfId="0" applyNumberFormat="1" applyFont="1" applyFill="1" applyBorder="1" applyAlignment="1">
      <alignment horizontal="left" vertical="top" wrapText="1"/>
    </xf>
    <xf numFmtId="167" fontId="40" fillId="2" borderId="0" xfId="0" applyNumberFormat="1" applyFont="1" applyFill="1" applyBorder="1" applyAlignment="1">
      <alignment horizontal="right" vertical="top"/>
    </xf>
    <xf numFmtId="167" fontId="4" fillId="4" borderId="3" xfId="0" applyNumberFormat="1" applyFont="1" applyFill="1" applyBorder="1" applyAlignment="1">
      <alignment horizontal="right"/>
    </xf>
    <xf numFmtId="167" fontId="4" fillId="2" borderId="3" xfId="0" applyNumberFormat="1" applyFont="1" applyFill="1" applyBorder="1" applyAlignment="1">
      <alignment horizontal="right"/>
    </xf>
    <xf numFmtId="0" fontId="41" fillId="4" borderId="0" xfId="3" applyFont="1" applyFill="1"/>
    <xf numFmtId="15" fontId="44" fillId="4" borderId="18" xfId="0" applyNumberFormat="1" applyFont="1" applyFill="1" applyBorder="1" applyAlignment="1">
      <alignment horizontal="left"/>
    </xf>
    <xf numFmtId="0" fontId="2" fillId="4" borderId="8" xfId="3" applyFont="1" applyFill="1" applyBorder="1" applyAlignment="1">
      <alignment horizontal="left"/>
    </xf>
    <xf numFmtId="167" fontId="26" fillId="4" borderId="0" xfId="0" applyNumberFormat="1" applyFont="1" applyFill="1" applyBorder="1" applyAlignment="1">
      <alignment horizontal="right"/>
    </xf>
    <xf numFmtId="167" fontId="26" fillId="2" borderId="0" xfId="0" applyNumberFormat="1" applyFont="1" applyFill="1" applyBorder="1" applyAlignment="1">
      <alignment horizontal="right"/>
    </xf>
    <xf numFmtId="167" fontId="4" fillId="4" borderId="0" xfId="1" applyNumberFormat="1" applyFont="1" applyFill="1" applyBorder="1" applyAlignment="1">
      <alignment vertical="top"/>
    </xf>
    <xf numFmtId="2" fontId="4" fillId="4" borderId="0" xfId="0" applyNumberFormat="1" applyFont="1" applyFill="1" applyBorder="1" applyAlignment="1">
      <alignment horizontal="right"/>
    </xf>
    <xf numFmtId="2" fontId="4" fillId="4" borderId="0" xfId="0" applyNumberFormat="1" applyFont="1" applyFill="1" applyBorder="1" applyAlignment="1">
      <alignment horizontal="right" vertical="top"/>
    </xf>
    <xf numFmtId="1" fontId="2" fillId="4" borderId="0" xfId="0" applyNumberFormat="1" applyFont="1" applyFill="1" applyBorder="1" applyAlignment="1">
      <alignment horizontal="right" vertical="top"/>
    </xf>
    <xf numFmtId="0" fontId="34" fillId="4" borderId="19" xfId="0" applyFont="1" applyFill="1" applyBorder="1"/>
    <xf numFmtId="0" fontId="46" fillId="4" borderId="19" xfId="0" applyFont="1" applyFill="1" applyBorder="1"/>
    <xf numFmtId="15" fontId="44" fillId="4" borderId="0" xfId="0" applyNumberFormat="1" applyFont="1" applyFill="1" applyBorder="1" applyAlignment="1">
      <alignment horizontal="left"/>
    </xf>
    <xf numFmtId="167" fontId="28" fillId="4" borderId="22" xfId="0" applyNumberFormat="1" applyFont="1" applyFill="1" applyBorder="1" applyAlignment="1">
      <alignment horizontal="right"/>
    </xf>
    <xf numFmtId="0" fontId="5" fillId="0" borderId="0" xfId="0" applyFont="1" applyBorder="1"/>
    <xf numFmtId="0" fontId="21" fillId="0" borderId="0" xfId="0" applyFont="1" applyBorder="1"/>
    <xf numFmtId="0" fontId="57" fillId="0" borderId="0" xfId="0" applyFont="1" applyBorder="1"/>
    <xf numFmtId="0" fontId="0" fillId="0" borderId="0" xfId="0" applyBorder="1"/>
    <xf numFmtId="0" fontId="28" fillId="0" borderId="0" xfId="0" applyNumberFormat="1" applyFont="1" applyFill="1" applyBorder="1" applyAlignment="1">
      <alignment horizontal="left" vertical="top" wrapText="1"/>
    </xf>
    <xf numFmtId="0" fontId="31" fillId="0" borderId="0" xfId="0" applyNumberFormat="1" applyFont="1" applyFill="1" applyBorder="1" applyAlignment="1">
      <alignment horizontal="left" vertical="top" wrapText="1"/>
    </xf>
    <xf numFmtId="0" fontId="36" fillId="4" borderId="0" xfId="0" applyFont="1" applyFill="1" applyBorder="1"/>
    <xf numFmtId="167" fontId="18" fillId="4" borderId="0" xfId="1463" applyNumberFormat="1" applyFill="1" applyBorder="1"/>
    <xf numFmtId="167" fontId="18" fillId="4" borderId="3" xfId="1463" applyNumberFormat="1" applyFill="1" applyBorder="1"/>
    <xf numFmtId="0" fontId="2" fillId="4" borderId="0" xfId="0" applyFont="1" applyFill="1" applyBorder="1" applyAlignment="1">
      <alignment horizontal="right"/>
    </xf>
    <xf numFmtId="0" fontId="46" fillId="4" borderId="0" xfId="0" applyFont="1" applyFill="1"/>
    <xf numFmtId="167" fontId="4" fillId="4" borderId="1" xfId="0" applyNumberFormat="1" applyFont="1" applyFill="1" applyBorder="1" applyAlignment="1">
      <alignment horizontal="right"/>
    </xf>
    <xf numFmtId="167" fontId="4" fillId="4" borderId="2" xfId="0" applyNumberFormat="1" applyFont="1" applyFill="1" applyBorder="1" applyAlignment="1">
      <alignment horizontal="right"/>
    </xf>
    <xf numFmtId="167" fontId="4" fillId="4" borderId="3" xfId="0" quotePrefix="1" applyNumberFormat="1" applyFont="1" applyFill="1" applyBorder="1" applyAlignment="1">
      <alignment horizontal="right"/>
    </xf>
    <xf numFmtId="167" fontId="2" fillId="4" borderId="3" xfId="0" quotePrefix="1" applyNumberFormat="1" applyFont="1" applyFill="1" applyBorder="1" applyAlignment="1">
      <alignment horizontal="right"/>
    </xf>
    <xf numFmtId="167" fontId="42" fillId="4" borderId="3" xfId="0" applyNumberFormat="1" applyFont="1" applyFill="1" applyBorder="1" applyAlignment="1">
      <alignment horizontal="right"/>
    </xf>
    <xf numFmtId="1" fontId="4" fillId="0" borderId="0" xfId="0" applyNumberFormat="1" applyFont="1" applyFill="1"/>
    <xf numFmtId="0" fontId="4" fillId="0" borderId="0" xfId="0" applyFont="1" applyFill="1"/>
    <xf numFmtId="0" fontId="4" fillId="4" borderId="0" xfId="3" applyFont="1" applyFill="1" applyBorder="1" applyAlignment="1">
      <alignment horizontal="right"/>
    </xf>
    <xf numFmtId="0" fontId="2" fillId="4" borderId="0" xfId="0" applyFont="1" applyFill="1" applyBorder="1"/>
    <xf numFmtId="0" fontId="41" fillId="4" borderId="0" xfId="0" applyFont="1" applyFill="1" applyBorder="1"/>
    <xf numFmtId="0" fontId="4" fillId="0" borderId="0" xfId="3" applyFont="1" applyFill="1"/>
    <xf numFmtId="1" fontId="58" fillId="4" borderId="0" xfId="0" applyNumberFormat="1" applyFont="1" applyFill="1" applyAlignment="1">
      <alignment horizontal="right" wrapText="1"/>
    </xf>
    <xf numFmtId="167" fontId="59" fillId="4" borderId="0" xfId="0" applyNumberFormat="1" applyFont="1" applyFill="1" applyAlignment="1">
      <alignment horizontal="right" wrapText="1"/>
    </xf>
    <xf numFmtId="167" fontId="59" fillId="4" borderId="0" xfId="0" applyNumberFormat="1" applyFont="1" applyFill="1" applyAlignment="1">
      <alignment horizontal="right"/>
    </xf>
    <xf numFmtId="167" fontId="59" fillId="4" borderId="0" xfId="3" applyNumberFormat="1" applyFont="1" applyFill="1" applyAlignment="1">
      <alignment horizontal="right"/>
    </xf>
    <xf numFmtId="167" fontId="58" fillId="4" borderId="1" xfId="0" applyNumberFormat="1" applyFont="1" applyFill="1" applyBorder="1" applyAlignment="1">
      <alignment horizontal="right"/>
    </xf>
    <xf numFmtId="167" fontId="59" fillId="4" borderId="0" xfId="0" applyNumberFormat="1" applyFont="1" applyFill="1" applyBorder="1" applyAlignment="1">
      <alignment horizontal="right"/>
    </xf>
    <xf numFmtId="167" fontId="59" fillId="4" borderId="2" xfId="0" applyNumberFormat="1" applyFont="1" applyFill="1" applyBorder="1" applyAlignment="1">
      <alignment horizontal="right"/>
    </xf>
    <xf numFmtId="0" fontId="58" fillId="4" borderId="0" xfId="0" applyFont="1" applyFill="1" applyAlignment="1">
      <alignment horizontal="right" wrapText="1"/>
    </xf>
    <xf numFmtId="0" fontId="58" fillId="4" borderId="0" xfId="0" applyFont="1" applyFill="1" applyBorder="1" applyAlignment="1">
      <alignment horizontal="right" wrapText="1"/>
    </xf>
    <xf numFmtId="0" fontId="59" fillId="4" borderId="0" xfId="0" applyFont="1" applyFill="1" applyAlignment="1">
      <alignment horizontal="right" wrapText="1"/>
    </xf>
    <xf numFmtId="0" fontId="59" fillId="4" borderId="0" xfId="0" applyFont="1" applyFill="1" applyBorder="1" applyAlignment="1">
      <alignment horizontal="right" wrapText="1"/>
    </xf>
    <xf numFmtId="0" fontId="59" fillId="4" borderId="0" xfId="0" applyFont="1" applyFill="1" applyAlignment="1">
      <alignment horizontal="right"/>
    </xf>
    <xf numFmtId="0" fontId="59" fillId="4" borderId="0" xfId="0" applyFont="1" applyFill="1" applyBorder="1" applyAlignment="1">
      <alignment horizontal="right"/>
    </xf>
    <xf numFmtId="0" fontId="58" fillId="4" borderId="1" xfId="0" applyFont="1" applyFill="1" applyBorder="1" applyAlignment="1">
      <alignment horizontal="right"/>
    </xf>
    <xf numFmtId="0" fontId="58" fillId="4" borderId="1" xfId="0" applyNumberFormat="1" applyFont="1" applyFill="1" applyBorder="1" applyAlignment="1">
      <alignment horizontal="right" wrapText="1"/>
    </xf>
    <xf numFmtId="0" fontId="59" fillId="4" borderId="0" xfId="0" applyNumberFormat="1" applyFont="1" applyFill="1" applyBorder="1" applyAlignment="1">
      <alignment horizontal="right" vertical="top" wrapText="1"/>
    </xf>
    <xf numFmtId="0" fontId="59" fillId="4" borderId="3" xfId="0" applyFont="1" applyFill="1" applyBorder="1" applyAlignment="1">
      <alignment horizontal="right"/>
    </xf>
    <xf numFmtId="0" fontId="59" fillId="4" borderId="0" xfId="3" applyFont="1" applyFill="1" applyBorder="1" applyAlignment="1">
      <alignment horizontal="right"/>
    </xf>
    <xf numFmtId="0" fontId="59" fillId="4" borderId="0" xfId="3" applyFont="1" applyFill="1" applyAlignment="1">
      <alignment horizontal="right"/>
    </xf>
    <xf numFmtId="0" fontId="58" fillId="4" borderId="1" xfId="3" applyFont="1" applyFill="1" applyBorder="1" applyAlignment="1">
      <alignment horizontal="right"/>
    </xf>
    <xf numFmtId="0" fontId="59" fillId="4" borderId="0" xfId="3" quotePrefix="1" applyFont="1" applyFill="1" applyBorder="1" applyAlignment="1">
      <alignment horizontal="right"/>
    </xf>
    <xf numFmtId="0" fontId="22" fillId="0" borderId="0" xfId="0" applyFont="1" applyFill="1" applyAlignment="1">
      <alignment horizontal="right"/>
    </xf>
    <xf numFmtId="169" fontId="22" fillId="4" borderId="0" xfId="0" applyNumberFormat="1" applyFont="1" applyFill="1" applyAlignment="1">
      <alignment horizontal="right"/>
    </xf>
    <xf numFmtId="0" fontId="22" fillId="4" borderId="1" xfId="0" applyFont="1" applyFill="1" applyBorder="1" applyAlignment="1">
      <alignment horizontal="right"/>
    </xf>
    <xf numFmtId="0" fontId="16" fillId="4" borderId="0" xfId="3" applyFont="1" applyFill="1"/>
    <xf numFmtId="0" fontId="16" fillId="4" borderId="0" xfId="3" applyNumberFormat="1" applyFont="1" applyFill="1"/>
    <xf numFmtId="0" fontId="22" fillId="4" borderId="0" xfId="3" applyFont="1" applyFill="1"/>
    <xf numFmtId="0" fontId="16" fillId="4" borderId="1" xfId="3" applyFont="1" applyFill="1" applyBorder="1"/>
    <xf numFmtId="0" fontId="16" fillId="4" borderId="0" xfId="3" applyFont="1" applyFill="1" applyBorder="1"/>
    <xf numFmtId="0" fontId="45" fillId="0" borderId="0" xfId="0" applyFont="1" applyFill="1" applyBorder="1"/>
    <xf numFmtId="0" fontId="32" fillId="0" borderId="0" xfId="0" applyFont="1" applyAlignment="1">
      <alignment wrapText="1"/>
    </xf>
    <xf numFmtId="0" fontId="32" fillId="4" borderId="1" xfId="0" applyFont="1" applyFill="1" applyBorder="1"/>
    <xf numFmtId="0" fontId="25" fillId="4" borderId="0" xfId="0" applyNumberFormat="1" applyFont="1" applyFill="1" applyBorder="1" applyAlignment="1">
      <alignment horizontal="left" vertical="top" wrapText="1"/>
    </xf>
    <xf numFmtId="0" fontId="25" fillId="4" borderId="0" xfId="0" applyNumberFormat="1" applyFont="1" applyFill="1" applyBorder="1" applyAlignment="1">
      <alignment horizontal="right" vertical="top" wrapText="1"/>
    </xf>
    <xf numFmtId="165" fontId="25" fillId="4" borderId="0" xfId="1" applyNumberFormat="1" applyFont="1" applyFill="1" applyBorder="1" applyAlignment="1">
      <alignment horizontal="right" vertical="top"/>
    </xf>
    <xf numFmtId="2" fontId="25" fillId="4" borderId="0" xfId="1" applyNumberFormat="1" applyFont="1" applyFill="1" applyBorder="1" applyAlignment="1">
      <alignment horizontal="right" vertical="top"/>
    </xf>
    <xf numFmtId="0" fontId="16" fillId="4" borderId="0" xfId="0" applyNumberFormat="1" applyFont="1" applyFill="1" applyBorder="1" applyAlignment="1">
      <alignment vertical="top"/>
    </xf>
    <xf numFmtId="2" fontId="16" fillId="4" borderId="0" xfId="0" applyNumberFormat="1" applyFont="1" applyFill="1" applyBorder="1" applyAlignment="1">
      <alignment vertical="top"/>
    </xf>
    <xf numFmtId="0" fontId="6" fillId="4" borderId="23" xfId="0" applyNumberFormat="1" applyFont="1" applyFill="1" applyBorder="1" applyAlignment="1">
      <alignment vertical="center"/>
    </xf>
    <xf numFmtId="167" fontId="4" fillId="4" borderId="23" xfId="1" applyNumberFormat="1" applyFont="1" applyFill="1" applyBorder="1" applyAlignment="1">
      <alignment horizontal="right" vertical="top" wrapText="1"/>
    </xf>
    <xf numFmtId="167" fontId="4" fillId="4" borderId="23" xfId="1" applyNumberFormat="1" applyFont="1" applyFill="1" applyBorder="1" applyAlignment="1">
      <alignment horizontal="right" vertical="top"/>
    </xf>
    <xf numFmtId="167" fontId="4" fillId="4" borderId="23" xfId="0" applyNumberFormat="1" applyFont="1" applyFill="1" applyBorder="1" applyAlignment="1">
      <alignment horizontal="right" vertical="top"/>
    </xf>
    <xf numFmtId="167" fontId="4" fillId="2" borderId="23" xfId="0" applyNumberFormat="1" applyFont="1" applyFill="1" applyBorder="1" applyAlignment="1">
      <alignment horizontal="right" vertical="top"/>
    </xf>
    <xf numFmtId="0" fontId="16" fillId="2" borderId="0" xfId="0" applyNumberFormat="1" applyFont="1" applyFill="1" applyBorder="1" applyAlignment="1">
      <alignment vertical="top"/>
    </xf>
    <xf numFmtId="0" fontId="60" fillId="4" borderId="0" xfId="0" applyFont="1" applyFill="1"/>
    <xf numFmtId="0" fontId="61" fillId="4" borderId="0" xfId="0" applyNumberFormat="1" applyFont="1" applyFill="1" applyBorder="1" applyAlignment="1">
      <alignment horizontal="left" vertical="top" wrapText="1"/>
    </xf>
    <xf numFmtId="0" fontId="61" fillId="4" borderId="0" xfId="0" applyNumberFormat="1" applyFont="1" applyFill="1" applyBorder="1" applyAlignment="1">
      <alignment horizontal="right" vertical="top" wrapText="1"/>
    </xf>
    <xf numFmtId="168" fontId="61" fillId="4" borderId="0" xfId="0" applyNumberFormat="1" applyFont="1" applyFill="1" applyBorder="1" applyAlignment="1">
      <alignment horizontal="right" vertical="top"/>
    </xf>
    <xf numFmtId="0" fontId="62" fillId="4" borderId="0" xfId="0" applyNumberFormat="1" applyFont="1" applyFill="1" applyBorder="1" applyAlignment="1">
      <alignment horizontal="left" vertical="top" wrapText="1"/>
    </xf>
    <xf numFmtId="165" fontId="61" fillId="4" borderId="0" xfId="1" applyNumberFormat="1" applyFont="1" applyFill="1" applyBorder="1" applyAlignment="1">
      <alignment horizontal="right" vertical="top"/>
    </xf>
    <xf numFmtId="0" fontId="15" fillId="4" borderId="0" xfId="0" applyNumberFormat="1" applyFont="1" applyFill="1" applyBorder="1" applyAlignment="1">
      <alignment vertical="top" wrapText="1"/>
    </xf>
    <xf numFmtId="0" fontId="15" fillId="4" borderId="0" xfId="0" applyNumberFormat="1" applyFont="1" applyFill="1" applyBorder="1" applyAlignment="1">
      <alignment horizontal="left" vertical="top" wrapText="1"/>
    </xf>
    <xf numFmtId="0" fontId="16" fillId="4" borderId="0" xfId="0" applyNumberFormat="1" applyFont="1" applyFill="1" applyBorder="1" applyAlignment="1">
      <alignment horizontal="right" vertical="top" wrapText="1"/>
    </xf>
    <xf numFmtId="0" fontId="16" fillId="4" borderId="0" xfId="0" applyNumberFormat="1" applyFont="1" applyFill="1" applyBorder="1" applyAlignment="1">
      <alignment horizontal="right" vertical="top"/>
    </xf>
    <xf numFmtId="2" fontId="16" fillId="4" borderId="0" xfId="0" applyNumberFormat="1" applyFont="1" applyFill="1" applyBorder="1" applyAlignment="1">
      <alignment horizontal="right" vertical="top"/>
    </xf>
    <xf numFmtId="0" fontId="15" fillId="2" borderId="0" xfId="0" applyNumberFormat="1" applyFont="1" applyFill="1" applyBorder="1" applyAlignment="1">
      <alignment horizontal="right" vertical="top"/>
    </xf>
    <xf numFmtId="0" fontId="15" fillId="0" borderId="0" xfId="0" applyNumberFormat="1" applyFont="1" applyFill="1" applyBorder="1" applyAlignment="1">
      <alignment horizontal="right" vertical="top"/>
    </xf>
    <xf numFmtId="0" fontId="15" fillId="4" borderId="0" xfId="0" applyFont="1" applyFill="1" applyBorder="1" applyAlignment="1">
      <alignment vertical="top" wrapText="1"/>
    </xf>
    <xf numFmtId="164" fontId="16" fillId="4" borderId="0" xfId="0" applyNumberFormat="1" applyFont="1" applyFill="1" applyBorder="1" applyAlignment="1">
      <alignment horizontal="right" vertical="top"/>
    </xf>
    <xf numFmtId="167" fontId="16" fillId="2" borderId="0" xfId="0" applyNumberFormat="1" applyFont="1" applyFill="1" applyBorder="1" applyAlignment="1">
      <alignment horizontal="right"/>
    </xf>
    <xf numFmtId="167" fontId="16" fillId="4" borderId="0" xfId="0" applyNumberFormat="1" applyFont="1" applyFill="1" applyBorder="1" applyAlignment="1">
      <alignment horizontal="right" vertical="top"/>
    </xf>
    <xf numFmtId="167" fontId="16" fillId="2" borderId="0" xfId="0" applyNumberFormat="1" applyFont="1" applyFill="1" applyBorder="1" applyAlignment="1">
      <alignment horizontal="right" vertical="top"/>
    </xf>
    <xf numFmtId="0" fontId="16" fillId="0" borderId="0" xfId="0" applyNumberFormat="1" applyFont="1" applyFill="1" applyBorder="1" applyAlignment="1">
      <alignment horizontal="right" vertical="top"/>
    </xf>
    <xf numFmtId="43" fontId="16" fillId="4" borderId="0" xfId="0" applyNumberFormat="1" applyFont="1" applyFill="1" applyBorder="1" applyAlignment="1">
      <alignment horizontal="right" vertical="top"/>
    </xf>
    <xf numFmtId="167" fontId="16" fillId="2" borderId="0" xfId="1" applyNumberFormat="1" applyFont="1" applyFill="1" applyBorder="1" applyAlignment="1">
      <alignment vertical="top"/>
    </xf>
    <xf numFmtId="167" fontId="16" fillId="2" borderId="0" xfId="0" applyNumberFormat="1" applyFont="1" applyFill="1" applyBorder="1" applyAlignment="1">
      <alignment vertical="top"/>
    </xf>
    <xf numFmtId="0" fontId="16" fillId="4" borderId="0" xfId="0" applyNumberFormat="1" applyFont="1" applyFill="1" applyBorder="1" applyAlignment="1">
      <alignment horizontal="left" vertical="top" wrapText="1"/>
    </xf>
    <xf numFmtId="165" fontId="16" fillId="4" borderId="0" xfId="0" applyNumberFormat="1" applyFont="1" applyFill="1" applyBorder="1" applyAlignment="1">
      <alignment horizontal="right" vertical="top"/>
    </xf>
    <xf numFmtId="168" fontId="16" fillId="4" borderId="0" xfId="2" applyNumberFormat="1" applyFont="1" applyFill="1" applyBorder="1" applyAlignment="1">
      <alignment horizontal="right" vertical="top"/>
    </xf>
    <xf numFmtId="0" fontId="63" fillId="4" borderId="0" xfId="0" applyNumberFormat="1" applyFont="1" applyFill="1" applyBorder="1" applyAlignment="1">
      <alignment vertical="top"/>
    </xf>
    <xf numFmtId="0" fontId="16" fillId="4" borderId="3" xfId="0" applyNumberFormat="1" applyFont="1" applyFill="1" applyBorder="1" applyAlignment="1">
      <alignment horizontal="left" vertical="top" wrapText="1"/>
    </xf>
    <xf numFmtId="0" fontId="16" fillId="4" borderId="3" xfId="0" applyNumberFormat="1" applyFont="1" applyFill="1" applyBorder="1" applyAlignment="1">
      <alignment vertical="top"/>
    </xf>
    <xf numFmtId="0" fontId="16" fillId="4" borderId="3" xfId="0" applyNumberFormat="1" applyFont="1" applyFill="1" applyBorder="1" applyAlignment="1">
      <alignment horizontal="right" vertical="top"/>
    </xf>
    <xf numFmtId="2" fontId="16" fillId="4" borderId="3" xfId="0" applyNumberFormat="1" applyFont="1" applyFill="1" applyBorder="1" applyAlignment="1">
      <alignment horizontal="right" vertical="top"/>
    </xf>
    <xf numFmtId="0" fontId="16" fillId="2" borderId="3" xfId="0" applyNumberFormat="1" applyFont="1" applyFill="1" applyBorder="1" applyAlignment="1">
      <alignment horizontal="right" vertical="top"/>
    </xf>
    <xf numFmtId="2" fontId="16" fillId="2" borderId="0" xfId="0" applyNumberFormat="1" applyFont="1" applyFill="1" applyBorder="1" applyAlignment="1">
      <alignment horizontal="right" vertical="top"/>
    </xf>
    <xf numFmtId="0" fontId="16" fillId="2" borderId="0" xfId="0" applyNumberFormat="1" applyFont="1" applyFill="1" applyBorder="1" applyAlignment="1">
      <alignment horizontal="right" vertical="top"/>
    </xf>
    <xf numFmtId="0" fontId="64" fillId="4" borderId="0" xfId="0" applyNumberFormat="1" applyFont="1" applyFill="1" applyBorder="1" applyAlignment="1">
      <alignment vertical="top"/>
    </xf>
    <xf numFmtId="0" fontId="64" fillId="4" borderId="0" xfId="0" applyNumberFormat="1" applyFont="1" applyFill="1" applyBorder="1" applyAlignment="1">
      <alignment horizontal="right" vertical="top"/>
    </xf>
    <xf numFmtId="2" fontId="64" fillId="4" borderId="0" xfId="0" applyNumberFormat="1" applyFont="1" applyFill="1" applyBorder="1" applyAlignment="1">
      <alignment horizontal="right" vertical="top"/>
    </xf>
    <xf numFmtId="0" fontId="64" fillId="0" borderId="0" xfId="0" applyNumberFormat="1" applyFont="1" applyFill="1" applyBorder="1" applyAlignment="1">
      <alignment horizontal="right" vertical="top"/>
    </xf>
    <xf numFmtId="0" fontId="64" fillId="0" borderId="0" xfId="0" applyNumberFormat="1" applyFont="1" applyFill="1" applyBorder="1" applyAlignment="1">
      <alignment vertical="top"/>
    </xf>
    <xf numFmtId="0" fontId="16" fillId="0" borderId="3" xfId="0" applyNumberFormat="1" applyFont="1" applyFill="1" applyBorder="1" applyAlignment="1">
      <alignment horizontal="right" vertical="top"/>
    </xf>
    <xf numFmtId="167" fontId="16" fillId="2" borderId="3" xfId="0" applyNumberFormat="1" applyFont="1" applyFill="1" applyBorder="1" applyAlignment="1">
      <alignment vertical="top"/>
    </xf>
    <xf numFmtId="0" fontId="16" fillId="4" borderId="0" xfId="0" applyFont="1" applyFill="1" applyBorder="1" applyAlignment="1">
      <alignment horizontal="right"/>
    </xf>
    <xf numFmtId="0" fontId="15" fillId="4" borderId="0" xfId="0" applyFont="1" applyFill="1"/>
    <xf numFmtId="0" fontId="15" fillId="2" borderId="0" xfId="0" applyFont="1" applyFill="1" applyAlignment="1">
      <alignment horizontal="right" wrapText="1"/>
    </xf>
    <xf numFmtId="0" fontId="16" fillId="2" borderId="0" xfId="0" applyFont="1" applyFill="1" applyAlignment="1">
      <alignment horizontal="right" wrapText="1"/>
    </xf>
    <xf numFmtId="0" fontId="16" fillId="4" borderId="0" xfId="0" applyFont="1" applyFill="1"/>
    <xf numFmtId="0" fontId="16" fillId="2" borderId="0" xfId="0" applyFont="1" applyFill="1" applyAlignment="1">
      <alignment horizontal="right"/>
    </xf>
    <xf numFmtId="0" fontId="15" fillId="4" borderId="1" xfId="0" applyFont="1" applyFill="1" applyBorder="1"/>
    <xf numFmtId="167" fontId="15" fillId="2" borderId="1" xfId="0" applyNumberFormat="1" applyFont="1" applyFill="1" applyBorder="1" applyAlignment="1">
      <alignment horizontal="right"/>
    </xf>
    <xf numFmtId="167" fontId="16" fillId="2" borderId="0" xfId="0" applyNumberFormat="1" applyFont="1" applyFill="1" applyAlignment="1">
      <alignment horizontal="right"/>
    </xf>
    <xf numFmtId="0" fontId="15" fillId="4" borderId="1" xfId="0" applyNumberFormat="1" applyFont="1" applyFill="1" applyBorder="1" applyAlignment="1">
      <alignment horizontal="left" wrapText="1"/>
    </xf>
    <xf numFmtId="167" fontId="15" fillId="2" borderId="1" xfId="0" applyNumberFormat="1" applyFont="1" applyFill="1" applyBorder="1" applyAlignment="1">
      <alignment horizontal="right" wrapText="1"/>
    </xf>
    <xf numFmtId="167" fontId="16" fillId="2" borderId="0" xfId="0" applyNumberFormat="1" applyFont="1" applyFill="1" applyBorder="1" applyAlignment="1">
      <alignment horizontal="right" vertical="top" wrapText="1"/>
    </xf>
    <xf numFmtId="0" fontId="43" fillId="4" borderId="0" xfId="0" applyFont="1" applyFill="1"/>
    <xf numFmtId="167" fontId="16" fillId="2" borderId="0" xfId="0" quotePrefix="1" applyNumberFormat="1" applyFont="1" applyFill="1" applyAlignment="1">
      <alignment horizontal="right"/>
    </xf>
    <xf numFmtId="0" fontId="16" fillId="4" borderId="3" xfId="0" applyFont="1" applyFill="1" applyBorder="1"/>
    <xf numFmtId="167" fontId="16" fillId="2" borderId="3" xfId="0" applyNumberFormat="1" applyFont="1" applyFill="1" applyBorder="1" applyAlignment="1">
      <alignment horizontal="right"/>
    </xf>
    <xf numFmtId="0" fontId="60" fillId="4" borderId="0" xfId="3" applyFont="1" applyFill="1" applyBorder="1"/>
    <xf numFmtId="0" fontId="16" fillId="0" borderId="0" xfId="3" applyFont="1" applyBorder="1"/>
    <xf numFmtId="0" fontId="15" fillId="4" borderId="0" xfId="3" applyFont="1" applyFill="1"/>
    <xf numFmtId="1" fontId="15" fillId="2" borderId="0" xfId="0" applyNumberFormat="1" applyFont="1" applyFill="1" applyAlignment="1">
      <alignment horizontal="right" wrapText="1"/>
    </xf>
    <xf numFmtId="0" fontId="15" fillId="4" borderId="0" xfId="3" applyFont="1" applyFill="1" applyAlignment="1"/>
    <xf numFmtId="167" fontId="16" fillId="2" borderId="0" xfId="0" applyNumberFormat="1" applyFont="1" applyFill="1" applyAlignment="1">
      <alignment horizontal="right" wrapText="1"/>
    </xf>
    <xf numFmtId="0" fontId="16" fillId="4" borderId="0" xfId="3" applyFont="1" applyFill="1" applyAlignment="1">
      <alignment horizontal="left"/>
    </xf>
    <xf numFmtId="167" fontId="16" fillId="2" borderId="0" xfId="3" applyNumberFormat="1" applyFont="1" applyFill="1" applyAlignment="1">
      <alignment horizontal="right"/>
    </xf>
    <xf numFmtId="1" fontId="15" fillId="4" borderId="1" xfId="0" applyNumberFormat="1" applyFont="1" applyFill="1" applyBorder="1"/>
    <xf numFmtId="1" fontId="16" fillId="4" borderId="0" xfId="0" applyNumberFormat="1" applyFont="1" applyFill="1" applyBorder="1"/>
    <xf numFmtId="0" fontId="16" fillId="4" borderId="0" xfId="0" applyFont="1" applyFill="1" applyBorder="1"/>
    <xf numFmtId="1" fontId="16" fillId="4" borderId="0" xfId="0" applyNumberFormat="1" applyFont="1" applyFill="1"/>
    <xf numFmtId="0" fontId="16" fillId="4" borderId="0" xfId="0" applyFont="1" applyFill="1" applyAlignment="1"/>
    <xf numFmtId="0" fontId="60" fillId="4" borderId="0" xfId="0" applyFont="1" applyFill="1" applyBorder="1"/>
    <xf numFmtId="0" fontId="16" fillId="4" borderId="0" xfId="3" applyFont="1" applyFill="1" applyBorder="1" applyAlignment="1">
      <alignment horizontal="right"/>
    </xf>
    <xf numFmtId="0" fontId="16" fillId="2" borderId="0" xfId="3" applyFont="1" applyFill="1" applyAlignment="1">
      <alignment horizontal="right"/>
    </xf>
    <xf numFmtId="1" fontId="16" fillId="4" borderId="1" xfId="3" applyNumberFormat="1" applyFont="1" applyFill="1" applyBorder="1"/>
    <xf numFmtId="0" fontId="65" fillId="2" borderId="1" xfId="0" applyFont="1" applyFill="1" applyBorder="1" applyAlignment="1">
      <alignment horizontal="right"/>
    </xf>
    <xf numFmtId="0" fontId="15" fillId="2" borderId="1" xfId="3" applyFont="1" applyFill="1" applyBorder="1" applyAlignment="1">
      <alignment horizontal="right"/>
    </xf>
    <xf numFmtId="1" fontId="16" fillId="4" borderId="0" xfId="3" applyNumberFormat="1" applyFont="1" applyFill="1" applyBorder="1"/>
    <xf numFmtId="0" fontId="16" fillId="2" borderId="0" xfId="3" applyFont="1" applyFill="1" applyBorder="1" applyAlignment="1">
      <alignment horizontal="right"/>
    </xf>
    <xf numFmtId="0" fontId="66" fillId="2" borderId="0" xfId="0" applyFont="1" applyFill="1" applyBorder="1" applyAlignment="1">
      <alignment horizontal="right"/>
    </xf>
    <xf numFmtId="0" fontId="66" fillId="2" borderId="0" xfId="0" quotePrefix="1" applyFont="1" applyFill="1" applyBorder="1" applyAlignment="1">
      <alignment horizontal="right"/>
    </xf>
    <xf numFmtId="0" fontId="16" fillId="2" borderId="0" xfId="3" quotePrefix="1" applyFont="1" applyFill="1" applyBorder="1" applyAlignment="1">
      <alignment horizontal="right"/>
    </xf>
    <xf numFmtId="0" fontId="15" fillId="2" borderId="0" xfId="3" quotePrefix="1" applyFont="1" applyFill="1" applyBorder="1" applyAlignment="1">
      <alignment horizontal="right"/>
    </xf>
    <xf numFmtId="0" fontId="15" fillId="2" borderId="0" xfId="3" applyFont="1" applyFill="1" applyBorder="1" applyAlignment="1">
      <alignment horizontal="right"/>
    </xf>
    <xf numFmtId="0" fontId="15" fillId="4" borderId="1" xfId="3" applyFont="1" applyFill="1" applyBorder="1"/>
    <xf numFmtId="0" fontId="15" fillId="0" borderId="0" xfId="3" applyFont="1" applyAlignment="1">
      <alignment horizontal="right"/>
    </xf>
    <xf numFmtId="0" fontId="15" fillId="0" borderId="0" xfId="3" applyFont="1"/>
    <xf numFmtId="169" fontId="16" fillId="2" borderId="0" xfId="0" applyNumberFormat="1" applyFont="1" applyFill="1" applyAlignment="1">
      <alignment horizontal="right"/>
    </xf>
    <xf numFmtId="169" fontId="16" fillId="2" borderId="1" xfId="0" applyNumberFormat="1" applyFont="1" applyFill="1" applyBorder="1" applyAlignment="1">
      <alignment horizontal="right"/>
    </xf>
    <xf numFmtId="169" fontId="16" fillId="2" borderId="0" xfId="0" quotePrefix="1" applyNumberFormat="1" applyFont="1" applyFill="1" applyAlignment="1">
      <alignment horizontal="right"/>
    </xf>
    <xf numFmtId="170" fontId="16" fillId="2" borderId="1" xfId="0" applyNumberFormat="1" applyFont="1" applyFill="1" applyBorder="1" applyAlignment="1">
      <alignment horizontal="right"/>
    </xf>
    <xf numFmtId="0" fontId="15" fillId="4" borderId="0" xfId="0" applyFont="1" applyFill="1" applyBorder="1"/>
    <xf numFmtId="0" fontId="43" fillId="4" borderId="0" xfId="3" applyFont="1" applyFill="1"/>
    <xf numFmtId="0" fontId="15" fillId="2" borderId="0" xfId="0" applyFont="1" applyFill="1" applyAlignment="1">
      <alignment wrapText="1"/>
    </xf>
    <xf numFmtId="0" fontId="16" fillId="2" borderId="0" xfId="0" applyFont="1" applyFill="1" applyAlignment="1">
      <alignment wrapText="1"/>
    </xf>
    <xf numFmtId="0" fontId="16" fillId="2" borderId="0" xfId="3" applyFont="1" applyFill="1"/>
    <xf numFmtId="1" fontId="16" fillId="2" borderId="0" xfId="3" applyNumberFormat="1" applyFont="1" applyFill="1"/>
    <xf numFmtId="0" fontId="15" fillId="2" borderId="1" xfId="3" applyFont="1" applyFill="1" applyBorder="1"/>
    <xf numFmtId="0" fontId="15" fillId="2" borderId="0" xfId="3" applyFont="1" applyFill="1"/>
    <xf numFmtId="0" fontId="67" fillId="4" borderId="19" xfId="0" applyFont="1" applyFill="1" applyBorder="1"/>
    <xf numFmtId="0" fontId="9" fillId="0" borderId="0" xfId="0" applyFont="1" applyFill="1" applyAlignment="1">
      <alignment wrapText="1"/>
    </xf>
    <xf numFmtId="0" fontId="68" fillId="0" borderId="0" xfId="0" applyFont="1"/>
    <xf numFmtId="1" fontId="15" fillId="4" borderId="0" xfId="0" applyNumberFormat="1" applyFont="1" applyFill="1" applyAlignment="1">
      <alignment horizontal="right" wrapText="1"/>
    </xf>
    <xf numFmtId="167" fontId="16" fillId="4" borderId="0" xfId="0" applyNumberFormat="1" applyFont="1" applyFill="1" applyAlignment="1">
      <alignment horizontal="right" wrapText="1"/>
    </xf>
    <xf numFmtId="0" fontId="15" fillId="4" borderId="0" xfId="0" applyFont="1" applyFill="1" applyAlignment="1">
      <alignment horizontal="right" wrapText="1"/>
    </xf>
    <xf numFmtId="0" fontId="16" fillId="4" borderId="0" xfId="0" applyFont="1" applyFill="1" applyAlignment="1">
      <alignment horizontal="right" wrapText="1"/>
    </xf>
    <xf numFmtId="167" fontId="15" fillId="4" borderId="1" xfId="0" applyNumberFormat="1" applyFont="1" applyFill="1" applyBorder="1" applyAlignment="1">
      <alignment horizontal="right" wrapText="1"/>
    </xf>
    <xf numFmtId="167" fontId="16" fillId="4" borderId="0" xfId="0" quotePrefix="1" applyNumberFormat="1" applyFont="1" applyFill="1" applyAlignment="1">
      <alignment horizontal="right"/>
    </xf>
    <xf numFmtId="167" fontId="16" fillId="4" borderId="3" xfId="0" applyNumberFormat="1" applyFont="1" applyFill="1" applyBorder="1" applyAlignment="1">
      <alignment horizontal="right"/>
    </xf>
    <xf numFmtId="0" fontId="65" fillId="4" borderId="1" xfId="0" applyFont="1" applyFill="1" applyBorder="1" applyAlignment="1">
      <alignment horizontal="right"/>
    </xf>
    <xf numFmtId="0" fontId="66" fillId="4" borderId="0" xfId="0" applyFont="1" applyFill="1" applyBorder="1" applyAlignment="1">
      <alignment horizontal="right"/>
    </xf>
    <xf numFmtId="0" fontId="66" fillId="4" borderId="0" xfId="0" quotePrefix="1" applyFont="1" applyFill="1" applyBorder="1" applyAlignment="1">
      <alignment horizontal="right"/>
    </xf>
    <xf numFmtId="0" fontId="15" fillId="4" borderId="1" xfId="3" applyFont="1" applyFill="1" applyBorder="1" applyAlignment="1">
      <alignment horizontal="right"/>
    </xf>
    <xf numFmtId="169" fontId="16" fillId="4" borderId="0" xfId="0" applyNumberFormat="1" applyFont="1" applyFill="1" applyAlignment="1">
      <alignment horizontal="right"/>
    </xf>
    <xf numFmtId="169" fontId="16" fillId="4" borderId="1" xfId="0" applyNumberFormat="1" applyFont="1" applyFill="1" applyBorder="1" applyAlignment="1">
      <alignment horizontal="right"/>
    </xf>
    <xf numFmtId="169" fontId="16" fillId="4" borderId="0" xfId="0" quotePrefix="1" applyNumberFormat="1" applyFont="1" applyFill="1" applyAlignment="1">
      <alignment horizontal="right"/>
    </xf>
    <xf numFmtId="170" fontId="16" fillId="4" borderId="1" xfId="0" applyNumberFormat="1" applyFont="1" applyFill="1" applyBorder="1" applyAlignment="1">
      <alignment horizontal="right"/>
    </xf>
    <xf numFmtId="0" fontId="4" fillId="2" borderId="0" xfId="0" applyFont="1" applyFill="1" applyBorder="1" applyAlignment="1">
      <alignment horizontal="right" vertical="top"/>
    </xf>
    <xf numFmtId="0" fontId="15" fillId="4" borderId="0" xfId="0" applyNumberFormat="1" applyFont="1" applyFill="1" applyBorder="1" applyAlignment="1">
      <alignment horizontal="right" vertical="top"/>
    </xf>
    <xf numFmtId="167" fontId="16" fillId="4" borderId="0" xfId="2" applyNumberFormat="1" applyFont="1" applyFill="1" applyBorder="1" applyAlignment="1">
      <alignment horizontal="right" vertical="top"/>
    </xf>
    <xf numFmtId="167" fontId="16" fillId="4" borderId="0" xfId="1" applyNumberFormat="1" applyFont="1" applyFill="1" applyBorder="1" applyAlignment="1">
      <alignment vertical="top"/>
    </xf>
    <xf numFmtId="167" fontId="16" fillId="4" borderId="0" xfId="0" applyNumberFormat="1" applyFont="1" applyFill="1" applyBorder="1" applyAlignment="1">
      <alignment vertical="top"/>
    </xf>
    <xf numFmtId="167" fontId="16" fillId="4" borderId="3" xfId="0" applyNumberFormat="1" applyFont="1" applyFill="1" applyBorder="1" applyAlignment="1">
      <alignment vertical="top"/>
    </xf>
    <xf numFmtId="0" fontId="14" fillId="4" borderId="0" xfId="0" applyFont="1" applyFill="1" applyBorder="1" applyAlignment="1">
      <alignment wrapText="1"/>
    </xf>
    <xf numFmtId="0" fontId="15" fillId="4" borderId="0" xfId="0" applyFont="1" applyFill="1" applyAlignment="1">
      <alignment wrapText="1"/>
    </xf>
    <xf numFmtId="0" fontId="16" fillId="4" borderId="0" xfId="0" applyFont="1" applyFill="1" applyAlignment="1">
      <alignment wrapText="1"/>
    </xf>
    <xf numFmtId="1" fontId="16" fillId="4" borderId="0" xfId="3" applyNumberFormat="1" applyFont="1" applyFill="1"/>
    <xf numFmtId="0" fontId="32" fillId="4" borderId="0" xfId="0" applyFont="1" applyFill="1" applyAlignment="1">
      <alignment vertical="top"/>
    </xf>
    <xf numFmtId="165" fontId="9" fillId="4" borderId="0" xfId="1" applyNumberFormat="1" applyFont="1" applyFill="1"/>
    <xf numFmtId="165" fontId="9" fillId="2" borderId="0" xfId="1" applyNumberFormat="1" applyFont="1" applyFill="1"/>
    <xf numFmtId="165" fontId="4" fillId="4" borderId="0" xfId="1" applyNumberFormat="1" applyFont="1" applyFill="1" applyBorder="1" applyAlignment="1">
      <alignment horizontal="right" vertical="top"/>
    </xf>
    <xf numFmtId="165" fontId="26" fillId="4" borderId="0" xfId="1" applyNumberFormat="1" applyFont="1" applyFill="1" applyAlignment="1">
      <alignment horizontal="right"/>
    </xf>
    <xf numFmtId="165" fontId="26" fillId="2" borderId="0" xfId="1" applyNumberFormat="1" applyFont="1" applyFill="1" applyAlignment="1">
      <alignment horizontal="right"/>
    </xf>
    <xf numFmtId="165" fontId="4" fillId="4" borderId="0" xfId="1" quotePrefix="1" applyNumberFormat="1" applyFont="1" applyFill="1" applyBorder="1" applyAlignment="1">
      <alignment horizontal="right" vertical="top"/>
    </xf>
    <xf numFmtId="165" fontId="26" fillId="4" borderId="0" xfId="1" quotePrefix="1" applyNumberFormat="1" applyFont="1" applyFill="1" applyAlignment="1">
      <alignment horizontal="right"/>
    </xf>
    <xf numFmtId="3" fontId="0" fillId="0" borderId="0" xfId="0" applyNumberFormat="1"/>
    <xf numFmtId="168" fontId="0" fillId="0" borderId="0" xfId="2" applyNumberFormat="1" applyFont="1"/>
    <xf numFmtId="1" fontId="0" fillId="0" borderId="0" xfId="0" applyNumberFormat="1"/>
    <xf numFmtId="10" fontId="0" fillId="0" borderId="0" xfId="2" applyNumberFormat="1" applyFont="1"/>
    <xf numFmtId="164" fontId="0" fillId="0" borderId="0" xfId="1" applyFont="1"/>
    <xf numFmtId="0" fontId="3" fillId="4" borderId="1" xfId="0" applyFont="1" applyFill="1" applyBorder="1" applyAlignment="1">
      <alignment horizontal="right"/>
    </xf>
    <xf numFmtId="167" fontId="28" fillId="4" borderId="1" xfId="0" quotePrefix="1" applyNumberFormat="1" applyFont="1" applyFill="1" applyBorder="1" applyAlignment="1">
      <alignment horizontal="right"/>
    </xf>
    <xf numFmtId="169" fontId="28" fillId="4" borderId="1" xfId="0" quotePrefix="1" applyNumberFormat="1" applyFont="1" applyFill="1" applyBorder="1" applyAlignment="1">
      <alignment horizontal="right"/>
    </xf>
    <xf numFmtId="0" fontId="71" fillId="2" borderId="1" xfId="0" applyFont="1" applyFill="1" applyBorder="1"/>
    <xf numFmtId="0" fontId="20" fillId="0" borderId="0" xfId="0" applyFont="1" applyBorder="1"/>
    <xf numFmtId="0" fontId="72" fillId="0" borderId="0" xfId="0" applyFont="1"/>
    <xf numFmtId="0" fontId="28" fillId="4" borderId="0" xfId="0" applyFont="1" applyFill="1" applyBorder="1"/>
    <xf numFmtId="0" fontId="29" fillId="4" borderId="0" xfId="0" applyFont="1" applyFill="1" applyBorder="1"/>
    <xf numFmtId="0" fontId="2" fillId="4" borderId="0" xfId="3" applyFont="1" applyFill="1" applyAlignment="1">
      <alignment horizontal="right"/>
    </xf>
    <xf numFmtId="167" fontId="28" fillId="4" borderId="0" xfId="0" applyNumberFormat="1" applyFont="1" applyFill="1" applyAlignment="1">
      <alignment horizontal="right"/>
    </xf>
    <xf numFmtId="0" fontId="71" fillId="0" borderId="0" xfId="0" applyFont="1"/>
    <xf numFmtId="0" fontId="20" fillId="4" borderId="0" xfId="3" applyFont="1" applyFill="1" applyAlignment="1">
      <alignment horizontal="right"/>
    </xf>
    <xf numFmtId="167" fontId="28" fillId="4" borderId="0" xfId="0" applyNumberFormat="1" applyFont="1" applyFill="1" applyBorder="1"/>
    <xf numFmtId="0" fontId="32" fillId="4" borderId="0" xfId="0" applyFont="1" applyFill="1" applyBorder="1" applyAlignment="1">
      <alignment horizontal="left" vertical="center" wrapText="1"/>
    </xf>
    <xf numFmtId="0" fontId="32" fillId="4" borderId="5" xfId="0" applyFont="1" applyFill="1" applyBorder="1" applyAlignment="1">
      <alignment horizontal="left" vertical="center" wrapText="1"/>
    </xf>
    <xf numFmtId="0" fontId="2" fillId="4" borderId="1" xfId="3" applyFont="1" applyFill="1" applyBorder="1" applyAlignment="1">
      <alignment horizontal="right"/>
    </xf>
    <xf numFmtId="0" fontId="29" fillId="4" borderId="5" xfId="0" applyFont="1" applyFill="1" applyBorder="1" applyAlignment="1">
      <alignment horizontal="left" indent="1"/>
    </xf>
    <xf numFmtId="0" fontId="32" fillId="4" borderId="19" xfId="0" applyFont="1" applyFill="1" applyBorder="1" applyAlignment="1">
      <alignment horizontal="left" vertical="center"/>
    </xf>
    <xf numFmtId="0" fontId="0" fillId="7" borderId="0" xfId="0" applyFill="1"/>
    <xf numFmtId="0" fontId="73" fillId="7" borderId="0" xfId="0" applyFont="1" applyFill="1"/>
    <xf numFmtId="0" fontId="74" fillId="4" borderId="20" xfId="1463" applyFont="1" applyFill="1" applyBorder="1"/>
    <xf numFmtId="0" fontId="3" fillId="4" borderId="0" xfId="0" applyFont="1" applyFill="1" applyBorder="1" applyAlignment="1">
      <alignment horizontal="right"/>
    </xf>
    <xf numFmtId="167" fontId="28" fillId="4" borderId="0" xfId="0" applyNumberFormat="1" applyFont="1" applyFill="1" applyBorder="1" applyAlignment="1">
      <alignment horizontal="right"/>
    </xf>
    <xf numFmtId="167" fontId="28" fillId="4" borderId="0" xfId="0" quotePrefix="1" applyNumberFormat="1" applyFont="1" applyFill="1" applyBorder="1" applyAlignment="1">
      <alignment horizontal="right"/>
    </xf>
    <xf numFmtId="169" fontId="28" fillId="4" borderId="0" xfId="0" applyNumberFormat="1" applyFont="1" applyFill="1" applyBorder="1" applyAlignment="1">
      <alignment horizontal="right"/>
    </xf>
    <xf numFmtId="169" fontId="28" fillId="4" borderId="0" xfId="0" quotePrefix="1" applyNumberFormat="1" applyFont="1" applyFill="1" applyBorder="1" applyAlignment="1">
      <alignment horizontal="right"/>
    </xf>
    <xf numFmtId="0" fontId="71" fillId="2" borderId="0" xfId="0" applyFont="1" applyFill="1" applyBorder="1"/>
    <xf numFmtId="169" fontId="20" fillId="0" borderId="0" xfId="0" applyNumberFormat="1" applyFont="1"/>
    <xf numFmtId="0" fontId="29" fillId="4" borderId="0" xfId="0" applyFont="1" applyFill="1" applyAlignment="1">
      <alignment horizontal="right" wrapText="1"/>
    </xf>
    <xf numFmtId="167" fontId="28" fillId="4" borderId="3" xfId="0" applyNumberFormat="1" applyFont="1" applyFill="1" applyBorder="1" applyAlignment="1">
      <alignment horizontal="right"/>
    </xf>
    <xf numFmtId="169" fontId="5" fillId="4" borderId="0" xfId="0" applyNumberFormat="1" applyFont="1" applyFill="1" applyBorder="1" applyAlignment="1">
      <alignment horizontal="right"/>
    </xf>
    <xf numFmtId="167" fontId="2" fillId="4" borderId="1" xfId="0" applyNumberFormat="1" applyFont="1" applyFill="1" applyBorder="1" applyAlignment="1">
      <alignment horizontal="right" vertical="top"/>
    </xf>
    <xf numFmtId="167" fontId="16" fillId="2" borderId="1" xfId="0" applyNumberFormat="1" applyFont="1" applyFill="1" applyBorder="1"/>
    <xf numFmtId="167" fontId="76" fillId="4" borderId="1" xfId="0" applyNumberFormat="1" applyFont="1" applyFill="1" applyBorder="1" applyAlignment="1">
      <alignment horizontal="right" vertical="top" wrapText="1"/>
    </xf>
    <xf numFmtId="0" fontId="28" fillId="4" borderId="4" xfId="0" applyFont="1" applyFill="1" applyBorder="1" applyAlignment="1"/>
    <xf numFmtId="167" fontId="77" fillId="4" borderId="0" xfId="3" applyNumberFormat="1" applyFont="1" applyFill="1" applyAlignment="1">
      <alignment horizontal="right"/>
    </xf>
    <xf numFmtId="167" fontId="76" fillId="4" borderId="0" xfId="3" applyNumberFormat="1" applyFont="1" applyFill="1" applyAlignment="1">
      <alignment horizontal="right"/>
    </xf>
    <xf numFmtId="169" fontId="78" fillId="4" borderId="1" xfId="0" applyNumberFormat="1" applyFont="1" applyFill="1" applyBorder="1" applyAlignment="1">
      <alignment horizontal="right"/>
    </xf>
    <xf numFmtId="169" fontId="79" fillId="4" borderId="0" xfId="0" applyNumberFormat="1" applyFont="1" applyFill="1" applyAlignment="1">
      <alignment horizontal="right"/>
    </xf>
    <xf numFmtId="169" fontId="79" fillId="4" borderId="0" xfId="0" quotePrefix="1" applyNumberFormat="1" applyFont="1" applyFill="1" applyAlignment="1">
      <alignment horizontal="right"/>
    </xf>
    <xf numFmtId="167" fontId="78" fillId="4" borderId="1" xfId="0" applyNumberFormat="1" applyFont="1" applyFill="1" applyBorder="1" applyAlignment="1">
      <alignment horizontal="right"/>
    </xf>
    <xf numFmtId="169" fontId="9" fillId="4" borderId="0" xfId="0" applyNumberFormat="1" applyFont="1" applyFill="1" applyAlignment="1">
      <alignment horizontal="right"/>
    </xf>
    <xf numFmtId="169" fontId="9" fillId="2" borderId="0" xfId="0" applyNumberFormat="1" applyFont="1" applyFill="1"/>
    <xf numFmtId="0" fontId="0" fillId="0" borderId="0" xfId="0" applyFont="1" applyBorder="1"/>
    <xf numFmtId="0" fontId="0" fillId="0" borderId="0" xfId="0" applyNumberFormat="1"/>
    <xf numFmtId="167" fontId="0" fillId="0" borderId="0" xfId="0" applyNumberFormat="1"/>
    <xf numFmtId="0" fontId="2" fillId="4" borderId="1" xfId="0" applyNumberFormat="1" applyFont="1" applyFill="1" applyBorder="1"/>
    <xf numFmtId="0" fontId="9" fillId="4" borderId="1" xfId="0" applyFont="1" applyFill="1" applyBorder="1"/>
    <xf numFmtId="169" fontId="4" fillId="4" borderId="1" xfId="0" applyNumberFormat="1" applyFont="1" applyFill="1" applyBorder="1" applyAlignment="1">
      <alignment horizontal="right"/>
    </xf>
    <xf numFmtId="169" fontId="4" fillId="2" borderId="1" xfId="0" applyNumberFormat="1" applyFont="1" applyFill="1" applyBorder="1" applyAlignment="1">
      <alignment horizontal="right"/>
    </xf>
    <xf numFmtId="3" fontId="4" fillId="4" borderId="1" xfId="0" applyNumberFormat="1" applyFont="1" applyFill="1" applyBorder="1" applyAlignment="1">
      <alignment horizontal="right"/>
    </xf>
    <xf numFmtId="3" fontId="4" fillId="2" borderId="1" xfId="0" applyNumberFormat="1" applyFont="1" applyFill="1" applyBorder="1" applyAlignment="1">
      <alignment horizontal="right"/>
    </xf>
    <xf numFmtId="169" fontId="4" fillId="2" borderId="1" xfId="0" quotePrefix="1" applyNumberFormat="1" applyFont="1" applyFill="1" applyBorder="1" applyAlignment="1">
      <alignment horizontal="right"/>
    </xf>
    <xf numFmtId="0" fontId="16" fillId="4" borderId="1" xfId="0" applyFont="1" applyFill="1" applyBorder="1" applyAlignment="1">
      <alignment horizontal="right"/>
    </xf>
    <xf numFmtId="167" fontId="16" fillId="2" borderId="1" xfId="0" applyNumberFormat="1" applyFont="1" applyFill="1" applyBorder="1" applyAlignment="1">
      <alignment horizontal="right"/>
    </xf>
    <xf numFmtId="167" fontId="78" fillId="4" borderId="0" xfId="0" applyNumberFormat="1" applyFont="1" applyFill="1" applyAlignment="1">
      <alignment horizontal="right"/>
    </xf>
    <xf numFmtId="0" fontId="75" fillId="0" borderId="0" xfId="0" applyFont="1"/>
    <xf numFmtId="0" fontId="81" fillId="0" borderId="0" xfId="0" applyFont="1"/>
    <xf numFmtId="169" fontId="5" fillId="2" borderId="0" xfId="0" applyNumberFormat="1" applyFont="1" applyFill="1" applyBorder="1" applyAlignment="1">
      <alignment horizontal="right"/>
    </xf>
    <xf numFmtId="0" fontId="80" fillId="7" borderId="0" xfId="0" applyFont="1" applyFill="1"/>
    <xf numFmtId="0" fontId="82" fillId="4" borderId="19" xfId="0" applyFont="1" applyFill="1" applyBorder="1"/>
    <xf numFmtId="0" fontId="28" fillId="4" borderId="3" xfId="0" applyFont="1" applyFill="1" applyBorder="1"/>
    <xf numFmtId="167" fontId="28" fillId="4" borderId="3" xfId="0" applyNumberFormat="1" applyFont="1" applyFill="1" applyBorder="1"/>
    <xf numFmtId="0" fontId="20" fillId="4" borderId="0" xfId="0" applyFont="1" applyFill="1"/>
    <xf numFmtId="0" fontId="54" fillId="4" borderId="1" xfId="0" applyFont="1" applyFill="1" applyBorder="1"/>
    <xf numFmtId="0" fontId="29" fillId="4" borderId="3" xfId="0" applyFont="1" applyFill="1" applyBorder="1" applyAlignment="1">
      <alignment horizontal="right" wrapText="1"/>
    </xf>
    <xf numFmtId="0" fontId="0" fillId="0" borderId="0" xfId="0" applyFont="1"/>
    <xf numFmtId="0" fontId="0" fillId="0" borderId="0" xfId="0" applyFill="1"/>
    <xf numFmtId="0" fontId="4" fillId="0" borderId="1" xfId="0" applyFont="1" applyBorder="1"/>
    <xf numFmtId="0" fontId="0" fillId="0" borderId="0" xfId="0" applyAlignment="1"/>
    <xf numFmtId="0" fontId="80" fillId="0" borderId="0" xfId="0" applyFont="1"/>
    <xf numFmtId="167" fontId="0" fillId="0" borderId="0" xfId="0" applyNumberFormat="1" applyFill="1"/>
    <xf numFmtId="0" fontId="0" fillId="0" borderId="0" xfId="0" applyNumberFormat="1" applyFill="1"/>
    <xf numFmtId="0" fontId="32" fillId="4" borderId="20" xfId="0" applyFont="1" applyFill="1" applyBorder="1" applyAlignment="1">
      <alignment horizontal="left" wrapText="1"/>
    </xf>
    <xf numFmtId="0" fontId="32" fillId="4" borderId="3" xfId="0" applyFont="1" applyFill="1" applyBorder="1" applyAlignment="1">
      <alignment horizontal="left" wrapText="1"/>
    </xf>
    <xf numFmtId="0" fontId="32" fillId="4" borderId="6" xfId="0" applyFont="1" applyFill="1" applyBorder="1" applyAlignment="1">
      <alignment horizontal="left" wrapText="1"/>
    </xf>
    <xf numFmtId="0" fontId="32" fillId="4" borderId="19"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32" fillId="4" borderId="5" xfId="0" applyFont="1" applyFill="1" applyBorder="1" applyAlignment="1">
      <alignment horizontal="left" vertical="center" wrapText="1"/>
    </xf>
    <xf numFmtId="0" fontId="9" fillId="4" borderId="0" xfId="0" applyFont="1" applyFill="1" applyAlignment="1">
      <alignment horizontal="left" wrapText="1"/>
    </xf>
    <xf numFmtId="0" fontId="9" fillId="0" borderId="0" xfId="0" applyFont="1" applyAlignment="1">
      <alignment horizontal="left" wrapText="1"/>
    </xf>
  </cellXfs>
  <cellStyles count="1602">
    <cellStyle name="Comma" xfId="1" builtinId="3"/>
    <cellStyle name="Followed Hyperlink" xfId="204" builtinId="9" hidden="1"/>
    <cellStyle name="Followed Hyperlink" xfId="212" builtinId="9" hidden="1"/>
    <cellStyle name="Followed Hyperlink" xfId="220" builtinId="9" hidden="1"/>
    <cellStyle name="Followed Hyperlink" xfId="228" builtinId="9" hidden="1"/>
    <cellStyle name="Followed Hyperlink" xfId="236" builtinId="9" hidden="1"/>
    <cellStyle name="Followed Hyperlink" xfId="244" builtinId="9" hidden="1"/>
    <cellStyle name="Followed Hyperlink" xfId="252" builtinId="9" hidden="1"/>
    <cellStyle name="Followed Hyperlink" xfId="260" builtinId="9" hidden="1"/>
    <cellStyle name="Followed Hyperlink" xfId="268" builtinId="9" hidden="1"/>
    <cellStyle name="Followed Hyperlink" xfId="276" builtinId="9" hidden="1"/>
    <cellStyle name="Followed Hyperlink" xfId="284" builtinId="9" hidden="1"/>
    <cellStyle name="Followed Hyperlink" xfId="292" builtinId="9" hidden="1"/>
    <cellStyle name="Followed Hyperlink" xfId="300" builtinId="9" hidden="1"/>
    <cellStyle name="Followed Hyperlink" xfId="308" builtinId="9" hidden="1"/>
    <cellStyle name="Followed Hyperlink" xfId="316" builtinId="9" hidden="1"/>
    <cellStyle name="Followed Hyperlink" xfId="324" builtinId="9" hidden="1"/>
    <cellStyle name="Followed Hyperlink" xfId="332" builtinId="9" hidden="1"/>
    <cellStyle name="Followed Hyperlink" xfId="340" builtinId="9" hidden="1"/>
    <cellStyle name="Followed Hyperlink" xfId="348" builtinId="9" hidden="1"/>
    <cellStyle name="Followed Hyperlink" xfId="356" builtinId="9" hidden="1"/>
    <cellStyle name="Followed Hyperlink" xfId="364" builtinId="9" hidden="1"/>
    <cellStyle name="Followed Hyperlink" xfId="372" builtinId="9" hidden="1"/>
    <cellStyle name="Followed Hyperlink" xfId="380" builtinId="9" hidden="1"/>
    <cellStyle name="Followed Hyperlink" xfId="388" builtinId="9" hidden="1"/>
    <cellStyle name="Followed Hyperlink" xfId="396" builtinId="9" hidden="1"/>
    <cellStyle name="Followed Hyperlink" xfId="404" builtinId="9" hidden="1"/>
    <cellStyle name="Followed Hyperlink" xfId="412" builtinId="9" hidden="1"/>
    <cellStyle name="Followed Hyperlink" xfId="420" builtinId="9" hidden="1"/>
    <cellStyle name="Followed Hyperlink" xfId="428" builtinId="9" hidden="1"/>
    <cellStyle name="Followed Hyperlink" xfId="436" builtinId="9" hidden="1"/>
    <cellStyle name="Followed Hyperlink" xfId="444" builtinId="9" hidden="1"/>
    <cellStyle name="Followed Hyperlink" xfId="452" builtinId="9" hidden="1"/>
    <cellStyle name="Followed Hyperlink" xfId="460" builtinId="9" hidden="1"/>
    <cellStyle name="Followed Hyperlink" xfId="468" builtinId="9" hidden="1"/>
    <cellStyle name="Followed Hyperlink" xfId="476" builtinId="9" hidden="1"/>
    <cellStyle name="Followed Hyperlink" xfId="484" builtinId="9" hidden="1"/>
    <cellStyle name="Followed Hyperlink" xfId="492" builtinId="9" hidden="1"/>
    <cellStyle name="Followed Hyperlink" xfId="500" builtinId="9" hidden="1"/>
    <cellStyle name="Followed Hyperlink" xfId="508" builtinId="9" hidden="1"/>
    <cellStyle name="Followed Hyperlink" xfId="516" builtinId="9" hidden="1"/>
    <cellStyle name="Followed Hyperlink" xfId="524" builtinId="9" hidden="1"/>
    <cellStyle name="Followed Hyperlink" xfId="532" builtinId="9" hidden="1"/>
    <cellStyle name="Followed Hyperlink" xfId="540" builtinId="9" hidden="1"/>
    <cellStyle name="Followed Hyperlink" xfId="548" builtinId="9" hidden="1"/>
    <cellStyle name="Followed Hyperlink" xfId="556" builtinId="9" hidden="1"/>
    <cellStyle name="Followed Hyperlink" xfId="564" builtinId="9" hidden="1"/>
    <cellStyle name="Followed Hyperlink" xfId="572" builtinId="9" hidden="1"/>
    <cellStyle name="Followed Hyperlink" xfId="580" builtinId="9" hidden="1"/>
    <cellStyle name="Followed Hyperlink" xfId="588" builtinId="9" hidden="1"/>
    <cellStyle name="Followed Hyperlink" xfId="596" builtinId="9" hidden="1"/>
    <cellStyle name="Followed Hyperlink" xfId="604" builtinId="9" hidden="1"/>
    <cellStyle name="Followed Hyperlink" xfId="612" builtinId="9" hidden="1"/>
    <cellStyle name="Followed Hyperlink" xfId="620" builtinId="9" hidden="1"/>
    <cellStyle name="Followed Hyperlink" xfId="628" builtinId="9" hidden="1"/>
    <cellStyle name="Followed Hyperlink" xfId="636" builtinId="9" hidden="1"/>
    <cellStyle name="Followed Hyperlink" xfId="644" builtinId="9" hidden="1"/>
    <cellStyle name="Followed Hyperlink" xfId="652" builtinId="9" hidden="1"/>
    <cellStyle name="Followed Hyperlink" xfId="660" builtinId="9" hidden="1"/>
    <cellStyle name="Followed Hyperlink" xfId="668" builtinId="9" hidden="1"/>
    <cellStyle name="Followed Hyperlink" xfId="676" builtinId="9" hidden="1"/>
    <cellStyle name="Followed Hyperlink" xfId="684" builtinId="9" hidden="1"/>
    <cellStyle name="Followed Hyperlink" xfId="692" builtinId="9" hidden="1"/>
    <cellStyle name="Followed Hyperlink" xfId="700" builtinId="9" hidden="1"/>
    <cellStyle name="Followed Hyperlink" xfId="708" builtinId="9" hidden="1"/>
    <cellStyle name="Followed Hyperlink" xfId="716" builtinId="9" hidden="1"/>
    <cellStyle name="Followed Hyperlink" xfId="724" builtinId="9" hidden="1"/>
    <cellStyle name="Followed Hyperlink" xfId="732" builtinId="9" hidden="1"/>
    <cellStyle name="Followed Hyperlink" xfId="740" builtinId="9" hidden="1"/>
    <cellStyle name="Followed Hyperlink" xfId="748" builtinId="9" hidden="1"/>
    <cellStyle name="Followed Hyperlink" xfId="756" builtinId="9" hidden="1"/>
    <cellStyle name="Followed Hyperlink" xfId="764" builtinId="9" hidden="1"/>
    <cellStyle name="Followed Hyperlink" xfId="772" builtinId="9" hidden="1"/>
    <cellStyle name="Followed Hyperlink" xfId="780" builtinId="9" hidden="1"/>
    <cellStyle name="Followed Hyperlink" xfId="788" builtinId="9" hidden="1"/>
    <cellStyle name="Followed Hyperlink" xfId="796" builtinId="9" hidden="1"/>
    <cellStyle name="Followed Hyperlink" xfId="804" builtinId="9" hidden="1"/>
    <cellStyle name="Followed Hyperlink" xfId="812" builtinId="9" hidden="1"/>
    <cellStyle name="Followed Hyperlink" xfId="820" builtinId="9" hidden="1"/>
    <cellStyle name="Followed Hyperlink" xfId="828" builtinId="9" hidden="1"/>
    <cellStyle name="Followed Hyperlink" xfId="836" builtinId="9" hidden="1"/>
    <cellStyle name="Followed Hyperlink" xfId="844" builtinId="9" hidden="1"/>
    <cellStyle name="Followed Hyperlink" xfId="852" builtinId="9" hidden="1"/>
    <cellStyle name="Followed Hyperlink" xfId="860" builtinId="9" hidden="1"/>
    <cellStyle name="Followed Hyperlink" xfId="868" builtinId="9" hidden="1"/>
    <cellStyle name="Followed Hyperlink" xfId="876" builtinId="9" hidden="1"/>
    <cellStyle name="Followed Hyperlink" xfId="884" builtinId="9" hidden="1"/>
    <cellStyle name="Followed Hyperlink" xfId="892" builtinId="9" hidden="1"/>
    <cellStyle name="Followed Hyperlink" xfId="900" builtinId="9" hidden="1"/>
    <cellStyle name="Followed Hyperlink" xfId="908" builtinId="9" hidden="1"/>
    <cellStyle name="Followed Hyperlink" xfId="916" builtinId="9" hidden="1"/>
    <cellStyle name="Followed Hyperlink" xfId="924" builtinId="9" hidden="1"/>
    <cellStyle name="Followed Hyperlink" xfId="932" builtinId="9" hidden="1"/>
    <cellStyle name="Followed Hyperlink" xfId="940" builtinId="9" hidden="1"/>
    <cellStyle name="Followed Hyperlink" xfId="948" builtinId="9" hidden="1"/>
    <cellStyle name="Followed Hyperlink" xfId="956" builtinId="9" hidden="1"/>
    <cellStyle name="Followed Hyperlink" xfId="964" builtinId="9" hidden="1"/>
    <cellStyle name="Followed Hyperlink" xfId="972" builtinId="9" hidden="1"/>
    <cellStyle name="Followed Hyperlink" xfId="980" builtinId="9" hidden="1"/>
    <cellStyle name="Followed Hyperlink" xfId="988" builtinId="9" hidden="1"/>
    <cellStyle name="Followed Hyperlink" xfId="996" builtinId="9" hidden="1"/>
    <cellStyle name="Followed Hyperlink" xfId="1004" builtinId="9" hidden="1"/>
    <cellStyle name="Followed Hyperlink" xfId="1012" builtinId="9" hidden="1"/>
    <cellStyle name="Followed Hyperlink" xfId="1020" builtinId="9" hidden="1"/>
    <cellStyle name="Followed Hyperlink" xfId="1028" builtinId="9" hidden="1"/>
    <cellStyle name="Followed Hyperlink" xfId="1036" builtinId="9" hidden="1"/>
    <cellStyle name="Followed Hyperlink" xfId="1044" builtinId="9" hidden="1"/>
    <cellStyle name="Followed Hyperlink" xfId="1052" builtinId="9" hidden="1"/>
    <cellStyle name="Followed Hyperlink" xfId="1060" builtinId="9" hidden="1"/>
    <cellStyle name="Followed Hyperlink" xfId="1068" builtinId="9" hidden="1"/>
    <cellStyle name="Followed Hyperlink" xfId="1076" builtinId="9" hidden="1"/>
    <cellStyle name="Followed Hyperlink" xfId="1084" builtinId="9" hidden="1"/>
    <cellStyle name="Followed Hyperlink" xfId="1092" builtinId="9" hidden="1"/>
    <cellStyle name="Followed Hyperlink" xfId="1100" builtinId="9" hidden="1"/>
    <cellStyle name="Followed Hyperlink" xfId="1108" builtinId="9" hidden="1"/>
    <cellStyle name="Followed Hyperlink" xfId="1116" builtinId="9" hidden="1"/>
    <cellStyle name="Followed Hyperlink" xfId="1124" builtinId="9" hidden="1"/>
    <cellStyle name="Followed Hyperlink" xfId="1132" builtinId="9" hidden="1"/>
    <cellStyle name="Followed Hyperlink" xfId="1140" builtinId="9" hidden="1"/>
    <cellStyle name="Followed Hyperlink" xfId="1148" builtinId="9" hidden="1"/>
    <cellStyle name="Followed Hyperlink" xfId="1156" builtinId="9" hidden="1"/>
    <cellStyle name="Followed Hyperlink" xfId="1164" builtinId="9" hidden="1"/>
    <cellStyle name="Followed Hyperlink" xfId="1172" builtinId="9" hidden="1"/>
    <cellStyle name="Followed Hyperlink" xfId="1180" builtinId="9" hidden="1"/>
    <cellStyle name="Followed Hyperlink" xfId="1188" builtinId="9" hidden="1"/>
    <cellStyle name="Followed Hyperlink" xfId="1196" builtinId="9" hidden="1"/>
    <cellStyle name="Followed Hyperlink" xfId="1204" builtinId="9" hidden="1"/>
    <cellStyle name="Followed Hyperlink" xfId="1212" builtinId="9" hidden="1"/>
    <cellStyle name="Followed Hyperlink" xfId="1220" builtinId="9" hidden="1"/>
    <cellStyle name="Followed Hyperlink" xfId="1228" builtinId="9" hidden="1"/>
    <cellStyle name="Followed Hyperlink" xfId="1236" builtinId="9" hidden="1"/>
    <cellStyle name="Followed Hyperlink" xfId="1244" builtinId="9" hidden="1"/>
    <cellStyle name="Followed Hyperlink" xfId="1252" builtinId="9" hidden="1"/>
    <cellStyle name="Followed Hyperlink" xfId="1260" builtinId="9" hidden="1"/>
    <cellStyle name="Followed Hyperlink" xfId="1268" builtinId="9" hidden="1"/>
    <cellStyle name="Followed Hyperlink" xfId="1276" builtinId="9" hidden="1"/>
    <cellStyle name="Followed Hyperlink" xfId="1284" builtinId="9" hidden="1"/>
    <cellStyle name="Followed Hyperlink" xfId="1292" builtinId="9" hidden="1"/>
    <cellStyle name="Followed Hyperlink" xfId="1300" builtinId="9" hidden="1"/>
    <cellStyle name="Followed Hyperlink" xfId="1308" builtinId="9" hidden="1"/>
    <cellStyle name="Followed Hyperlink" xfId="1316" builtinId="9" hidden="1"/>
    <cellStyle name="Followed Hyperlink" xfId="1324" builtinId="9" hidden="1"/>
    <cellStyle name="Followed Hyperlink" xfId="1332" builtinId="9" hidden="1"/>
    <cellStyle name="Followed Hyperlink" xfId="1340" builtinId="9" hidden="1"/>
    <cellStyle name="Followed Hyperlink" xfId="1348" builtinId="9" hidden="1"/>
    <cellStyle name="Followed Hyperlink" xfId="1356" builtinId="9" hidden="1"/>
    <cellStyle name="Followed Hyperlink" xfId="1364" builtinId="9" hidden="1"/>
    <cellStyle name="Followed Hyperlink" xfId="1372" builtinId="9" hidden="1"/>
    <cellStyle name="Followed Hyperlink" xfId="1380" builtinId="9" hidden="1"/>
    <cellStyle name="Followed Hyperlink" xfId="1388" builtinId="9" hidden="1"/>
    <cellStyle name="Followed Hyperlink" xfId="1396" builtinId="9" hidden="1"/>
    <cellStyle name="Followed Hyperlink" xfId="1404" builtinId="9" hidden="1"/>
    <cellStyle name="Followed Hyperlink" xfId="1412" builtinId="9" hidden="1"/>
    <cellStyle name="Followed Hyperlink" xfId="1420" builtinId="9" hidden="1"/>
    <cellStyle name="Followed Hyperlink" xfId="1428" builtinId="9" hidden="1"/>
    <cellStyle name="Followed Hyperlink" xfId="1436" builtinId="9" hidden="1"/>
    <cellStyle name="Followed Hyperlink" xfId="1444" builtinId="9" hidden="1"/>
    <cellStyle name="Followed Hyperlink" xfId="1452" builtinId="9" hidden="1"/>
    <cellStyle name="Followed Hyperlink" xfId="1460" builtinId="9" hidden="1"/>
    <cellStyle name="Followed Hyperlink" xfId="1466" builtinId="9" hidden="1"/>
    <cellStyle name="Followed Hyperlink" xfId="1470" builtinId="9" hidden="1"/>
    <cellStyle name="Followed Hyperlink" xfId="1474" builtinId="9" hidden="1"/>
    <cellStyle name="Followed Hyperlink" xfId="1478" builtinId="9" hidden="1"/>
    <cellStyle name="Followed Hyperlink" xfId="1482" builtinId="9" hidden="1"/>
    <cellStyle name="Followed Hyperlink" xfId="1486" builtinId="9" hidden="1"/>
    <cellStyle name="Followed Hyperlink" xfId="1490" builtinId="9" hidden="1"/>
    <cellStyle name="Followed Hyperlink" xfId="1494" builtinId="9" hidden="1"/>
    <cellStyle name="Followed Hyperlink" xfId="1498" builtinId="9" hidden="1"/>
    <cellStyle name="Followed Hyperlink" xfId="1502" builtinId="9" hidden="1"/>
    <cellStyle name="Followed Hyperlink" xfId="1506" builtinId="9" hidden="1"/>
    <cellStyle name="Followed Hyperlink" xfId="1509" builtinId="9" hidden="1"/>
    <cellStyle name="Followed Hyperlink" xfId="1505" builtinId="9" hidden="1"/>
    <cellStyle name="Followed Hyperlink" xfId="1501" builtinId="9" hidden="1"/>
    <cellStyle name="Followed Hyperlink" xfId="1497" builtinId="9" hidden="1"/>
    <cellStyle name="Followed Hyperlink" xfId="1493" builtinId="9" hidden="1"/>
    <cellStyle name="Followed Hyperlink" xfId="1489" builtinId="9" hidden="1"/>
    <cellStyle name="Followed Hyperlink" xfId="1485" builtinId="9" hidden="1"/>
    <cellStyle name="Followed Hyperlink" xfId="1481" builtinId="9" hidden="1"/>
    <cellStyle name="Followed Hyperlink" xfId="1477" builtinId="9" hidden="1"/>
    <cellStyle name="Followed Hyperlink" xfId="1473" builtinId="9" hidden="1"/>
    <cellStyle name="Followed Hyperlink" xfId="1469" builtinId="9" hidden="1"/>
    <cellStyle name="Followed Hyperlink" xfId="1465" builtinId="9" hidden="1"/>
    <cellStyle name="Followed Hyperlink" xfId="1458" builtinId="9" hidden="1"/>
    <cellStyle name="Followed Hyperlink" xfId="1450" builtinId="9" hidden="1"/>
    <cellStyle name="Followed Hyperlink" xfId="1442" builtinId="9" hidden="1"/>
    <cellStyle name="Followed Hyperlink" xfId="1434" builtinId="9" hidden="1"/>
    <cellStyle name="Followed Hyperlink" xfId="1426" builtinId="9" hidden="1"/>
    <cellStyle name="Followed Hyperlink" xfId="1418" builtinId="9" hidden="1"/>
    <cellStyle name="Followed Hyperlink" xfId="1410" builtinId="9" hidden="1"/>
    <cellStyle name="Followed Hyperlink" xfId="1402" builtinId="9" hidden="1"/>
    <cellStyle name="Followed Hyperlink" xfId="1394" builtinId="9" hidden="1"/>
    <cellStyle name="Followed Hyperlink" xfId="1386" builtinId="9" hidden="1"/>
    <cellStyle name="Followed Hyperlink" xfId="1378" builtinId="9" hidden="1"/>
    <cellStyle name="Followed Hyperlink" xfId="1370" builtinId="9" hidden="1"/>
    <cellStyle name="Followed Hyperlink" xfId="1362" builtinId="9" hidden="1"/>
    <cellStyle name="Followed Hyperlink" xfId="1354" builtinId="9" hidden="1"/>
    <cellStyle name="Followed Hyperlink" xfId="1346" builtinId="9" hidden="1"/>
    <cellStyle name="Followed Hyperlink" xfId="1338" builtinId="9" hidden="1"/>
    <cellStyle name="Followed Hyperlink" xfId="1330" builtinId="9" hidden="1"/>
    <cellStyle name="Followed Hyperlink" xfId="1322" builtinId="9" hidden="1"/>
    <cellStyle name="Followed Hyperlink" xfId="1314" builtinId="9" hidden="1"/>
    <cellStyle name="Followed Hyperlink" xfId="1306" builtinId="9" hidden="1"/>
    <cellStyle name="Followed Hyperlink" xfId="1298" builtinId="9" hidden="1"/>
    <cellStyle name="Followed Hyperlink" xfId="1290" builtinId="9" hidden="1"/>
    <cellStyle name="Followed Hyperlink" xfId="1282" builtinId="9" hidden="1"/>
    <cellStyle name="Followed Hyperlink" xfId="1274" builtinId="9" hidden="1"/>
    <cellStyle name="Followed Hyperlink" xfId="1266" builtinId="9" hidden="1"/>
    <cellStyle name="Followed Hyperlink" xfId="1258" builtinId="9" hidden="1"/>
    <cellStyle name="Followed Hyperlink" xfId="1250" builtinId="9" hidden="1"/>
    <cellStyle name="Followed Hyperlink" xfId="1242" builtinId="9" hidden="1"/>
    <cellStyle name="Followed Hyperlink" xfId="1234" builtinId="9" hidden="1"/>
    <cellStyle name="Followed Hyperlink" xfId="1226" builtinId="9" hidden="1"/>
    <cellStyle name="Followed Hyperlink" xfId="1218" builtinId="9" hidden="1"/>
    <cellStyle name="Followed Hyperlink" xfId="1210" builtinId="9" hidden="1"/>
    <cellStyle name="Followed Hyperlink" xfId="1202" builtinId="9" hidden="1"/>
    <cellStyle name="Followed Hyperlink" xfId="1194" builtinId="9" hidden="1"/>
    <cellStyle name="Followed Hyperlink" xfId="1186" builtinId="9" hidden="1"/>
    <cellStyle name="Followed Hyperlink" xfId="1178" builtinId="9" hidden="1"/>
    <cellStyle name="Followed Hyperlink" xfId="1170" builtinId="9" hidden="1"/>
    <cellStyle name="Followed Hyperlink" xfId="1162" builtinId="9" hidden="1"/>
    <cellStyle name="Followed Hyperlink" xfId="1154" builtinId="9" hidden="1"/>
    <cellStyle name="Followed Hyperlink" xfId="1146" builtinId="9" hidden="1"/>
    <cellStyle name="Followed Hyperlink" xfId="1138" builtinId="9" hidden="1"/>
    <cellStyle name="Followed Hyperlink" xfId="1130" builtinId="9" hidden="1"/>
    <cellStyle name="Followed Hyperlink" xfId="1122" builtinId="9" hidden="1"/>
    <cellStyle name="Followed Hyperlink" xfId="1114" builtinId="9" hidden="1"/>
    <cellStyle name="Followed Hyperlink" xfId="1106" builtinId="9" hidden="1"/>
    <cellStyle name="Followed Hyperlink" xfId="1098" builtinId="9" hidden="1"/>
    <cellStyle name="Followed Hyperlink" xfId="1090" builtinId="9" hidden="1"/>
    <cellStyle name="Followed Hyperlink" xfId="1082" builtinId="9" hidden="1"/>
    <cellStyle name="Followed Hyperlink" xfId="1074" builtinId="9" hidden="1"/>
    <cellStyle name="Followed Hyperlink" xfId="1066" builtinId="9" hidden="1"/>
    <cellStyle name="Followed Hyperlink" xfId="1058" builtinId="9" hidden="1"/>
    <cellStyle name="Followed Hyperlink" xfId="1050" builtinId="9" hidden="1"/>
    <cellStyle name="Followed Hyperlink" xfId="1042" builtinId="9" hidden="1"/>
    <cellStyle name="Followed Hyperlink" xfId="1034" builtinId="9" hidden="1"/>
    <cellStyle name="Followed Hyperlink" xfId="1026" builtinId="9" hidden="1"/>
    <cellStyle name="Followed Hyperlink" xfId="1018" builtinId="9" hidden="1"/>
    <cellStyle name="Followed Hyperlink" xfId="1010" builtinId="9" hidden="1"/>
    <cellStyle name="Followed Hyperlink" xfId="1002" builtinId="9" hidden="1"/>
    <cellStyle name="Followed Hyperlink" xfId="994" builtinId="9" hidden="1"/>
    <cellStyle name="Followed Hyperlink" xfId="986" builtinId="9" hidden="1"/>
    <cellStyle name="Followed Hyperlink" xfId="978" builtinId="9" hidden="1"/>
    <cellStyle name="Followed Hyperlink" xfId="970" builtinId="9" hidden="1"/>
    <cellStyle name="Followed Hyperlink" xfId="962" builtinId="9" hidden="1"/>
    <cellStyle name="Followed Hyperlink" xfId="954" builtinId="9" hidden="1"/>
    <cellStyle name="Followed Hyperlink" xfId="946" builtinId="9" hidden="1"/>
    <cellStyle name="Followed Hyperlink" xfId="938" builtinId="9" hidden="1"/>
    <cellStyle name="Followed Hyperlink" xfId="930" builtinId="9" hidden="1"/>
    <cellStyle name="Followed Hyperlink" xfId="922" builtinId="9" hidden="1"/>
    <cellStyle name="Followed Hyperlink" xfId="914" builtinId="9" hidden="1"/>
    <cellStyle name="Followed Hyperlink" xfId="906" builtinId="9" hidden="1"/>
    <cellStyle name="Followed Hyperlink" xfId="898" builtinId="9" hidden="1"/>
    <cellStyle name="Followed Hyperlink" xfId="890" builtinId="9" hidden="1"/>
    <cellStyle name="Followed Hyperlink" xfId="882" builtinId="9" hidden="1"/>
    <cellStyle name="Followed Hyperlink" xfId="874" builtinId="9" hidden="1"/>
    <cellStyle name="Followed Hyperlink" xfId="866" builtinId="9" hidden="1"/>
    <cellStyle name="Followed Hyperlink" xfId="858" builtinId="9" hidden="1"/>
    <cellStyle name="Followed Hyperlink" xfId="850" builtinId="9" hidden="1"/>
    <cellStyle name="Followed Hyperlink" xfId="842" builtinId="9" hidden="1"/>
    <cellStyle name="Followed Hyperlink" xfId="834" builtinId="9" hidden="1"/>
    <cellStyle name="Followed Hyperlink" xfId="826" builtinId="9" hidden="1"/>
    <cellStyle name="Followed Hyperlink" xfId="818" builtinId="9" hidden="1"/>
    <cellStyle name="Followed Hyperlink" xfId="810" builtinId="9" hidden="1"/>
    <cellStyle name="Followed Hyperlink" xfId="802" builtinId="9" hidden="1"/>
    <cellStyle name="Followed Hyperlink" xfId="794" builtinId="9" hidden="1"/>
    <cellStyle name="Followed Hyperlink" xfId="786" builtinId="9" hidden="1"/>
    <cellStyle name="Followed Hyperlink" xfId="778" builtinId="9" hidden="1"/>
    <cellStyle name="Followed Hyperlink" xfId="770" builtinId="9" hidden="1"/>
    <cellStyle name="Followed Hyperlink" xfId="762" builtinId="9" hidden="1"/>
    <cellStyle name="Followed Hyperlink" xfId="754" builtinId="9" hidden="1"/>
    <cellStyle name="Followed Hyperlink" xfId="746" builtinId="9" hidden="1"/>
    <cellStyle name="Followed Hyperlink" xfId="738" builtinId="9" hidden="1"/>
    <cellStyle name="Followed Hyperlink" xfId="730" builtinId="9" hidden="1"/>
    <cellStyle name="Followed Hyperlink" xfId="722" builtinId="9" hidden="1"/>
    <cellStyle name="Followed Hyperlink" xfId="714" builtinId="9" hidden="1"/>
    <cellStyle name="Followed Hyperlink" xfId="706" builtinId="9" hidden="1"/>
    <cellStyle name="Followed Hyperlink" xfId="698" builtinId="9" hidden="1"/>
    <cellStyle name="Followed Hyperlink" xfId="690" builtinId="9" hidden="1"/>
    <cellStyle name="Followed Hyperlink" xfId="682" builtinId="9" hidden="1"/>
    <cellStyle name="Followed Hyperlink" xfId="674" builtinId="9" hidden="1"/>
    <cellStyle name="Followed Hyperlink" xfId="666" builtinId="9" hidden="1"/>
    <cellStyle name="Followed Hyperlink" xfId="658" builtinId="9" hidden="1"/>
    <cellStyle name="Followed Hyperlink" xfId="650" builtinId="9" hidden="1"/>
    <cellStyle name="Followed Hyperlink" xfId="642" builtinId="9" hidden="1"/>
    <cellStyle name="Followed Hyperlink" xfId="634" builtinId="9" hidden="1"/>
    <cellStyle name="Followed Hyperlink" xfId="626" builtinId="9" hidden="1"/>
    <cellStyle name="Followed Hyperlink" xfId="618" builtinId="9" hidden="1"/>
    <cellStyle name="Followed Hyperlink" xfId="610" builtinId="9" hidden="1"/>
    <cellStyle name="Followed Hyperlink" xfId="602" builtinId="9" hidden="1"/>
    <cellStyle name="Followed Hyperlink" xfId="594" builtinId="9" hidden="1"/>
    <cellStyle name="Followed Hyperlink" xfId="586" builtinId="9" hidden="1"/>
    <cellStyle name="Followed Hyperlink" xfId="578" builtinId="9" hidden="1"/>
    <cellStyle name="Followed Hyperlink" xfId="570" builtinId="9" hidden="1"/>
    <cellStyle name="Followed Hyperlink" xfId="562" builtinId="9" hidden="1"/>
    <cellStyle name="Followed Hyperlink" xfId="554" builtinId="9" hidden="1"/>
    <cellStyle name="Followed Hyperlink" xfId="546" builtinId="9" hidden="1"/>
    <cellStyle name="Followed Hyperlink" xfId="538" builtinId="9" hidden="1"/>
    <cellStyle name="Followed Hyperlink" xfId="530" builtinId="9" hidden="1"/>
    <cellStyle name="Followed Hyperlink" xfId="522" builtinId="9" hidden="1"/>
    <cellStyle name="Followed Hyperlink" xfId="514" builtinId="9" hidden="1"/>
    <cellStyle name="Followed Hyperlink" xfId="506" builtinId="9" hidden="1"/>
    <cellStyle name="Followed Hyperlink" xfId="498" builtinId="9" hidden="1"/>
    <cellStyle name="Followed Hyperlink" xfId="490" builtinId="9" hidden="1"/>
    <cellStyle name="Followed Hyperlink" xfId="482" builtinId="9" hidden="1"/>
    <cellStyle name="Followed Hyperlink" xfId="474" builtinId="9" hidden="1"/>
    <cellStyle name="Followed Hyperlink" xfId="466" builtinId="9" hidden="1"/>
    <cellStyle name="Followed Hyperlink" xfId="458" builtinId="9" hidden="1"/>
    <cellStyle name="Followed Hyperlink" xfId="450" builtinId="9" hidden="1"/>
    <cellStyle name="Followed Hyperlink" xfId="442" builtinId="9" hidden="1"/>
    <cellStyle name="Followed Hyperlink" xfId="434" builtinId="9" hidden="1"/>
    <cellStyle name="Followed Hyperlink" xfId="426" builtinId="9" hidden="1"/>
    <cellStyle name="Followed Hyperlink" xfId="418" builtinId="9" hidden="1"/>
    <cellStyle name="Followed Hyperlink" xfId="410" builtinId="9" hidden="1"/>
    <cellStyle name="Followed Hyperlink" xfId="402" builtinId="9" hidden="1"/>
    <cellStyle name="Followed Hyperlink" xfId="394" builtinId="9" hidden="1"/>
    <cellStyle name="Followed Hyperlink" xfId="386" builtinId="9" hidden="1"/>
    <cellStyle name="Followed Hyperlink" xfId="378" builtinId="9" hidden="1"/>
    <cellStyle name="Followed Hyperlink" xfId="370" builtinId="9" hidden="1"/>
    <cellStyle name="Followed Hyperlink" xfId="362" builtinId="9" hidden="1"/>
    <cellStyle name="Followed Hyperlink" xfId="354" builtinId="9" hidden="1"/>
    <cellStyle name="Followed Hyperlink" xfId="346" builtinId="9" hidden="1"/>
    <cellStyle name="Followed Hyperlink" xfId="338" builtinId="9" hidden="1"/>
    <cellStyle name="Followed Hyperlink" xfId="330" builtinId="9" hidden="1"/>
    <cellStyle name="Followed Hyperlink" xfId="322" builtinId="9" hidden="1"/>
    <cellStyle name="Followed Hyperlink" xfId="314" builtinId="9" hidden="1"/>
    <cellStyle name="Followed Hyperlink" xfId="306" builtinId="9" hidden="1"/>
    <cellStyle name="Followed Hyperlink" xfId="298" builtinId="9" hidden="1"/>
    <cellStyle name="Followed Hyperlink" xfId="290" builtinId="9" hidden="1"/>
    <cellStyle name="Followed Hyperlink" xfId="282" builtinId="9" hidden="1"/>
    <cellStyle name="Followed Hyperlink" xfId="274" builtinId="9" hidden="1"/>
    <cellStyle name="Followed Hyperlink" xfId="266" builtinId="9" hidden="1"/>
    <cellStyle name="Followed Hyperlink" xfId="258" builtinId="9" hidden="1"/>
    <cellStyle name="Followed Hyperlink" xfId="250" builtinId="9" hidden="1"/>
    <cellStyle name="Followed Hyperlink" xfId="242" builtinId="9" hidden="1"/>
    <cellStyle name="Followed Hyperlink" xfId="234" builtinId="9" hidden="1"/>
    <cellStyle name="Followed Hyperlink" xfId="226" builtinId="9" hidden="1"/>
    <cellStyle name="Followed Hyperlink" xfId="218" builtinId="9" hidden="1"/>
    <cellStyle name="Followed Hyperlink" xfId="210" builtinId="9" hidden="1"/>
    <cellStyle name="Followed Hyperlink" xfId="202" builtinId="9" hidden="1"/>
    <cellStyle name="Followed Hyperlink" xfId="194" builtinId="9" hidden="1"/>
    <cellStyle name="Followed Hyperlink" xfId="186" builtinId="9" hidden="1"/>
    <cellStyle name="Followed Hyperlink" xfId="178" builtinId="9" hidden="1"/>
    <cellStyle name="Followed Hyperlink" xfId="170" builtinId="9" hidden="1"/>
    <cellStyle name="Followed Hyperlink" xfId="162" builtinId="9" hidden="1"/>
    <cellStyle name="Followed Hyperlink" xfId="154" builtinId="9" hidden="1"/>
    <cellStyle name="Followed Hyperlink" xfId="146" builtinId="9" hidden="1"/>
    <cellStyle name="Followed Hyperlink" xfId="138" builtinId="9" hidden="1"/>
    <cellStyle name="Followed Hyperlink" xfId="130" builtinId="9" hidden="1"/>
    <cellStyle name="Followed Hyperlink" xfId="122" builtinId="9" hidden="1"/>
    <cellStyle name="Followed Hyperlink" xfId="114" builtinId="9" hidden="1"/>
    <cellStyle name="Followed Hyperlink" xfId="106" builtinId="9" hidden="1"/>
    <cellStyle name="Followed Hyperlink" xfId="98" builtinId="9" hidden="1"/>
    <cellStyle name="Followed Hyperlink" xfId="90" builtinId="9" hidden="1"/>
    <cellStyle name="Followed Hyperlink" xfId="82" builtinId="9" hidden="1"/>
    <cellStyle name="Followed Hyperlink" xfId="74" builtinId="9" hidden="1"/>
    <cellStyle name="Followed Hyperlink" xfId="28" builtinId="9" hidden="1"/>
    <cellStyle name="Followed Hyperlink" xfId="32" builtinId="9" hidden="1"/>
    <cellStyle name="Followed Hyperlink" xfId="38" builtinId="9" hidden="1"/>
    <cellStyle name="Followed Hyperlink" xfId="44" builtinId="9" hidden="1"/>
    <cellStyle name="Followed Hyperlink" xfId="48" builtinId="9" hidden="1"/>
    <cellStyle name="Followed Hyperlink" xfId="54" builtinId="9" hidden="1"/>
    <cellStyle name="Followed Hyperlink" xfId="60" builtinId="9" hidden="1"/>
    <cellStyle name="Followed Hyperlink" xfId="64" builtinId="9" hidden="1"/>
    <cellStyle name="Followed Hyperlink" xfId="66" builtinId="9" hidden="1"/>
    <cellStyle name="Followed Hyperlink" xfId="50" builtinId="9" hidden="1"/>
    <cellStyle name="Followed Hyperlink" xfId="34" builtinId="9" hidden="1"/>
    <cellStyle name="Followed Hyperlink" xfId="14" builtinId="9" hidden="1"/>
    <cellStyle name="Followed Hyperlink" xfId="20" builtinId="9" hidden="1"/>
    <cellStyle name="Followed Hyperlink" xfId="24" builtinId="9" hidden="1"/>
    <cellStyle name="Followed Hyperlink" xfId="10" builtinId="9" hidden="1"/>
    <cellStyle name="Followed Hyperlink" xfId="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1" builtinId="9" hidden="1"/>
    <cellStyle name="Followed Hyperlink" xfId="1599" builtinId="9" hidden="1"/>
    <cellStyle name="Followed Hyperlink" xfId="1597" builtinId="9" hidden="1"/>
    <cellStyle name="Followed Hyperlink" xfId="1595" builtinId="9" hidden="1"/>
    <cellStyle name="Followed Hyperlink" xfId="1593" builtinId="9" hidden="1"/>
    <cellStyle name="Followed Hyperlink" xfId="1591" builtinId="9" hidden="1"/>
    <cellStyle name="Followed Hyperlink" xfId="1589" builtinId="9" hidden="1"/>
    <cellStyle name="Followed Hyperlink" xfId="1587" builtinId="9" hidden="1"/>
    <cellStyle name="Followed Hyperlink" xfId="1585" builtinId="9" hidden="1"/>
    <cellStyle name="Followed Hyperlink" xfId="1583" builtinId="9" hidden="1"/>
    <cellStyle name="Followed Hyperlink" xfId="1581" builtinId="9" hidden="1"/>
    <cellStyle name="Followed Hyperlink" xfId="1579" builtinId="9" hidden="1"/>
    <cellStyle name="Followed Hyperlink" xfId="1577" builtinId="9" hidden="1"/>
    <cellStyle name="Followed Hyperlink" xfId="1575" builtinId="9" hidden="1"/>
    <cellStyle name="Followed Hyperlink" xfId="1573" builtinId="9" hidden="1"/>
    <cellStyle name="Followed Hyperlink" xfId="1571" builtinId="9" hidden="1"/>
    <cellStyle name="Followed Hyperlink" xfId="1569" builtinId="9" hidden="1"/>
    <cellStyle name="Followed Hyperlink" xfId="1567" builtinId="9" hidden="1"/>
    <cellStyle name="Followed Hyperlink" xfId="1565" builtinId="9" hidden="1"/>
    <cellStyle name="Followed Hyperlink" xfId="1563" builtinId="9" hidden="1"/>
    <cellStyle name="Followed Hyperlink" xfId="1561" builtinId="9" hidden="1"/>
    <cellStyle name="Followed Hyperlink" xfId="1559" builtinId="9" hidden="1"/>
    <cellStyle name="Followed Hyperlink" xfId="1557" builtinId="9" hidden="1"/>
    <cellStyle name="Followed Hyperlink" xfId="1555" builtinId="9" hidden="1"/>
    <cellStyle name="Followed Hyperlink" xfId="1553" builtinId="9" hidden="1"/>
    <cellStyle name="Followed Hyperlink" xfId="1551" builtinId="9" hidden="1"/>
    <cellStyle name="Followed Hyperlink" xfId="1549" builtinId="9" hidden="1"/>
    <cellStyle name="Followed Hyperlink" xfId="1547" builtinId="9" hidden="1"/>
    <cellStyle name="Followed Hyperlink" xfId="1545" builtinId="9" hidden="1"/>
    <cellStyle name="Followed Hyperlink" xfId="1543" builtinId="9" hidden="1"/>
    <cellStyle name="Followed Hyperlink" xfId="1541" builtinId="9" hidden="1"/>
    <cellStyle name="Followed Hyperlink" xfId="1539" builtinId="9" hidden="1"/>
    <cellStyle name="Followed Hyperlink" xfId="1537" builtinId="9" hidden="1"/>
    <cellStyle name="Followed Hyperlink" xfId="1535" builtinId="9" hidden="1"/>
    <cellStyle name="Followed Hyperlink" xfId="1533" builtinId="9" hidden="1"/>
    <cellStyle name="Followed Hyperlink" xfId="1531" builtinId="9" hidden="1"/>
    <cellStyle name="Followed Hyperlink" xfId="1529" builtinId="9" hidden="1"/>
    <cellStyle name="Followed Hyperlink" xfId="1527" builtinId="9" hidden="1"/>
    <cellStyle name="Followed Hyperlink" xfId="1525" builtinId="9" hidden="1"/>
    <cellStyle name="Followed Hyperlink" xfId="1523" builtinId="9" hidden="1"/>
    <cellStyle name="Followed Hyperlink" xfId="1521" builtinId="9" hidden="1"/>
    <cellStyle name="Followed Hyperlink" xfId="1519" builtinId="9" hidden="1"/>
    <cellStyle name="Followed Hyperlink" xfId="1517" builtinId="9" hidden="1"/>
    <cellStyle name="Followed Hyperlink" xfId="1515" builtinId="9" hidden="1"/>
    <cellStyle name="Followed Hyperlink" xfId="1513" builtinId="9" hidden="1"/>
    <cellStyle name="Followed Hyperlink" xfId="1511" builtinId="9" hidden="1"/>
    <cellStyle name="Followed Hyperlink" xfId="6" builtinId="9" hidden="1"/>
    <cellStyle name="Followed Hyperlink" xfId="12" builtinId="9" hidden="1"/>
    <cellStyle name="Followed Hyperlink" xfId="18" builtinId="9" hidden="1"/>
    <cellStyle name="Followed Hyperlink" xfId="22" builtinId="9" hidden="1"/>
    <cellStyle name="Followed Hyperlink" xfId="16" builtinId="9" hidden="1"/>
    <cellStyle name="Followed Hyperlink" xfId="26" builtinId="9" hidden="1"/>
    <cellStyle name="Followed Hyperlink" xfId="42" builtinId="9" hidden="1"/>
    <cellStyle name="Followed Hyperlink" xfId="58" builtinId="9" hidden="1"/>
    <cellStyle name="Followed Hyperlink" xfId="68" builtinId="9" hidden="1"/>
    <cellStyle name="Followed Hyperlink" xfId="62" builtinId="9" hidden="1"/>
    <cellStyle name="Followed Hyperlink" xfId="56" builtinId="9" hidden="1"/>
    <cellStyle name="Followed Hyperlink" xfId="52" builtinId="9" hidden="1"/>
    <cellStyle name="Followed Hyperlink" xfId="46" builtinId="9" hidden="1"/>
    <cellStyle name="Followed Hyperlink" xfId="40" builtinId="9" hidden="1"/>
    <cellStyle name="Followed Hyperlink" xfId="36" builtinId="9" hidden="1"/>
    <cellStyle name="Followed Hyperlink" xfId="30" builtinId="9" hidden="1"/>
    <cellStyle name="Followed Hyperlink" xfId="70" builtinId="9" hidden="1"/>
    <cellStyle name="Followed Hyperlink" xfId="78" builtinId="9" hidden="1"/>
    <cellStyle name="Followed Hyperlink" xfId="86" builtinId="9" hidden="1"/>
    <cellStyle name="Followed Hyperlink" xfId="94" builtinId="9" hidden="1"/>
    <cellStyle name="Followed Hyperlink" xfId="102" builtinId="9" hidden="1"/>
    <cellStyle name="Followed Hyperlink" xfId="110" builtinId="9" hidden="1"/>
    <cellStyle name="Followed Hyperlink" xfId="118" builtinId="9" hidden="1"/>
    <cellStyle name="Followed Hyperlink" xfId="126" builtinId="9" hidden="1"/>
    <cellStyle name="Followed Hyperlink" xfId="134" builtinId="9" hidden="1"/>
    <cellStyle name="Followed Hyperlink" xfId="142" builtinId="9" hidden="1"/>
    <cellStyle name="Followed Hyperlink" xfId="150" builtinId="9" hidden="1"/>
    <cellStyle name="Followed Hyperlink" xfId="158" builtinId="9" hidden="1"/>
    <cellStyle name="Followed Hyperlink" xfId="166" builtinId="9" hidden="1"/>
    <cellStyle name="Followed Hyperlink" xfId="174" builtinId="9" hidden="1"/>
    <cellStyle name="Followed Hyperlink" xfId="182" builtinId="9" hidden="1"/>
    <cellStyle name="Followed Hyperlink" xfId="190" builtinId="9" hidden="1"/>
    <cellStyle name="Followed Hyperlink" xfId="198" builtinId="9" hidden="1"/>
    <cellStyle name="Followed Hyperlink" xfId="206" builtinId="9" hidden="1"/>
    <cellStyle name="Followed Hyperlink" xfId="214" builtinId="9" hidden="1"/>
    <cellStyle name="Followed Hyperlink" xfId="222" builtinId="9" hidden="1"/>
    <cellStyle name="Followed Hyperlink" xfId="230" builtinId="9" hidden="1"/>
    <cellStyle name="Followed Hyperlink" xfId="238" builtinId="9" hidden="1"/>
    <cellStyle name="Followed Hyperlink" xfId="246" builtinId="9" hidden="1"/>
    <cellStyle name="Followed Hyperlink" xfId="254" builtinId="9" hidden="1"/>
    <cellStyle name="Followed Hyperlink" xfId="262" builtinId="9" hidden="1"/>
    <cellStyle name="Followed Hyperlink" xfId="270" builtinId="9" hidden="1"/>
    <cellStyle name="Followed Hyperlink" xfId="278" builtinId="9" hidden="1"/>
    <cellStyle name="Followed Hyperlink" xfId="286" builtinId="9" hidden="1"/>
    <cellStyle name="Followed Hyperlink" xfId="294" builtinId="9" hidden="1"/>
    <cellStyle name="Followed Hyperlink" xfId="302" builtinId="9" hidden="1"/>
    <cellStyle name="Followed Hyperlink" xfId="310" builtinId="9" hidden="1"/>
    <cellStyle name="Followed Hyperlink" xfId="318" builtinId="9" hidden="1"/>
    <cellStyle name="Followed Hyperlink" xfId="326" builtinId="9" hidden="1"/>
    <cellStyle name="Followed Hyperlink" xfId="334" builtinId="9" hidden="1"/>
    <cellStyle name="Followed Hyperlink" xfId="342" builtinId="9" hidden="1"/>
    <cellStyle name="Followed Hyperlink" xfId="350" builtinId="9" hidden="1"/>
    <cellStyle name="Followed Hyperlink" xfId="358" builtinId="9" hidden="1"/>
    <cellStyle name="Followed Hyperlink" xfId="366" builtinId="9" hidden="1"/>
    <cellStyle name="Followed Hyperlink" xfId="374" builtinId="9" hidden="1"/>
    <cellStyle name="Followed Hyperlink" xfId="382" builtinId="9" hidden="1"/>
    <cellStyle name="Followed Hyperlink" xfId="390" builtinId="9" hidden="1"/>
    <cellStyle name="Followed Hyperlink" xfId="398" builtinId="9" hidden="1"/>
    <cellStyle name="Followed Hyperlink" xfId="406" builtinId="9" hidden="1"/>
    <cellStyle name="Followed Hyperlink" xfId="414" builtinId="9" hidden="1"/>
    <cellStyle name="Followed Hyperlink" xfId="422" builtinId="9" hidden="1"/>
    <cellStyle name="Followed Hyperlink" xfId="430" builtinId="9" hidden="1"/>
    <cellStyle name="Followed Hyperlink" xfId="438" builtinId="9" hidden="1"/>
    <cellStyle name="Followed Hyperlink" xfId="446" builtinId="9" hidden="1"/>
    <cellStyle name="Followed Hyperlink" xfId="454" builtinId="9" hidden="1"/>
    <cellStyle name="Followed Hyperlink" xfId="462" builtinId="9" hidden="1"/>
    <cellStyle name="Followed Hyperlink" xfId="470" builtinId="9" hidden="1"/>
    <cellStyle name="Followed Hyperlink" xfId="478" builtinId="9" hidden="1"/>
    <cellStyle name="Followed Hyperlink" xfId="486" builtinId="9" hidden="1"/>
    <cellStyle name="Followed Hyperlink" xfId="494" builtinId="9" hidden="1"/>
    <cellStyle name="Followed Hyperlink" xfId="502" builtinId="9" hidden="1"/>
    <cellStyle name="Followed Hyperlink" xfId="510" builtinId="9" hidden="1"/>
    <cellStyle name="Followed Hyperlink" xfId="518" builtinId="9" hidden="1"/>
    <cellStyle name="Followed Hyperlink" xfId="526" builtinId="9" hidden="1"/>
    <cellStyle name="Followed Hyperlink" xfId="534" builtinId="9" hidden="1"/>
    <cellStyle name="Followed Hyperlink" xfId="542" builtinId="9" hidden="1"/>
    <cellStyle name="Followed Hyperlink" xfId="550" builtinId="9" hidden="1"/>
    <cellStyle name="Followed Hyperlink" xfId="558" builtinId="9" hidden="1"/>
    <cellStyle name="Followed Hyperlink" xfId="566" builtinId="9" hidden="1"/>
    <cellStyle name="Followed Hyperlink" xfId="574" builtinId="9" hidden="1"/>
    <cellStyle name="Followed Hyperlink" xfId="582" builtinId="9" hidden="1"/>
    <cellStyle name="Followed Hyperlink" xfId="590" builtinId="9" hidden="1"/>
    <cellStyle name="Followed Hyperlink" xfId="598" builtinId="9" hidden="1"/>
    <cellStyle name="Followed Hyperlink" xfId="606" builtinId="9" hidden="1"/>
    <cellStyle name="Followed Hyperlink" xfId="614" builtinId="9" hidden="1"/>
    <cellStyle name="Followed Hyperlink" xfId="622" builtinId="9" hidden="1"/>
    <cellStyle name="Followed Hyperlink" xfId="630" builtinId="9" hidden="1"/>
    <cellStyle name="Followed Hyperlink" xfId="638" builtinId="9" hidden="1"/>
    <cellStyle name="Followed Hyperlink" xfId="646" builtinId="9" hidden="1"/>
    <cellStyle name="Followed Hyperlink" xfId="654" builtinId="9" hidden="1"/>
    <cellStyle name="Followed Hyperlink" xfId="662" builtinId="9" hidden="1"/>
    <cellStyle name="Followed Hyperlink" xfId="670" builtinId="9" hidden="1"/>
    <cellStyle name="Followed Hyperlink" xfId="678" builtinId="9" hidden="1"/>
    <cellStyle name="Followed Hyperlink" xfId="686" builtinId="9" hidden="1"/>
    <cellStyle name="Followed Hyperlink" xfId="694" builtinId="9" hidden="1"/>
    <cellStyle name="Followed Hyperlink" xfId="702" builtinId="9" hidden="1"/>
    <cellStyle name="Followed Hyperlink" xfId="710" builtinId="9" hidden="1"/>
    <cellStyle name="Followed Hyperlink" xfId="718" builtinId="9" hidden="1"/>
    <cellStyle name="Followed Hyperlink" xfId="726" builtinId="9" hidden="1"/>
    <cellStyle name="Followed Hyperlink" xfId="734" builtinId="9" hidden="1"/>
    <cellStyle name="Followed Hyperlink" xfId="742" builtinId="9" hidden="1"/>
    <cellStyle name="Followed Hyperlink" xfId="750" builtinId="9" hidden="1"/>
    <cellStyle name="Followed Hyperlink" xfId="758" builtinId="9" hidden="1"/>
    <cellStyle name="Followed Hyperlink" xfId="766" builtinId="9" hidden="1"/>
    <cellStyle name="Followed Hyperlink" xfId="774" builtinId="9" hidden="1"/>
    <cellStyle name="Followed Hyperlink" xfId="782" builtinId="9" hidden="1"/>
    <cellStyle name="Followed Hyperlink" xfId="790" builtinId="9" hidden="1"/>
    <cellStyle name="Followed Hyperlink" xfId="798" builtinId="9" hidden="1"/>
    <cellStyle name="Followed Hyperlink" xfId="806" builtinId="9" hidden="1"/>
    <cellStyle name="Followed Hyperlink" xfId="814" builtinId="9" hidden="1"/>
    <cellStyle name="Followed Hyperlink" xfId="822" builtinId="9" hidden="1"/>
    <cellStyle name="Followed Hyperlink" xfId="830" builtinId="9" hidden="1"/>
    <cellStyle name="Followed Hyperlink" xfId="838" builtinId="9" hidden="1"/>
    <cellStyle name="Followed Hyperlink" xfId="846" builtinId="9" hidden="1"/>
    <cellStyle name="Followed Hyperlink" xfId="854" builtinId="9" hidden="1"/>
    <cellStyle name="Followed Hyperlink" xfId="862" builtinId="9" hidden="1"/>
    <cellStyle name="Followed Hyperlink" xfId="870" builtinId="9" hidden="1"/>
    <cellStyle name="Followed Hyperlink" xfId="878" builtinId="9" hidden="1"/>
    <cellStyle name="Followed Hyperlink" xfId="886" builtinId="9" hidden="1"/>
    <cellStyle name="Followed Hyperlink" xfId="894" builtinId="9" hidden="1"/>
    <cellStyle name="Followed Hyperlink" xfId="902" builtinId="9" hidden="1"/>
    <cellStyle name="Followed Hyperlink" xfId="910" builtinId="9" hidden="1"/>
    <cellStyle name="Followed Hyperlink" xfId="918" builtinId="9" hidden="1"/>
    <cellStyle name="Followed Hyperlink" xfId="926" builtinId="9" hidden="1"/>
    <cellStyle name="Followed Hyperlink" xfId="934" builtinId="9" hidden="1"/>
    <cellStyle name="Followed Hyperlink" xfId="942" builtinId="9" hidden="1"/>
    <cellStyle name="Followed Hyperlink" xfId="950" builtinId="9" hidden="1"/>
    <cellStyle name="Followed Hyperlink" xfId="958" builtinId="9" hidden="1"/>
    <cellStyle name="Followed Hyperlink" xfId="966" builtinId="9" hidden="1"/>
    <cellStyle name="Followed Hyperlink" xfId="974" builtinId="9" hidden="1"/>
    <cellStyle name="Followed Hyperlink" xfId="982" builtinId="9" hidden="1"/>
    <cellStyle name="Followed Hyperlink" xfId="990" builtinId="9" hidden="1"/>
    <cellStyle name="Followed Hyperlink" xfId="998" builtinId="9" hidden="1"/>
    <cellStyle name="Followed Hyperlink" xfId="1006" builtinId="9" hidden="1"/>
    <cellStyle name="Followed Hyperlink" xfId="1014" builtinId="9" hidden="1"/>
    <cellStyle name="Followed Hyperlink" xfId="1022" builtinId="9" hidden="1"/>
    <cellStyle name="Followed Hyperlink" xfId="1030" builtinId="9" hidden="1"/>
    <cellStyle name="Followed Hyperlink" xfId="1038" builtinId="9" hidden="1"/>
    <cellStyle name="Followed Hyperlink" xfId="1046" builtinId="9" hidden="1"/>
    <cellStyle name="Followed Hyperlink" xfId="1054" builtinId="9" hidden="1"/>
    <cellStyle name="Followed Hyperlink" xfId="1062" builtinId="9" hidden="1"/>
    <cellStyle name="Followed Hyperlink" xfId="1070" builtinId="9" hidden="1"/>
    <cellStyle name="Followed Hyperlink" xfId="1078" builtinId="9" hidden="1"/>
    <cellStyle name="Followed Hyperlink" xfId="1086" builtinId="9" hidden="1"/>
    <cellStyle name="Followed Hyperlink" xfId="1094" builtinId="9" hidden="1"/>
    <cellStyle name="Followed Hyperlink" xfId="1102" builtinId="9" hidden="1"/>
    <cellStyle name="Followed Hyperlink" xfId="1110" builtinId="9" hidden="1"/>
    <cellStyle name="Followed Hyperlink" xfId="1118" builtinId="9" hidden="1"/>
    <cellStyle name="Followed Hyperlink" xfId="1126" builtinId="9" hidden="1"/>
    <cellStyle name="Followed Hyperlink" xfId="1134" builtinId="9" hidden="1"/>
    <cellStyle name="Followed Hyperlink" xfId="1142" builtinId="9" hidden="1"/>
    <cellStyle name="Followed Hyperlink" xfId="1150" builtinId="9" hidden="1"/>
    <cellStyle name="Followed Hyperlink" xfId="1158" builtinId="9" hidden="1"/>
    <cellStyle name="Followed Hyperlink" xfId="1166" builtinId="9" hidden="1"/>
    <cellStyle name="Followed Hyperlink" xfId="1174" builtinId="9" hidden="1"/>
    <cellStyle name="Followed Hyperlink" xfId="1182" builtinId="9" hidden="1"/>
    <cellStyle name="Followed Hyperlink" xfId="1190" builtinId="9" hidden="1"/>
    <cellStyle name="Followed Hyperlink" xfId="1198" builtinId="9" hidden="1"/>
    <cellStyle name="Followed Hyperlink" xfId="1206" builtinId="9" hidden="1"/>
    <cellStyle name="Followed Hyperlink" xfId="1214" builtinId="9" hidden="1"/>
    <cellStyle name="Followed Hyperlink" xfId="1222" builtinId="9" hidden="1"/>
    <cellStyle name="Followed Hyperlink" xfId="1230" builtinId="9" hidden="1"/>
    <cellStyle name="Followed Hyperlink" xfId="1238" builtinId="9" hidden="1"/>
    <cellStyle name="Followed Hyperlink" xfId="1246" builtinId="9" hidden="1"/>
    <cellStyle name="Followed Hyperlink" xfId="1254" builtinId="9" hidden="1"/>
    <cellStyle name="Followed Hyperlink" xfId="1262" builtinId="9" hidden="1"/>
    <cellStyle name="Followed Hyperlink" xfId="1270" builtinId="9" hidden="1"/>
    <cellStyle name="Followed Hyperlink" xfId="1278" builtinId="9" hidden="1"/>
    <cellStyle name="Followed Hyperlink" xfId="1286" builtinId="9" hidden="1"/>
    <cellStyle name="Followed Hyperlink" xfId="1294" builtinId="9" hidden="1"/>
    <cellStyle name="Followed Hyperlink" xfId="1302" builtinId="9" hidden="1"/>
    <cellStyle name="Followed Hyperlink" xfId="1310" builtinId="9" hidden="1"/>
    <cellStyle name="Followed Hyperlink" xfId="1318" builtinId="9" hidden="1"/>
    <cellStyle name="Followed Hyperlink" xfId="1326" builtinId="9" hidden="1"/>
    <cellStyle name="Followed Hyperlink" xfId="1334" builtinId="9" hidden="1"/>
    <cellStyle name="Followed Hyperlink" xfId="1342" builtinId="9" hidden="1"/>
    <cellStyle name="Followed Hyperlink" xfId="1350" builtinId="9" hidden="1"/>
    <cellStyle name="Followed Hyperlink" xfId="1358" builtinId="9" hidden="1"/>
    <cellStyle name="Followed Hyperlink" xfId="1366" builtinId="9" hidden="1"/>
    <cellStyle name="Followed Hyperlink" xfId="1374" builtinId="9" hidden="1"/>
    <cellStyle name="Followed Hyperlink" xfId="1382" builtinId="9" hidden="1"/>
    <cellStyle name="Followed Hyperlink" xfId="1390" builtinId="9" hidden="1"/>
    <cellStyle name="Followed Hyperlink" xfId="1398" builtinId="9" hidden="1"/>
    <cellStyle name="Followed Hyperlink" xfId="1406" builtinId="9" hidden="1"/>
    <cellStyle name="Followed Hyperlink" xfId="1414" builtinId="9" hidden="1"/>
    <cellStyle name="Followed Hyperlink" xfId="1422" builtinId="9" hidden="1"/>
    <cellStyle name="Followed Hyperlink" xfId="1430" builtinId="9" hidden="1"/>
    <cellStyle name="Followed Hyperlink" xfId="1438" builtinId="9" hidden="1"/>
    <cellStyle name="Followed Hyperlink" xfId="1446" builtinId="9" hidden="1"/>
    <cellStyle name="Followed Hyperlink" xfId="1454" builtinId="9" hidden="1"/>
    <cellStyle name="Followed Hyperlink" xfId="1462" builtinId="9" hidden="1"/>
    <cellStyle name="Followed Hyperlink" xfId="1467" builtinId="9" hidden="1"/>
    <cellStyle name="Followed Hyperlink" xfId="1471" builtinId="9" hidden="1"/>
    <cellStyle name="Followed Hyperlink" xfId="1475" builtinId="9" hidden="1"/>
    <cellStyle name="Followed Hyperlink" xfId="1479" builtinId="9" hidden="1"/>
    <cellStyle name="Followed Hyperlink" xfId="1483" builtinId="9" hidden="1"/>
    <cellStyle name="Followed Hyperlink" xfId="1487" builtinId="9" hidden="1"/>
    <cellStyle name="Followed Hyperlink" xfId="1491" builtinId="9" hidden="1"/>
    <cellStyle name="Followed Hyperlink" xfId="1495" builtinId="9" hidden="1"/>
    <cellStyle name="Followed Hyperlink" xfId="1499" builtinId="9" hidden="1"/>
    <cellStyle name="Followed Hyperlink" xfId="1503" builtinId="9" hidden="1"/>
    <cellStyle name="Followed Hyperlink" xfId="1507" builtinId="9" hidden="1"/>
    <cellStyle name="Followed Hyperlink" xfId="1508" builtinId="9" hidden="1"/>
    <cellStyle name="Followed Hyperlink" xfId="1504" builtinId="9" hidden="1"/>
    <cellStyle name="Followed Hyperlink" xfId="1500" builtinId="9" hidden="1"/>
    <cellStyle name="Followed Hyperlink" xfId="1496" builtinId="9" hidden="1"/>
    <cellStyle name="Followed Hyperlink" xfId="1492" builtinId="9" hidden="1"/>
    <cellStyle name="Followed Hyperlink" xfId="1488" builtinId="9" hidden="1"/>
    <cellStyle name="Followed Hyperlink" xfId="1484" builtinId="9" hidden="1"/>
    <cellStyle name="Followed Hyperlink" xfId="1480" builtinId="9" hidden="1"/>
    <cellStyle name="Followed Hyperlink" xfId="1476" builtinId="9" hidden="1"/>
    <cellStyle name="Followed Hyperlink" xfId="1472" builtinId="9" hidden="1"/>
    <cellStyle name="Followed Hyperlink" xfId="1468" builtinId="9" hidden="1"/>
    <cellStyle name="Followed Hyperlink" xfId="1464" builtinId="9" hidden="1"/>
    <cellStyle name="Followed Hyperlink" xfId="1456" builtinId="9" hidden="1"/>
    <cellStyle name="Followed Hyperlink" xfId="1448" builtinId="9" hidden="1"/>
    <cellStyle name="Followed Hyperlink" xfId="1440" builtinId="9" hidden="1"/>
    <cellStyle name="Followed Hyperlink" xfId="1432" builtinId="9" hidden="1"/>
    <cellStyle name="Followed Hyperlink" xfId="1424" builtinId="9" hidden="1"/>
    <cellStyle name="Followed Hyperlink" xfId="1416" builtinId="9" hidden="1"/>
    <cellStyle name="Followed Hyperlink" xfId="1408" builtinId="9" hidden="1"/>
    <cellStyle name="Followed Hyperlink" xfId="1400" builtinId="9" hidden="1"/>
    <cellStyle name="Followed Hyperlink" xfId="1392" builtinId="9" hidden="1"/>
    <cellStyle name="Followed Hyperlink" xfId="1384" builtinId="9" hidden="1"/>
    <cellStyle name="Followed Hyperlink" xfId="1376" builtinId="9" hidden="1"/>
    <cellStyle name="Followed Hyperlink" xfId="1368" builtinId="9" hidden="1"/>
    <cellStyle name="Followed Hyperlink" xfId="1360" builtinId="9" hidden="1"/>
    <cellStyle name="Followed Hyperlink" xfId="1352" builtinId="9" hidden="1"/>
    <cellStyle name="Followed Hyperlink" xfId="1344" builtinId="9" hidden="1"/>
    <cellStyle name="Followed Hyperlink" xfId="1336" builtinId="9" hidden="1"/>
    <cellStyle name="Followed Hyperlink" xfId="1328" builtinId="9" hidden="1"/>
    <cellStyle name="Followed Hyperlink" xfId="1320" builtinId="9" hidden="1"/>
    <cellStyle name="Followed Hyperlink" xfId="1312" builtinId="9" hidden="1"/>
    <cellStyle name="Followed Hyperlink" xfId="1304" builtinId="9" hidden="1"/>
    <cellStyle name="Followed Hyperlink" xfId="1296" builtinId="9" hidden="1"/>
    <cellStyle name="Followed Hyperlink" xfId="1288" builtinId="9" hidden="1"/>
    <cellStyle name="Followed Hyperlink" xfId="1280" builtinId="9" hidden="1"/>
    <cellStyle name="Followed Hyperlink" xfId="1272" builtinId="9" hidden="1"/>
    <cellStyle name="Followed Hyperlink" xfId="1264" builtinId="9" hidden="1"/>
    <cellStyle name="Followed Hyperlink" xfId="1256" builtinId="9" hidden="1"/>
    <cellStyle name="Followed Hyperlink" xfId="1248" builtinId="9" hidden="1"/>
    <cellStyle name="Followed Hyperlink" xfId="1240" builtinId="9" hidden="1"/>
    <cellStyle name="Followed Hyperlink" xfId="1232" builtinId="9" hidden="1"/>
    <cellStyle name="Followed Hyperlink" xfId="1224" builtinId="9" hidden="1"/>
    <cellStyle name="Followed Hyperlink" xfId="1216" builtinId="9" hidden="1"/>
    <cellStyle name="Followed Hyperlink" xfId="1208" builtinId="9" hidden="1"/>
    <cellStyle name="Followed Hyperlink" xfId="1200" builtinId="9" hidden="1"/>
    <cellStyle name="Followed Hyperlink" xfId="1192" builtinId="9" hidden="1"/>
    <cellStyle name="Followed Hyperlink" xfId="1184" builtinId="9" hidden="1"/>
    <cellStyle name="Followed Hyperlink" xfId="1176" builtinId="9" hidden="1"/>
    <cellStyle name="Followed Hyperlink" xfId="1168" builtinId="9" hidden="1"/>
    <cellStyle name="Followed Hyperlink" xfId="1160" builtinId="9" hidden="1"/>
    <cellStyle name="Followed Hyperlink" xfId="1152" builtinId="9" hidden="1"/>
    <cellStyle name="Followed Hyperlink" xfId="1144" builtinId="9" hidden="1"/>
    <cellStyle name="Followed Hyperlink" xfId="1136" builtinId="9" hidden="1"/>
    <cellStyle name="Followed Hyperlink" xfId="1128" builtinId="9" hidden="1"/>
    <cellStyle name="Followed Hyperlink" xfId="1120" builtinId="9" hidden="1"/>
    <cellStyle name="Followed Hyperlink" xfId="1112" builtinId="9" hidden="1"/>
    <cellStyle name="Followed Hyperlink" xfId="1104" builtinId="9" hidden="1"/>
    <cellStyle name="Followed Hyperlink" xfId="1096" builtinId="9" hidden="1"/>
    <cellStyle name="Followed Hyperlink" xfId="1088" builtinId="9" hidden="1"/>
    <cellStyle name="Followed Hyperlink" xfId="1080" builtinId="9" hidden="1"/>
    <cellStyle name="Followed Hyperlink" xfId="1072" builtinId="9" hidden="1"/>
    <cellStyle name="Followed Hyperlink" xfId="1064" builtinId="9" hidden="1"/>
    <cellStyle name="Followed Hyperlink" xfId="1056" builtinId="9" hidden="1"/>
    <cellStyle name="Followed Hyperlink" xfId="1048" builtinId="9" hidden="1"/>
    <cellStyle name="Followed Hyperlink" xfId="1040" builtinId="9" hidden="1"/>
    <cellStyle name="Followed Hyperlink" xfId="1032" builtinId="9" hidden="1"/>
    <cellStyle name="Followed Hyperlink" xfId="1024" builtinId="9" hidden="1"/>
    <cellStyle name="Followed Hyperlink" xfId="1016" builtinId="9" hidden="1"/>
    <cellStyle name="Followed Hyperlink" xfId="1008" builtinId="9" hidden="1"/>
    <cellStyle name="Followed Hyperlink" xfId="1000" builtinId="9" hidden="1"/>
    <cellStyle name="Followed Hyperlink" xfId="992" builtinId="9" hidden="1"/>
    <cellStyle name="Followed Hyperlink" xfId="984" builtinId="9" hidden="1"/>
    <cellStyle name="Followed Hyperlink" xfId="976" builtinId="9" hidden="1"/>
    <cellStyle name="Followed Hyperlink" xfId="968" builtinId="9" hidden="1"/>
    <cellStyle name="Followed Hyperlink" xfId="960" builtinId="9" hidden="1"/>
    <cellStyle name="Followed Hyperlink" xfId="952" builtinId="9" hidden="1"/>
    <cellStyle name="Followed Hyperlink" xfId="944" builtinId="9" hidden="1"/>
    <cellStyle name="Followed Hyperlink" xfId="936" builtinId="9" hidden="1"/>
    <cellStyle name="Followed Hyperlink" xfId="928" builtinId="9" hidden="1"/>
    <cellStyle name="Followed Hyperlink" xfId="920" builtinId="9" hidden="1"/>
    <cellStyle name="Followed Hyperlink" xfId="912" builtinId="9" hidden="1"/>
    <cellStyle name="Followed Hyperlink" xfId="904" builtinId="9" hidden="1"/>
    <cellStyle name="Followed Hyperlink" xfId="896" builtinId="9" hidden="1"/>
    <cellStyle name="Followed Hyperlink" xfId="888" builtinId="9" hidden="1"/>
    <cellStyle name="Followed Hyperlink" xfId="880" builtinId="9" hidden="1"/>
    <cellStyle name="Followed Hyperlink" xfId="872" builtinId="9" hidden="1"/>
    <cellStyle name="Followed Hyperlink" xfId="864" builtinId="9" hidden="1"/>
    <cellStyle name="Followed Hyperlink" xfId="856" builtinId="9" hidden="1"/>
    <cellStyle name="Followed Hyperlink" xfId="848" builtinId="9" hidden="1"/>
    <cellStyle name="Followed Hyperlink" xfId="840" builtinId="9" hidden="1"/>
    <cellStyle name="Followed Hyperlink" xfId="832" builtinId="9" hidden="1"/>
    <cellStyle name="Followed Hyperlink" xfId="824" builtinId="9" hidden="1"/>
    <cellStyle name="Followed Hyperlink" xfId="816" builtinId="9" hidden="1"/>
    <cellStyle name="Followed Hyperlink" xfId="808" builtinId="9" hidden="1"/>
    <cellStyle name="Followed Hyperlink" xfId="800" builtinId="9" hidden="1"/>
    <cellStyle name="Followed Hyperlink" xfId="792" builtinId="9" hidden="1"/>
    <cellStyle name="Followed Hyperlink" xfId="784" builtinId="9" hidden="1"/>
    <cellStyle name="Followed Hyperlink" xfId="776" builtinId="9" hidden="1"/>
    <cellStyle name="Followed Hyperlink" xfId="768" builtinId="9" hidden="1"/>
    <cellStyle name="Followed Hyperlink" xfId="760" builtinId="9" hidden="1"/>
    <cellStyle name="Followed Hyperlink" xfId="752" builtinId="9" hidden="1"/>
    <cellStyle name="Followed Hyperlink" xfId="744" builtinId="9" hidden="1"/>
    <cellStyle name="Followed Hyperlink" xfId="736" builtinId="9" hidden="1"/>
    <cellStyle name="Followed Hyperlink" xfId="728" builtinId="9" hidden="1"/>
    <cellStyle name="Followed Hyperlink" xfId="720" builtinId="9" hidden="1"/>
    <cellStyle name="Followed Hyperlink" xfId="712" builtinId="9" hidden="1"/>
    <cellStyle name="Followed Hyperlink" xfId="704" builtinId="9" hidden="1"/>
    <cellStyle name="Followed Hyperlink" xfId="696" builtinId="9" hidden="1"/>
    <cellStyle name="Followed Hyperlink" xfId="688" builtinId="9" hidden="1"/>
    <cellStyle name="Followed Hyperlink" xfId="680" builtinId="9" hidden="1"/>
    <cellStyle name="Followed Hyperlink" xfId="672" builtinId="9" hidden="1"/>
    <cellStyle name="Followed Hyperlink" xfId="664" builtinId="9" hidden="1"/>
    <cellStyle name="Followed Hyperlink" xfId="656" builtinId="9" hidden="1"/>
    <cellStyle name="Followed Hyperlink" xfId="648" builtinId="9" hidden="1"/>
    <cellStyle name="Followed Hyperlink" xfId="640" builtinId="9" hidden="1"/>
    <cellStyle name="Followed Hyperlink" xfId="632" builtinId="9" hidden="1"/>
    <cellStyle name="Followed Hyperlink" xfId="624" builtinId="9" hidden="1"/>
    <cellStyle name="Followed Hyperlink" xfId="616" builtinId="9" hidden="1"/>
    <cellStyle name="Followed Hyperlink" xfId="608" builtinId="9" hidden="1"/>
    <cellStyle name="Followed Hyperlink" xfId="600" builtinId="9" hidden="1"/>
    <cellStyle name="Followed Hyperlink" xfId="592" builtinId="9" hidden="1"/>
    <cellStyle name="Followed Hyperlink" xfId="584" builtinId="9" hidden="1"/>
    <cellStyle name="Followed Hyperlink" xfId="576" builtinId="9" hidden="1"/>
    <cellStyle name="Followed Hyperlink" xfId="568" builtinId="9" hidden="1"/>
    <cellStyle name="Followed Hyperlink" xfId="560" builtinId="9" hidden="1"/>
    <cellStyle name="Followed Hyperlink" xfId="552" builtinId="9" hidden="1"/>
    <cellStyle name="Followed Hyperlink" xfId="544" builtinId="9" hidden="1"/>
    <cellStyle name="Followed Hyperlink" xfId="536" builtinId="9" hidden="1"/>
    <cellStyle name="Followed Hyperlink" xfId="528" builtinId="9" hidden="1"/>
    <cellStyle name="Followed Hyperlink" xfId="520" builtinId="9" hidden="1"/>
    <cellStyle name="Followed Hyperlink" xfId="512" builtinId="9" hidden="1"/>
    <cellStyle name="Followed Hyperlink" xfId="504" builtinId="9" hidden="1"/>
    <cellStyle name="Followed Hyperlink" xfId="496" builtinId="9" hidden="1"/>
    <cellStyle name="Followed Hyperlink" xfId="488" builtinId="9" hidden="1"/>
    <cellStyle name="Followed Hyperlink" xfId="480" builtinId="9" hidden="1"/>
    <cellStyle name="Followed Hyperlink" xfId="472" builtinId="9" hidden="1"/>
    <cellStyle name="Followed Hyperlink" xfId="464" builtinId="9" hidden="1"/>
    <cellStyle name="Followed Hyperlink" xfId="456" builtinId="9" hidden="1"/>
    <cellStyle name="Followed Hyperlink" xfId="448" builtinId="9" hidden="1"/>
    <cellStyle name="Followed Hyperlink" xfId="440" builtinId="9" hidden="1"/>
    <cellStyle name="Followed Hyperlink" xfId="432" builtinId="9" hidden="1"/>
    <cellStyle name="Followed Hyperlink" xfId="424" builtinId="9" hidden="1"/>
    <cellStyle name="Followed Hyperlink" xfId="416" builtinId="9" hidden="1"/>
    <cellStyle name="Followed Hyperlink" xfId="408" builtinId="9" hidden="1"/>
    <cellStyle name="Followed Hyperlink" xfId="400" builtinId="9" hidden="1"/>
    <cellStyle name="Followed Hyperlink" xfId="392" builtinId="9" hidden="1"/>
    <cellStyle name="Followed Hyperlink" xfId="384" builtinId="9" hidden="1"/>
    <cellStyle name="Followed Hyperlink" xfId="376" builtinId="9" hidden="1"/>
    <cellStyle name="Followed Hyperlink" xfId="368" builtinId="9" hidden="1"/>
    <cellStyle name="Followed Hyperlink" xfId="360" builtinId="9" hidden="1"/>
    <cellStyle name="Followed Hyperlink" xfId="352" builtinId="9" hidden="1"/>
    <cellStyle name="Followed Hyperlink" xfId="344" builtinId="9" hidden="1"/>
    <cellStyle name="Followed Hyperlink" xfId="336" builtinId="9" hidden="1"/>
    <cellStyle name="Followed Hyperlink" xfId="328" builtinId="9" hidden="1"/>
    <cellStyle name="Followed Hyperlink" xfId="320" builtinId="9" hidden="1"/>
    <cellStyle name="Followed Hyperlink" xfId="312" builtinId="9" hidden="1"/>
    <cellStyle name="Followed Hyperlink" xfId="304" builtinId="9" hidden="1"/>
    <cellStyle name="Followed Hyperlink" xfId="296" builtinId="9" hidden="1"/>
    <cellStyle name="Followed Hyperlink" xfId="288" builtinId="9" hidden="1"/>
    <cellStyle name="Followed Hyperlink" xfId="280" builtinId="9" hidden="1"/>
    <cellStyle name="Followed Hyperlink" xfId="272" builtinId="9" hidden="1"/>
    <cellStyle name="Followed Hyperlink" xfId="264" builtinId="9" hidden="1"/>
    <cellStyle name="Followed Hyperlink" xfId="256" builtinId="9" hidden="1"/>
    <cellStyle name="Followed Hyperlink" xfId="248" builtinId="9" hidden="1"/>
    <cellStyle name="Followed Hyperlink" xfId="240" builtinId="9" hidden="1"/>
    <cellStyle name="Followed Hyperlink" xfId="232" builtinId="9" hidden="1"/>
    <cellStyle name="Followed Hyperlink" xfId="224" builtinId="9" hidden="1"/>
    <cellStyle name="Followed Hyperlink" xfId="216" builtinId="9" hidden="1"/>
    <cellStyle name="Followed Hyperlink" xfId="208" builtinId="9" hidden="1"/>
    <cellStyle name="Followed Hyperlink" xfId="200" builtinId="9" hidden="1"/>
    <cellStyle name="Followed Hyperlink" xfId="116" builtinId="9" hidden="1"/>
    <cellStyle name="Followed Hyperlink" xfId="120" builtinId="9" hidden="1"/>
    <cellStyle name="Followed Hyperlink" xfId="124" builtinId="9" hidden="1"/>
    <cellStyle name="Followed Hyperlink" xfId="132" builtinId="9" hidden="1"/>
    <cellStyle name="Followed Hyperlink" xfId="136" builtinId="9" hidden="1"/>
    <cellStyle name="Followed Hyperlink" xfId="140" builtinId="9" hidden="1"/>
    <cellStyle name="Followed Hyperlink" xfId="148" builtinId="9" hidden="1"/>
    <cellStyle name="Followed Hyperlink" xfId="152" builtinId="9" hidden="1"/>
    <cellStyle name="Followed Hyperlink" xfId="156" builtinId="9" hidden="1"/>
    <cellStyle name="Followed Hyperlink" xfId="164" builtinId="9" hidden="1"/>
    <cellStyle name="Followed Hyperlink" xfId="168" builtinId="9" hidden="1"/>
    <cellStyle name="Followed Hyperlink" xfId="172" builtinId="9" hidden="1"/>
    <cellStyle name="Followed Hyperlink" xfId="180" builtinId="9" hidden="1"/>
    <cellStyle name="Followed Hyperlink" xfId="184" builtinId="9" hidden="1"/>
    <cellStyle name="Followed Hyperlink" xfId="188" builtinId="9" hidden="1"/>
    <cellStyle name="Followed Hyperlink" xfId="196" builtinId="9" hidden="1"/>
    <cellStyle name="Followed Hyperlink" xfId="192" builtinId="9" hidden="1"/>
    <cellStyle name="Followed Hyperlink" xfId="176" builtinId="9" hidden="1"/>
    <cellStyle name="Followed Hyperlink" xfId="160" builtinId="9" hidden="1"/>
    <cellStyle name="Followed Hyperlink" xfId="144" builtinId="9" hidden="1"/>
    <cellStyle name="Followed Hyperlink" xfId="128" builtinId="9" hidden="1"/>
    <cellStyle name="Followed Hyperlink" xfId="112" builtinId="9" hidden="1"/>
    <cellStyle name="Followed Hyperlink" xfId="88" builtinId="9" hidden="1"/>
    <cellStyle name="Followed Hyperlink" xfId="92" builtinId="9" hidden="1"/>
    <cellStyle name="Followed Hyperlink" xfId="100" builtinId="9" hidden="1"/>
    <cellStyle name="Followed Hyperlink" xfId="104" builtinId="9" hidden="1"/>
    <cellStyle name="Followed Hyperlink" xfId="108" builtinId="9" hidden="1"/>
    <cellStyle name="Followed Hyperlink" xfId="96" builtinId="9" hidden="1"/>
    <cellStyle name="Followed Hyperlink" xfId="80" builtinId="9" hidden="1"/>
    <cellStyle name="Followed Hyperlink" xfId="84" builtinId="9" hidden="1"/>
    <cellStyle name="Followed Hyperlink" xfId="76" builtinId="9" hidden="1"/>
    <cellStyle name="Followed Hyperlink" xfId="72" builtinId="9" hidden="1"/>
    <cellStyle name="Hyperlink" xfId="1353" builtinId="8" hidden="1"/>
    <cellStyle name="Hyperlink" xfId="1355" builtinId="8" hidden="1"/>
    <cellStyle name="Hyperlink" xfId="1357" builtinId="8" hidden="1"/>
    <cellStyle name="Hyperlink" xfId="1363" builtinId="8" hidden="1"/>
    <cellStyle name="Hyperlink" xfId="1365" builtinId="8" hidden="1"/>
    <cellStyle name="Hyperlink" xfId="1369" builtinId="8" hidden="1"/>
    <cellStyle name="Hyperlink" xfId="1373" builtinId="8" hidden="1"/>
    <cellStyle name="Hyperlink" xfId="1377" builtinId="8" hidden="1"/>
    <cellStyle name="Hyperlink" xfId="1379" builtinId="8" hidden="1"/>
    <cellStyle name="Hyperlink" xfId="1385" builtinId="8" hidden="1"/>
    <cellStyle name="Hyperlink" xfId="1387" builtinId="8" hidden="1"/>
    <cellStyle name="Hyperlink" xfId="1389" builtinId="8" hidden="1"/>
    <cellStyle name="Hyperlink" xfId="1395" builtinId="8" hidden="1"/>
    <cellStyle name="Hyperlink" xfId="1397" builtinId="8" hidden="1"/>
    <cellStyle name="Hyperlink" xfId="1401" builtinId="8" hidden="1"/>
    <cellStyle name="Hyperlink" xfId="1405" builtinId="8" hidden="1"/>
    <cellStyle name="Hyperlink" xfId="1409" builtinId="8" hidden="1"/>
    <cellStyle name="Hyperlink" xfId="1411" builtinId="8" hidden="1"/>
    <cellStyle name="Hyperlink" xfId="1417" builtinId="8" hidden="1"/>
    <cellStyle name="Hyperlink" xfId="1419" builtinId="8" hidden="1"/>
    <cellStyle name="Hyperlink" xfId="1421" builtinId="8" hidden="1"/>
    <cellStyle name="Hyperlink" xfId="1427" builtinId="8" hidden="1"/>
    <cellStyle name="Hyperlink" xfId="1429" builtinId="8" hidden="1"/>
    <cellStyle name="Hyperlink" xfId="1433" builtinId="8" hidden="1"/>
    <cellStyle name="Hyperlink" xfId="1437" builtinId="8" hidden="1"/>
    <cellStyle name="Hyperlink" xfId="1441" builtinId="8" hidden="1"/>
    <cellStyle name="Hyperlink" xfId="1443" builtinId="8" hidden="1"/>
    <cellStyle name="Hyperlink" xfId="1449" builtinId="8" hidden="1"/>
    <cellStyle name="Hyperlink" xfId="1451" builtinId="8" hidden="1"/>
    <cellStyle name="Hyperlink" xfId="1453" builtinId="8" hidden="1"/>
    <cellStyle name="Hyperlink" xfId="1459" builtinId="8" hidden="1"/>
    <cellStyle name="Hyperlink" xfId="1461" builtinId="8" hidden="1"/>
    <cellStyle name="Hyperlink" xfId="1455" builtinId="8" hidden="1"/>
    <cellStyle name="Hyperlink" xfId="1439" builtinId="8" hidden="1"/>
    <cellStyle name="Hyperlink" xfId="1431" builtinId="8" hidden="1"/>
    <cellStyle name="Hyperlink" xfId="1423" builtinId="8" hidden="1"/>
    <cellStyle name="Hyperlink" xfId="1407" builtinId="8" hidden="1"/>
    <cellStyle name="Hyperlink" xfId="1399" builtinId="8" hidden="1"/>
    <cellStyle name="Hyperlink" xfId="1391" builtinId="8" hidden="1"/>
    <cellStyle name="Hyperlink" xfId="1375" builtinId="8" hidden="1"/>
    <cellStyle name="Hyperlink" xfId="1367" builtinId="8" hidden="1"/>
    <cellStyle name="Hyperlink" xfId="1359" builtinId="8" hidden="1"/>
    <cellStyle name="Hyperlink" xfId="1343" builtinId="8" hidden="1"/>
    <cellStyle name="Hyperlink" xfId="1335" builtinId="8" hidden="1"/>
    <cellStyle name="Hyperlink" xfId="1327" builtinId="8" hidden="1"/>
    <cellStyle name="Hyperlink" xfId="1311" builtinId="8" hidden="1"/>
    <cellStyle name="Hyperlink" xfId="1303" builtinId="8" hidden="1"/>
    <cellStyle name="Hyperlink" xfId="1295" builtinId="8" hidden="1"/>
    <cellStyle name="Hyperlink" xfId="1279" builtinId="8" hidden="1"/>
    <cellStyle name="Hyperlink" xfId="1271" builtinId="8" hidden="1"/>
    <cellStyle name="Hyperlink" xfId="1263" builtinId="8" hidden="1"/>
    <cellStyle name="Hyperlink" xfId="1247" builtinId="8" hidden="1"/>
    <cellStyle name="Hyperlink" xfId="1239" builtinId="8" hidden="1"/>
    <cellStyle name="Hyperlink" xfId="1231" builtinId="8" hidden="1"/>
    <cellStyle name="Hyperlink" xfId="1215" builtinId="8" hidden="1"/>
    <cellStyle name="Hyperlink" xfId="1207" builtinId="8" hidden="1"/>
    <cellStyle name="Hyperlink" xfId="1199" builtinId="8" hidden="1"/>
    <cellStyle name="Hyperlink" xfId="1183" builtinId="8" hidden="1"/>
    <cellStyle name="Hyperlink" xfId="1175" builtinId="8" hidden="1"/>
    <cellStyle name="Hyperlink" xfId="1167" builtinId="8" hidden="1"/>
    <cellStyle name="Hyperlink" xfId="1151" builtinId="8" hidden="1"/>
    <cellStyle name="Hyperlink" xfId="1143" builtinId="8" hidden="1"/>
    <cellStyle name="Hyperlink" xfId="1135" builtinId="8" hidden="1"/>
    <cellStyle name="Hyperlink" xfId="1119" builtinId="8" hidden="1"/>
    <cellStyle name="Hyperlink" xfId="1111" builtinId="8" hidden="1"/>
    <cellStyle name="Hyperlink" xfId="1103" builtinId="8" hidden="1"/>
    <cellStyle name="Hyperlink" xfId="1087" builtinId="8" hidden="1"/>
    <cellStyle name="Hyperlink" xfId="1079" builtinId="8" hidden="1"/>
    <cellStyle name="Hyperlink" xfId="1071" builtinId="8" hidden="1"/>
    <cellStyle name="Hyperlink" xfId="1055" builtinId="8" hidden="1"/>
    <cellStyle name="Hyperlink" xfId="1047" builtinId="8" hidden="1"/>
    <cellStyle name="Hyperlink" xfId="1039" builtinId="8" hidden="1"/>
    <cellStyle name="Hyperlink" xfId="1023" builtinId="8" hidden="1"/>
    <cellStyle name="Hyperlink" xfId="1015" builtinId="8" hidden="1"/>
    <cellStyle name="Hyperlink" xfId="1007" builtinId="8" hidden="1"/>
    <cellStyle name="Hyperlink" xfId="991" builtinId="8" hidden="1"/>
    <cellStyle name="Hyperlink" xfId="983" builtinId="8" hidden="1"/>
    <cellStyle name="Hyperlink" xfId="975" builtinId="8" hidden="1"/>
    <cellStyle name="Hyperlink" xfId="959" builtinId="8" hidden="1"/>
    <cellStyle name="Hyperlink" xfId="951" builtinId="8" hidden="1"/>
    <cellStyle name="Hyperlink" xfId="943" builtinId="8" hidden="1"/>
    <cellStyle name="Hyperlink" xfId="927" builtinId="8" hidden="1"/>
    <cellStyle name="Hyperlink" xfId="919" builtinId="8" hidden="1"/>
    <cellStyle name="Hyperlink" xfId="911" builtinId="8" hidden="1"/>
    <cellStyle name="Hyperlink" xfId="895" builtinId="8" hidden="1"/>
    <cellStyle name="Hyperlink" xfId="887" builtinId="8" hidden="1"/>
    <cellStyle name="Hyperlink" xfId="879" builtinId="8" hidden="1"/>
    <cellStyle name="Hyperlink" xfId="863" builtinId="8" hidden="1"/>
    <cellStyle name="Hyperlink" xfId="855" builtinId="8" hidden="1"/>
    <cellStyle name="Hyperlink" xfId="847" builtinId="8" hidden="1"/>
    <cellStyle name="Hyperlink" xfId="831" builtinId="8" hidden="1"/>
    <cellStyle name="Hyperlink" xfId="823" builtinId="8" hidden="1"/>
    <cellStyle name="Hyperlink" xfId="815" builtinId="8" hidden="1"/>
    <cellStyle name="Hyperlink" xfId="799" builtinId="8" hidden="1"/>
    <cellStyle name="Hyperlink" xfId="791" builtinId="8" hidden="1"/>
    <cellStyle name="Hyperlink" xfId="783" builtinId="8" hidden="1"/>
    <cellStyle name="Hyperlink" xfId="767" builtinId="8" hidden="1"/>
    <cellStyle name="Hyperlink" xfId="759" builtinId="8" hidden="1"/>
    <cellStyle name="Hyperlink" xfId="751" builtinId="8" hidden="1"/>
    <cellStyle name="Hyperlink" xfId="735" builtinId="8" hidden="1"/>
    <cellStyle name="Hyperlink" xfId="727" builtinId="8" hidden="1"/>
    <cellStyle name="Hyperlink" xfId="719" builtinId="8" hidden="1"/>
    <cellStyle name="Hyperlink" xfId="703" builtinId="8" hidden="1"/>
    <cellStyle name="Hyperlink" xfId="695" builtinId="8" hidden="1"/>
    <cellStyle name="Hyperlink" xfId="687" builtinId="8" hidden="1"/>
    <cellStyle name="Hyperlink" xfId="671" builtinId="8" hidden="1"/>
    <cellStyle name="Hyperlink" xfId="663" builtinId="8" hidden="1"/>
    <cellStyle name="Hyperlink" xfId="655" builtinId="8" hidden="1"/>
    <cellStyle name="Hyperlink" xfId="639" builtinId="8" hidden="1"/>
    <cellStyle name="Hyperlink" xfId="631" builtinId="8" hidden="1"/>
    <cellStyle name="Hyperlink" xfId="623" builtinId="8" hidden="1"/>
    <cellStyle name="Hyperlink" xfId="607" builtinId="8" hidden="1"/>
    <cellStyle name="Hyperlink" xfId="599" builtinId="8" hidden="1"/>
    <cellStyle name="Hyperlink" xfId="591" builtinId="8" hidden="1"/>
    <cellStyle name="Hyperlink" xfId="575" builtinId="8" hidden="1"/>
    <cellStyle name="Hyperlink" xfId="567" builtinId="8" hidden="1"/>
    <cellStyle name="Hyperlink" xfId="559" builtinId="8" hidden="1"/>
    <cellStyle name="Hyperlink" xfId="237" builtinId="8" hidden="1"/>
    <cellStyle name="Hyperlink" xfId="239" builtinId="8" hidden="1"/>
    <cellStyle name="Hyperlink" xfId="241" builtinId="8" hidden="1"/>
    <cellStyle name="Hyperlink" xfId="245" builtinId="8" hidden="1"/>
    <cellStyle name="Hyperlink" xfId="249" builtinId="8" hidden="1"/>
    <cellStyle name="Hyperlink" xfId="251" builtinId="8" hidden="1"/>
    <cellStyle name="Hyperlink" xfId="255" builtinId="8" hidden="1"/>
    <cellStyle name="Hyperlink" xfId="257" builtinId="8" hidden="1"/>
    <cellStyle name="Hyperlink" xfId="259" builtinId="8" hidden="1"/>
    <cellStyle name="Hyperlink" xfId="265" builtinId="8" hidden="1"/>
    <cellStyle name="Hyperlink" xfId="267" builtinId="8" hidden="1"/>
    <cellStyle name="Hyperlink" xfId="269" builtinId="8" hidden="1"/>
    <cellStyle name="Hyperlink" xfId="273" builtinId="8" hidden="1"/>
    <cellStyle name="Hyperlink" xfId="275" builtinId="8" hidden="1"/>
    <cellStyle name="Hyperlink" xfId="277" builtinId="8" hidden="1"/>
    <cellStyle name="Hyperlink" xfId="283" builtinId="8" hidden="1"/>
    <cellStyle name="Hyperlink" xfId="285" builtinId="8" hidden="1"/>
    <cellStyle name="Hyperlink" xfId="287" builtinId="8" hidden="1"/>
    <cellStyle name="Hyperlink" xfId="291" builtinId="8" hidden="1"/>
    <cellStyle name="Hyperlink" xfId="293" builtinId="8" hidden="1"/>
    <cellStyle name="Hyperlink" xfId="297" builtinId="8" hidden="1"/>
    <cellStyle name="Hyperlink" xfId="301" builtinId="8" hidden="1"/>
    <cellStyle name="Hyperlink" xfId="303" builtinId="8" hidden="1"/>
    <cellStyle name="Hyperlink" xfId="305" builtinId="8" hidden="1"/>
    <cellStyle name="Hyperlink" xfId="309" builtinId="8" hidden="1"/>
    <cellStyle name="Hyperlink" xfId="313" builtinId="8" hidden="1"/>
    <cellStyle name="Hyperlink" xfId="315" builtinId="8" hidden="1"/>
    <cellStyle name="Hyperlink" xfId="319" builtinId="8" hidden="1"/>
    <cellStyle name="Hyperlink" xfId="321" builtinId="8" hidden="1"/>
    <cellStyle name="Hyperlink" xfId="323" builtinId="8" hidden="1"/>
    <cellStyle name="Hyperlink" xfId="329" builtinId="8" hidden="1"/>
    <cellStyle name="Hyperlink" xfId="331" builtinId="8" hidden="1"/>
    <cellStyle name="Hyperlink" xfId="333" builtinId="8" hidden="1"/>
    <cellStyle name="Hyperlink" xfId="337" builtinId="8" hidden="1"/>
    <cellStyle name="Hyperlink" xfId="339" builtinId="8" hidden="1"/>
    <cellStyle name="Hyperlink" xfId="341" builtinId="8" hidden="1"/>
    <cellStyle name="Hyperlink" xfId="347" builtinId="8" hidden="1"/>
    <cellStyle name="Hyperlink" xfId="349" builtinId="8" hidden="1"/>
    <cellStyle name="Hyperlink" xfId="351" builtinId="8" hidden="1"/>
    <cellStyle name="Hyperlink" xfId="355" builtinId="8" hidden="1"/>
    <cellStyle name="Hyperlink" xfId="357" builtinId="8" hidden="1"/>
    <cellStyle name="Hyperlink" xfId="361" builtinId="8" hidden="1"/>
    <cellStyle name="Hyperlink" xfId="365" builtinId="8" hidden="1"/>
    <cellStyle name="Hyperlink" xfId="367" builtinId="8" hidden="1"/>
    <cellStyle name="Hyperlink" xfId="369" builtinId="8" hidden="1"/>
    <cellStyle name="Hyperlink" xfId="373" builtinId="8" hidden="1"/>
    <cellStyle name="Hyperlink" xfId="377" builtinId="8" hidden="1"/>
    <cellStyle name="Hyperlink" xfId="379" builtinId="8" hidden="1"/>
    <cellStyle name="Hyperlink" xfId="383" builtinId="8" hidden="1"/>
    <cellStyle name="Hyperlink" xfId="385" builtinId="8" hidden="1"/>
    <cellStyle name="Hyperlink" xfId="387" builtinId="8" hidden="1"/>
    <cellStyle name="Hyperlink" xfId="393" builtinId="8" hidden="1"/>
    <cellStyle name="Hyperlink" xfId="395" builtinId="8" hidden="1"/>
    <cellStyle name="Hyperlink" xfId="397" builtinId="8" hidden="1"/>
    <cellStyle name="Hyperlink" xfId="401" builtinId="8" hidden="1"/>
    <cellStyle name="Hyperlink" xfId="403" builtinId="8" hidden="1"/>
    <cellStyle name="Hyperlink" xfId="405" builtinId="8" hidden="1"/>
    <cellStyle name="Hyperlink" xfId="411" builtinId="8" hidden="1"/>
    <cellStyle name="Hyperlink" xfId="413" builtinId="8" hidden="1"/>
    <cellStyle name="Hyperlink" xfId="415" builtinId="8" hidden="1"/>
    <cellStyle name="Hyperlink" xfId="419" builtinId="8" hidden="1"/>
    <cellStyle name="Hyperlink" xfId="421" builtinId="8" hidden="1"/>
    <cellStyle name="Hyperlink" xfId="425" builtinId="8" hidden="1"/>
    <cellStyle name="Hyperlink" xfId="429" builtinId="8" hidden="1"/>
    <cellStyle name="Hyperlink" xfId="431" builtinId="8" hidden="1"/>
    <cellStyle name="Hyperlink" xfId="433" builtinId="8" hidden="1"/>
    <cellStyle name="Hyperlink" xfId="437" builtinId="8" hidden="1"/>
    <cellStyle name="Hyperlink" xfId="441" builtinId="8" hidden="1"/>
    <cellStyle name="Hyperlink" xfId="443" builtinId="8" hidden="1"/>
    <cellStyle name="Hyperlink" xfId="447" builtinId="8" hidden="1"/>
    <cellStyle name="Hyperlink" xfId="449" builtinId="8" hidden="1"/>
    <cellStyle name="Hyperlink" xfId="451" builtinId="8" hidden="1"/>
    <cellStyle name="Hyperlink" xfId="457" builtinId="8" hidden="1"/>
    <cellStyle name="Hyperlink" xfId="459" builtinId="8" hidden="1"/>
    <cellStyle name="Hyperlink" xfId="461" builtinId="8" hidden="1"/>
    <cellStyle name="Hyperlink" xfId="465" builtinId="8" hidden="1"/>
    <cellStyle name="Hyperlink" xfId="467" builtinId="8" hidden="1"/>
    <cellStyle name="Hyperlink" xfId="469" builtinId="8" hidden="1"/>
    <cellStyle name="Hyperlink" xfId="475" builtinId="8" hidden="1"/>
    <cellStyle name="Hyperlink" xfId="477" builtinId="8" hidden="1"/>
    <cellStyle name="Hyperlink" xfId="479" builtinId="8" hidden="1"/>
    <cellStyle name="Hyperlink" xfId="483" builtinId="8" hidden="1"/>
    <cellStyle name="Hyperlink" xfId="485" builtinId="8" hidden="1"/>
    <cellStyle name="Hyperlink" xfId="489" builtinId="8" hidden="1"/>
    <cellStyle name="Hyperlink" xfId="493" builtinId="8" hidden="1"/>
    <cellStyle name="Hyperlink" xfId="495" builtinId="8" hidden="1"/>
    <cellStyle name="Hyperlink" xfId="497" builtinId="8" hidden="1"/>
    <cellStyle name="Hyperlink" xfId="501" builtinId="8" hidden="1"/>
    <cellStyle name="Hyperlink" xfId="505" builtinId="8" hidden="1"/>
    <cellStyle name="Hyperlink" xfId="507" builtinId="8" hidden="1"/>
    <cellStyle name="Hyperlink" xfId="511" builtinId="8" hidden="1"/>
    <cellStyle name="Hyperlink" xfId="513" builtinId="8" hidden="1"/>
    <cellStyle name="Hyperlink" xfId="515" builtinId="8" hidden="1"/>
    <cellStyle name="Hyperlink" xfId="521" builtinId="8" hidden="1"/>
    <cellStyle name="Hyperlink" xfId="523" builtinId="8" hidden="1"/>
    <cellStyle name="Hyperlink" xfId="525" builtinId="8" hidden="1"/>
    <cellStyle name="Hyperlink" xfId="529" builtinId="8" hidden="1"/>
    <cellStyle name="Hyperlink" xfId="531" builtinId="8" hidden="1"/>
    <cellStyle name="Hyperlink" xfId="533" builtinId="8" hidden="1"/>
    <cellStyle name="Hyperlink" xfId="539" builtinId="8" hidden="1"/>
    <cellStyle name="Hyperlink" xfId="541" builtinId="8" hidden="1"/>
    <cellStyle name="Hyperlink" xfId="543" builtinId="8" hidden="1"/>
    <cellStyle name="Hyperlink" xfId="535" builtinId="8" hidden="1"/>
    <cellStyle name="Hyperlink" xfId="519" builtinId="8" hidden="1"/>
    <cellStyle name="Hyperlink" xfId="503" builtinId="8" hidden="1"/>
    <cellStyle name="Hyperlink" xfId="471" builtinId="8" hidden="1"/>
    <cellStyle name="Hyperlink" xfId="455" builtinId="8" hidden="1"/>
    <cellStyle name="Hyperlink" xfId="439" builtinId="8" hidden="1"/>
    <cellStyle name="Hyperlink" xfId="407" builtinId="8" hidden="1"/>
    <cellStyle name="Hyperlink" xfId="391" builtinId="8" hidden="1"/>
    <cellStyle name="Hyperlink" xfId="375" builtinId="8" hidden="1"/>
    <cellStyle name="Hyperlink" xfId="343" builtinId="8" hidden="1"/>
    <cellStyle name="Hyperlink" xfId="327" builtinId="8" hidden="1"/>
    <cellStyle name="Hyperlink" xfId="311" builtinId="8" hidden="1"/>
    <cellStyle name="Hyperlink" xfId="279" builtinId="8" hidden="1"/>
    <cellStyle name="Hyperlink" xfId="263" builtinId="8" hidden="1"/>
    <cellStyle name="Hyperlink" xfId="247" builtinId="8" hidden="1"/>
    <cellStyle name="Hyperlink" xfId="115" builtinId="8" hidden="1"/>
    <cellStyle name="Hyperlink" xfId="117" builtinId="8" hidden="1"/>
    <cellStyle name="Hyperlink" xfId="119" builtinId="8" hidden="1"/>
    <cellStyle name="Hyperlink" xfId="123" builtinId="8" hidden="1"/>
    <cellStyle name="Hyperlink" xfId="125" builtinId="8" hidden="1"/>
    <cellStyle name="Hyperlink" xfId="127" builtinId="8" hidden="1"/>
    <cellStyle name="Hyperlink" xfId="131" builtinId="8" hidden="1"/>
    <cellStyle name="Hyperlink" xfId="133" builtinId="8" hidden="1"/>
    <cellStyle name="Hyperlink" xfId="137" builtinId="8" hidden="1"/>
    <cellStyle name="Hyperlink" xfId="141" builtinId="8" hidden="1"/>
    <cellStyle name="Hyperlink" xfId="143" builtinId="8" hidden="1"/>
    <cellStyle name="Hyperlink" xfId="145" builtinId="8" hidden="1"/>
    <cellStyle name="Hyperlink" xfId="149" builtinId="8" hidden="1"/>
    <cellStyle name="Hyperlink" xfId="151" builtinId="8" hidden="1"/>
    <cellStyle name="Hyperlink" xfId="153" builtinId="8" hidden="1"/>
    <cellStyle name="Hyperlink" xfId="157" builtinId="8" hidden="1"/>
    <cellStyle name="Hyperlink" xfId="159" builtinId="8" hidden="1"/>
    <cellStyle name="Hyperlink" xfId="161" builtinId="8" hidden="1"/>
    <cellStyle name="Hyperlink" xfId="165" builtinId="8" hidden="1"/>
    <cellStyle name="Hyperlink" xfId="169" builtinId="8" hidden="1"/>
    <cellStyle name="Hyperlink" xfId="171" builtinId="8" hidden="1"/>
    <cellStyle name="Hyperlink" xfId="175" builtinId="8" hidden="1"/>
    <cellStyle name="Hyperlink" xfId="177" builtinId="8" hidden="1"/>
    <cellStyle name="Hyperlink" xfId="179" builtinId="8" hidden="1"/>
    <cellStyle name="Hyperlink" xfId="183" builtinId="8" hidden="1"/>
    <cellStyle name="Hyperlink" xfId="185" builtinId="8" hidden="1"/>
    <cellStyle name="Hyperlink" xfId="187" builtinId="8" hidden="1"/>
    <cellStyle name="Hyperlink" xfId="191" builtinId="8" hidden="1"/>
    <cellStyle name="Hyperlink" xfId="193" builtinId="8" hidden="1"/>
    <cellStyle name="Hyperlink" xfId="195" builtinId="8" hidden="1"/>
    <cellStyle name="Hyperlink" xfId="201" builtinId="8" hidden="1"/>
    <cellStyle name="Hyperlink" xfId="203" builtinId="8" hidden="1"/>
    <cellStyle name="Hyperlink" xfId="205" builtinId="8" hidden="1"/>
    <cellStyle name="Hyperlink" xfId="209" builtinId="8" hidden="1"/>
    <cellStyle name="Hyperlink" xfId="211" builtinId="8" hidden="1"/>
    <cellStyle name="Hyperlink" xfId="213" builtinId="8" hidden="1"/>
    <cellStyle name="Hyperlink" xfId="217" builtinId="8" hidden="1"/>
    <cellStyle name="Hyperlink" xfId="219" builtinId="8" hidden="1"/>
    <cellStyle name="Hyperlink" xfId="221" builtinId="8" hidden="1"/>
    <cellStyle name="Hyperlink" xfId="225" builtinId="8" hidden="1"/>
    <cellStyle name="Hyperlink" xfId="227" builtinId="8" hidden="1"/>
    <cellStyle name="Hyperlink" xfId="229" builtinId="8" hidden="1"/>
    <cellStyle name="Hyperlink" xfId="235" builtinId="8" hidden="1"/>
    <cellStyle name="Hyperlink" xfId="231" builtinId="8" hidden="1"/>
    <cellStyle name="Hyperlink" xfId="199" builtinId="8" hidden="1"/>
    <cellStyle name="Hyperlink" xfId="135" builtinId="8" hidden="1"/>
    <cellStyle name="Hyperlink" xfId="57" builtinId="8" hidden="1"/>
    <cellStyle name="Hyperlink" xfId="59" builtinId="8" hidden="1"/>
    <cellStyle name="Hyperlink" xfId="63" builtinId="8" hidden="1"/>
    <cellStyle name="Hyperlink" xfId="65" builtinId="8" hidden="1"/>
    <cellStyle name="Hyperlink" xfId="67" builtinId="8" hidden="1"/>
    <cellStyle name="Hyperlink" xfId="71" builtinId="8" hidden="1"/>
    <cellStyle name="Hyperlink" xfId="73" builtinId="8" hidden="1"/>
    <cellStyle name="Hyperlink" xfId="75" builtinId="8" hidden="1"/>
    <cellStyle name="Hyperlink" xfId="79" builtinId="8" hidden="1"/>
    <cellStyle name="Hyperlink" xfId="81" builtinId="8" hidden="1"/>
    <cellStyle name="Hyperlink" xfId="83" builtinId="8" hidden="1"/>
    <cellStyle name="Hyperlink" xfId="87" builtinId="8" hidden="1"/>
    <cellStyle name="Hyperlink" xfId="89" builtinId="8" hidden="1"/>
    <cellStyle name="Hyperlink" xfId="91" builtinId="8" hidden="1"/>
    <cellStyle name="Hyperlink" xfId="95" builtinId="8" hidden="1"/>
    <cellStyle name="Hyperlink" xfId="97" builtinId="8" hidden="1"/>
    <cellStyle name="Hyperlink" xfId="99" builtinId="8" hidden="1"/>
    <cellStyle name="Hyperlink" xfId="105" builtinId="8" hidden="1"/>
    <cellStyle name="Hyperlink" xfId="107" builtinId="8" hidden="1"/>
    <cellStyle name="Hyperlink" xfId="109" builtinId="8" hidden="1"/>
    <cellStyle name="Hyperlink" xfId="103" builtinId="8" hidden="1"/>
    <cellStyle name="Hyperlink" xfId="29" builtinId="8" hidden="1"/>
    <cellStyle name="Hyperlink" xfId="31" builtinId="8" hidden="1"/>
    <cellStyle name="Hyperlink" xfId="35" builtinId="8" hidden="1"/>
    <cellStyle name="Hyperlink" xfId="37" builtinId="8" hidden="1"/>
    <cellStyle name="Hyperlink" xfId="41" builtinId="8" hidden="1"/>
    <cellStyle name="Hyperlink" xfId="45" builtinId="8" hidden="1"/>
    <cellStyle name="Hyperlink" xfId="47" builtinId="8" hidden="1"/>
    <cellStyle name="Hyperlink" xfId="49" builtinId="8" hidden="1"/>
    <cellStyle name="Hyperlink" xfId="53" builtinId="8" hidden="1"/>
    <cellStyle name="Hyperlink" xfId="55" builtinId="8" hidden="1"/>
    <cellStyle name="Hyperlink" xfId="39" builtinId="8" hidden="1"/>
    <cellStyle name="Hyperlink" xfId="19" builtinId="8" hidden="1"/>
    <cellStyle name="Hyperlink" xfId="21" builtinId="8" hidden="1"/>
    <cellStyle name="Hyperlink" xfId="23" builtinId="8" hidden="1"/>
    <cellStyle name="Hyperlink" xfId="27" builtinId="8" hidden="1"/>
    <cellStyle name="Hyperlink" xfId="11" builtinId="8" hidden="1"/>
    <cellStyle name="Hyperlink" xfId="13" builtinId="8" hidden="1"/>
    <cellStyle name="Hyperlink" xfId="7" builtinId="8" hidden="1"/>
    <cellStyle name="Hyperlink" xfId="9" builtinId="8" hidden="1"/>
    <cellStyle name="Hyperlink" xfId="5" builtinId="8" hidden="1"/>
    <cellStyle name="Hyperlink" xfId="15" builtinId="8" hidden="1"/>
    <cellStyle name="Hyperlink" xfId="25" builtinId="8" hidden="1"/>
    <cellStyle name="Hyperlink" xfId="17" builtinId="8" hidden="1"/>
    <cellStyle name="Hyperlink" xfId="51" builtinId="8" hidden="1"/>
    <cellStyle name="Hyperlink" xfId="43" builtinId="8" hidden="1"/>
    <cellStyle name="Hyperlink" xfId="33" builtinId="8" hidden="1"/>
    <cellStyle name="Hyperlink" xfId="111" builtinId="8" hidden="1"/>
    <cellStyle name="Hyperlink" xfId="101" builtinId="8" hidden="1"/>
    <cellStyle name="Hyperlink" xfId="93" builtinId="8" hidden="1"/>
    <cellStyle name="Hyperlink" xfId="85" builtinId="8" hidden="1"/>
    <cellStyle name="Hyperlink" xfId="77" builtinId="8" hidden="1"/>
    <cellStyle name="Hyperlink" xfId="69" builtinId="8" hidden="1"/>
    <cellStyle name="Hyperlink" xfId="61" builtinId="8" hidden="1"/>
    <cellStyle name="Hyperlink" xfId="167" builtinId="8" hidden="1"/>
    <cellStyle name="Hyperlink" xfId="233" builtinId="8" hidden="1"/>
    <cellStyle name="Hyperlink" xfId="223" builtinId="8" hidden="1"/>
    <cellStyle name="Hyperlink" xfId="215" builtinId="8" hidden="1"/>
    <cellStyle name="Hyperlink" xfId="207" builtinId="8" hidden="1"/>
    <cellStyle name="Hyperlink" xfId="197" builtinId="8" hidden="1"/>
    <cellStyle name="Hyperlink" xfId="189" builtinId="8" hidden="1"/>
    <cellStyle name="Hyperlink" xfId="181" builtinId="8" hidden="1"/>
    <cellStyle name="Hyperlink" xfId="173" builtinId="8" hidden="1"/>
    <cellStyle name="Hyperlink" xfId="163" builtinId="8" hidden="1"/>
    <cellStyle name="Hyperlink" xfId="155" builtinId="8" hidden="1"/>
    <cellStyle name="Hyperlink" xfId="147" builtinId="8" hidden="1"/>
    <cellStyle name="Hyperlink" xfId="139" builtinId="8" hidden="1"/>
    <cellStyle name="Hyperlink" xfId="129" builtinId="8" hidden="1"/>
    <cellStyle name="Hyperlink" xfId="121" builtinId="8" hidden="1"/>
    <cellStyle name="Hyperlink" xfId="113" builtinId="8" hidden="1"/>
    <cellStyle name="Hyperlink" xfId="295" builtinId="8" hidden="1"/>
    <cellStyle name="Hyperlink" xfId="359" builtinId="8" hidden="1"/>
    <cellStyle name="Hyperlink" xfId="423" builtinId="8" hidden="1"/>
    <cellStyle name="Hyperlink" xfId="487" builtinId="8" hidden="1"/>
    <cellStyle name="Hyperlink" xfId="545" builtinId="8" hidden="1"/>
    <cellStyle name="Hyperlink" xfId="537" builtinId="8" hidden="1"/>
    <cellStyle name="Hyperlink" xfId="527" builtinId="8" hidden="1"/>
    <cellStyle name="Hyperlink" xfId="517" builtinId="8" hidden="1"/>
    <cellStyle name="Hyperlink" xfId="509" builtinId="8" hidden="1"/>
    <cellStyle name="Hyperlink" xfId="499" builtinId="8" hidden="1"/>
    <cellStyle name="Hyperlink" xfId="491" builtinId="8" hidden="1"/>
    <cellStyle name="Hyperlink" xfId="481" builtinId="8" hidden="1"/>
    <cellStyle name="Hyperlink" xfId="473" builtinId="8" hidden="1"/>
    <cellStyle name="Hyperlink" xfId="463" builtinId="8" hidden="1"/>
    <cellStyle name="Hyperlink" xfId="453" builtinId="8" hidden="1"/>
    <cellStyle name="Hyperlink" xfId="445" builtinId="8" hidden="1"/>
    <cellStyle name="Hyperlink" xfId="435" builtinId="8" hidden="1"/>
    <cellStyle name="Hyperlink" xfId="427" builtinId="8" hidden="1"/>
    <cellStyle name="Hyperlink" xfId="417" builtinId="8" hidden="1"/>
    <cellStyle name="Hyperlink" xfId="409" builtinId="8" hidden="1"/>
    <cellStyle name="Hyperlink" xfId="399" builtinId="8" hidden="1"/>
    <cellStyle name="Hyperlink" xfId="389" builtinId="8" hidden="1"/>
    <cellStyle name="Hyperlink" xfId="381" builtinId="8" hidden="1"/>
    <cellStyle name="Hyperlink" xfId="371" builtinId="8" hidden="1"/>
    <cellStyle name="Hyperlink" xfId="363" builtinId="8" hidden="1"/>
    <cellStyle name="Hyperlink" xfId="353" builtinId="8" hidden="1"/>
    <cellStyle name="Hyperlink" xfId="345" builtinId="8" hidden="1"/>
    <cellStyle name="Hyperlink" xfId="335" builtinId="8" hidden="1"/>
    <cellStyle name="Hyperlink" xfId="325" builtinId="8" hidden="1"/>
    <cellStyle name="Hyperlink" xfId="317" builtinId="8" hidden="1"/>
    <cellStyle name="Hyperlink" xfId="307" builtinId="8" hidden="1"/>
    <cellStyle name="Hyperlink" xfId="299" builtinId="8" hidden="1"/>
    <cellStyle name="Hyperlink" xfId="289" builtinId="8" hidden="1"/>
    <cellStyle name="Hyperlink" xfId="281" builtinId="8" hidden="1"/>
    <cellStyle name="Hyperlink" xfId="271" builtinId="8" hidden="1"/>
    <cellStyle name="Hyperlink" xfId="261" builtinId="8" hidden="1"/>
    <cellStyle name="Hyperlink" xfId="253" builtinId="8" hidden="1"/>
    <cellStyle name="Hyperlink" xfId="243" builtinId="8" hidden="1"/>
    <cellStyle name="Hyperlink" xfId="551" builtinId="8" hidden="1"/>
    <cellStyle name="Hyperlink" xfId="583" builtinId="8" hidden="1"/>
    <cellStyle name="Hyperlink" xfId="615" builtinId="8" hidden="1"/>
    <cellStyle name="Hyperlink" xfId="647" builtinId="8" hidden="1"/>
    <cellStyle name="Hyperlink" xfId="679" builtinId="8" hidden="1"/>
    <cellStyle name="Hyperlink" xfId="711" builtinId="8" hidden="1"/>
    <cellStyle name="Hyperlink" xfId="743" builtinId="8" hidden="1"/>
    <cellStyle name="Hyperlink" xfId="775" builtinId="8" hidden="1"/>
    <cellStyle name="Hyperlink" xfId="807" builtinId="8" hidden="1"/>
    <cellStyle name="Hyperlink" xfId="839" builtinId="8" hidden="1"/>
    <cellStyle name="Hyperlink" xfId="871" builtinId="8" hidden="1"/>
    <cellStyle name="Hyperlink" xfId="903" builtinId="8" hidden="1"/>
    <cellStyle name="Hyperlink" xfId="935" builtinId="8" hidden="1"/>
    <cellStyle name="Hyperlink" xfId="967" builtinId="8" hidden="1"/>
    <cellStyle name="Hyperlink" xfId="999" builtinId="8" hidden="1"/>
    <cellStyle name="Hyperlink" xfId="1031" builtinId="8" hidden="1"/>
    <cellStyle name="Hyperlink" xfId="1063" builtinId="8" hidden="1"/>
    <cellStyle name="Hyperlink" xfId="1095" builtinId="8" hidden="1"/>
    <cellStyle name="Hyperlink" xfId="1127" builtinId="8" hidden="1"/>
    <cellStyle name="Hyperlink" xfId="1159" builtinId="8" hidden="1"/>
    <cellStyle name="Hyperlink" xfId="1191" builtinId="8" hidden="1"/>
    <cellStyle name="Hyperlink" xfId="1223" builtinId="8" hidden="1"/>
    <cellStyle name="Hyperlink" xfId="1255" builtinId="8" hidden="1"/>
    <cellStyle name="Hyperlink" xfId="1287" builtinId="8" hidden="1"/>
    <cellStyle name="Hyperlink" xfId="1319" builtinId="8" hidden="1"/>
    <cellStyle name="Hyperlink" xfId="1351" builtinId="8" hidden="1"/>
    <cellStyle name="Hyperlink" xfId="1383" builtinId="8" hidden="1"/>
    <cellStyle name="Hyperlink" xfId="1415" builtinId="8" hidden="1"/>
    <cellStyle name="Hyperlink" xfId="1447" builtinId="8" hidden="1"/>
    <cellStyle name="Hyperlink" xfId="1457" builtinId="8" hidden="1"/>
    <cellStyle name="Hyperlink" xfId="1445" builtinId="8" hidden="1"/>
    <cellStyle name="Hyperlink" xfId="1435" builtinId="8" hidden="1"/>
    <cellStyle name="Hyperlink" xfId="1425" builtinId="8" hidden="1"/>
    <cellStyle name="Hyperlink" xfId="1413" builtinId="8" hidden="1"/>
    <cellStyle name="Hyperlink" xfId="1403" builtinId="8" hidden="1"/>
    <cellStyle name="Hyperlink" xfId="1393" builtinId="8" hidden="1"/>
    <cellStyle name="Hyperlink" xfId="1381" builtinId="8" hidden="1"/>
    <cellStyle name="Hyperlink" xfId="1371" builtinId="8" hidden="1"/>
    <cellStyle name="Hyperlink" xfId="1361" builtinId="8" hidden="1"/>
    <cellStyle name="Hyperlink" xfId="1349" builtinId="8" hidden="1"/>
    <cellStyle name="Hyperlink" xfId="891" builtinId="8" hidden="1"/>
    <cellStyle name="Hyperlink" xfId="893" builtinId="8" hidden="1"/>
    <cellStyle name="Hyperlink" xfId="897" builtinId="8" hidden="1"/>
    <cellStyle name="Hyperlink" xfId="899" builtinId="8" hidden="1"/>
    <cellStyle name="Hyperlink" xfId="905" builtinId="8" hidden="1"/>
    <cellStyle name="Hyperlink" xfId="907" builtinId="8" hidden="1"/>
    <cellStyle name="Hyperlink" xfId="909" builtinId="8" hidden="1"/>
    <cellStyle name="Hyperlink" xfId="913" builtinId="8" hidden="1"/>
    <cellStyle name="Hyperlink" xfId="915" builtinId="8" hidden="1"/>
    <cellStyle name="Hyperlink" xfId="917" builtinId="8" hidden="1"/>
    <cellStyle name="Hyperlink" xfId="921" builtinId="8" hidden="1"/>
    <cellStyle name="Hyperlink" xfId="925" builtinId="8" hidden="1"/>
    <cellStyle name="Hyperlink" xfId="929" builtinId="8" hidden="1"/>
    <cellStyle name="Hyperlink" xfId="931" builtinId="8" hidden="1"/>
    <cellStyle name="Hyperlink" xfId="933" builtinId="8" hidden="1"/>
    <cellStyle name="Hyperlink" xfId="937" builtinId="8" hidden="1"/>
    <cellStyle name="Hyperlink" xfId="939" builtinId="8" hidden="1"/>
    <cellStyle name="Hyperlink" xfId="941" builtinId="8" hidden="1"/>
    <cellStyle name="Hyperlink" xfId="947" builtinId="8" hidden="1"/>
    <cellStyle name="Hyperlink" xfId="949" builtinId="8" hidden="1"/>
    <cellStyle name="Hyperlink" xfId="953" builtinId="8" hidden="1"/>
    <cellStyle name="Hyperlink" xfId="955" builtinId="8" hidden="1"/>
    <cellStyle name="Hyperlink" xfId="957" builtinId="8" hidden="1"/>
    <cellStyle name="Hyperlink" xfId="961" builtinId="8" hidden="1"/>
    <cellStyle name="Hyperlink" xfId="963" builtinId="8" hidden="1"/>
    <cellStyle name="Hyperlink" xfId="969" builtinId="8" hidden="1"/>
    <cellStyle name="Hyperlink" xfId="971" builtinId="8" hidden="1"/>
    <cellStyle name="Hyperlink" xfId="973" builtinId="8" hidden="1"/>
    <cellStyle name="Hyperlink" xfId="977" builtinId="8" hidden="1"/>
    <cellStyle name="Hyperlink" xfId="979" builtinId="8" hidden="1"/>
    <cellStyle name="Hyperlink" xfId="981" builtinId="8" hidden="1"/>
    <cellStyle name="Hyperlink" xfId="985" builtinId="8" hidden="1"/>
    <cellStyle name="Hyperlink" xfId="989" builtinId="8" hidden="1"/>
    <cellStyle name="Hyperlink" xfId="993" builtinId="8" hidden="1"/>
    <cellStyle name="Hyperlink" xfId="995" builtinId="8" hidden="1"/>
    <cellStyle name="Hyperlink" xfId="997" builtinId="8" hidden="1"/>
    <cellStyle name="Hyperlink" xfId="1001" builtinId="8" hidden="1"/>
    <cellStyle name="Hyperlink" xfId="1003" builtinId="8" hidden="1"/>
    <cellStyle name="Hyperlink" xfId="1005" builtinId="8" hidden="1"/>
    <cellStyle name="Hyperlink" xfId="1011" builtinId="8" hidden="1"/>
    <cellStyle name="Hyperlink" xfId="1013" builtinId="8" hidden="1"/>
    <cellStyle name="Hyperlink" xfId="1017" builtinId="8" hidden="1"/>
    <cellStyle name="Hyperlink" xfId="1019" builtinId="8" hidden="1"/>
    <cellStyle name="Hyperlink" xfId="1021" builtinId="8" hidden="1"/>
    <cellStyle name="Hyperlink" xfId="1025" builtinId="8" hidden="1"/>
    <cellStyle name="Hyperlink" xfId="1027" builtinId="8" hidden="1"/>
    <cellStyle name="Hyperlink" xfId="1033" builtinId="8" hidden="1"/>
    <cellStyle name="Hyperlink" xfId="1035" builtinId="8" hidden="1"/>
    <cellStyle name="Hyperlink" xfId="1037" builtinId="8" hidden="1"/>
    <cellStyle name="Hyperlink" xfId="1041" builtinId="8" hidden="1"/>
    <cellStyle name="Hyperlink" xfId="1043" builtinId="8" hidden="1"/>
    <cellStyle name="Hyperlink" xfId="1045" builtinId="8" hidden="1"/>
    <cellStyle name="Hyperlink" xfId="1049" builtinId="8" hidden="1"/>
    <cellStyle name="Hyperlink" xfId="1053" builtinId="8" hidden="1"/>
    <cellStyle name="Hyperlink" xfId="1057" builtinId="8" hidden="1"/>
    <cellStyle name="Hyperlink" xfId="1059" builtinId="8" hidden="1"/>
    <cellStyle name="Hyperlink" xfId="1061" builtinId="8" hidden="1"/>
    <cellStyle name="Hyperlink" xfId="1065" builtinId="8" hidden="1"/>
    <cellStyle name="Hyperlink" xfId="1067" builtinId="8" hidden="1"/>
    <cellStyle name="Hyperlink" xfId="1069" builtinId="8" hidden="1"/>
    <cellStyle name="Hyperlink" xfId="1075" builtinId="8" hidden="1"/>
    <cellStyle name="Hyperlink" xfId="1077" builtinId="8" hidden="1"/>
    <cellStyle name="Hyperlink" xfId="1081" builtinId="8" hidden="1"/>
    <cellStyle name="Hyperlink" xfId="1083" builtinId="8" hidden="1"/>
    <cellStyle name="Hyperlink" xfId="1085" builtinId="8" hidden="1"/>
    <cellStyle name="Hyperlink" xfId="1089" builtinId="8" hidden="1"/>
    <cellStyle name="Hyperlink" xfId="1091" builtinId="8" hidden="1"/>
    <cellStyle name="Hyperlink" xfId="1097" builtinId="8" hidden="1"/>
    <cellStyle name="Hyperlink" xfId="1099" builtinId="8" hidden="1"/>
    <cellStyle name="Hyperlink" xfId="1101" builtinId="8" hidden="1"/>
    <cellStyle name="Hyperlink" xfId="1105" builtinId="8" hidden="1"/>
    <cellStyle name="Hyperlink" xfId="1107" builtinId="8" hidden="1"/>
    <cellStyle name="Hyperlink" xfId="1109" builtinId="8" hidden="1"/>
    <cellStyle name="Hyperlink" xfId="1113" builtinId="8" hidden="1"/>
    <cellStyle name="Hyperlink" xfId="1117" builtinId="8" hidden="1"/>
    <cellStyle name="Hyperlink" xfId="1121" builtinId="8" hidden="1"/>
    <cellStyle name="Hyperlink" xfId="1123" builtinId="8" hidden="1"/>
    <cellStyle name="Hyperlink" xfId="1125" builtinId="8" hidden="1"/>
    <cellStyle name="Hyperlink" xfId="1129" builtinId="8" hidden="1"/>
    <cellStyle name="Hyperlink" xfId="1131" builtinId="8" hidden="1"/>
    <cellStyle name="Hyperlink" xfId="1133" builtinId="8" hidden="1"/>
    <cellStyle name="Hyperlink" xfId="1139" builtinId="8" hidden="1"/>
    <cellStyle name="Hyperlink" xfId="1141" builtinId="8" hidden="1"/>
    <cellStyle name="Hyperlink" xfId="1145" builtinId="8" hidden="1"/>
    <cellStyle name="Hyperlink" xfId="1147" builtinId="8" hidden="1"/>
    <cellStyle name="Hyperlink" xfId="1149" builtinId="8" hidden="1"/>
    <cellStyle name="Hyperlink" xfId="1153" builtinId="8" hidden="1"/>
    <cellStyle name="Hyperlink" xfId="1155" builtinId="8" hidden="1"/>
    <cellStyle name="Hyperlink" xfId="1161" builtinId="8" hidden="1"/>
    <cellStyle name="Hyperlink" xfId="1163" builtinId="8" hidden="1"/>
    <cellStyle name="Hyperlink" xfId="1165" builtinId="8" hidden="1"/>
    <cellStyle name="Hyperlink" xfId="1169" builtinId="8" hidden="1"/>
    <cellStyle name="Hyperlink" xfId="1171" builtinId="8" hidden="1"/>
    <cellStyle name="Hyperlink" xfId="1173" builtinId="8" hidden="1"/>
    <cellStyle name="Hyperlink" xfId="1177" builtinId="8" hidden="1"/>
    <cellStyle name="Hyperlink" xfId="1181" builtinId="8" hidden="1"/>
    <cellStyle name="Hyperlink" xfId="1185" builtinId="8" hidden="1"/>
    <cellStyle name="Hyperlink" xfId="1187" builtinId="8" hidden="1"/>
    <cellStyle name="Hyperlink" xfId="1189" builtinId="8" hidden="1"/>
    <cellStyle name="Hyperlink" xfId="1193" builtinId="8" hidden="1"/>
    <cellStyle name="Hyperlink" xfId="1195" builtinId="8" hidden="1"/>
    <cellStyle name="Hyperlink" xfId="1197" builtinId="8" hidden="1"/>
    <cellStyle name="Hyperlink" xfId="1203" builtinId="8" hidden="1"/>
    <cellStyle name="Hyperlink" xfId="1205" builtinId="8" hidden="1"/>
    <cellStyle name="Hyperlink" xfId="1209" builtinId="8" hidden="1"/>
    <cellStyle name="Hyperlink" xfId="1211" builtinId="8" hidden="1"/>
    <cellStyle name="Hyperlink" xfId="1213" builtinId="8" hidden="1"/>
    <cellStyle name="Hyperlink" xfId="1217" builtinId="8" hidden="1"/>
    <cellStyle name="Hyperlink" xfId="1219" builtinId="8" hidden="1"/>
    <cellStyle name="Hyperlink" xfId="1225" builtinId="8" hidden="1"/>
    <cellStyle name="Hyperlink" xfId="1227" builtinId="8" hidden="1"/>
    <cellStyle name="Hyperlink" xfId="1229" builtinId="8" hidden="1"/>
    <cellStyle name="Hyperlink" xfId="1233" builtinId="8" hidden="1"/>
    <cellStyle name="Hyperlink" xfId="1235" builtinId="8" hidden="1"/>
    <cellStyle name="Hyperlink" xfId="1237" builtinId="8" hidden="1"/>
    <cellStyle name="Hyperlink" xfId="1241" builtinId="8" hidden="1"/>
    <cellStyle name="Hyperlink" xfId="1245" builtinId="8" hidden="1"/>
    <cellStyle name="Hyperlink" xfId="1249" builtinId="8" hidden="1"/>
    <cellStyle name="Hyperlink" xfId="1251" builtinId="8" hidden="1"/>
    <cellStyle name="Hyperlink" xfId="1253" builtinId="8" hidden="1"/>
    <cellStyle name="Hyperlink" xfId="1257" builtinId="8" hidden="1"/>
    <cellStyle name="Hyperlink" xfId="1259" builtinId="8" hidden="1"/>
    <cellStyle name="Hyperlink" xfId="1261" builtinId="8" hidden="1"/>
    <cellStyle name="Hyperlink" xfId="1267" builtinId="8" hidden="1"/>
    <cellStyle name="Hyperlink" xfId="1269" builtinId="8" hidden="1"/>
    <cellStyle name="Hyperlink" xfId="1273" builtinId="8" hidden="1"/>
    <cellStyle name="Hyperlink" xfId="1275" builtinId="8" hidden="1"/>
    <cellStyle name="Hyperlink" xfId="1277" builtinId="8" hidden="1"/>
    <cellStyle name="Hyperlink" xfId="1281" builtinId="8" hidden="1"/>
    <cellStyle name="Hyperlink" xfId="1283" builtinId="8" hidden="1"/>
    <cellStyle name="Hyperlink" xfId="1289" builtinId="8" hidden="1"/>
    <cellStyle name="Hyperlink" xfId="1291" builtinId="8" hidden="1"/>
    <cellStyle name="Hyperlink" xfId="1293" builtinId="8" hidden="1"/>
    <cellStyle name="Hyperlink" xfId="1297" builtinId="8" hidden="1"/>
    <cellStyle name="Hyperlink" xfId="1299" builtinId="8" hidden="1"/>
    <cellStyle name="Hyperlink" xfId="1301" builtinId="8" hidden="1"/>
    <cellStyle name="Hyperlink" xfId="1305" builtinId="8" hidden="1"/>
    <cellStyle name="Hyperlink" xfId="1309" builtinId="8" hidden="1"/>
    <cellStyle name="Hyperlink" xfId="1313" builtinId="8" hidden="1"/>
    <cellStyle name="Hyperlink" xfId="1315" builtinId="8" hidden="1"/>
    <cellStyle name="Hyperlink" xfId="1317" builtinId="8" hidden="1"/>
    <cellStyle name="Hyperlink" xfId="1321" builtinId="8" hidden="1"/>
    <cellStyle name="Hyperlink" xfId="1323" builtinId="8" hidden="1"/>
    <cellStyle name="Hyperlink" xfId="1325" builtinId="8" hidden="1"/>
    <cellStyle name="Hyperlink" xfId="1331" builtinId="8" hidden="1"/>
    <cellStyle name="Hyperlink" xfId="1333" builtinId="8" hidden="1"/>
    <cellStyle name="Hyperlink" xfId="1337" builtinId="8" hidden="1"/>
    <cellStyle name="Hyperlink" xfId="1339" builtinId="8" hidden="1"/>
    <cellStyle name="Hyperlink" xfId="1341" builtinId="8" hidden="1"/>
    <cellStyle name="Hyperlink" xfId="1345" builtinId="8" hidden="1"/>
    <cellStyle name="Hyperlink" xfId="1347" builtinId="8" hidden="1"/>
    <cellStyle name="Hyperlink" xfId="1329" builtinId="8" hidden="1"/>
    <cellStyle name="Hyperlink" xfId="1307" builtinId="8" hidden="1"/>
    <cellStyle name="Hyperlink" xfId="1285" builtinId="8" hidden="1"/>
    <cellStyle name="Hyperlink" xfId="1265" builtinId="8" hidden="1"/>
    <cellStyle name="Hyperlink" xfId="1243" builtinId="8" hidden="1"/>
    <cellStyle name="Hyperlink" xfId="1221" builtinId="8" hidden="1"/>
    <cellStyle name="Hyperlink" xfId="1201" builtinId="8" hidden="1"/>
    <cellStyle name="Hyperlink" xfId="1179" builtinId="8" hidden="1"/>
    <cellStyle name="Hyperlink" xfId="1157" builtinId="8" hidden="1"/>
    <cellStyle name="Hyperlink" xfId="1137" builtinId="8" hidden="1"/>
    <cellStyle name="Hyperlink" xfId="1115" builtinId="8" hidden="1"/>
    <cellStyle name="Hyperlink" xfId="1093" builtinId="8" hidden="1"/>
    <cellStyle name="Hyperlink" xfId="1073" builtinId="8" hidden="1"/>
    <cellStyle name="Hyperlink" xfId="1051" builtinId="8" hidden="1"/>
    <cellStyle name="Hyperlink" xfId="1029" builtinId="8" hidden="1"/>
    <cellStyle name="Hyperlink" xfId="1009" builtinId="8" hidden="1"/>
    <cellStyle name="Hyperlink" xfId="987" builtinId="8" hidden="1"/>
    <cellStyle name="Hyperlink" xfId="965" builtinId="8" hidden="1"/>
    <cellStyle name="Hyperlink" xfId="945" builtinId="8" hidden="1"/>
    <cellStyle name="Hyperlink" xfId="923" builtinId="8" hidden="1"/>
    <cellStyle name="Hyperlink" xfId="901" builtinId="8" hidden="1"/>
    <cellStyle name="Hyperlink" xfId="707" builtinId="8" hidden="1"/>
    <cellStyle name="Hyperlink" xfId="709" builtinId="8" hidden="1"/>
    <cellStyle name="Hyperlink" xfId="713" builtinId="8" hidden="1"/>
    <cellStyle name="Hyperlink" xfId="715" builtinId="8" hidden="1"/>
    <cellStyle name="Hyperlink" xfId="717" builtinId="8" hidden="1"/>
    <cellStyle name="Hyperlink" xfId="721" builtinId="8" hidden="1"/>
    <cellStyle name="Hyperlink" xfId="723" builtinId="8" hidden="1"/>
    <cellStyle name="Hyperlink" xfId="725" builtinId="8" hidden="1"/>
    <cellStyle name="Hyperlink" xfId="729" builtinId="8" hidden="1"/>
    <cellStyle name="Hyperlink" xfId="733" builtinId="8" hidden="1"/>
    <cellStyle name="Hyperlink" xfId="737" builtinId="8" hidden="1"/>
    <cellStyle name="Hyperlink" xfId="739" builtinId="8" hidden="1"/>
    <cellStyle name="Hyperlink" xfId="741" builtinId="8" hidden="1"/>
    <cellStyle name="Hyperlink" xfId="745" builtinId="8" hidden="1"/>
    <cellStyle name="Hyperlink" xfId="747" builtinId="8" hidden="1"/>
    <cellStyle name="Hyperlink" xfId="749" builtinId="8" hidden="1"/>
    <cellStyle name="Hyperlink" xfId="753" builtinId="8" hidden="1"/>
    <cellStyle name="Hyperlink" xfId="755" builtinId="8" hidden="1"/>
    <cellStyle name="Hyperlink" xfId="757" builtinId="8" hidden="1"/>
    <cellStyle name="Hyperlink" xfId="761" builtinId="8" hidden="1"/>
    <cellStyle name="Hyperlink" xfId="763" builtinId="8" hidden="1"/>
    <cellStyle name="Hyperlink" xfId="765" builtinId="8" hidden="1"/>
    <cellStyle name="Hyperlink" xfId="769" builtinId="8" hidden="1"/>
    <cellStyle name="Hyperlink" xfId="771" builtinId="8" hidden="1"/>
    <cellStyle name="Hyperlink" xfId="777" builtinId="8" hidden="1"/>
    <cellStyle name="Hyperlink" xfId="779" builtinId="8" hidden="1"/>
    <cellStyle name="Hyperlink" xfId="781" builtinId="8" hidden="1"/>
    <cellStyle name="Hyperlink" xfId="785" builtinId="8" hidden="1"/>
    <cellStyle name="Hyperlink" xfId="787" builtinId="8" hidden="1"/>
    <cellStyle name="Hyperlink" xfId="789" builtinId="8" hidden="1"/>
    <cellStyle name="Hyperlink" xfId="793" builtinId="8" hidden="1"/>
    <cellStyle name="Hyperlink" xfId="795" builtinId="8" hidden="1"/>
    <cellStyle name="Hyperlink" xfId="797" builtinId="8" hidden="1"/>
    <cellStyle name="Hyperlink" xfId="801" builtinId="8" hidden="1"/>
    <cellStyle name="Hyperlink" xfId="803" builtinId="8" hidden="1"/>
    <cellStyle name="Hyperlink" xfId="805" builtinId="8" hidden="1"/>
    <cellStyle name="Hyperlink" xfId="809" builtinId="8" hidden="1"/>
    <cellStyle name="Hyperlink" xfId="811" builtinId="8" hidden="1"/>
    <cellStyle name="Hyperlink" xfId="813" builtinId="8" hidden="1"/>
    <cellStyle name="Hyperlink" xfId="819" builtinId="8" hidden="1"/>
    <cellStyle name="Hyperlink" xfId="821" builtinId="8" hidden="1"/>
    <cellStyle name="Hyperlink" xfId="825" builtinId="8" hidden="1"/>
    <cellStyle name="Hyperlink" xfId="827" builtinId="8" hidden="1"/>
    <cellStyle name="Hyperlink" xfId="829" builtinId="8" hidden="1"/>
    <cellStyle name="Hyperlink" xfId="833" builtinId="8" hidden="1"/>
    <cellStyle name="Hyperlink" xfId="835" builtinId="8" hidden="1"/>
    <cellStyle name="Hyperlink" xfId="837" builtinId="8" hidden="1"/>
    <cellStyle name="Hyperlink" xfId="841" builtinId="8" hidden="1"/>
    <cellStyle name="Hyperlink" xfId="843" builtinId="8" hidden="1"/>
    <cellStyle name="Hyperlink" xfId="845" builtinId="8" hidden="1"/>
    <cellStyle name="Hyperlink" xfId="849" builtinId="8" hidden="1"/>
    <cellStyle name="Hyperlink" xfId="851" builtinId="8" hidden="1"/>
    <cellStyle name="Hyperlink" xfId="853" builtinId="8" hidden="1"/>
    <cellStyle name="Hyperlink" xfId="857" builtinId="8" hidden="1"/>
    <cellStyle name="Hyperlink" xfId="861" builtinId="8" hidden="1"/>
    <cellStyle name="Hyperlink" xfId="865" builtinId="8" hidden="1"/>
    <cellStyle name="Hyperlink" xfId="867" builtinId="8" hidden="1"/>
    <cellStyle name="Hyperlink" xfId="869" builtinId="8" hidden="1"/>
    <cellStyle name="Hyperlink" xfId="873" builtinId="8" hidden="1"/>
    <cellStyle name="Hyperlink" xfId="875" builtinId="8" hidden="1"/>
    <cellStyle name="Hyperlink" xfId="877" builtinId="8" hidden="1"/>
    <cellStyle name="Hyperlink" xfId="881" builtinId="8" hidden="1"/>
    <cellStyle name="Hyperlink" xfId="883" builtinId="8" hidden="1"/>
    <cellStyle name="Hyperlink" xfId="885" builtinId="8" hidden="1"/>
    <cellStyle name="Hyperlink" xfId="889" builtinId="8" hidden="1"/>
    <cellStyle name="Hyperlink" xfId="859" builtinId="8" hidden="1"/>
    <cellStyle name="Hyperlink" xfId="817" builtinId="8" hidden="1"/>
    <cellStyle name="Hyperlink" xfId="773" builtinId="8" hidden="1"/>
    <cellStyle name="Hyperlink" xfId="731" builtinId="8" hidden="1"/>
    <cellStyle name="Hyperlink" xfId="625" builtinId="8" hidden="1"/>
    <cellStyle name="Hyperlink" xfId="627" builtinId="8" hidden="1"/>
    <cellStyle name="Hyperlink" xfId="629" builtinId="8" hidden="1"/>
    <cellStyle name="Hyperlink" xfId="633" builtinId="8" hidden="1"/>
    <cellStyle name="Hyperlink" xfId="635" builtinId="8" hidden="1"/>
    <cellStyle name="Hyperlink" xfId="637" builtinId="8" hidden="1"/>
    <cellStyle name="Hyperlink" xfId="641" builtinId="8" hidden="1"/>
    <cellStyle name="Hyperlink" xfId="643" builtinId="8" hidden="1"/>
    <cellStyle name="Hyperlink" xfId="645" builtinId="8" hidden="1"/>
    <cellStyle name="Hyperlink" xfId="649" builtinId="8" hidden="1"/>
    <cellStyle name="Hyperlink" xfId="651" builtinId="8" hidden="1"/>
    <cellStyle name="Hyperlink" xfId="653" builtinId="8" hidden="1"/>
    <cellStyle name="Hyperlink" xfId="657" builtinId="8" hidden="1"/>
    <cellStyle name="Hyperlink" xfId="659" builtinId="8" hidden="1"/>
    <cellStyle name="Hyperlink" xfId="661" builtinId="8" hidden="1"/>
    <cellStyle name="Hyperlink" xfId="665" builtinId="8" hidden="1"/>
    <cellStyle name="Hyperlink" xfId="667" builtinId="8" hidden="1"/>
    <cellStyle name="Hyperlink" xfId="669" builtinId="8" hidden="1"/>
    <cellStyle name="Hyperlink" xfId="673" builtinId="8" hidden="1"/>
    <cellStyle name="Hyperlink" xfId="675" builtinId="8" hidden="1"/>
    <cellStyle name="Hyperlink" xfId="677" builtinId="8" hidden="1"/>
    <cellStyle name="Hyperlink" xfId="681" builtinId="8" hidden="1"/>
    <cellStyle name="Hyperlink" xfId="683" builtinId="8" hidden="1"/>
    <cellStyle name="Hyperlink" xfId="685" builtinId="8" hidden="1"/>
    <cellStyle name="Hyperlink" xfId="691" builtinId="8" hidden="1"/>
    <cellStyle name="Hyperlink" xfId="693" builtinId="8" hidden="1"/>
    <cellStyle name="Hyperlink" xfId="697" builtinId="8" hidden="1"/>
    <cellStyle name="Hyperlink" xfId="699" builtinId="8" hidden="1"/>
    <cellStyle name="Hyperlink" xfId="701" builtinId="8" hidden="1"/>
    <cellStyle name="Hyperlink" xfId="705" builtinId="8" hidden="1"/>
    <cellStyle name="Hyperlink" xfId="689" builtinId="8" hidden="1"/>
    <cellStyle name="Hyperlink" xfId="585" builtinId="8" hidden="1"/>
    <cellStyle name="Hyperlink" xfId="587" builtinId="8" hidden="1"/>
    <cellStyle name="Hyperlink" xfId="589" builtinId="8" hidden="1"/>
    <cellStyle name="Hyperlink" xfId="593" builtinId="8" hidden="1"/>
    <cellStyle name="Hyperlink" xfId="595" builtinId="8" hidden="1"/>
    <cellStyle name="Hyperlink" xfId="597" builtinId="8" hidden="1"/>
    <cellStyle name="Hyperlink" xfId="601" builtinId="8" hidden="1"/>
    <cellStyle name="Hyperlink" xfId="603" builtinId="8" hidden="1"/>
    <cellStyle name="Hyperlink" xfId="605" builtinId="8" hidden="1"/>
    <cellStyle name="Hyperlink" xfId="609" builtinId="8" hidden="1"/>
    <cellStyle name="Hyperlink" xfId="611" builtinId="8" hidden="1"/>
    <cellStyle name="Hyperlink" xfId="613" builtinId="8" hidden="1"/>
    <cellStyle name="Hyperlink" xfId="617" builtinId="8" hidden="1"/>
    <cellStyle name="Hyperlink" xfId="619" builtinId="8" hidden="1"/>
    <cellStyle name="Hyperlink" xfId="621" builtinId="8" hidden="1"/>
    <cellStyle name="Hyperlink" xfId="565" builtinId="8" hidden="1"/>
    <cellStyle name="Hyperlink" xfId="569" builtinId="8" hidden="1"/>
    <cellStyle name="Hyperlink" xfId="571" builtinId="8" hidden="1"/>
    <cellStyle name="Hyperlink" xfId="573" builtinId="8" hidden="1"/>
    <cellStyle name="Hyperlink" xfId="577" builtinId="8" hidden="1"/>
    <cellStyle name="Hyperlink" xfId="579" builtinId="8" hidden="1"/>
    <cellStyle name="Hyperlink" xfId="581" builtinId="8" hidden="1"/>
    <cellStyle name="Hyperlink" xfId="555" builtinId="8" hidden="1"/>
    <cellStyle name="Hyperlink" xfId="557" builtinId="8" hidden="1"/>
    <cellStyle name="Hyperlink" xfId="561" builtinId="8" hidden="1"/>
    <cellStyle name="Hyperlink" xfId="563" builtinId="8" hidden="1"/>
    <cellStyle name="Hyperlink" xfId="549" builtinId="8" hidden="1"/>
    <cellStyle name="Hyperlink" xfId="553" builtinId="8" hidden="1"/>
    <cellStyle name="Hyperlink" xfId="547" builtinId="8" hidden="1"/>
    <cellStyle name="Hyperlink" xfId="1463" builtinId="8"/>
    <cellStyle name="Normal" xfId="0" builtinId="0"/>
    <cellStyle name="Normal 2" xfId="3"/>
    <cellStyle name="Normal 3" xfId="4"/>
    <cellStyle name="Percent" xfId="2" builtinId="5"/>
  </cellStyles>
  <dxfs count="0"/>
  <tableStyles count="0" defaultTableStyle="TableStyleMedium2" defaultPivotStyle="PivotStyleLight16"/>
  <colors>
    <mruColors>
      <color rgb="FFFFF681"/>
      <color rgb="FFAC4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PNG's</a:t>
            </a:r>
            <a:r>
              <a:rPr lang="en-US" baseline="0"/>
              <a:t> inflation 1980-2016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none"/>
          </c:marker>
          <c:xVal>
            <c:numRef>
              <c:f>'Popn, Inflation, GDP, Trade'!#REF!</c:f>
            </c:numRef>
          </c:xVal>
          <c:yVal>
            <c:numRef>
              <c:f>'Popn, Inflation, GDP, Trade'!#REF!</c:f>
              <c:numCache>
                <c:formatCode>General</c:formatCode>
                <c:ptCount val="1"/>
                <c:pt idx="0">
                  <c:v>1</c:v>
                </c:pt>
              </c:numCache>
            </c:numRef>
          </c:yVal>
          <c:smooth val="0"/>
        </c:ser>
        <c:dLbls>
          <c:showLegendKey val="0"/>
          <c:showVal val="0"/>
          <c:showCatName val="0"/>
          <c:showSerName val="0"/>
          <c:showPercent val="0"/>
          <c:showBubbleSize val="0"/>
        </c:dLbls>
        <c:axId val="228827536"/>
        <c:axId val="228829776"/>
      </c:scatterChart>
      <c:valAx>
        <c:axId val="22882753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829776"/>
        <c:crosses val="autoZero"/>
        <c:crossBetween val="midCat"/>
      </c:valAx>
      <c:valAx>
        <c:axId val="228829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8275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cat>
            <c:numRef>
              <c:f>Analysis!$B$6:$AE$6</c:f>
              <c:numCache>
                <c:formatCode>General</c:formatCode>
                <c:ptCount val="30"/>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numCache>
            </c:numRef>
          </c:cat>
          <c:val>
            <c:numRef>
              <c:f>Analysis!$B$7:$AE$7</c:f>
              <c:numCache>
                <c:formatCode>0.00%</c:formatCode>
                <c:ptCount val="30"/>
                <c:pt idx="0" formatCode="General">
                  <c:v>0</c:v>
                </c:pt>
                <c:pt idx="1">
                  <c:v>4.4800000000000006E-2</c:v>
                </c:pt>
                <c:pt idx="2">
                  <c:v>6.9530000000000008E-2</c:v>
                </c:pt>
                <c:pt idx="3">
                  <c:v>6.966E-2</c:v>
                </c:pt>
                <c:pt idx="4">
                  <c:v>4.3099999999999999E-2</c:v>
                </c:pt>
                <c:pt idx="5">
                  <c:v>4.9739999999999999E-2</c:v>
                </c:pt>
                <c:pt idx="6">
                  <c:v>2.8530000000000003E-2</c:v>
                </c:pt>
                <c:pt idx="7">
                  <c:v>0.17280999999999999</c:v>
                </c:pt>
                <c:pt idx="8">
                  <c:v>0.11631999999999999</c:v>
                </c:pt>
                <c:pt idx="9">
                  <c:v>3.943E-2</c:v>
                </c:pt>
                <c:pt idx="10">
                  <c:v>0.13589999999999999</c:v>
                </c:pt>
                <c:pt idx="11">
                  <c:v>0.14932000000000001</c:v>
                </c:pt>
                <c:pt idx="12">
                  <c:v>0.15595999999999999</c:v>
                </c:pt>
                <c:pt idx="13">
                  <c:v>9.289E-2</c:v>
                </c:pt>
                <c:pt idx="14">
                  <c:v>0.11796</c:v>
                </c:pt>
                <c:pt idx="15">
                  <c:v>0.14718000000000001</c:v>
                </c:pt>
                <c:pt idx="16">
                  <c:v>2.1190000000000001E-2</c:v>
                </c:pt>
                <c:pt idx="17">
                  <c:v>1.823E-2</c:v>
                </c:pt>
                <c:pt idx="18">
                  <c:v>2.3700000000000002E-2</c:v>
                </c:pt>
                <c:pt idx="19">
                  <c:v>9.11E-3</c:v>
                </c:pt>
                <c:pt idx="20">
                  <c:v>0.10800000000000001</c:v>
                </c:pt>
                <c:pt idx="21">
                  <c:v>6.9129999999999997E-2</c:v>
                </c:pt>
                <c:pt idx="22">
                  <c:v>5.1020000000000003E-2</c:v>
                </c:pt>
                <c:pt idx="23">
                  <c:v>4.4409999999999998E-2</c:v>
                </c:pt>
                <c:pt idx="24">
                  <c:v>4.5370000000000001E-2</c:v>
                </c:pt>
                <c:pt idx="25">
                  <c:v>4.9599999999999998E-2</c:v>
                </c:pt>
                <c:pt idx="26">
                  <c:v>5.2220000000000003E-2</c:v>
                </c:pt>
                <c:pt idx="27">
                  <c:v>5.9960000000000006E-2</c:v>
                </c:pt>
                <c:pt idx="28">
                  <c:v>6.9070000000000006E-2</c:v>
                </c:pt>
                <c:pt idx="29">
                  <c:v>7.4999999999999997E-2</c:v>
                </c:pt>
              </c:numCache>
            </c:numRef>
          </c:val>
          <c:extLst>
            <c:ext xmlns:c15="http://schemas.microsoft.com/office/drawing/2012/chart" uri="{02D57815-91ED-43cb-92C2-25804820EDAC}">
              <c15:filteredSeriesTitle>
                <c15:tx>
                  <c:strRef>
                    <c:extLst>
                      <c:ext uri="{02D57815-91ED-43cb-92C2-25804820EDAC}">
                        <c15:formulaRef>
                          <c15:sqref>Analysis!#REF!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219"/>
        <c:overlap val="-27"/>
        <c:axId val="228222256"/>
        <c:axId val="228221696"/>
      </c:barChart>
      <c:catAx>
        <c:axId val="228222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221696"/>
        <c:crosses val="autoZero"/>
        <c:auto val="1"/>
        <c:lblAlgn val="ctr"/>
        <c:lblOffset val="100"/>
        <c:noMultiLvlLbl val="0"/>
      </c:catAx>
      <c:valAx>
        <c:axId val="228221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222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 government revenue (incl. Grants) per capita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Analysis!$B$24</c:f>
              <c:strCache>
                <c:ptCount val="1"/>
                <c:pt idx="0">
                  <c:v>Real government revenue per capita</c:v>
                </c:pt>
              </c:strCache>
            </c:strRef>
          </c:tx>
          <c:spPr>
            <a:ln w="28575" cap="rnd">
              <a:solidFill>
                <a:schemeClr val="accent1"/>
              </a:solidFill>
              <a:round/>
            </a:ln>
            <a:effectLst/>
          </c:spPr>
          <c:marker>
            <c:symbol val="none"/>
          </c:marker>
          <c:cat>
            <c:numRef>
              <c:f>Analysis!$C$23:$AC$23</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Analysis!$C$24:$AC$24</c:f>
              <c:numCache>
                <c:formatCode>General</c:formatCode>
                <c:ptCount val="27"/>
                <c:pt idx="0">
                  <c:v>1584.1110442377876</c:v>
                </c:pt>
                <c:pt idx="1">
                  <c:v>1409.6912965793297</c:v>
                </c:pt>
                <c:pt idx="2">
                  <c:v>1334.2144243804107</c:v>
                </c:pt>
                <c:pt idx="3">
                  <c:v>1368.3503044256929</c:v>
                </c:pt>
                <c:pt idx="4">
                  <c:v>1478.045655165369</c:v>
                </c:pt>
                <c:pt idx="5">
                  <c:v>1554.1574892678937</c:v>
                </c:pt>
                <c:pt idx="6">
                  <c:v>1531.4856073546621</c:v>
                </c:pt>
                <c:pt idx="7">
                  <c:v>1473.1599345146869</c:v>
                </c:pt>
                <c:pt idx="8">
                  <c:v>1601.4505726811237</c:v>
                </c:pt>
                <c:pt idx="9">
                  <c:v>1467.1441004154105</c:v>
                </c:pt>
                <c:pt idx="10">
                  <c:v>1357.4934437019933</c:v>
                </c:pt>
                <c:pt idx="11">
                  <c:v>1325.3300629726834</c:v>
                </c:pt>
                <c:pt idx="12">
                  <c:v>1264.9917734206954</c:v>
                </c:pt>
                <c:pt idx="13">
                  <c:v>1138.4681567866189</c:v>
                </c:pt>
                <c:pt idx="14">
                  <c:v>1075.0666953045475</c:v>
                </c:pt>
                <c:pt idx="15">
                  <c:v>1223.894448512388</c:v>
                </c:pt>
                <c:pt idx="16">
                  <c:v>1436.4077136458147</c:v>
                </c:pt>
                <c:pt idx="17">
                  <c:v>1622.6777247227792</c:v>
                </c:pt>
                <c:pt idx="18">
                  <c:v>1748.2049499542497</c:v>
                </c:pt>
                <c:pt idx="19">
                  <c:v>1550.6901720263375</c:v>
                </c:pt>
                <c:pt idx="20">
                  <c:v>1332.5720988467619</c:v>
                </c:pt>
                <c:pt idx="21">
                  <c:v>1542.6813219913017</c:v>
                </c:pt>
                <c:pt idx="22">
                  <c:v>1623.6752810161204</c:v>
                </c:pt>
                <c:pt idx="23">
                  <c:v>1562.4719049911</c:v>
                </c:pt>
                <c:pt idx="24">
                  <c:v>1500.4410484442233</c:v>
                </c:pt>
                <c:pt idx="25">
                  <c:v>1632.8626469586902</c:v>
                </c:pt>
                <c:pt idx="26">
                  <c:v>1438.9077451914679</c:v>
                </c:pt>
              </c:numCache>
            </c:numRef>
          </c:val>
          <c:smooth val="0"/>
        </c:ser>
        <c:dLbls>
          <c:showLegendKey val="0"/>
          <c:showVal val="0"/>
          <c:showCatName val="0"/>
          <c:showSerName val="0"/>
          <c:showPercent val="0"/>
          <c:showBubbleSize val="0"/>
        </c:dLbls>
        <c:smooth val="0"/>
        <c:axId val="228219456"/>
        <c:axId val="228216656"/>
      </c:lineChart>
      <c:catAx>
        <c:axId val="228219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216656"/>
        <c:crosses val="autoZero"/>
        <c:auto val="1"/>
        <c:lblAlgn val="ctr"/>
        <c:lblOffset val="100"/>
        <c:noMultiLvlLbl val="0"/>
      </c:catAx>
      <c:valAx>
        <c:axId val="228216656"/>
        <c:scaling>
          <c:orientation val="minMax"/>
          <c:min val="4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2015 Kina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219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portrait"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Analysis!$B$15</c:f>
              <c:strCache>
                <c:ptCount val="1"/>
                <c:pt idx="0">
                  <c:v>Total revenue and grants</c:v>
                </c:pt>
              </c:strCache>
            </c:strRef>
          </c:tx>
          <c:spPr>
            <a:ln w="28575" cap="rnd">
              <a:solidFill>
                <a:schemeClr val="accent1"/>
              </a:solidFill>
              <a:round/>
            </a:ln>
            <a:effectLst/>
          </c:spPr>
          <c:marker>
            <c:symbol val="none"/>
          </c:marker>
          <c:cat>
            <c:numRef>
              <c:f>Analysis!$C$14:$AC$14</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Analysis!$C$15:$AC$15</c:f>
              <c:numCache>
                <c:formatCode>General</c:formatCode>
                <c:ptCount val="27"/>
                <c:pt idx="0">
                  <c:v>1013.9</c:v>
                </c:pt>
                <c:pt idx="1">
                  <c:v>988.9</c:v>
                </c:pt>
                <c:pt idx="2">
                  <c:v>1026.2</c:v>
                </c:pt>
                <c:pt idx="3">
                  <c:v>1125.5</c:v>
                </c:pt>
                <c:pt idx="4">
                  <c:v>1308.7</c:v>
                </c:pt>
                <c:pt idx="5">
                  <c:v>1451.7</c:v>
                </c:pt>
                <c:pt idx="6">
                  <c:v>1721.6</c:v>
                </c:pt>
                <c:pt idx="7">
                  <c:v>1897.7</c:v>
                </c:pt>
                <c:pt idx="8">
                  <c:v>2201.8000000000002</c:v>
                </c:pt>
                <c:pt idx="9">
                  <c:v>2352.9</c:v>
                </c:pt>
                <c:pt idx="10">
                  <c:v>2569</c:v>
                </c:pt>
                <c:pt idx="11">
                  <c:v>2975.8</c:v>
                </c:pt>
                <c:pt idx="12">
                  <c:v>3184.8</c:v>
                </c:pt>
                <c:pt idx="13">
                  <c:v>3286.4</c:v>
                </c:pt>
                <c:pt idx="14">
                  <c:v>3650.1</c:v>
                </c:pt>
                <c:pt idx="15">
                  <c:v>4349.6000000000004</c:v>
                </c:pt>
                <c:pt idx="16">
                  <c:v>5326.8</c:v>
                </c:pt>
                <c:pt idx="17">
                  <c:v>6311.6</c:v>
                </c:pt>
                <c:pt idx="18">
                  <c:v>7028.6</c:v>
                </c:pt>
                <c:pt idx="19">
                  <c:v>7073.3</c:v>
                </c:pt>
                <c:pt idx="20">
                  <c:v>6651.3</c:v>
                </c:pt>
                <c:pt idx="21">
                  <c:v>8278.9</c:v>
                </c:pt>
                <c:pt idx="22">
                  <c:v>9304.9</c:v>
                </c:pt>
                <c:pt idx="23">
                  <c:v>9566</c:v>
                </c:pt>
                <c:pt idx="24">
                  <c:v>9832.7000000000007</c:v>
                </c:pt>
                <c:pt idx="25">
                  <c:v>11497.6</c:v>
                </c:pt>
                <c:pt idx="26">
                  <c:v>10963.5</c:v>
                </c:pt>
              </c:numCache>
            </c:numRef>
          </c:val>
          <c:smooth val="0"/>
        </c:ser>
        <c:dLbls>
          <c:showLegendKey val="0"/>
          <c:showVal val="0"/>
          <c:showCatName val="0"/>
          <c:showSerName val="0"/>
          <c:showPercent val="0"/>
          <c:showBubbleSize val="0"/>
        </c:dLbls>
        <c:smooth val="0"/>
        <c:axId val="192066736"/>
        <c:axId val="192063376"/>
      </c:lineChart>
      <c:catAx>
        <c:axId val="192066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63376"/>
        <c:crosses val="autoZero"/>
        <c:auto val="1"/>
        <c:lblAlgn val="ctr"/>
        <c:lblOffset val="100"/>
        <c:noMultiLvlLbl val="0"/>
      </c:catAx>
      <c:valAx>
        <c:axId val="192063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66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Analysis!$B$18</c:f>
              <c:strCache>
                <c:ptCount val="1"/>
                <c:pt idx="0">
                  <c:v>Real revenue (2015 prices)</c:v>
                </c:pt>
              </c:strCache>
            </c:strRef>
          </c:tx>
          <c:spPr>
            <a:ln w="28575" cap="rnd">
              <a:solidFill>
                <a:schemeClr val="accent1"/>
              </a:solidFill>
              <a:round/>
            </a:ln>
            <a:effectLst/>
          </c:spPr>
          <c:marker>
            <c:symbol val="none"/>
          </c:marker>
          <c:cat>
            <c:numRef>
              <c:f>Analysis!$C$17:$AC$17</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numCache>
            </c:numRef>
          </c:cat>
          <c:val>
            <c:numRef>
              <c:f>Analysis!$C$18:$AC$18</c:f>
              <c:numCache>
                <c:formatCode>General</c:formatCode>
                <c:ptCount val="27"/>
                <c:pt idx="0">
                  <c:v>6427.3816555566655</c:v>
                </c:pt>
                <c:pt idx="1">
                  <c:v>5861.3596711210848</c:v>
                </c:pt>
                <c:pt idx="2">
                  <c:v>5686.3324843428773</c:v>
                </c:pt>
                <c:pt idx="3">
                  <c:v>5978.8793986097535</c:v>
                </c:pt>
                <c:pt idx="4">
                  <c:v>6622.6629085972618</c:v>
                </c:pt>
                <c:pt idx="5">
                  <c:v>7142.5363770353042</c:v>
                </c:pt>
                <c:pt idx="6">
                  <c:v>7222.3773888064643</c:v>
                </c:pt>
                <c:pt idx="7">
                  <c:v>7131.5967061842894</c:v>
                </c:pt>
                <c:pt idx="8">
                  <c:v>7960.5273400465021</c:v>
                </c:pt>
                <c:pt idx="9">
                  <c:v>7489.0605348760691</c:v>
                </c:pt>
                <c:pt idx="10">
                  <c:v>7114.5430463289686</c:v>
                </c:pt>
                <c:pt idx="11">
                  <c:v>7129.2499333242959</c:v>
                </c:pt>
                <c:pt idx="12">
                  <c:v>6981.4529127473888</c:v>
                </c:pt>
                <c:pt idx="13">
                  <c:v>6444.0337384101258</c:v>
                </c:pt>
                <c:pt idx="14">
                  <c:v>6238.9367029942705</c:v>
                </c:pt>
                <c:pt idx="15">
                  <c:v>7280.288395092447</c:v>
                </c:pt>
                <c:pt idx="16">
                  <c:v>8756.2825296686278</c:v>
                </c:pt>
                <c:pt idx="17">
                  <c:v>10134.91566504036</c:v>
                </c:pt>
                <c:pt idx="18">
                  <c:v>11184.356196541157</c:v>
                </c:pt>
                <c:pt idx="19">
                  <c:v>10158.380582053376</c:v>
                </c:pt>
                <c:pt idx="20">
                  <c:v>8934.6680529386358</c:v>
                </c:pt>
                <c:pt idx="21">
                  <c:v>10581.166340065629</c:v>
                </c:pt>
                <c:pt idx="22">
                  <c:v>11386.797401234588</c:v>
                </c:pt>
                <c:pt idx="23">
                  <c:v>11198.251767790263</c:v>
                </c:pt>
                <c:pt idx="24">
                  <c:v>10966.519563096239</c:v>
                </c:pt>
                <c:pt idx="25">
                  <c:v>12186.996096000001</c:v>
                </c:pt>
                <c:pt idx="26">
                  <c:v>10963.5</c:v>
                </c:pt>
              </c:numCache>
            </c:numRef>
          </c:val>
          <c:smooth val="0"/>
        </c:ser>
        <c:dLbls>
          <c:showLegendKey val="0"/>
          <c:showVal val="0"/>
          <c:showCatName val="0"/>
          <c:showSerName val="0"/>
          <c:showPercent val="0"/>
          <c:showBubbleSize val="0"/>
        </c:dLbls>
        <c:smooth val="0"/>
        <c:axId val="192065616"/>
        <c:axId val="230005856"/>
      </c:lineChart>
      <c:catAx>
        <c:axId val="19206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005856"/>
        <c:crosses val="autoZero"/>
        <c:auto val="1"/>
        <c:lblAlgn val="ctr"/>
        <c:lblOffset val="100"/>
        <c:noMultiLvlLbl val="0"/>
      </c:catAx>
      <c:valAx>
        <c:axId val="23000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65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a:t>
            </a:r>
            <a:r>
              <a:rPr lang="en-US" baseline="0"/>
              <a:t> e</a:t>
            </a:r>
            <a:r>
              <a:rPr lang="en-US"/>
              <a:t>xpenditure 1989-2017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Analysis!$B$34</c:f>
              <c:strCache>
                <c:ptCount val="1"/>
                <c:pt idx="0">
                  <c:v>Real expenditure</c:v>
                </c:pt>
              </c:strCache>
            </c:strRef>
          </c:tx>
          <c:spPr>
            <a:ln w="28575" cap="rnd">
              <a:solidFill>
                <a:schemeClr val="accent1"/>
              </a:solidFill>
              <a:round/>
            </a:ln>
            <a:effectLst/>
          </c:spPr>
          <c:marker>
            <c:symbol val="none"/>
          </c:marker>
          <c:cat>
            <c:numRef>
              <c:f>Analysis!$C$33:$AI$33</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Analysis!$C$34:$AE$34</c:f>
              <c:numCache>
                <c:formatCode>General</c:formatCode>
                <c:ptCount val="29"/>
                <c:pt idx="0">
                  <c:v>6650.5238138322293</c:v>
                </c:pt>
                <c:pt idx="1">
                  <c:v>6455.2602061057469</c:v>
                </c:pt>
                <c:pt idx="2">
                  <c:v>6581.7830100394349</c:v>
                </c:pt>
                <c:pt idx="3">
                  <c:v>7215.559206691807</c:v>
                </c:pt>
                <c:pt idx="4">
                  <c:v>8122.5920643306054</c:v>
                </c:pt>
                <c:pt idx="5">
                  <c:v>7899.2506394779793</c:v>
                </c:pt>
                <c:pt idx="6">
                  <c:v>7362.495537497296</c:v>
                </c:pt>
                <c:pt idx="7">
                  <c:v>6992.9257263359459</c:v>
                </c:pt>
                <c:pt idx="8">
                  <c:v>7925.8188912934593</c:v>
                </c:pt>
                <c:pt idx="9">
                  <c:v>7878.3299910430715</c:v>
                </c:pt>
                <c:pt idx="10">
                  <c:v>7757.8705471706262</c:v>
                </c:pt>
                <c:pt idx="11">
                  <c:v>7681.2289590108057</c:v>
                </c:pt>
                <c:pt idx="12">
                  <c:v>7769.2996148452939</c:v>
                </c:pt>
                <c:pt idx="13">
                  <c:v>7400.9131396832945</c:v>
                </c:pt>
                <c:pt idx="14">
                  <c:v>6451.3965896226346</c:v>
                </c:pt>
                <c:pt idx="15">
                  <c:v>6942.5188994768369</c:v>
                </c:pt>
                <c:pt idx="16">
                  <c:v>8743.6251414658709</c:v>
                </c:pt>
                <c:pt idx="17">
                  <c:v>9274.5493849642098</c:v>
                </c:pt>
                <c:pt idx="18">
                  <c:v>10426.596412118524</c:v>
                </c:pt>
                <c:pt idx="19">
                  <c:v>10845.582469222381</c:v>
                </c:pt>
                <c:pt idx="20">
                  <c:v>8982.8923975179659</c:v>
                </c:pt>
                <c:pt idx="21">
                  <c:v>10343.0584647254</c:v>
                </c:pt>
                <c:pt idx="22">
                  <c:v>10510.475719214995</c:v>
                </c:pt>
                <c:pt idx="23">
                  <c:v>12811.263592046818</c:v>
                </c:pt>
                <c:pt idx="24">
                  <c:v>13947.076976667118</c:v>
                </c:pt>
                <c:pt idx="25">
                  <c:v>15358.608408</c:v>
                </c:pt>
                <c:pt idx="26">
                  <c:v>13496.1</c:v>
                </c:pt>
                <c:pt idx="27">
                  <c:v>12940.443563096898</c:v>
                </c:pt>
                <c:pt idx="28">
                  <c:v>11615.947005449858</c:v>
                </c:pt>
              </c:numCache>
            </c:numRef>
          </c:val>
          <c:smooth val="0"/>
        </c:ser>
        <c:ser>
          <c:idx val="1"/>
          <c:order val="1"/>
          <c:tx>
            <c:strRef>
              <c:f>Analysis!$B$35</c:f>
              <c:strCache>
                <c:ptCount val="1"/>
                <c:pt idx="0">
                  <c:v>Real expenditure minus interest</c:v>
                </c:pt>
              </c:strCache>
            </c:strRef>
          </c:tx>
          <c:spPr>
            <a:ln w="28575" cap="rnd">
              <a:solidFill>
                <a:schemeClr val="accent2"/>
              </a:solidFill>
              <a:round/>
            </a:ln>
            <a:effectLst/>
          </c:spPr>
          <c:marker>
            <c:symbol val="none"/>
          </c:marker>
          <c:cat>
            <c:numRef>
              <c:f>Analysis!$C$33:$AI$33</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Analysis!$C$35:$AE$35</c:f>
              <c:numCache>
                <c:formatCode>General</c:formatCode>
                <c:ptCount val="29"/>
                <c:pt idx="0">
                  <c:v>6074.2845471490245</c:v>
                </c:pt>
                <c:pt idx="1">
                  <c:v>5811.5716023199748</c:v>
                </c:pt>
                <c:pt idx="2">
                  <c:v>5936.2385407099227</c:v>
                </c:pt>
                <c:pt idx="3">
                  <c:v>6445.2904258846856</c:v>
                </c:pt>
                <c:pt idx="4">
                  <c:v>7321.0104912261449</c:v>
                </c:pt>
                <c:pt idx="5">
                  <c:v>6936.8754136406124</c:v>
                </c:pt>
                <c:pt idx="6">
                  <c:v>6216.7989384713637</c:v>
                </c:pt>
                <c:pt idx="7">
                  <c:v>6026.7384927584671</c:v>
                </c:pt>
                <c:pt idx="8">
                  <c:v>6849.8569799491779</c:v>
                </c:pt>
                <c:pt idx="9">
                  <c:v>6805.0539434591501</c:v>
                </c:pt>
                <c:pt idx="10">
                  <c:v>6670.334130551948</c:v>
                </c:pt>
                <c:pt idx="11">
                  <c:v>6654.4138096651532</c:v>
                </c:pt>
                <c:pt idx="12">
                  <c:v>6820.1131317946729</c:v>
                </c:pt>
                <c:pt idx="13">
                  <c:v>6545.211970184092</c:v>
                </c:pt>
                <c:pt idx="14">
                  <c:v>5187.234625420404</c:v>
                </c:pt>
                <c:pt idx="15">
                  <c:v>6311.5025474100139</c:v>
                </c:pt>
                <c:pt idx="16">
                  <c:v>8196.5629604427941</c:v>
                </c:pt>
                <c:pt idx="17">
                  <c:v>8781.5810236663783</c:v>
                </c:pt>
                <c:pt idx="18">
                  <c:v>9837.6697086014829</c:v>
                </c:pt>
                <c:pt idx="19">
                  <c:v>10298.262429096763</c:v>
                </c:pt>
                <c:pt idx="20">
                  <c:v>8379.4836068484674</c:v>
                </c:pt>
                <c:pt idx="21">
                  <c:v>9891.7654385169444</c:v>
                </c:pt>
                <c:pt idx="22">
                  <c:v>10001.031903791512</c:v>
                </c:pt>
                <c:pt idx="23">
                  <c:v>12273.241794798605</c:v>
                </c:pt>
                <c:pt idx="24">
                  <c:v>13406.374149957359</c:v>
                </c:pt>
                <c:pt idx="25">
                  <c:v>14348.360531999999</c:v>
                </c:pt>
                <c:pt idx="26">
                  <c:v>12421.4</c:v>
                </c:pt>
                <c:pt idx="27">
                  <c:v>11556.436903102696</c:v>
                </c:pt>
                <c:pt idx="28">
                  <c:v>10412.640762966987</c:v>
                </c:pt>
              </c:numCache>
            </c:numRef>
          </c:val>
          <c:smooth val="0"/>
        </c:ser>
        <c:dLbls>
          <c:showLegendKey val="0"/>
          <c:showVal val="0"/>
          <c:showCatName val="0"/>
          <c:showSerName val="0"/>
          <c:showPercent val="0"/>
          <c:showBubbleSize val="0"/>
        </c:dLbls>
        <c:smooth val="0"/>
        <c:axId val="230004736"/>
        <c:axId val="225853040"/>
      </c:lineChart>
      <c:catAx>
        <c:axId val="23000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53040"/>
        <c:crosses val="autoZero"/>
        <c:auto val="1"/>
        <c:lblAlgn val="ctr"/>
        <c:lblOffset val="100"/>
        <c:noMultiLvlLbl val="0"/>
      </c:catAx>
      <c:valAx>
        <c:axId val="225853040"/>
        <c:scaling>
          <c:orientation val="minMax"/>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 millions (2015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004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and expenditure per capita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Analysis!$B$48</c:f>
              <c:strCache>
                <c:ptCount val="1"/>
                <c:pt idx="0">
                  <c:v>Real government revenue per capita</c:v>
                </c:pt>
              </c:strCache>
            </c:strRef>
          </c:tx>
          <c:spPr>
            <a:ln w="28575" cap="rnd">
              <a:solidFill>
                <a:schemeClr val="accent1"/>
              </a:solidFill>
              <a:round/>
            </a:ln>
            <a:effectLst/>
          </c:spPr>
          <c:marker>
            <c:symbol val="none"/>
          </c:marker>
          <c:cat>
            <c:numRef>
              <c:f>Analysis!$C$47:$AD$47</c:f>
              <c:numCache>
                <c:formatCode>General</c:formatCode>
                <c:ptCount val="28"/>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numCache>
            </c:numRef>
          </c:cat>
          <c:val>
            <c:numRef>
              <c:f>Analysis!$C$48:$AD$48</c:f>
              <c:numCache>
                <c:formatCode>General</c:formatCode>
                <c:ptCount val="28"/>
                <c:pt idx="0">
                  <c:v>1584.1110442377876</c:v>
                </c:pt>
                <c:pt idx="1">
                  <c:v>1409.6912965793297</c:v>
                </c:pt>
                <c:pt idx="2">
                  <c:v>1334.2144243804107</c:v>
                </c:pt>
                <c:pt idx="3">
                  <c:v>1368.3503044256929</c:v>
                </c:pt>
                <c:pt idx="4">
                  <c:v>1478.045655165369</c:v>
                </c:pt>
                <c:pt idx="5">
                  <c:v>1554.1574892678937</c:v>
                </c:pt>
                <c:pt idx="6">
                  <c:v>1531.4856073546621</c:v>
                </c:pt>
                <c:pt idx="7">
                  <c:v>1473.1599345146869</c:v>
                </c:pt>
                <c:pt idx="8">
                  <c:v>1601.4505726811237</c:v>
                </c:pt>
                <c:pt idx="9">
                  <c:v>1467.1441004154105</c:v>
                </c:pt>
                <c:pt idx="10">
                  <c:v>1357.4934437019933</c:v>
                </c:pt>
                <c:pt idx="11">
                  <c:v>1325.3300629726834</c:v>
                </c:pt>
                <c:pt idx="12">
                  <c:v>1264.9917734206954</c:v>
                </c:pt>
                <c:pt idx="13">
                  <c:v>1138.4681567866189</c:v>
                </c:pt>
                <c:pt idx="14">
                  <c:v>1075.0666953045475</c:v>
                </c:pt>
                <c:pt idx="15">
                  <c:v>1223.894448512388</c:v>
                </c:pt>
                <c:pt idx="16">
                  <c:v>1436.4077136458147</c:v>
                </c:pt>
                <c:pt idx="17">
                  <c:v>1622.6777247227792</c:v>
                </c:pt>
                <c:pt idx="18">
                  <c:v>1748.2049499542497</c:v>
                </c:pt>
                <c:pt idx="19">
                  <c:v>1550.6901720263375</c:v>
                </c:pt>
                <c:pt idx="20">
                  <c:v>1332.5720988467619</c:v>
                </c:pt>
                <c:pt idx="21">
                  <c:v>1542.6813219913017</c:v>
                </c:pt>
                <c:pt idx="22">
                  <c:v>1623.6752810161204</c:v>
                </c:pt>
                <c:pt idx="23">
                  <c:v>1562.4719049911</c:v>
                </c:pt>
                <c:pt idx="24">
                  <c:v>1500.4410484442233</c:v>
                </c:pt>
                <c:pt idx="25">
                  <c:v>1632.8626469586902</c:v>
                </c:pt>
                <c:pt idx="26">
                  <c:v>1438.9077451914679</c:v>
                </c:pt>
                <c:pt idx="27">
                  <c:v>1332.7179161706974</c:v>
                </c:pt>
              </c:numCache>
            </c:numRef>
          </c:val>
          <c:smooth val="0"/>
        </c:ser>
        <c:ser>
          <c:idx val="1"/>
          <c:order val="1"/>
          <c:tx>
            <c:strRef>
              <c:f>Analysis!$B$49</c:f>
              <c:strCache>
                <c:ptCount val="1"/>
                <c:pt idx="0">
                  <c:v>Real expenditure (net of interest) per capita</c:v>
                </c:pt>
              </c:strCache>
            </c:strRef>
          </c:tx>
          <c:spPr>
            <a:ln w="28575" cap="rnd">
              <a:solidFill>
                <a:schemeClr val="accent2"/>
              </a:solidFill>
              <a:prstDash val="sysDot"/>
              <a:round/>
            </a:ln>
            <a:effectLst/>
          </c:spPr>
          <c:marker>
            <c:symbol val="none"/>
          </c:marker>
          <c:cat>
            <c:numRef>
              <c:f>Analysis!$C$47:$AD$47</c:f>
              <c:numCache>
                <c:formatCode>General</c:formatCode>
                <c:ptCount val="28"/>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numCache>
            </c:numRef>
          </c:cat>
          <c:val>
            <c:numRef>
              <c:f>Analysis!$C$49:$AD$49</c:f>
              <c:numCache>
                <c:formatCode>General</c:formatCode>
                <c:ptCount val="28"/>
                <c:pt idx="0">
                  <c:v>1497.0857112029273</c:v>
                </c:pt>
                <c:pt idx="1">
                  <c:v>1397.7169747153732</c:v>
                </c:pt>
                <c:pt idx="2">
                  <c:v>1392.8512111077116</c:v>
                </c:pt>
                <c:pt idx="3">
                  <c:v>1475.0950016523261</c:v>
                </c:pt>
                <c:pt idx="4">
                  <c:v>1633.9028420017871</c:v>
                </c:pt>
                <c:pt idx="5">
                  <c:v>1509.4073459521965</c:v>
                </c:pt>
                <c:pt idx="6">
                  <c:v>1318.2554144626358</c:v>
                </c:pt>
                <c:pt idx="7">
                  <c:v>1244.9315418565648</c:v>
                </c:pt>
                <c:pt idx="8">
                  <c:v>1378.0126510135601</c:v>
                </c:pt>
                <c:pt idx="9">
                  <c:v>1333.1438168592574</c:v>
                </c:pt>
                <c:pt idx="10">
                  <c:v>1272.7359706113746</c:v>
                </c:pt>
                <c:pt idx="11">
                  <c:v>1237.0578610501127</c:v>
                </c:pt>
                <c:pt idx="12">
                  <c:v>1235.7581026960772</c:v>
                </c:pt>
                <c:pt idx="13">
                  <c:v>1156.3433262395736</c:v>
                </c:pt>
                <c:pt idx="14">
                  <c:v>893.8419240322844</c:v>
                </c:pt>
                <c:pt idx="15">
                  <c:v>1061.0311721653743</c:v>
                </c:pt>
                <c:pt idx="16">
                  <c:v>1344.5895814658193</c:v>
                </c:pt>
                <c:pt idx="17">
                  <c:v>1405.9984696374825</c:v>
                </c:pt>
                <c:pt idx="18">
                  <c:v>1537.7070059616647</c:v>
                </c:pt>
                <c:pt idx="19">
                  <c:v>1572.0433201686985</c:v>
                </c:pt>
                <c:pt idx="20">
                  <c:v>1249.7684291200369</c:v>
                </c:pt>
                <c:pt idx="21">
                  <c:v>1442.1701061193733</c:v>
                </c:pt>
                <c:pt idx="22">
                  <c:v>1426.0751038812066</c:v>
                </c:pt>
                <c:pt idx="23">
                  <c:v>1712.4633277752655</c:v>
                </c:pt>
                <c:pt idx="24">
                  <c:v>1834.2623627909013</c:v>
                </c:pt>
                <c:pt idx="25">
                  <c:v>1922.4509282881384</c:v>
                </c:pt>
                <c:pt idx="26">
                  <c:v>1630.2502545830528</c:v>
                </c:pt>
                <c:pt idx="27">
                  <c:v>1485.7249917290767</c:v>
                </c:pt>
              </c:numCache>
            </c:numRef>
          </c:val>
          <c:smooth val="0"/>
        </c:ser>
        <c:dLbls>
          <c:showLegendKey val="0"/>
          <c:showVal val="0"/>
          <c:showCatName val="0"/>
          <c:showSerName val="0"/>
          <c:showPercent val="0"/>
          <c:showBubbleSize val="0"/>
        </c:dLbls>
        <c:smooth val="0"/>
        <c:axId val="49691584"/>
        <c:axId val="49684304"/>
      </c:lineChart>
      <c:catAx>
        <c:axId val="4969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84304"/>
        <c:crosses val="autoZero"/>
        <c:auto val="1"/>
        <c:lblAlgn val="ctr"/>
        <c:lblOffset val="100"/>
        <c:noMultiLvlLbl val="0"/>
      </c:catAx>
      <c:valAx>
        <c:axId val="49684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Kina (2015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1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 revenue versus grants per capita</a:t>
            </a:r>
          </a:p>
        </c:rich>
      </c:tx>
      <c:layout>
        <c:manualLayout>
          <c:xMode val="edge"/>
          <c:yMode val="edge"/>
          <c:x val="0.23171522309711301"/>
          <c:y val="5.0925925925925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Analysis!$B$43</c:f>
              <c:strCache>
                <c:ptCount val="1"/>
                <c:pt idx="0">
                  <c:v>Real grants per capita</c:v>
                </c:pt>
              </c:strCache>
            </c:strRef>
          </c:tx>
          <c:spPr>
            <a:solidFill>
              <a:schemeClr val="accent1"/>
            </a:solidFill>
            <a:ln>
              <a:noFill/>
            </a:ln>
            <a:effectLst/>
          </c:spPr>
          <c:cat>
            <c:numRef>
              <c:f>Analysis!$C$42:$AD$42</c:f>
              <c:numCache>
                <c:formatCode>General</c:formatCode>
                <c:ptCount val="28"/>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numCache>
            </c:numRef>
          </c:cat>
          <c:val>
            <c:numRef>
              <c:f>Analysis!$C$43:$AD$43</c:f>
              <c:numCache>
                <c:formatCode>General</c:formatCode>
                <c:ptCount val="28"/>
                <c:pt idx="0">
                  <c:v>296.38609832518819</c:v>
                </c:pt>
                <c:pt idx="1">
                  <c:v>340.98307022123134</c:v>
                </c:pt>
                <c:pt idx="2">
                  <c:v>279.27232348169184</c:v>
                </c:pt>
                <c:pt idx="3">
                  <c:v>238.65585496114039</c:v>
                </c:pt>
                <c:pt idx="4">
                  <c:v>205.09902267748987</c:v>
                </c:pt>
                <c:pt idx="5">
                  <c:v>176.43118704370661</c:v>
                </c:pt>
                <c:pt idx="6">
                  <c:v>210.56147958924751</c:v>
                </c:pt>
                <c:pt idx="7">
                  <c:v>132.04642718077054</c:v>
                </c:pt>
                <c:pt idx="8">
                  <c:v>226.92913919361914</c:v>
                </c:pt>
                <c:pt idx="9">
                  <c:v>293.25422687975151</c:v>
                </c:pt>
                <c:pt idx="10">
                  <c:v>252.1059252589416</c:v>
                </c:pt>
                <c:pt idx="11">
                  <c:v>229.98872387898842</c:v>
                </c:pt>
                <c:pt idx="12">
                  <c:v>285.58436482337345</c:v>
                </c:pt>
                <c:pt idx="13">
                  <c:v>239.5134139490836</c:v>
                </c:pt>
                <c:pt idx="14">
                  <c:v>204.10981064794157</c:v>
                </c:pt>
                <c:pt idx="15">
                  <c:v>239.0893675052823</c:v>
                </c:pt>
                <c:pt idx="16">
                  <c:v>345.99660910470544</c:v>
                </c:pt>
                <c:pt idx="17">
                  <c:v>235.13864107856227</c:v>
                </c:pt>
                <c:pt idx="18">
                  <c:v>179.33240886051473</c:v>
                </c:pt>
                <c:pt idx="19">
                  <c:v>219.66996343579231</c:v>
                </c:pt>
                <c:pt idx="20">
                  <c:v>175.80503311202827</c:v>
                </c:pt>
                <c:pt idx="21">
                  <c:v>259.21607786325472</c:v>
                </c:pt>
                <c:pt idx="22">
                  <c:v>178.85922073762458</c:v>
                </c:pt>
                <c:pt idx="23">
                  <c:v>152.03312243003512</c:v>
                </c:pt>
                <c:pt idx="24">
                  <c:v>133.90391449040504</c:v>
                </c:pt>
                <c:pt idx="25">
                  <c:v>123.20035018061715</c:v>
                </c:pt>
                <c:pt idx="26">
                  <c:v>107.55551577364965</c:v>
                </c:pt>
                <c:pt idx="27">
                  <c:v>226.25046131972155</c:v>
                </c:pt>
              </c:numCache>
            </c:numRef>
          </c:val>
        </c:ser>
        <c:ser>
          <c:idx val="1"/>
          <c:order val="1"/>
          <c:tx>
            <c:strRef>
              <c:f>Analysis!$B$44</c:f>
              <c:strCache>
                <c:ptCount val="1"/>
                <c:pt idx="0">
                  <c:v>Real revenue (excl. grants) per capita</c:v>
                </c:pt>
              </c:strCache>
            </c:strRef>
          </c:tx>
          <c:spPr>
            <a:solidFill>
              <a:schemeClr val="accent2"/>
            </a:solidFill>
            <a:ln>
              <a:noFill/>
            </a:ln>
            <a:effectLst/>
          </c:spPr>
          <c:cat>
            <c:numRef>
              <c:f>Analysis!$C$42:$AD$42</c:f>
              <c:numCache>
                <c:formatCode>General</c:formatCode>
                <c:ptCount val="28"/>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numCache>
            </c:numRef>
          </c:cat>
          <c:val>
            <c:numRef>
              <c:f>Analysis!$C$44:$AD$44</c:f>
              <c:numCache>
                <c:formatCode>General</c:formatCode>
                <c:ptCount val="28"/>
                <c:pt idx="0">
                  <c:v>1287.7249459125997</c:v>
                </c:pt>
                <c:pt idx="1">
                  <c:v>1068.7082263580985</c:v>
                </c:pt>
                <c:pt idx="2">
                  <c:v>1054.9421008987188</c:v>
                </c:pt>
                <c:pt idx="3">
                  <c:v>1129.6944494645525</c:v>
                </c:pt>
                <c:pt idx="4">
                  <c:v>1272.946632487879</c:v>
                </c:pt>
                <c:pt idx="5">
                  <c:v>1377.7263022241873</c:v>
                </c:pt>
                <c:pt idx="6">
                  <c:v>1320.9241277654144</c:v>
                </c:pt>
                <c:pt idx="7">
                  <c:v>1341.1135073339162</c:v>
                </c:pt>
                <c:pt idx="8">
                  <c:v>1374.5214334875047</c:v>
                </c:pt>
                <c:pt idx="9">
                  <c:v>1173.8898735356588</c:v>
                </c:pt>
                <c:pt idx="10">
                  <c:v>1105.3875184430515</c:v>
                </c:pt>
                <c:pt idx="11">
                  <c:v>1095.3413390936951</c:v>
                </c:pt>
                <c:pt idx="12">
                  <c:v>979.40740859732205</c:v>
                </c:pt>
                <c:pt idx="13">
                  <c:v>898.95474283753526</c:v>
                </c:pt>
                <c:pt idx="14">
                  <c:v>870.95688465660589</c:v>
                </c:pt>
                <c:pt idx="15">
                  <c:v>984.80508100710563</c:v>
                </c:pt>
                <c:pt idx="16">
                  <c:v>1090.4111045411094</c:v>
                </c:pt>
                <c:pt idx="17">
                  <c:v>1387.5390836442166</c:v>
                </c:pt>
                <c:pt idx="18">
                  <c:v>1568.8725410937348</c:v>
                </c:pt>
                <c:pt idx="19">
                  <c:v>1331.0202085905446</c:v>
                </c:pt>
                <c:pt idx="20">
                  <c:v>1156.7670657347337</c:v>
                </c:pt>
                <c:pt idx="21">
                  <c:v>1283.4652441280466</c:v>
                </c:pt>
                <c:pt idx="22">
                  <c:v>1444.8160602784953</c:v>
                </c:pt>
                <c:pt idx="23">
                  <c:v>1410.438782561065</c:v>
                </c:pt>
                <c:pt idx="24">
                  <c:v>1366.5371339538183</c:v>
                </c:pt>
                <c:pt idx="25">
                  <c:v>1509.6622967780731</c:v>
                </c:pt>
                <c:pt idx="26">
                  <c:v>1331.3522294178181</c:v>
                </c:pt>
                <c:pt idx="27">
                  <c:v>1106.4674548509759</c:v>
                </c:pt>
              </c:numCache>
            </c:numRef>
          </c:val>
        </c:ser>
        <c:dLbls>
          <c:showLegendKey val="0"/>
          <c:showVal val="0"/>
          <c:showCatName val="0"/>
          <c:showSerName val="0"/>
          <c:showPercent val="0"/>
          <c:showBubbleSize val="0"/>
        </c:dLbls>
        <c:axId val="186938736"/>
        <c:axId val="229362352"/>
      </c:areaChart>
      <c:catAx>
        <c:axId val="186938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362352"/>
        <c:crosses val="autoZero"/>
        <c:auto val="1"/>
        <c:lblAlgn val="ctr"/>
        <c:lblOffset val="100"/>
        <c:noMultiLvlLbl val="0"/>
      </c:catAx>
      <c:valAx>
        <c:axId val="229362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Kina (2015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3873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37</xdr:col>
      <xdr:colOff>317500</xdr:colOff>
      <xdr:row>47</xdr:row>
      <xdr:rowOff>50800</xdr:rowOff>
    </xdr:from>
    <xdr:to>
      <xdr:col>44</xdr:col>
      <xdr:colOff>57150</xdr:colOff>
      <xdr:row>68</xdr:row>
      <xdr:rowOff>82550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215900</xdr:colOff>
      <xdr:row>50</xdr:row>
      <xdr:rowOff>107950</xdr:rowOff>
    </xdr:from>
    <xdr:to>
      <xdr:col>32</xdr:col>
      <xdr:colOff>647700</xdr:colOff>
      <xdr:row>64</xdr:row>
      <xdr:rowOff>184150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311150</xdr:colOff>
      <xdr:row>50</xdr:row>
      <xdr:rowOff>146050</xdr:rowOff>
    </xdr:from>
    <xdr:to>
      <xdr:col>44</xdr:col>
      <xdr:colOff>755650</xdr:colOff>
      <xdr:row>64</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450850</xdr:colOff>
      <xdr:row>50</xdr:row>
      <xdr:rowOff>120650</xdr:rowOff>
    </xdr:from>
    <xdr:to>
      <xdr:col>20</xdr:col>
      <xdr:colOff>69850</xdr:colOff>
      <xdr:row>65</xdr:row>
      <xdr:rowOff>6350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260350</xdr:colOff>
      <xdr:row>50</xdr:row>
      <xdr:rowOff>133350</xdr:rowOff>
    </xdr:from>
    <xdr:to>
      <xdr:col>25</xdr:col>
      <xdr:colOff>704850</xdr:colOff>
      <xdr:row>65</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127000</xdr:colOff>
      <xdr:row>50</xdr:row>
      <xdr:rowOff>127000</xdr:rowOff>
    </xdr:from>
    <xdr:to>
      <xdr:col>39</xdr:col>
      <xdr:colOff>0</xdr:colOff>
      <xdr:row>65</xdr:row>
      <xdr:rowOff>25400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254000</xdr:colOff>
      <xdr:row>50</xdr:row>
      <xdr:rowOff>171450</xdr:rowOff>
    </xdr:from>
    <xdr:to>
      <xdr:col>7</xdr:col>
      <xdr:colOff>838200</xdr:colOff>
      <xdr:row>65</xdr:row>
      <xdr:rowOff>57150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609600</xdr:colOff>
      <xdr:row>50</xdr:row>
      <xdr:rowOff>158750</xdr:rowOff>
    </xdr:from>
    <xdr:to>
      <xdr:col>13</xdr:col>
      <xdr:colOff>762000</xdr:colOff>
      <xdr:row>65</xdr:row>
      <xdr:rowOff>44450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vpolicy.crawford.anu.edu.au/png-project/png-budgetary-database" TargetMode="External"/><Relationship Id="rId1" Type="http://schemas.openxmlformats.org/officeDocument/2006/relationships/hyperlink" Target="mailto:rohan.fox@anu.edu.a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imf.org/external/pubs/ft/weo/2016/01/weodata/weorept.aspx?pr.x=30&amp;pr.y=7&amp;sy=1980&amp;ey=2021&amp;scsm=1&amp;ssd=1&amp;sort=country&amp;ds=.&amp;br=1&amp;c=853&amp;s=NGDP_R%2CNGDP_RPCH%2CNGDP%2CNGDPD%2CNGDP_D%2CNGDPRPC%2CNGDPPC%2CNGDPDPC%2CPPPGDP%2CPPPPC%2CPPPSH%2CPPPEX%2CNID" TargetMode="External"/><Relationship Id="rId7" Type="http://schemas.openxmlformats.org/officeDocument/2006/relationships/drawing" Target="../drawings/drawing1.xml"/><Relationship Id="rId2" Type="http://schemas.openxmlformats.org/officeDocument/2006/relationships/hyperlink" Target="http://data.worldbank.org/indicator/SP.POP.TOTL?end=2015&amp;locations=PG&amp;start=1960&amp;view=chart" TargetMode="External"/><Relationship Id="rId1" Type="http://schemas.openxmlformats.org/officeDocument/2006/relationships/hyperlink" Target="https://www.imf.org/external/pubs/ft/weo/2016/01/weodata/weorept.aspx?pr.x=60&amp;pr.y=14&amp;sy=1980&amp;ey=2021&amp;scsm=1&amp;ssd=1&amp;sort=country&amp;ds=.&amp;br=1&amp;c=853&amp;s=TM_RPCH%2CTMG_RPCH%2CTX_RPCH%2CTXG_RPCH%2CBCA%2CBCA_NGDPD&amp;grp=0&amp;a=" TargetMode="External"/><Relationship Id="rId6" Type="http://schemas.openxmlformats.org/officeDocument/2006/relationships/printerSettings" Target="../printerSettings/printerSettings2.bin"/><Relationship Id="rId5" Type="http://schemas.openxmlformats.org/officeDocument/2006/relationships/hyperlink" Target="http://www.bankpng.gov.pg/statistics/quarterly-economic-bulletin-statistical-tables/" TargetMode="External"/><Relationship Id="rId4" Type="http://schemas.openxmlformats.org/officeDocument/2006/relationships/hyperlink" Target="https://www.imf.org/external/pubs/ft/weo/2016/01/weodata/weorept.aspx?sy=1980&amp;ey=2021&amp;scsm=1&amp;ssd=1&amp;sort=country&amp;ds=.&amp;br=1&amp;pr1.x=39&amp;pr1.y=10&amp;c=853&amp;s=PCPI%2CPCPIPCH%2CPCPIE%2CPCPIEPCH&amp;grp=0&amp;a=" TargetMode="Externa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109"/>
  <sheetViews>
    <sheetView topLeftCell="A67" workbookViewId="0">
      <selection activeCell="E95" sqref="E95"/>
    </sheetView>
  </sheetViews>
  <sheetFormatPr defaultColWidth="11.42578125" defaultRowHeight="14.25"/>
  <cols>
    <col min="1" max="1" width="11.42578125" style="186"/>
    <col min="2" max="2" width="18.140625" style="186" customWidth="1"/>
    <col min="3" max="3" width="12.28515625" style="186" customWidth="1"/>
    <col min="4" max="5" width="11.42578125" style="186"/>
    <col min="6" max="6" width="17" style="186" customWidth="1"/>
    <col min="7" max="7" width="14.42578125" style="186" customWidth="1"/>
    <col min="8" max="8" width="11.42578125" style="186"/>
    <col min="9" max="9" width="3.42578125" style="186" customWidth="1"/>
    <col min="10" max="10" width="11.42578125" style="186"/>
    <col min="11" max="11" width="17.42578125" style="186" customWidth="1"/>
    <col min="12" max="12" width="11.42578125" style="186"/>
    <col min="13" max="13" width="46.7109375" style="186" customWidth="1"/>
    <col min="14" max="16384" width="11.42578125" style="186"/>
  </cols>
  <sheetData>
    <row r="2" spans="2:13" ht="20.25">
      <c r="B2" s="487" t="s">
        <v>0</v>
      </c>
      <c r="C2" s="488"/>
      <c r="D2" s="488"/>
      <c r="E2" s="488"/>
      <c r="F2" s="489"/>
      <c r="G2" s="489"/>
      <c r="H2" s="490"/>
      <c r="I2" s="488"/>
      <c r="J2" s="488"/>
      <c r="K2" s="490" t="s">
        <v>1</v>
      </c>
      <c r="L2" s="545">
        <v>42814</v>
      </c>
      <c r="M2" s="491"/>
    </row>
    <row r="3" spans="2:13" ht="20.25">
      <c r="B3" s="554"/>
      <c r="C3" s="493"/>
      <c r="D3" s="493"/>
      <c r="E3" s="493"/>
      <c r="F3" s="494"/>
      <c r="G3" s="494"/>
      <c r="H3" s="495"/>
      <c r="I3" s="493" t="s">
        <v>417</v>
      </c>
      <c r="J3" s="493"/>
      <c r="K3" s="496"/>
      <c r="L3" s="555" t="s">
        <v>94</v>
      </c>
      <c r="M3" s="497"/>
    </row>
    <row r="4" spans="2:13" ht="18">
      <c r="B4" s="492"/>
      <c r="C4" s="493"/>
      <c r="D4" s="493"/>
      <c r="E4" s="493"/>
      <c r="F4" s="494"/>
      <c r="G4" s="494"/>
      <c r="H4" s="495"/>
      <c r="I4" s="493"/>
      <c r="J4" s="494"/>
      <c r="K4" s="496" t="s">
        <v>2</v>
      </c>
      <c r="L4" s="494" t="s">
        <v>3</v>
      </c>
      <c r="M4" s="497"/>
    </row>
    <row r="5" spans="2:13" s="503" customFormat="1">
      <c r="B5" s="498"/>
      <c r="C5" s="499"/>
      <c r="D5" s="499"/>
      <c r="E5" s="499"/>
      <c r="F5" s="499"/>
      <c r="G5" s="499"/>
      <c r="H5" s="499"/>
      <c r="I5" s="499"/>
      <c r="J5" s="499"/>
      <c r="K5" s="500" t="s">
        <v>4</v>
      </c>
      <c r="L5" s="501" t="s">
        <v>5</v>
      </c>
      <c r="M5" s="502"/>
    </row>
    <row r="7" spans="2:13" ht="15">
      <c r="B7" s="504" t="s">
        <v>6</v>
      </c>
      <c r="C7" s="488"/>
      <c r="D7" s="488"/>
      <c r="E7" s="488"/>
      <c r="F7" s="488"/>
      <c r="G7" s="488"/>
      <c r="H7" s="488"/>
      <c r="I7" s="488"/>
      <c r="J7" s="488"/>
      <c r="K7" s="488"/>
      <c r="L7" s="488"/>
      <c r="M7" s="491"/>
    </row>
    <row r="8" spans="2:13">
      <c r="B8" s="505" t="s">
        <v>7</v>
      </c>
      <c r="C8" s="493"/>
      <c r="D8" s="493"/>
      <c r="E8" s="493"/>
      <c r="F8" s="493"/>
      <c r="G8" s="493"/>
      <c r="H8" s="493"/>
      <c r="I8" s="493"/>
      <c r="J8" s="493"/>
      <c r="K8" s="493"/>
      <c r="L8" s="493"/>
      <c r="M8" s="497"/>
    </row>
    <row r="9" spans="2:13">
      <c r="B9" s="505" t="s">
        <v>418</v>
      </c>
      <c r="C9" s="493"/>
      <c r="D9" s="493"/>
      <c r="E9" s="493"/>
      <c r="F9" s="493"/>
      <c r="G9" s="493"/>
      <c r="H9" s="493"/>
      <c r="I9" s="493"/>
      <c r="J9" s="493"/>
      <c r="K9" s="493"/>
      <c r="L9" s="493"/>
      <c r="M9" s="497"/>
    </row>
    <row r="10" spans="2:13">
      <c r="B10" s="505" t="s">
        <v>449</v>
      </c>
      <c r="C10" s="493"/>
      <c r="D10" s="493"/>
      <c r="E10" s="493"/>
      <c r="F10" s="493"/>
      <c r="G10" s="493"/>
      <c r="H10" s="493"/>
      <c r="I10" s="493"/>
      <c r="J10" s="493"/>
      <c r="K10" s="493"/>
      <c r="L10" s="493"/>
      <c r="M10" s="497"/>
    </row>
    <row r="11" spans="2:13">
      <c r="B11" s="505" t="s">
        <v>438</v>
      </c>
      <c r="C11" s="493"/>
      <c r="D11" s="493"/>
      <c r="E11" s="493"/>
      <c r="F11" s="493"/>
      <c r="G11" s="493"/>
      <c r="H11" s="493"/>
      <c r="I11" s="493"/>
      <c r="J11" s="493"/>
      <c r="K11" s="493"/>
      <c r="L11" s="493"/>
      <c r="M11" s="497"/>
    </row>
    <row r="12" spans="2:13">
      <c r="B12" s="505"/>
      <c r="C12" s="493"/>
      <c r="D12" s="493"/>
      <c r="E12" s="493"/>
      <c r="F12" s="493"/>
      <c r="G12" s="493"/>
      <c r="H12" s="493"/>
      <c r="I12" s="493"/>
      <c r="J12" s="493"/>
      <c r="K12" s="493"/>
      <c r="L12" s="493"/>
      <c r="M12" s="497"/>
    </row>
    <row r="13" spans="2:13" ht="15">
      <c r="B13" s="506" t="s">
        <v>590</v>
      </c>
      <c r="C13" s="493"/>
      <c r="D13" s="493"/>
      <c r="E13" s="493"/>
      <c r="F13" s="493"/>
      <c r="G13" s="493"/>
      <c r="H13" s="493"/>
      <c r="I13" s="493"/>
      <c r="J13" s="493"/>
      <c r="K13" s="493"/>
      <c r="L13" s="493"/>
      <c r="M13" s="497"/>
    </row>
    <row r="14" spans="2:13">
      <c r="B14" s="505" t="s">
        <v>672</v>
      </c>
      <c r="C14" s="493"/>
      <c r="D14" s="493"/>
      <c r="E14" s="493"/>
      <c r="F14" s="493"/>
      <c r="G14" s="493"/>
      <c r="H14" s="493"/>
      <c r="I14" s="493"/>
      <c r="J14" s="493"/>
      <c r="K14" s="493"/>
      <c r="L14" s="493"/>
      <c r="M14" s="497"/>
    </row>
    <row r="15" spans="2:13" ht="15.75">
      <c r="B15" s="781" t="s">
        <v>595</v>
      </c>
      <c r="C15" s="508"/>
      <c r="D15" s="508"/>
      <c r="E15" s="508"/>
      <c r="F15" s="508"/>
      <c r="G15" s="508"/>
      <c r="H15" s="508"/>
      <c r="I15" s="508"/>
      <c r="J15" s="508"/>
      <c r="K15" s="508"/>
      <c r="L15" s="508"/>
      <c r="M15" s="509"/>
    </row>
    <row r="16" spans="2:13">
      <c r="B16" s="610"/>
      <c r="C16" s="610"/>
      <c r="D16" s="610"/>
      <c r="E16" s="610"/>
      <c r="F16" s="610"/>
      <c r="G16" s="610"/>
      <c r="H16" s="610"/>
      <c r="I16" s="610"/>
      <c r="J16" s="610"/>
      <c r="K16" s="610"/>
      <c r="L16" s="610"/>
      <c r="M16" s="610"/>
    </row>
    <row r="17" spans="2:13" ht="15">
      <c r="B17" s="506" t="s">
        <v>8</v>
      </c>
      <c r="C17" s="493"/>
      <c r="D17" s="493"/>
      <c r="E17" s="493"/>
      <c r="F17" s="493"/>
      <c r="G17" s="493"/>
      <c r="H17" s="493"/>
      <c r="I17" s="493"/>
      <c r="J17" s="493"/>
      <c r="K17" s="493"/>
      <c r="L17" s="493"/>
      <c r="M17" s="497"/>
    </row>
    <row r="18" spans="2:13">
      <c r="B18" s="505"/>
      <c r="C18" s="493"/>
      <c r="D18" s="493"/>
      <c r="E18" s="493"/>
      <c r="F18" s="493"/>
      <c r="G18" s="493"/>
      <c r="H18" s="493"/>
      <c r="I18" s="493"/>
      <c r="J18" s="493"/>
      <c r="K18" s="493"/>
      <c r="L18" s="493"/>
      <c r="M18" s="497"/>
    </row>
    <row r="19" spans="2:13" ht="15">
      <c r="B19" s="506" t="s">
        <v>523</v>
      </c>
      <c r="C19" s="493"/>
      <c r="D19" s="493"/>
      <c r="E19" s="493"/>
      <c r="F19" s="493"/>
      <c r="G19" s="493"/>
      <c r="H19" s="493"/>
      <c r="I19" s="493"/>
      <c r="J19" s="493"/>
      <c r="K19" s="493"/>
      <c r="L19" s="493"/>
      <c r="M19" s="497"/>
    </row>
    <row r="20" spans="2:13">
      <c r="B20" s="505" t="s">
        <v>526</v>
      </c>
      <c r="C20" s="493"/>
      <c r="D20" s="493"/>
      <c r="E20" s="493"/>
      <c r="F20" s="493"/>
      <c r="G20" s="493"/>
      <c r="H20" s="493"/>
      <c r="I20" s="493"/>
      <c r="J20" s="493"/>
      <c r="K20" s="493"/>
      <c r="L20" s="493"/>
      <c r="M20" s="497"/>
    </row>
    <row r="21" spans="2:13">
      <c r="B21" s="505"/>
      <c r="C21" s="493"/>
      <c r="D21" s="493"/>
      <c r="E21" s="493"/>
      <c r="F21" s="493"/>
      <c r="G21" s="493"/>
      <c r="H21" s="493"/>
      <c r="I21" s="493"/>
      <c r="J21" s="493"/>
      <c r="K21" s="493"/>
      <c r="L21" s="493"/>
      <c r="M21" s="497"/>
    </row>
    <row r="22" spans="2:13" ht="15">
      <c r="B22" s="506" t="s">
        <v>9</v>
      </c>
      <c r="C22" s="493"/>
      <c r="D22" s="493"/>
      <c r="E22" s="493"/>
      <c r="F22" s="493"/>
      <c r="G22" s="493"/>
      <c r="H22" s="493"/>
      <c r="I22" s="493"/>
      <c r="J22" s="493"/>
      <c r="K22" s="493"/>
      <c r="L22" s="493"/>
      <c r="M22" s="497"/>
    </row>
    <row r="23" spans="2:13">
      <c r="B23" s="505" t="s">
        <v>10</v>
      </c>
      <c r="C23" s="493"/>
      <c r="D23" s="493"/>
      <c r="E23" s="493"/>
      <c r="F23" s="493"/>
      <c r="G23" s="493"/>
      <c r="H23" s="493"/>
      <c r="I23" s="493"/>
      <c r="J23" s="493"/>
      <c r="K23" s="493"/>
      <c r="L23" s="493"/>
      <c r="M23" s="497"/>
    </row>
    <row r="24" spans="2:13">
      <c r="B24" s="505" t="s">
        <v>439</v>
      </c>
      <c r="C24" s="493"/>
      <c r="D24" s="493"/>
      <c r="E24" s="493"/>
      <c r="F24" s="493"/>
      <c r="G24" s="493"/>
      <c r="H24" s="493"/>
      <c r="I24" s="493"/>
      <c r="J24" s="493"/>
      <c r="K24" s="493"/>
      <c r="L24" s="493"/>
      <c r="M24" s="497"/>
    </row>
    <row r="25" spans="2:13">
      <c r="B25" s="505" t="s">
        <v>437</v>
      </c>
      <c r="C25" s="493"/>
      <c r="D25" s="493"/>
      <c r="E25" s="493"/>
      <c r="F25" s="493"/>
      <c r="G25" s="493"/>
      <c r="H25" s="493"/>
      <c r="I25" s="493"/>
      <c r="J25" s="493"/>
      <c r="K25" s="493"/>
      <c r="L25" s="493"/>
      <c r="M25" s="497"/>
    </row>
    <row r="26" spans="2:13">
      <c r="B26" s="505" t="s">
        <v>670</v>
      </c>
      <c r="C26" s="493"/>
      <c r="D26" s="493"/>
      <c r="E26" s="493"/>
      <c r="F26" s="493"/>
      <c r="G26" s="493"/>
      <c r="H26" s="493"/>
      <c r="I26" s="493"/>
      <c r="J26" s="493"/>
      <c r="K26" s="493"/>
      <c r="L26" s="493"/>
      <c r="M26" s="497"/>
    </row>
    <row r="27" spans="2:13">
      <c r="B27" s="505" t="s">
        <v>669</v>
      </c>
      <c r="C27" s="493"/>
      <c r="D27" s="493"/>
      <c r="E27" s="493"/>
      <c r="F27" s="493"/>
      <c r="G27" s="493"/>
      <c r="H27" s="493"/>
      <c r="I27" s="493"/>
      <c r="J27" s="493"/>
      <c r="K27" s="493"/>
      <c r="L27" s="493"/>
      <c r="M27" s="497"/>
    </row>
    <row r="28" spans="2:13">
      <c r="B28" s="505" t="s">
        <v>671</v>
      </c>
      <c r="C28" s="493"/>
      <c r="D28" s="493"/>
      <c r="E28" s="493"/>
      <c r="F28" s="493"/>
      <c r="G28" s="493"/>
      <c r="H28" s="493"/>
      <c r="I28" s="493"/>
      <c r="J28" s="493"/>
      <c r="K28" s="493"/>
      <c r="L28" s="493"/>
      <c r="M28" s="497"/>
    </row>
    <row r="29" spans="2:13">
      <c r="B29" s="505"/>
      <c r="C29" s="493"/>
      <c r="D29" s="493"/>
      <c r="E29" s="493"/>
      <c r="F29" s="493"/>
      <c r="G29" s="493"/>
      <c r="H29" s="493"/>
      <c r="I29" s="493"/>
      <c r="J29" s="493"/>
      <c r="K29" s="493"/>
      <c r="L29" s="493"/>
      <c r="M29" s="497"/>
    </row>
    <row r="30" spans="2:13">
      <c r="B30" s="505" t="s">
        <v>441</v>
      </c>
      <c r="C30" s="493"/>
      <c r="D30" s="493"/>
      <c r="E30" s="493"/>
      <c r="F30" s="493"/>
      <c r="G30" s="493"/>
      <c r="H30" s="493"/>
      <c r="I30" s="493"/>
      <c r="J30" s="493"/>
      <c r="K30" s="493"/>
      <c r="L30" s="493"/>
      <c r="M30" s="497"/>
    </row>
    <row r="31" spans="2:13">
      <c r="B31" s="505" t="s">
        <v>520</v>
      </c>
      <c r="C31" s="493"/>
      <c r="D31" s="493"/>
      <c r="E31" s="493"/>
      <c r="F31" s="493"/>
      <c r="G31" s="493"/>
      <c r="H31" s="493"/>
      <c r="I31" s="493"/>
      <c r="J31" s="493"/>
      <c r="K31" s="493"/>
      <c r="L31" s="493"/>
      <c r="M31" s="497"/>
    </row>
    <row r="32" spans="2:13">
      <c r="B32" s="505" t="s">
        <v>522</v>
      </c>
      <c r="C32" s="493"/>
      <c r="D32" s="493"/>
      <c r="E32" s="493"/>
      <c r="F32" s="493"/>
      <c r="G32" s="493"/>
      <c r="H32" s="493"/>
      <c r="I32" s="493"/>
      <c r="J32" s="493"/>
      <c r="K32" s="493"/>
      <c r="L32" s="493"/>
      <c r="M32" s="497"/>
    </row>
    <row r="33" spans="2:13">
      <c r="B33" s="505" t="s">
        <v>521</v>
      </c>
      <c r="C33" s="493"/>
      <c r="D33" s="493"/>
      <c r="E33" s="493"/>
      <c r="F33" s="493"/>
      <c r="G33" s="493"/>
      <c r="H33" s="493"/>
      <c r="I33" s="493"/>
      <c r="J33" s="493"/>
      <c r="K33" s="493"/>
      <c r="L33" s="493"/>
      <c r="M33" s="497"/>
    </row>
    <row r="34" spans="2:13">
      <c r="B34" s="505"/>
      <c r="C34" s="493"/>
      <c r="D34" s="493"/>
      <c r="E34" s="493"/>
      <c r="F34" s="493"/>
      <c r="G34" s="493"/>
      <c r="H34" s="493"/>
      <c r="I34" s="493"/>
      <c r="J34" s="493"/>
      <c r="K34" s="493"/>
      <c r="L34" s="493"/>
      <c r="M34" s="497"/>
    </row>
    <row r="35" spans="2:13">
      <c r="B35" s="505" t="s">
        <v>666</v>
      </c>
      <c r="C35" s="493"/>
      <c r="D35" s="493"/>
      <c r="E35" s="493"/>
      <c r="F35" s="493"/>
      <c r="G35" s="493"/>
      <c r="H35" s="493"/>
      <c r="I35" s="493"/>
      <c r="J35" s="493"/>
      <c r="K35" s="493"/>
      <c r="L35" s="493"/>
      <c r="M35" s="497"/>
    </row>
    <row r="36" spans="2:13">
      <c r="B36" s="505" t="s">
        <v>667</v>
      </c>
      <c r="C36" s="493"/>
      <c r="D36" s="493"/>
      <c r="E36" s="493"/>
      <c r="F36" s="493"/>
      <c r="G36" s="493"/>
      <c r="H36" s="493"/>
      <c r="I36" s="493"/>
      <c r="J36" s="493"/>
      <c r="K36" s="493"/>
      <c r="L36" s="493"/>
      <c r="M36" s="497"/>
    </row>
    <row r="37" spans="2:13">
      <c r="B37" s="505" t="s">
        <v>665</v>
      </c>
      <c r="C37" s="493"/>
      <c r="D37" s="493"/>
      <c r="E37" s="493"/>
      <c r="F37" s="493"/>
      <c r="G37" s="493"/>
      <c r="H37" s="493"/>
      <c r="I37" s="493"/>
      <c r="J37" s="493"/>
      <c r="K37" s="493"/>
      <c r="L37" s="493"/>
      <c r="M37" s="497"/>
    </row>
    <row r="38" spans="2:13">
      <c r="B38" s="553"/>
      <c r="C38" s="493"/>
      <c r="D38" s="493"/>
      <c r="E38" s="493"/>
      <c r="F38" s="493"/>
      <c r="G38" s="493"/>
      <c r="H38" s="493"/>
      <c r="I38" s="493"/>
      <c r="J38" s="493"/>
      <c r="K38" s="493"/>
      <c r="L38" s="493"/>
      <c r="M38" s="497"/>
    </row>
    <row r="39" spans="2:13" ht="15">
      <c r="B39" s="506" t="s">
        <v>503</v>
      </c>
      <c r="C39" s="493"/>
      <c r="D39" s="493"/>
      <c r="E39" s="493"/>
      <c r="F39" s="493"/>
      <c r="G39" s="493"/>
      <c r="H39" s="493"/>
      <c r="I39" s="493"/>
      <c r="J39" s="493"/>
      <c r="K39" s="493"/>
      <c r="L39" s="493"/>
      <c r="M39" s="497"/>
    </row>
    <row r="40" spans="2:13">
      <c r="B40" s="505" t="s">
        <v>536</v>
      </c>
      <c r="C40" s="493"/>
      <c r="D40" s="493"/>
      <c r="E40" s="493"/>
      <c r="F40" s="493"/>
      <c r="G40" s="493"/>
      <c r="H40" s="493"/>
      <c r="I40" s="493"/>
      <c r="J40" s="493"/>
      <c r="K40" s="493"/>
      <c r="L40" s="493"/>
      <c r="M40" s="497"/>
    </row>
    <row r="41" spans="2:13">
      <c r="B41" s="505" t="s">
        <v>537</v>
      </c>
      <c r="C41" s="493"/>
      <c r="D41" s="493"/>
      <c r="E41" s="493"/>
      <c r="F41" s="493"/>
      <c r="G41" s="493"/>
      <c r="H41" s="493"/>
      <c r="I41" s="493"/>
      <c r="J41" s="493"/>
      <c r="K41" s="493"/>
      <c r="L41" s="493"/>
      <c r="M41" s="497"/>
    </row>
    <row r="42" spans="2:13">
      <c r="B42" s="505" t="s">
        <v>535</v>
      </c>
      <c r="C42" s="493"/>
      <c r="D42" s="493"/>
      <c r="E42" s="493"/>
      <c r="F42" s="493"/>
      <c r="G42" s="493"/>
      <c r="H42" s="493"/>
      <c r="I42" s="493"/>
      <c r="J42" s="493"/>
      <c r="K42" s="493"/>
      <c r="L42" s="493"/>
      <c r="M42" s="497"/>
    </row>
    <row r="43" spans="2:13">
      <c r="B43" s="505" t="s">
        <v>538</v>
      </c>
      <c r="C43" s="493"/>
      <c r="D43" s="493"/>
      <c r="E43" s="493"/>
      <c r="F43" s="493"/>
      <c r="G43" s="493"/>
      <c r="H43" s="493"/>
      <c r="I43" s="493"/>
      <c r="J43" s="493"/>
      <c r="K43" s="493"/>
      <c r="L43" s="493"/>
      <c r="M43" s="497"/>
    </row>
    <row r="44" spans="2:13">
      <c r="B44" s="505" t="s">
        <v>540</v>
      </c>
      <c r="C44" s="493"/>
      <c r="D44" s="493"/>
      <c r="E44" s="493"/>
      <c r="F44" s="493"/>
      <c r="G44" s="493"/>
      <c r="H44" s="493"/>
      <c r="I44" s="493"/>
      <c r="J44" s="493"/>
      <c r="K44" s="493"/>
      <c r="L44" s="493"/>
      <c r="M44" s="497"/>
    </row>
    <row r="45" spans="2:13">
      <c r="B45" s="505"/>
      <c r="C45" s="493"/>
      <c r="D45" s="493"/>
      <c r="E45" s="493"/>
      <c r="F45" s="493"/>
      <c r="G45" s="493"/>
      <c r="H45" s="493"/>
      <c r="I45" s="493"/>
      <c r="J45" s="493"/>
      <c r="K45" s="493"/>
      <c r="L45" s="493"/>
      <c r="M45" s="497"/>
    </row>
    <row r="46" spans="2:13" ht="15">
      <c r="B46" s="506" t="s">
        <v>506</v>
      </c>
      <c r="C46" s="493"/>
      <c r="D46" s="493"/>
      <c r="E46" s="493"/>
      <c r="F46" s="493"/>
      <c r="G46" s="493"/>
      <c r="H46" s="493"/>
      <c r="I46" s="493"/>
      <c r="J46" s="493"/>
      <c r="K46" s="493"/>
      <c r="L46" s="493"/>
      <c r="M46" s="497"/>
    </row>
    <row r="47" spans="2:13">
      <c r="B47" s="505" t="s">
        <v>539</v>
      </c>
      <c r="C47" s="493"/>
      <c r="D47" s="493"/>
      <c r="E47" s="493"/>
      <c r="F47" s="493"/>
      <c r="G47" s="493"/>
      <c r="H47" s="493"/>
      <c r="I47" s="493"/>
      <c r="J47" s="493"/>
      <c r="K47" s="493"/>
      <c r="L47" s="493"/>
      <c r="M47" s="497"/>
    </row>
    <row r="48" spans="2:13">
      <c r="B48" s="505" t="s">
        <v>530</v>
      </c>
      <c r="C48" s="493"/>
      <c r="D48" s="493"/>
      <c r="E48" s="493"/>
      <c r="F48" s="493"/>
      <c r="G48" s="493"/>
      <c r="H48" s="493"/>
      <c r="I48" s="493"/>
      <c r="J48" s="493"/>
      <c r="K48" s="493"/>
      <c r="L48" s="493"/>
      <c r="M48" s="497"/>
    </row>
    <row r="49" spans="2:13">
      <c r="B49" s="505" t="s">
        <v>531</v>
      </c>
      <c r="C49" s="493"/>
      <c r="D49" s="493"/>
      <c r="E49" s="493"/>
      <c r="F49" s="493"/>
      <c r="G49" s="493"/>
      <c r="H49" s="493"/>
      <c r="I49" s="493"/>
      <c r="J49" s="493"/>
      <c r="K49" s="493"/>
      <c r="L49" s="493"/>
      <c r="M49" s="497"/>
    </row>
    <row r="50" spans="2:13">
      <c r="B50" s="505"/>
      <c r="C50" s="493"/>
      <c r="D50" s="493"/>
      <c r="E50" s="493"/>
      <c r="F50" s="493"/>
      <c r="G50" s="493"/>
      <c r="H50" s="493"/>
      <c r="I50" s="493"/>
      <c r="J50" s="493"/>
      <c r="K50" s="493"/>
      <c r="L50" s="493"/>
      <c r="M50" s="497"/>
    </row>
    <row r="51" spans="2:13" ht="15">
      <c r="B51" s="506" t="s">
        <v>11</v>
      </c>
      <c r="C51" s="493"/>
      <c r="D51" s="493"/>
      <c r="E51" s="493"/>
      <c r="F51" s="493"/>
      <c r="G51" s="493"/>
      <c r="H51" s="493"/>
      <c r="I51" s="493"/>
      <c r="J51" s="493"/>
      <c r="K51" s="493"/>
      <c r="L51" s="493"/>
      <c r="M51" s="497"/>
    </row>
    <row r="52" spans="2:13">
      <c r="B52" s="505" t="s">
        <v>678</v>
      </c>
      <c r="C52" s="493"/>
      <c r="D52" s="493"/>
      <c r="E52" s="493"/>
      <c r="F52" s="493"/>
      <c r="G52" s="493"/>
      <c r="H52" s="493"/>
      <c r="I52" s="493"/>
      <c r="J52" s="493"/>
      <c r="K52" s="493"/>
      <c r="L52" s="493"/>
      <c r="M52" s="497"/>
    </row>
    <row r="53" spans="2:13">
      <c r="B53" s="505" t="s">
        <v>450</v>
      </c>
      <c r="C53" s="493"/>
      <c r="D53" s="493"/>
      <c r="E53" s="493"/>
      <c r="F53" s="493"/>
      <c r="G53" s="493"/>
      <c r="H53" s="493"/>
      <c r="I53" s="493"/>
      <c r="J53" s="493"/>
      <c r="K53" s="493"/>
      <c r="L53" s="493"/>
      <c r="M53" s="497"/>
    </row>
    <row r="54" spans="2:13">
      <c r="B54" s="505" t="s">
        <v>679</v>
      </c>
      <c r="C54" s="493"/>
      <c r="D54" s="493"/>
      <c r="E54" s="493"/>
      <c r="F54" s="493"/>
      <c r="G54" s="493"/>
      <c r="H54" s="493"/>
      <c r="I54" s="493"/>
      <c r="J54" s="493"/>
      <c r="K54" s="493"/>
      <c r="L54" s="493"/>
      <c r="M54" s="497"/>
    </row>
    <row r="55" spans="2:13">
      <c r="B55" s="505"/>
      <c r="C55" s="493"/>
      <c r="D55" s="493"/>
      <c r="E55" s="493"/>
      <c r="F55" s="493"/>
      <c r="G55" s="493"/>
      <c r="H55" s="493"/>
      <c r="I55" s="493"/>
      <c r="J55" s="493"/>
      <c r="K55" s="493"/>
      <c r="L55" s="493"/>
      <c r="M55" s="497"/>
    </row>
    <row r="56" spans="2:13" ht="15">
      <c r="B56" s="506" t="s">
        <v>524</v>
      </c>
      <c r="C56" s="493"/>
      <c r="D56" s="493"/>
      <c r="E56" s="493"/>
      <c r="F56" s="493"/>
      <c r="G56" s="493"/>
      <c r="H56" s="493"/>
      <c r="I56" s="493"/>
      <c r="J56" s="493"/>
      <c r="K56" s="493"/>
      <c r="L56" s="493"/>
      <c r="M56" s="497"/>
    </row>
    <row r="57" spans="2:13">
      <c r="B57" s="837" t="s">
        <v>525</v>
      </c>
      <c r="C57" s="838"/>
      <c r="D57" s="838"/>
      <c r="E57" s="838"/>
      <c r="F57" s="838"/>
      <c r="G57" s="838"/>
      <c r="H57" s="838"/>
      <c r="I57" s="838"/>
      <c r="J57" s="838"/>
      <c r="K57" s="838"/>
      <c r="L57" s="838"/>
      <c r="M57" s="839"/>
    </row>
    <row r="58" spans="2:13">
      <c r="B58" s="778" t="s">
        <v>591</v>
      </c>
      <c r="C58" s="774"/>
      <c r="D58" s="774"/>
      <c r="E58" s="774"/>
      <c r="F58" s="774"/>
      <c r="G58" s="774"/>
      <c r="H58" s="774"/>
      <c r="I58" s="774"/>
      <c r="J58" s="774"/>
      <c r="K58" s="774"/>
      <c r="L58" s="774"/>
      <c r="M58" s="775"/>
    </row>
    <row r="59" spans="2:13" s="748" customFormat="1" ht="15" customHeight="1">
      <c r="B59" s="834"/>
      <c r="C59" s="835"/>
      <c r="D59" s="835"/>
      <c r="E59" s="835"/>
      <c r="F59" s="835"/>
      <c r="G59" s="835"/>
      <c r="H59" s="835"/>
      <c r="I59" s="835"/>
      <c r="J59" s="835"/>
      <c r="K59" s="835"/>
      <c r="L59" s="835"/>
      <c r="M59" s="836"/>
    </row>
    <row r="60" spans="2:13">
      <c r="B60" s="493"/>
      <c r="C60" s="493"/>
      <c r="D60" s="493"/>
      <c r="E60" s="493"/>
      <c r="F60" s="493"/>
      <c r="G60" s="493"/>
      <c r="H60" s="493"/>
      <c r="I60" s="493"/>
      <c r="J60" s="493"/>
      <c r="K60" s="493"/>
      <c r="L60" s="493"/>
      <c r="M60" s="493"/>
    </row>
    <row r="61" spans="2:13" ht="15">
      <c r="B61" s="504" t="s">
        <v>12</v>
      </c>
      <c r="C61" s="488"/>
      <c r="D61" s="488"/>
      <c r="E61" s="488"/>
      <c r="F61" s="488"/>
      <c r="G61" s="488"/>
      <c r="H61" s="488"/>
      <c r="I61" s="488"/>
      <c r="J61" s="488"/>
      <c r="K61" s="488"/>
      <c r="L61" s="488"/>
      <c r="M61" s="491"/>
    </row>
    <row r="62" spans="2:13">
      <c r="B62" s="507" t="s">
        <v>13</v>
      </c>
      <c r="C62" s="508" t="s">
        <v>14</v>
      </c>
      <c r="D62" s="508"/>
      <c r="E62" s="508"/>
      <c r="F62" s="508"/>
      <c r="G62" s="508"/>
      <c r="H62" s="508"/>
      <c r="I62" s="508"/>
      <c r="J62" s="508"/>
      <c r="K62" s="508"/>
      <c r="L62" s="508"/>
      <c r="M62" s="509"/>
    </row>
    <row r="64" spans="2:13" ht="15">
      <c r="B64" s="504" t="s">
        <v>15</v>
      </c>
      <c r="C64" s="488"/>
      <c r="D64" s="488"/>
      <c r="E64" s="488"/>
      <c r="F64" s="488"/>
      <c r="G64" s="488"/>
      <c r="H64" s="488"/>
      <c r="I64" s="488"/>
      <c r="J64" s="488"/>
      <c r="K64" s="488"/>
      <c r="L64" s="488"/>
      <c r="M64" s="491"/>
    </row>
    <row r="65" spans="2:13">
      <c r="B65" s="505" t="s">
        <v>16</v>
      </c>
      <c r="C65" s="493" t="s">
        <v>17</v>
      </c>
      <c r="D65" s="493"/>
      <c r="E65" s="493"/>
      <c r="F65" s="493"/>
      <c r="G65" s="493"/>
      <c r="H65" s="493"/>
      <c r="I65" s="493"/>
      <c r="J65" s="493"/>
      <c r="K65" s="493"/>
      <c r="L65" s="493"/>
      <c r="M65" s="497"/>
    </row>
    <row r="66" spans="2:13">
      <c r="B66" s="505" t="s">
        <v>18</v>
      </c>
      <c r="C66" s="493" t="s">
        <v>19</v>
      </c>
      <c r="D66" s="493"/>
      <c r="E66" s="493"/>
      <c r="F66" s="493"/>
      <c r="G66" s="493"/>
      <c r="H66" s="493"/>
      <c r="I66" s="493"/>
      <c r="J66" s="493"/>
      <c r="K66" s="493"/>
      <c r="L66" s="493"/>
      <c r="M66" s="497"/>
    </row>
    <row r="67" spans="2:13">
      <c r="B67" s="510" t="s">
        <v>20</v>
      </c>
      <c r="C67" s="493" t="s">
        <v>527</v>
      </c>
      <c r="D67" s="493"/>
      <c r="E67" s="493"/>
      <c r="F67" s="493"/>
      <c r="G67" s="493"/>
      <c r="H67" s="493"/>
      <c r="I67" s="493"/>
      <c r="J67" s="493"/>
      <c r="K67" s="493"/>
      <c r="L67" s="493"/>
      <c r="M67" s="497"/>
    </row>
    <row r="68" spans="2:13">
      <c r="B68" s="505"/>
      <c r="C68" s="493"/>
      <c r="D68" s="493"/>
      <c r="E68" s="493"/>
      <c r="F68" s="493"/>
      <c r="G68" s="493"/>
      <c r="H68" s="493"/>
      <c r="I68" s="493"/>
      <c r="J68" s="493"/>
      <c r="K68" s="493"/>
      <c r="L68" s="493"/>
      <c r="M68" s="497"/>
    </row>
    <row r="69" spans="2:13">
      <c r="B69" s="505" t="s">
        <v>21</v>
      </c>
      <c r="C69" s="493"/>
      <c r="D69" s="493"/>
      <c r="E69" s="493"/>
      <c r="F69" s="493"/>
      <c r="G69" s="493"/>
      <c r="H69" s="493"/>
      <c r="I69" s="493"/>
      <c r="J69" s="493"/>
      <c r="K69" s="493"/>
      <c r="L69" s="493"/>
      <c r="M69" s="497"/>
    </row>
    <row r="70" spans="2:13" ht="15">
      <c r="B70" s="506" t="s">
        <v>22</v>
      </c>
      <c r="C70" s="186" t="s">
        <v>23</v>
      </c>
      <c r="D70" s="493"/>
      <c r="E70" s="493"/>
      <c r="F70" s="493"/>
      <c r="G70" s="493"/>
      <c r="H70" s="493"/>
      <c r="I70" s="493"/>
      <c r="J70" s="493"/>
      <c r="K70" s="493"/>
      <c r="L70" s="493"/>
      <c r="M70" s="497"/>
    </row>
    <row r="71" spans="2:13">
      <c r="B71" s="511" t="s">
        <v>24</v>
      </c>
      <c r="C71" s="186" t="s">
        <v>25</v>
      </c>
      <c r="D71" s="493"/>
      <c r="E71" s="493"/>
      <c r="F71" s="493"/>
      <c r="G71" s="493"/>
      <c r="H71" s="493"/>
      <c r="I71" s="493"/>
      <c r="J71" s="493"/>
      <c r="K71" s="493"/>
      <c r="L71" s="493"/>
      <c r="M71" s="497"/>
    </row>
    <row r="72" spans="2:13">
      <c r="B72" s="512" t="s">
        <v>26</v>
      </c>
      <c r="C72" s="563" t="s">
        <v>27</v>
      </c>
      <c r="D72" s="493"/>
      <c r="E72" s="493"/>
      <c r="F72" s="493"/>
      <c r="G72" s="493"/>
      <c r="H72" s="493"/>
      <c r="I72" s="493"/>
      <c r="J72" s="493"/>
      <c r="K72" s="493"/>
      <c r="L72" s="493"/>
      <c r="M72" s="497"/>
    </row>
    <row r="73" spans="2:13">
      <c r="B73" s="505" t="s">
        <v>416</v>
      </c>
      <c r="C73" s="493" t="s">
        <v>440</v>
      </c>
      <c r="D73" s="493"/>
      <c r="E73" s="493"/>
      <c r="F73" s="493"/>
      <c r="G73" s="493"/>
      <c r="H73" s="493"/>
      <c r="I73" s="493"/>
      <c r="J73" s="493"/>
      <c r="K73" s="493"/>
      <c r="L73" s="493"/>
      <c r="M73" s="497"/>
    </row>
    <row r="74" spans="2:13">
      <c r="B74" s="821" t="s">
        <v>631</v>
      </c>
      <c r="C74" s="563" t="s">
        <v>668</v>
      </c>
      <c r="D74" s="493"/>
      <c r="E74" s="493"/>
      <c r="F74" s="493"/>
      <c r="G74" s="493"/>
      <c r="H74" s="493"/>
      <c r="I74" s="493"/>
      <c r="J74" s="493"/>
      <c r="K74" s="493"/>
      <c r="L74" s="493"/>
      <c r="M74" s="497"/>
    </row>
    <row r="75" spans="2:13">
      <c r="B75" s="720" t="s">
        <v>632</v>
      </c>
      <c r="C75" s="493" t="s">
        <v>516</v>
      </c>
      <c r="D75" s="493"/>
      <c r="E75" s="493"/>
      <c r="F75" s="493"/>
      <c r="G75" s="493"/>
      <c r="H75" s="493"/>
      <c r="I75" s="493"/>
      <c r="J75" s="493"/>
      <c r="K75" s="493"/>
      <c r="L75" s="493"/>
      <c r="M75" s="497"/>
    </row>
    <row r="76" spans="2:13">
      <c r="B76" s="720"/>
      <c r="C76" s="493"/>
      <c r="D76" s="493"/>
      <c r="E76" s="493"/>
      <c r="F76" s="493"/>
      <c r="G76" s="493"/>
      <c r="H76" s="493"/>
      <c r="I76" s="493"/>
      <c r="J76" s="493"/>
      <c r="K76" s="493"/>
      <c r="L76" s="493"/>
      <c r="M76" s="497"/>
    </row>
    <row r="77" spans="2:13">
      <c r="B77" s="505" t="s">
        <v>543</v>
      </c>
      <c r="C77" s="493" t="s">
        <v>545</v>
      </c>
      <c r="D77" s="493"/>
      <c r="E77" s="493"/>
      <c r="F77" s="493"/>
      <c r="G77" s="493"/>
      <c r="H77" s="493"/>
      <c r="I77" s="493"/>
      <c r="J77" s="493"/>
      <c r="K77" s="493"/>
      <c r="L77" s="493"/>
      <c r="M77" s="497"/>
    </row>
    <row r="78" spans="2:13">
      <c r="B78" s="507"/>
      <c r="C78" s="508" t="s">
        <v>544</v>
      </c>
      <c r="D78" s="508"/>
      <c r="E78" s="508"/>
      <c r="F78" s="508"/>
      <c r="G78" s="508"/>
      <c r="H78" s="508"/>
      <c r="I78" s="508"/>
      <c r="J78" s="508"/>
      <c r="K78" s="508"/>
      <c r="L78" s="508"/>
      <c r="M78" s="509"/>
    </row>
    <row r="80" spans="2:13" ht="20.25">
      <c r="B80" s="487" t="s">
        <v>28</v>
      </c>
      <c r="C80" s="488"/>
      <c r="D80" s="488"/>
      <c r="E80" s="488"/>
      <c r="F80" s="488"/>
      <c r="G80" s="488"/>
      <c r="H80" s="488"/>
      <c r="I80" s="488"/>
      <c r="J80" s="488"/>
      <c r="K80" s="488"/>
      <c r="L80" s="488"/>
      <c r="M80" s="491"/>
    </row>
    <row r="81" spans="2:13" ht="15" customHeight="1">
      <c r="B81" s="513"/>
      <c r="C81" s="493"/>
      <c r="D81" s="493"/>
      <c r="E81" s="493"/>
      <c r="F81" s="493"/>
      <c r="G81" s="493"/>
      <c r="H81" s="493"/>
      <c r="I81" s="493"/>
      <c r="J81" s="493"/>
      <c r="K81" s="493"/>
      <c r="L81" s="493"/>
      <c r="M81" s="497"/>
    </row>
    <row r="82" spans="2:13">
      <c r="B82" s="505" t="s">
        <v>29</v>
      </c>
      <c r="C82" s="493" t="s">
        <v>30</v>
      </c>
      <c r="D82" s="493"/>
      <c r="E82" s="493"/>
      <c r="F82" s="493"/>
      <c r="G82" s="493"/>
      <c r="H82" s="493"/>
      <c r="I82" s="493"/>
      <c r="J82" s="493"/>
      <c r="K82" s="493"/>
      <c r="L82" s="493"/>
      <c r="M82" s="497"/>
    </row>
    <row r="83" spans="2:13">
      <c r="B83" s="505" t="s">
        <v>31</v>
      </c>
      <c r="C83" s="493" t="s">
        <v>32</v>
      </c>
      <c r="D83" s="493"/>
      <c r="E83" s="493"/>
      <c r="F83" s="493"/>
      <c r="G83" s="493"/>
      <c r="H83" s="493"/>
      <c r="I83" s="493"/>
      <c r="J83" s="493"/>
      <c r="K83" s="493"/>
      <c r="L83" s="493"/>
      <c r="M83" s="497"/>
    </row>
    <row r="84" spans="2:13">
      <c r="B84" s="505" t="s">
        <v>33</v>
      </c>
      <c r="C84" s="493" t="s">
        <v>34</v>
      </c>
      <c r="D84" s="493"/>
      <c r="E84" s="493" t="s">
        <v>442</v>
      </c>
      <c r="F84" s="493"/>
      <c r="G84" s="493"/>
      <c r="H84" s="493"/>
      <c r="I84" s="493"/>
      <c r="J84" s="493"/>
      <c r="K84" s="493"/>
      <c r="L84" s="493"/>
      <c r="M84" s="497"/>
    </row>
    <row r="85" spans="2:13">
      <c r="B85" s="505" t="s">
        <v>35</v>
      </c>
      <c r="C85" s="493" t="s">
        <v>36</v>
      </c>
      <c r="D85" s="493"/>
      <c r="E85" s="493" t="s">
        <v>443</v>
      </c>
      <c r="F85" s="493"/>
      <c r="G85" s="493"/>
      <c r="H85" s="493"/>
      <c r="I85" s="493"/>
      <c r="J85" s="493"/>
      <c r="K85" s="493"/>
      <c r="L85" s="493"/>
      <c r="M85" s="497"/>
    </row>
    <row r="86" spans="2:13">
      <c r="B86" s="505" t="s">
        <v>37</v>
      </c>
      <c r="C86" s="493" t="s">
        <v>38</v>
      </c>
      <c r="D86" s="493"/>
      <c r="E86" s="493" t="s">
        <v>39</v>
      </c>
      <c r="F86" s="493"/>
      <c r="G86" s="493"/>
      <c r="H86" s="493"/>
      <c r="I86" s="493"/>
      <c r="J86" s="493"/>
      <c r="K86" s="493"/>
      <c r="L86" s="493"/>
      <c r="M86" s="497"/>
    </row>
    <row r="87" spans="2:13">
      <c r="B87" s="505" t="s">
        <v>40</v>
      </c>
      <c r="C87" s="493" t="s">
        <v>41</v>
      </c>
      <c r="D87" s="493"/>
      <c r="E87" s="493" t="s">
        <v>444</v>
      </c>
      <c r="F87" s="493"/>
      <c r="G87" s="493"/>
      <c r="H87" s="493"/>
      <c r="I87" s="493"/>
      <c r="J87" s="493"/>
      <c r="K87" s="493"/>
      <c r="L87" s="493"/>
      <c r="M87" s="497"/>
    </row>
    <row r="88" spans="2:13">
      <c r="B88" s="505" t="s">
        <v>42</v>
      </c>
      <c r="C88" s="493" t="s">
        <v>43</v>
      </c>
      <c r="D88" s="493"/>
      <c r="E88" s="493" t="s">
        <v>445</v>
      </c>
      <c r="F88" s="493"/>
      <c r="G88" s="493"/>
      <c r="H88" s="493"/>
      <c r="I88" s="493"/>
      <c r="J88" s="493"/>
      <c r="K88" s="493"/>
      <c r="L88" s="493"/>
      <c r="M88" s="497"/>
    </row>
    <row r="89" spans="2:13">
      <c r="B89" s="505" t="s">
        <v>44</v>
      </c>
      <c r="C89" s="493" t="s">
        <v>45</v>
      </c>
      <c r="D89" s="493"/>
      <c r="E89" s="493" t="s">
        <v>46</v>
      </c>
      <c r="F89" s="493"/>
      <c r="G89" s="493"/>
      <c r="H89" s="493"/>
      <c r="I89" s="493"/>
      <c r="J89" s="493"/>
      <c r="K89" s="493"/>
      <c r="L89" s="493"/>
      <c r="M89" s="497"/>
    </row>
    <row r="90" spans="2:13">
      <c r="B90" s="505" t="s">
        <v>47</v>
      </c>
      <c r="C90" s="493" t="s">
        <v>48</v>
      </c>
      <c r="D90" s="493"/>
      <c r="E90" s="493" t="s">
        <v>446</v>
      </c>
      <c r="F90" s="493"/>
      <c r="G90" s="493"/>
      <c r="H90" s="493"/>
      <c r="I90" s="493"/>
      <c r="J90" s="493"/>
      <c r="K90" s="493"/>
      <c r="L90" s="493"/>
      <c r="M90" s="497"/>
    </row>
    <row r="91" spans="2:13">
      <c r="B91" s="505" t="s">
        <v>49</v>
      </c>
      <c r="C91" s="493" t="s">
        <v>50</v>
      </c>
      <c r="D91" s="493"/>
      <c r="E91" s="493" t="s">
        <v>51</v>
      </c>
      <c r="F91" s="493"/>
      <c r="G91" s="493"/>
      <c r="H91" s="493"/>
      <c r="I91" s="493"/>
      <c r="J91" s="493"/>
      <c r="K91" s="493"/>
      <c r="L91" s="493"/>
      <c r="M91" s="497"/>
    </row>
    <row r="92" spans="2:13">
      <c r="B92" s="505" t="s">
        <v>52</v>
      </c>
      <c r="C92" s="493" t="s">
        <v>53</v>
      </c>
      <c r="D92" s="493"/>
      <c r="E92" s="493" t="s">
        <v>447</v>
      </c>
      <c r="F92" s="493"/>
      <c r="G92" s="493"/>
      <c r="H92" s="493"/>
      <c r="I92" s="493"/>
      <c r="J92" s="493"/>
      <c r="K92" s="493"/>
      <c r="L92" s="493"/>
      <c r="M92" s="497"/>
    </row>
    <row r="93" spans="2:13">
      <c r="B93" s="505" t="s">
        <v>54</v>
      </c>
      <c r="C93" s="493" t="s">
        <v>55</v>
      </c>
      <c r="D93" s="493"/>
      <c r="E93" s="493" t="s">
        <v>56</v>
      </c>
      <c r="F93" s="493"/>
      <c r="G93" s="493"/>
      <c r="H93" s="493"/>
      <c r="I93" s="493"/>
      <c r="J93" s="493"/>
      <c r="K93" s="493"/>
      <c r="L93" s="493"/>
      <c r="M93" s="497"/>
    </row>
    <row r="94" spans="2:13">
      <c r="B94" s="505" t="s">
        <v>57</v>
      </c>
      <c r="C94" s="493" t="s">
        <v>58</v>
      </c>
      <c r="D94" s="493"/>
      <c r="E94" s="493" t="s">
        <v>448</v>
      </c>
      <c r="F94" s="493"/>
      <c r="G94" s="493"/>
      <c r="H94" s="493"/>
      <c r="I94" s="493"/>
      <c r="J94" s="493"/>
      <c r="K94" s="493"/>
      <c r="L94" s="493"/>
      <c r="M94" s="497"/>
    </row>
    <row r="95" spans="2:13">
      <c r="B95" s="505" t="s">
        <v>593</v>
      </c>
      <c r="C95" s="493" t="s">
        <v>681</v>
      </c>
      <c r="D95" s="493"/>
      <c r="E95" s="493" t="s">
        <v>684</v>
      </c>
      <c r="F95" s="493"/>
      <c r="G95" s="493"/>
      <c r="H95" s="493"/>
      <c r="I95" s="493"/>
      <c r="J95" s="493"/>
      <c r="K95" s="493"/>
      <c r="L95" s="493"/>
      <c r="M95" s="497"/>
    </row>
    <row r="96" spans="2:13">
      <c r="B96" s="505" t="s">
        <v>680</v>
      </c>
      <c r="C96" s="493" t="s">
        <v>594</v>
      </c>
      <c r="D96" s="493"/>
      <c r="E96" s="493" t="s">
        <v>682</v>
      </c>
      <c r="F96" s="493"/>
      <c r="G96" s="493"/>
      <c r="H96" s="493"/>
      <c r="I96" s="493"/>
      <c r="J96" s="493"/>
      <c r="K96" s="493"/>
      <c r="L96" s="493"/>
      <c r="M96" s="497"/>
    </row>
    <row r="97" spans="2:13">
      <c r="B97" s="507"/>
      <c r="C97" s="508"/>
      <c r="D97" s="508"/>
      <c r="E97" s="508"/>
      <c r="F97" s="508"/>
      <c r="G97" s="508"/>
      <c r="H97" s="508"/>
      <c r="I97" s="508"/>
      <c r="J97" s="508"/>
      <c r="K97" s="508"/>
      <c r="L97" s="508"/>
      <c r="M97" s="509"/>
    </row>
    <row r="99" spans="2:13" ht="15">
      <c r="B99" s="514" t="s">
        <v>59</v>
      </c>
    </row>
    <row r="100" spans="2:13">
      <c r="B100" s="494"/>
    </row>
    <row r="101" spans="2:13">
      <c r="B101" s="493" t="s">
        <v>571</v>
      </c>
    </row>
    <row r="102" spans="2:13">
      <c r="B102" s="493" t="s">
        <v>602</v>
      </c>
    </row>
    <row r="103" spans="2:13">
      <c r="B103" s="186" t="s">
        <v>60</v>
      </c>
    </row>
    <row r="104" spans="2:13">
      <c r="B104" s="186" t="s">
        <v>61</v>
      </c>
    </row>
    <row r="105" spans="2:13">
      <c r="B105" s="186" t="s">
        <v>62</v>
      </c>
    </row>
    <row r="106" spans="2:13">
      <c r="B106" s="186" t="s">
        <v>63</v>
      </c>
    </row>
    <row r="109" spans="2:13" ht="18.75">
      <c r="B109" s="515" t="s">
        <v>585</v>
      </c>
    </row>
  </sheetData>
  <mergeCells count="2">
    <mergeCell ref="B59:M59"/>
    <mergeCell ref="B57:M57"/>
  </mergeCells>
  <hyperlinks>
    <hyperlink ref="L5" r:id="rId1"/>
    <hyperlink ref="B15" r:id="rId2" display="https://devpolicy.crawford.anu.edu.au/png-project/png-budgetary-database"/>
  </hyperlinks>
  <pageMargins left="0.75" right="0.75" top="1" bottom="1" header="0.5" footer="0.5"/>
  <pageSetup paperSize="9" orientation="portrait" horizontalDpi="4294967292" verticalDpi="4294967292"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265"/>
  <sheetViews>
    <sheetView zoomScale="120" zoomScaleNormal="120" zoomScalePageLayoutView="120" workbookViewId="0">
      <pane xSplit="1" ySplit="3" topLeftCell="AB55" activePane="bottomRight" state="frozen"/>
      <selection pane="topRight" activeCell="B1" sqref="B1"/>
      <selection pane="bottomLeft" activeCell="A4" sqref="A4"/>
      <selection pane="bottomRight" activeCell="AI83" sqref="AI83"/>
    </sheetView>
  </sheetViews>
  <sheetFormatPr defaultColWidth="11.42578125" defaultRowHeight="14.25"/>
  <cols>
    <col min="1" max="1" width="45.28515625" style="3" customWidth="1"/>
    <col min="2" max="10" width="12.140625" style="3" customWidth="1"/>
    <col min="11" max="11" width="8.85546875" style="3" customWidth="1"/>
    <col min="12" max="24" width="8.140625" style="87" customWidth="1"/>
    <col min="25" max="27" width="10.7109375" style="98" customWidth="1"/>
    <col min="28" max="28" width="11" style="98" customWidth="1"/>
    <col min="29" max="29" width="13" style="74" customWidth="1"/>
    <col min="30" max="33" width="13" style="62" customWidth="1"/>
    <col min="34" max="34" width="13" style="174" customWidth="1"/>
    <col min="35" max="16384" width="11.42578125" style="174"/>
  </cols>
  <sheetData>
    <row r="1" spans="1:111" s="182" customFormat="1" ht="15.75">
      <c r="A1" s="395" t="s">
        <v>604</v>
      </c>
      <c r="B1" s="396">
        <f t="shared" ref="B1:J1" si="0">C1-1</f>
        <v>1989</v>
      </c>
      <c r="C1" s="396">
        <f t="shared" si="0"/>
        <v>1990</v>
      </c>
      <c r="D1" s="396">
        <f t="shared" si="0"/>
        <v>1991</v>
      </c>
      <c r="E1" s="396">
        <f t="shared" si="0"/>
        <v>1992</v>
      </c>
      <c r="F1" s="396">
        <f t="shared" si="0"/>
        <v>1993</v>
      </c>
      <c r="G1" s="396">
        <f t="shared" si="0"/>
        <v>1994</v>
      </c>
      <c r="H1" s="396">
        <f t="shared" si="0"/>
        <v>1995</v>
      </c>
      <c r="I1" s="396">
        <f t="shared" si="0"/>
        <v>1996</v>
      </c>
      <c r="J1" s="396">
        <f t="shared" si="0"/>
        <v>1997</v>
      </c>
      <c r="K1" s="396">
        <f>L1-1</f>
        <v>1998</v>
      </c>
      <c r="L1" s="396">
        <v>1999</v>
      </c>
      <c r="M1" s="396">
        <v>2000</v>
      </c>
      <c r="N1" s="396">
        <v>2001</v>
      </c>
      <c r="O1" s="396">
        <v>2002</v>
      </c>
      <c r="P1" s="396">
        <v>2003</v>
      </c>
      <c r="Q1" s="396">
        <v>2004</v>
      </c>
      <c r="R1" s="396">
        <v>2005</v>
      </c>
      <c r="S1" s="396">
        <v>2006</v>
      </c>
      <c r="T1" s="396">
        <v>2007</v>
      </c>
      <c r="U1" s="396">
        <v>2008</v>
      </c>
      <c r="V1" s="396">
        <v>2009</v>
      </c>
      <c r="W1" s="396">
        <v>2010</v>
      </c>
      <c r="X1" s="396">
        <v>2011</v>
      </c>
      <c r="Y1" s="71">
        <v>2012</v>
      </c>
      <c r="Z1" s="71">
        <v>2013</v>
      </c>
      <c r="AA1" s="71">
        <v>2014</v>
      </c>
      <c r="AB1" s="71">
        <v>2015</v>
      </c>
      <c r="AC1" s="69">
        <v>2016</v>
      </c>
      <c r="AD1" s="69">
        <v>2017</v>
      </c>
      <c r="AE1" s="69">
        <v>2018</v>
      </c>
      <c r="AF1" s="69">
        <v>2019</v>
      </c>
      <c r="AG1" s="69">
        <v>2020</v>
      </c>
      <c r="AH1" s="69">
        <v>2021</v>
      </c>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row>
    <row r="2" spans="1:111" s="182" customFormat="1" ht="15.95" customHeight="1">
      <c r="A2" s="397"/>
      <c r="B2" s="285" t="s">
        <v>181</v>
      </c>
      <c r="C2" s="285" t="s">
        <v>181</v>
      </c>
      <c r="D2" s="285" t="s">
        <v>181</v>
      </c>
      <c r="E2" s="285" t="s">
        <v>181</v>
      </c>
      <c r="F2" s="285" t="s">
        <v>181</v>
      </c>
      <c r="G2" s="285" t="s">
        <v>181</v>
      </c>
      <c r="H2" s="285" t="s">
        <v>181</v>
      </c>
      <c r="I2" s="285" t="s">
        <v>181</v>
      </c>
      <c r="J2" s="285" t="s">
        <v>181</v>
      </c>
      <c r="K2" s="285" t="s">
        <v>181</v>
      </c>
      <c r="L2" s="285" t="s">
        <v>89</v>
      </c>
      <c r="M2" s="285" t="s">
        <v>89</v>
      </c>
      <c r="N2" s="285" t="s">
        <v>89</v>
      </c>
      <c r="O2" s="285" t="s">
        <v>89</v>
      </c>
      <c r="P2" s="285" t="s">
        <v>89</v>
      </c>
      <c r="Q2" s="285" t="s">
        <v>89</v>
      </c>
      <c r="R2" s="285" t="s">
        <v>89</v>
      </c>
      <c r="S2" s="285" t="s">
        <v>89</v>
      </c>
      <c r="T2" s="285" t="s">
        <v>89</v>
      </c>
      <c r="U2" s="285" t="s">
        <v>89</v>
      </c>
      <c r="V2" s="285" t="s">
        <v>89</v>
      </c>
      <c r="W2" s="285" t="s">
        <v>89</v>
      </c>
      <c r="X2" s="285" t="s">
        <v>89</v>
      </c>
      <c r="Y2" s="73" t="s">
        <v>89</v>
      </c>
      <c r="Z2" s="73" t="s">
        <v>89</v>
      </c>
      <c r="AA2" s="73" t="s">
        <v>89</v>
      </c>
      <c r="AB2" s="73" t="s">
        <v>89</v>
      </c>
      <c r="AC2" s="72" t="s">
        <v>90</v>
      </c>
      <c r="AD2" s="72" t="s">
        <v>90</v>
      </c>
      <c r="AE2" s="72" t="s">
        <v>90</v>
      </c>
      <c r="AF2" s="72" t="s">
        <v>90</v>
      </c>
      <c r="AG2" s="72" t="s">
        <v>90</v>
      </c>
      <c r="AH2" s="72" t="s">
        <v>90</v>
      </c>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row>
    <row r="3" spans="1:111" s="182" customFormat="1" ht="27.95" customHeight="1">
      <c r="A3" s="398" t="s">
        <v>338</v>
      </c>
      <c r="B3" s="285"/>
      <c r="C3" s="285" t="s">
        <v>419</v>
      </c>
      <c r="D3" s="285" t="s">
        <v>419</v>
      </c>
      <c r="E3" s="285" t="s">
        <v>419</v>
      </c>
      <c r="F3" s="285" t="s">
        <v>419</v>
      </c>
      <c r="G3" s="285" t="s">
        <v>420</v>
      </c>
      <c r="H3" s="285" t="s">
        <v>501</v>
      </c>
      <c r="I3" s="285" t="s">
        <v>436</v>
      </c>
      <c r="J3" s="285" t="s">
        <v>421</v>
      </c>
      <c r="K3" s="285"/>
      <c r="L3" s="285"/>
      <c r="M3" s="285"/>
      <c r="N3" s="285"/>
      <c r="O3" s="285"/>
      <c r="P3" s="285"/>
      <c r="Q3" s="285"/>
      <c r="R3" s="285"/>
      <c r="S3" s="285"/>
      <c r="T3" s="285"/>
      <c r="U3" s="285"/>
      <c r="V3" s="285"/>
      <c r="W3" s="285"/>
      <c r="X3" s="789" t="s">
        <v>655</v>
      </c>
      <c r="Y3" s="789" t="s">
        <v>623</v>
      </c>
      <c r="Z3" s="73" t="s">
        <v>622</v>
      </c>
      <c r="AA3" s="789" t="s">
        <v>624</v>
      </c>
      <c r="AB3" s="789" t="s">
        <v>625</v>
      </c>
      <c r="AC3" s="135" t="s">
        <v>94</v>
      </c>
      <c r="AD3" s="135" t="s">
        <v>94</v>
      </c>
      <c r="AE3" s="135" t="s">
        <v>94</v>
      </c>
      <c r="AF3" s="135" t="s">
        <v>94</v>
      </c>
      <c r="AG3" s="135" t="s">
        <v>94</v>
      </c>
      <c r="AH3" s="135" t="s">
        <v>94</v>
      </c>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row>
    <row r="4" spans="1:111" s="185" customFormat="1" ht="15.95" customHeight="1">
      <c r="A4" s="392"/>
      <c r="B4" s="399"/>
      <c r="C4" s="399"/>
      <c r="D4" s="399"/>
      <c r="E4" s="399"/>
      <c r="F4" s="399"/>
      <c r="G4" s="399"/>
      <c r="H4" s="399"/>
      <c r="I4" s="399"/>
      <c r="J4" s="399"/>
      <c r="K4" s="399"/>
      <c r="L4" s="399"/>
      <c r="M4" s="399"/>
      <c r="N4" s="399"/>
      <c r="O4" s="399"/>
      <c r="P4" s="399"/>
      <c r="Q4" s="399"/>
      <c r="R4" s="399"/>
      <c r="S4" s="399"/>
      <c r="T4" s="399"/>
      <c r="U4" s="399"/>
      <c r="V4" s="399"/>
      <c r="W4" s="399"/>
      <c r="X4" s="399"/>
      <c r="Y4" s="400"/>
      <c r="Z4" s="400"/>
      <c r="AA4" s="400"/>
      <c r="AB4" s="400"/>
      <c r="AC4" s="423"/>
      <c r="AD4" s="423"/>
      <c r="AE4" s="423"/>
      <c r="AF4" s="423"/>
      <c r="AG4" s="423"/>
      <c r="AH4" s="42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row>
    <row r="5" spans="1:111">
      <c r="A5" s="278" t="s">
        <v>339</v>
      </c>
      <c r="B5" s="340"/>
      <c r="C5" s="340"/>
      <c r="D5" s="340"/>
      <c r="E5" s="340"/>
      <c r="F5" s="340"/>
      <c r="G5" s="340"/>
      <c r="H5" s="340"/>
      <c r="I5" s="340"/>
      <c r="J5" s="340"/>
      <c r="K5" s="340"/>
      <c r="L5" s="137"/>
      <c r="M5" s="137"/>
      <c r="N5" s="137"/>
      <c r="O5" s="137"/>
      <c r="P5" s="137"/>
      <c r="Q5" s="137"/>
      <c r="R5" s="137"/>
      <c r="S5" s="137"/>
      <c r="T5" s="137"/>
      <c r="U5" s="137"/>
      <c r="V5" s="137"/>
      <c r="W5" s="137"/>
      <c r="X5" s="137"/>
      <c r="Y5" s="84">
        <f>'Fin (Tb10)'!B5</f>
        <v>835.04778999999996</v>
      </c>
      <c r="Z5" s="84">
        <f>'Fin (Tb10)'!C5</f>
        <v>96.951260000000005</v>
      </c>
      <c r="AA5" s="84">
        <f>'Fin (Tb10)'!D5</f>
        <v>-174.04050000000001</v>
      </c>
      <c r="AB5" s="84">
        <f>'Fin (Tb10)'!E5</f>
        <v>-192</v>
      </c>
      <c r="AC5" s="86">
        <f>'Fin (Tb10)'!F5</f>
        <v>-1847.2</v>
      </c>
      <c r="AD5" s="86">
        <f>'Fin (Tb10)'!G5</f>
        <v>-1937.4</v>
      </c>
      <c r="AE5" s="86">
        <f>'Fin (Tb10)'!H5</f>
        <v>-2351.1</v>
      </c>
      <c r="AF5" s="86">
        <f>'Fin (Tb10)'!I5</f>
        <v>-2061.6999999999998</v>
      </c>
      <c r="AG5" s="86">
        <f>'Fin (Tb10)'!J5</f>
        <v>-1959.2</v>
      </c>
      <c r="AH5" s="86">
        <f>'Fin (Tb10)'!K5</f>
        <v>-1959.2</v>
      </c>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row>
    <row r="6" spans="1:111" s="185" customFormat="1">
      <c r="A6" s="278" t="s">
        <v>334</v>
      </c>
      <c r="B6" s="278"/>
      <c r="C6" s="278"/>
      <c r="D6" s="278"/>
      <c r="E6" s="278"/>
      <c r="F6" s="278"/>
      <c r="G6" s="278"/>
      <c r="H6" s="278"/>
      <c r="I6" s="278"/>
      <c r="J6" s="278"/>
      <c r="K6" s="278"/>
      <c r="L6" s="131"/>
      <c r="M6" s="131"/>
      <c r="N6" s="131"/>
      <c r="O6" s="131"/>
      <c r="P6" s="131"/>
      <c r="Q6" s="131"/>
      <c r="R6" s="131"/>
      <c r="S6" s="131"/>
      <c r="T6" s="131"/>
      <c r="U6" s="131"/>
      <c r="V6" s="131"/>
      <c r="W6" s="131"/>
      <c r="X6" s="131"/>
      <c r="Y6" s="82">
        <f>'Fin (Tb10)'!B7</f>
        <v>835.04778999999996</v>
      </c>
      <c r="Z6" s="82">
        <f>'Fin (Tb10)'!C7</f>
        <v>96.951260000000005</v>
      </c>
      <c r="AA6" s="82">
        <f>'Fin (Tb10)'!D7</f>
        <v>-174.04050000000001</v>
      </c>
      <c r="AB6" s="82">
        <f>'Fin (Tb10)'!E7</f>
        <v>-192</v>
      </c>
      <c r="AC6" s="81">
        <f>'Fin (Tb10)'!F7</f>
        <v>-1847.2</v>
      </c>
      <c r="AD6" s="81">
        <f>'Fin (Tb10)'!G7</f>
        <v>-1937.4</v>
      </c>
      <c r="AE6" s="81">
        <f>'Fin (Tb10)'!H7</f>
        <v>-2351.1</v>
      </c>
      <c r="AF6" s="81">
        <f>'Fin (Tb10)'!I7</f>
        <v>-2061.6999999999998</v>
      </c>
      <c r="AG6" s="81">
        <f>'Fin (Tb10)'!J7</f>
        <v>-1959.2</v>
      </c>
      <c r="AH6" s="81">
        <f>'Fin (Tb10)'!K7</f>
        <v>-1959.2</v>
      </c>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row>
    <row r="7" spans="1:111">
      <c r="A7" s="338" t="s">
        <v>340</v>
      </c>
      <c r="B7" s="338"/>
      <c r="C7" s="338"/>
      <c r="D7" s="338"/>
      <c r="E7" s="338"/>
      <c r="F7" s="338"/>
      <c r="G7" s="338"/>
      <c r="H7" s="338"/>
      <c r="I7" s="338"/>
      <c r="J7" s="338"/>
      <c r="K7" s="338"/>
      <c r="L7" s="130"/>
      <c r="M7" s="130"/>
      <c r="N7" s="130"/>
      <c r="O7" s="130"/>
      <c r="P7" s="130"/>
      <c r="Q7" s="130"/>
      <c r="R7" s="130"/>
      <c r="S7" s="130"/>
      <c r="T7" s="130"/>
      <c r="U7" s="130"/>
      <c r="V7" s="130"/>
      <c r="W7" s="130"/>
      <c r="X7" s="130"/>
      <c r="Y7" s="84"/>
      <c r="Z7" s="84"/>
      <c r="AA7" s="84"/>
      <c r="AB7" s="97">
        <f>'Fin (Tb10)'!E8</f>
        <v>-124.1</v>
      </c>
      <c r="AC7" s="80">
        <f>'Fin (Tb10)'!F8</f>
        <v>-1784.6</v>
      </c>
      <c r="AD7" s="80">
        <f>'Fin (Tb10)'!G8</f>
        <v>-1873.6</v>
      </c>
      <c r="AE7" s="80">
        <f>'Fin (Tb10)'!H8</f>
        <v>-2283.6999999999998</v>
      </c>
      <c r="AF7" s="80">
        <f>'Fin (Tb10)'!I8</f>
        <v>-1991.9</v>
      </c>
      <c r="AG7" s="80">
        <f>'Fin (Tb10)'!J8</f>
        <v>-1888.8</v>
      </c>
      <c r="AH7" s="80">
        <f>'Fin (Tb10)'!K8</f>
        <v>-1888.8</v>
      </c>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row>
    <row r="8" spans="1:111">
      <c r="A8" s="114" t="s">
        <v>341</v>
      </c>
      <c r="B8" s="114"/>
      <c r="C8" s="114"/>
      <c r="D8" s="114"/>
      <c r="E8" s="114"/>
      <c r="F8" s="114"/>
      <c r="G8" s="114"/>
      <c r="H8" s="114"/>
      <c r="I8" s="114"/>
      <c r="J8" s="114"/>
      <c r="K8" s="114"/>
      <c r="L8" s="133"/>
      <c r="M8" s="133"/>
      <c r="N8" s="133"/>
      <c r="O8" s="133"/>
      <c r="P8" s="133"/>
      <c r="Q8" s="133"/>
      <c r="R8" s="133"/>
      <c r="S8" s="133"/>
      <c r="T8" s="133"/>
      <c r="U8" s="133"/>
      <c r="V8" s="133"/>
      <c r="W8" s="133"/>
      <c r="X8" s="133"/>
      <c r="Y8" s="97">
        <v>835.04778999999996</v>
      </c>
      <c r="Z8" s="97">
        <v>96.95</v>
      </c>
      <c r="AA8" s="97">
        <v>174.04</v>
      </c>
      <c r="AB8" s="83">
        <f>'Fin (Tb10)'!E9</f>
        <v>-68</v>
      </c>
      <c r="AC8" s="85">
        <f>'Fin (Tb10)'!F9</f>
        <v>-62.6</v>
      </c>
      <c r="AD8" s="85">
        <f>'Fin (Tb10)'!G9</f>
        <v>-63.8</v>
      </c>
      <c r="AE8" s="85">
        <f>'Fin (Tb10)'!H9</f>
        <v>-67.400000000000006</v>
      </c>
      <c r="AF8" s="85">
        <f>'Fin (Tb10)'!I9</f>
        <v>-69.8</v>
      </c>
      <c r="AG8" s="85">
        <f>'Fin (Tb10)'!J9</f>
        <v>-70.400000000000006</v>
      </c>
      <c r="AH8" s="85">
        <f>'Fin (Tb10)'!K9</f>
        <v>-70.400000000000006</v>
      </c>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row>
    <row r="9" spans="1:111">
      <c r="A9" s="114"/>
      <c r="B9" s="114"/>
      <c r="C9" s="114"/>
      <c r="D9" s="114"/>
      <c r="E9" s="114"/>
      <c r="F9" s="114"/>
      <c r="G9" s="114"/>
      <c r="H9" s="114"/>
      <c r="I9" s="114"/>
      <c r="J9" s="114"/>
      <c r="K9" s="114"/>
      <c r="L9" s="133"/>
      <c r="M9" s="133"/>
      <c r="N9" s="133"/>
      <c r="O9" s="133"/>
      <c r="P9" s="133"/>
      <c r="Q9" s="133"/>
      <c r="R9" s="133"/>
      <c r="S9" s="133"/>
      <c r="T9" s="133"/>
      <c r="U9" s="133"/>
      <c r="V9" s="133"/>
      <c r="W9" s="133"/>
      <c r="X9" s="133"/>
      <c r="Y9" s="97"/>
      <c r="Z9" s="97"/>
      <c r="AA9" s="97"/>
      <c r="AB9" s="97"/>
      <c r="AC9" s="80"/>
      <c r="AD9" s="80"/>
      <c r="AE9" s="80"/>
      <c r="AF9" s="80"/>
      <c r="AG9" s="80"/>
      <c r="AH9" s="80"/>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row>
    <row r="10" spans="1:111" s="184" customFormat="1">
      <c r="A10" s="278" t="s">
        <v>335</v>
      </c>
      <c r="B10" s="278"/>
      <c r="C10" s="278"/>
      <c r="D10" s="278"/>
      <c r="E10" s="278"/>
      <c r="F10" s="278"/>
      <c r="G10" s="278"/>
      <c r="H10" s="278"/>
      <c r="I10" s="278"/>
      <c r="J10" s="278"/>
      <c r="K10" s="278"/>
      <c r="L10" s="131"/>
      <c r="M10" s="131"/>
      <c r="N10" s="131"/>
      <c r="O10" s="131"/>
      <c r="P10" s="131"/>
      <c r="Q10" s="131"/>
      <c r="R10" s="131"/>
      <c r="S10" s="131"/>
      <c r="T10" s="131"/>
      <c r="U10" s="131"/>
      <c r="V10" s="131"/>
      <c r="W10" s="131"/>
      <c r="X10" s="131"/>
      <c r="Y10" s="82">
        <v>0</v>
      </c>
      <c r="Z10" s="82">
        <v>0</v>
      </c>
      <c r="AA10" s="82">
        <v>0</v>
      </c>
      <c r="AB10" s="82">
        <v>0</v>
      </c>
      <c r="AC10" s="81">
        <v>0</v>
      </c>
      <c r="AD10" s="81">
        <v>0</v>
      </c>
      <c r="AE10" s="81">
        <v>0</v>
      </c>
      <c r="AF10" s="81">
        <v>0</v>
      </c>
      <c r="AG10" s="81">
        <v>0</v>
      </c>
      <c r="AH10" s="467">
        <v>0</v>
      </c>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row>
    <row r="11" spans="1:111">
      <c r="A11" s="114"/>
      <c r="B11" s="114"/>
      <c r="C11" s="114"/>
      <c r="D11" s="114"/>
      <c r="E11" s="114"/>
      <c r="F11" s="114"/>
      <c r="G11" s="114"/>
      <c r="H11" s="114"/>
      <c r="I11" s="114"/>
      <c r="J11" s="114"/>
      <c r="K11" s="114"/>
      <c r="L11" s="133"/>
      <c r="M11" s="133"/>
      <c r="N11" s="133"/>
      <c r="O11" s="133"/>
      <c r="P11" s="133"/>
      <c r="Q11" s="133"/>
      <c r="R11" s="133"/>
      <c r="S11" s="133"/>
      <c r="T11" s="133"/>
      <c r="U11" s="133"/>
      <c r="V11" s="133"/>
      <c r="W11" s="133"/>
      <c r="X11" s="133"/>
      <c r="Y11" s="97"/>
      <c r="Z11" s="97"/>
      <c r="AA11" s="97"/>
      <c r="AB11" s="97"/>
      <c r="AC11" s="80"/>
      <c r="AD11" s="80"/>
      <c r="AE11" s="80"/>
      <c r="AF11" s="80"/>
      <c r="AG11" s="80"/>
      <c r="AH11" s="80"/>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row>
    <row r="12" spans="1:111" s="185" customFormat="1">
      <c r="A12" s="278" t="s">
        <v>342</v>
      </c>
      <c r="B12" s="278"/>
      <c r="C12" s="278"/>
      <c r="D12" s="278"/>
      <c r="E12" s="278"/>
      <c r="F12" s="278"/>
      <c r="G12" s="278"/>
      <c r="H12" s="278"/>
      <c r="I12" s="278"/>
      <c r="J12" s="278"/>
      <c r="K12" s="278"/>
      <c r="L12" s="131"/>
      <c r="M12" s="131"/>
      <c r="N12" s="131"/>
      <c r="O12" s="131"/>
      <c r="P12" s="131"/>
      <c r="Q12" s="131"/>
      <c r="R12" s="131"/>
      <c r="S12" s="131"/>
      <c r="T12" s="131"/>
      <c r="U12" s="131"/>
      <c r="V12" s="131"/>
      <c r="W12" s="131"/>
      <c r="X12" s="131"/>
      <c r="Y12" s="82">
        <f>'Fin (Tb10)'!B13</f>
        <v>1359</v>
      </c>
      <c r="Z12" s="82">
        <f>'Fin (Tb10)'!C13</f>
        <v>3375</v>
      </c>
      <c r="AA12" s="82">
        <f>'Fin (Tb10)'!D13</f>
        <v>3405</v>
      </c>
      <c r="AB12" s="82">
        <f>'Fin (Tb10)'!E13</f>
        <v>2299.8000000000002</v>
      </c>
      <c r="AC12" s="81">
        <f>'Fin (Tb10)'!F13</f>
        <v>2029.6</v>
      </c>
      <c r="AD12" s="81">
        <f>'Fin (Tb10)'!G13</f>
        <v>1838.6</v>
      </c>
      <c r="AE12" s="81">
        <f>'Fin (Tb10)'!H13</f>
        <v>1839.6</v>
      </c>
      <c r="AF12" s="81">
        <f>'Fin (Tb10)'!I13</f>
        <v>1570.3</v>
      </c>
      <c r="AG12" s="81">
        <f>'Fin (Tb10)'!J13</f>
        <v>1215.0999999999999</v>
      </c>
      <c r="AH12" s="81">
        <f>'Fin (Tb10)'!K13</f>
        <v>699.8</v>
      </c>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row>
    <row r="13" spans="1:111" s="185" customFormat="1">
      <c r="A13" s="278" t="s">
        <v>334</v>
      </c>
      <c r="B13" s="278"/>
      <c r="C13" s="278"/>
      <c r="D13" s="278"/>
      <c r="E13" s="278"/>
      <c r="F13" s="278"/>
      <c r="G13" s="278"/>
      <c r="H13" s="278"/>
      <c r="I13" s="278"/>
      <c r="J13" s="278"/>
      <c r="K13" s="278"/>
      <c r="L13" s="131"/>
      <c r="M13" s="131"/>
      <c r="N13" s="131"/>
      <c r="O13" s="131"/>
      <c r="P13" s="131"/>
      <c r="Q13" s="131"/>
      <c r="R13" s="131"/>
      <c r="S13" s="131"/>
      <c r="T13" s="131"/>
      <c r="U13" s="131"/>
      <c r="V13" s="131"/>
      <c r="W13" s="131"/>
      <c r="X13" s="131"/>
      <c r="Y13" s="82">
        <f>'Fin (Tb10)'!B15</f>
        <v>1197.0999999999999</v>
      </c>
      <c r="Z13" s="82">
        <f>'Fin (Tb10)'!C15</f>
        <v>3031.5</v>
      </c>
      <c r="AA13" s="82">
        <f>'Fin (Tb10)'!D15</f>
        <v>2983.2</v>
      </c>
      <c r="AB13" s="82">
        <f>'Fin (Tb10)'!E15</f>
        <v>1984.8</v>
      </c>
      <c r="AC13" s="81">
        <f>'Fin (Tb10)'!F15</f>
        <v>-1502</v>
      </c>
      <c r="AD13" s="81">
        <f>'Fin (Tb10)'!G15</f>
        <v>155.6</v>
      </c>
      <c r="AE13" s="81">
        <f>'Fin (Tb10)'!H15</f>
        <v>1246.4000000000001</v>
      </c>
      <c r="AF13" s="81">
        <f>'Fin (Tb10)'!I15</f>
        <v>990.5</v>
      </c>
      <c r="AG13" s="81">
        <f>'Fin (Tb10)'!J15</f>
        <v>1564.4</v>
      </c>
      <c r="AH13" s="81">
        <f>'Fin (Tb10)'!K15</f>
        <v>2836.7</v>
      </c>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row>
    <row r="14" spans="1:111">
      <c r="A14" s="401" t="s">
        <v>351</v>
      </c>
      <c r="B14" s="299">
        <v>33.9</v>
      </c>
      <c r="C14" s="299">
        <v>88.2</v>
      </c>
      <c r="D14" s="299">
        <v>220.7</v>
      </c>
      <c r="E14" s="299">
        <v>193.4</v>
      </c>
      <c r="F14" s="299">
        <v>244.7</v>
      </c>
      <c r="G14" s="299">
        <v>266.8</v>
      </c>
      <c r="H14" s="299">
        <v>77.099999999999994</v>
      </c>
      <c r="I14" s="299">
        <v>-47</v>
      </c>
      <c r="J14" s="299">
        <v>63.7</v>
      </c>
      <c r="K14" s="299">
        <v>228</v>
      </c>
      <c r="L14" s="299">
        <v>54.2</v>
      </c>
      <c r="M14" s="299">
        <v>42.3</v>
      </c>
      <c r="N14" s="299">
        <v>117.5</v>
      </c>
      <c r="O14" s="299">
        <v>576.6</v>
      </c>
      <c r="P14" s="299">
        <v>431.3</v>
      </c>
      <c r="Q14" s="299">
        <v>123.5</v>
      </c>
      <c r="R14" s="299">
        <v>155.80000000000001</v>
      </c>
      <c r="S14" s="299">
        <v>-316.8</v>
      </c>
      <c r="T14" s="299">
        <v>-54.2</v>
      </c>
      <c r="U14" s="299">
        <v>850.4</v>
      </c>
      <c r="V14" s="299">
        <v>118</v>
      </c>
      <c r="W14" s="299">
        <v>-101.4</v>
      </c>
      <c r="X14" s="299">
        <v>40</v>
      </c>
      <c r="Y14" s="299">
        <v>1216</v>
      </c>
      <c r="Z14" s="299">
        <v>2328.8000000000002</v>
      </c>
      <c r="AA14" s="299">
        <f>AA16+AA31</f>
        <v>2809.5</v>
      </c>
      <c r="AB14" s="299">
        <v>2011.7</v>
      </c>
      <c r="AC14" s="269"/>
      <c r="AD14" s="269"/>
      <c r="AE14" s="269"/>
      <c r="AF14" s="269"/>
      <c r="AG14" s="269"/>
      <c r="AH14" s="269"/>
      <c r="AI14" s="63"/>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row>
    <row r="15" spans="1:111">
      <c r="A15" s="114" t="s">
        <v>343</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97">
        <f>'Fin (Tb10)'!B16</f>
        <v>997.1</v>
      </c>
      <c r="Z15" s="97">
        <f>'Fin (Tb10)'!C16</f>
        <v>2726.5</v>
      </c>
      <c r="AA15" s="97">
        <f>'Fin (Tb10)'!D16</f>
        <v>2983.2</v>
      </c>
      <c r="AB15" s="97">
        <f>'Fin (Tb10)'!E16</f>
        <v>1984.8</v>
      </c>
      <c r="AC15" s="80">
        <f>'Fin (Tb10)'!F16</f>
        <v>-1502</v>
      </c>
      <c r="AD15" s="80">
        <f>'Fin (Tb10)'!G16</f>
        <v>155.6</v>
      </c>
      <c r="AE15" s="80">
        <f>'Fin (Tb10)'!H16</f>
        <v>1246.4000000000001</v>
      </c>
      <c r="AF15" s="80">
        <f>'Fin (Tb10)'!I16</f>
        <v>990.5</v>
      </c>
      <c r="AG15" s="80">
        <f>'Fin (Tb10)'!J16</f>
        <v>1564.4</v>
      </c>
      <c r="AH15" s="80">
        <f>'Fin (Tb10)'!K16</f>
        <v>2836.7</v>
      </c>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row>
    <row r="16" spans="1:111" s="184" customFormat="1">
      <c r="A16" s="402" t="s">
        <v>352</v>
      </c>
      <c r="B16" s="302"/>
      <c r="C16" s="302">
        <v>101.5</v>
      </c>
      <c r="D16" s="302">
        <v>141.19999999999999</v>
      </c>
      <c r="E16" s="302">
        <v>256.39999999999998</v>
      </c>
      <c r="F16" s="302">
        <v>267</v>
      </c>
      <c r="G16" s="302">
        <v>393.5</v>
      </c>
      <c r="H16" s="302">
        <v>79.900000000000006</v>
      </c>
      <c r="I16" s="302">
        <v>331.9</v>
      </c>
      <c r="J16" s="302">
        <v>256.8</v>
      </c>
      <c r="K16" s="302">
        <v>205.9</v>
      </c>
      <c r="L16" s="302">
        <v>-659.7</v>
      </c>
      <c r="M16" s="302">
        <v>-52.4</v>
      </c>
      <c r="N16" s="302">
        <v>265.10000000000002</v>
      </c>
      <c r="O16" s="302">
        <v>300.7</v>
      </c>
      <c r="P16" s="302">
        <v>361.5</v>
      </c>
      <c r="Q16" s="302">
        <v>154.1</v>
      </c>
      <c r="R16" s="302">
        <v>225</v>
      </c>
      <c r="S16" s="302">
        <v>-304</v>
      </c>
      <c r="T16" s="302">
        <v>72.7</v>
      </c>
      <c r="U16" s="302">
        <v>850.4</v>
      </c>
      <c r="V16" s="302">
        <v>84</v>
      </c>
      <c r="W16" s="302">
        <v>-10.7</v>
      </c>
      <c r="X16" s="302">
        <v>775.9</v>
      </c>
      <c r="Y16" s="303">
        <v>997.1</v>
      </c>
      <c r="Z16" s="303">
        <v>2726.6</v>
      </c>
      <c r="AA16" s="303">
        <v>2983.1</v>
      </c>
      <c r="AB16" s="319">
        <v>2011.7</v>
      </c>
      <c r="AC16" s="85"/>
      <c r="AD16" s="85"/>
      <c r="AE16" s="85"/>
      <c r="AF16" s="85"/>
      <c r="AG16" s="85"/>
      <c r="AH16" s="85"/>
      <c r="AI16" s="63"/>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row>
    <row r="17" spans="1:81">
      <c r="A17" s="114" t="s">
        <v>353</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97">
        <f>'Fin (Tb10)'!B17</f>
        <v>4076.9</v>
      </c>
      <c r="Z17" s="97">
        <f>'Fin (Tb10)'!C17</f>
        <v>6914.6</v>
      </c>
      <c r="AA17" s="97">
        <f>'Fin (Tb10)'!D17</f>
        <v>8704.2999999999993</v>
      </c>
      <c r="AB17" s="97">
        <f>'Fin (Tb10)'!E17</f>
        <v>11103.8</v>
      </c>
      <c r="AC17" s="80">
        <f>'Fin (Tb10)'!F17</f>
        <v>8150</v>
      </c>
      <c r="AD17" s="80">
        <f>'Fin (Tb10)'!G17</f>
        <v>8323.5</v>
      </c>
      <c r="AE17" s="80">
        <f>'Fin (Tb10)'!H17</f>
        <v>9085</v>
      </c>
      <c r="AF17" s="80">
        <f>'Fin (Tb10)'!I17</f>
        <v>5490.2</v>
      </c>
      <c r="AG17" s="80">
        <f>'Fin (Tb10)'!J17</f>
        <v>5543.2</v>
      </c>
      <c r="AH17" s="80">
        <f>'Fin (Tb10)'!K17</f>
        <v>5098.8</v>
      </c>
    </row>
    <row r="18" spans="1:81">
      <c r="A18" s="402" t="s">
        <v>354</v>
      </c>
      <c r="B18" s="302"/>
      <c r="C18" s="302">
        <v>101.5</v>
      </c>
      <c r="D18" s="302">
        <v>195.6</v>
      </c>
      <c r="E18" s="302">
        <v>296.5</v>
      </c>
      <c r="F18" s="302">
        <v>303.60000000000002</v>
      </c>
      <c r="G18" s="302">
        <v>429.3</v>
      </c>
      <c r="H18" s="302">
        <v>175.5</v>
      </c>
      <c r="I18" s="302">
        <v>378.1</v>
      </c>
      <c r="J18" s="302">
        <v>297.8</v>
      </c>
      <c r="K18" s="302">
        <v>243.2</v>
      </c>
      <c r="L18" s="302">
        <v>354.2</v>
      </c>
      <c r="M18" s="302">
        <v>83.7</v>
      </c>
      <c r="N18" s="302">
        <v>397.8</v>
      </c>
      <c r="O18" s="302">
        <v>705.5</v>
      </c>
      <c r="P18" s="302">
        <v>645.20000000000005</v>
      </c>
      <c r="Q18" s="302">
        <v>1377.9</v>
      </c>
      <c r="R18" s="302">
        <v>1599</v>
      </c>
      <c r="S18" s="302">
        <v>1130</v>
      </c>
      <c r="T18" s="302">
        <v>4694.7</v>
      </c>
      <c r="U18" s="302">
        <v>2684.4</v>
      </c>
      <c r="V18" s="302">
        <v>2191.9</v>
      </c>
      <c r="W18" s="302">
        <v>1913.2</v>
      </c>
      <c r="X18" s="302">
        <v>3500.1</v>
      </c>
      <c r="Y18" s="303">
        <v>4076.9</v>
      </c>
      <c r="Z18" s="403">
        <v>6609.6</v>
      </c>
      <c r="AA18" s="403">
        <v>8704.2999999999993</v>
      </c>
      <c r="AB18" s="303">
        <v>10970.2</v>
      </c>
      <c r="AC18" s="85"/>
      <c r="AD18" s="85"/>
      <c r="AE18" s="80"/>
      <c r="AF18" s="80"/>
      <c r="AG18" s="80"/>
      <c r="AH18" s="80"/>
      <c r="AI18" s="23"/>
    </row>
    <row r="19" spans="1:81">
      <c r="A19" s="338" t="s">
        <v>355</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97">
        <f>'Fin (Tb10)'!B18</f>
        <v>3079.8</v>
      </c>
      <c r="Z19" s="97">
        <f>'Fin (Tb10)'!C18</f>
        <v>4188.1000000000004</v>
      </c>
      <c r="AA19" s="97">
        <f>'Fin (Tb10)'!D18</f>
        <v>5721.1</v>
      </c>
      <c r="AB19" s="97">
        <f>'Fin (Tb10)'!E18</f>
        <v>9119</v>
      </c>
      <c r="AC19" s="80">
        <f>'Fin (Tb10)'!F18</f>
        <v>9652</v>
      </c>
      <c r="AD19" s="80">
        <f>'Fin (Tb10)'!G18</f>
        <v>8167.9</v>
      </c>
      <c r="AE19" s="80">
        <f>'Fin (Tb10)'!H18</f>
        <v>7838.6</v>
      </c>
      <c r="AF19" s="80">
        <f>'Fin (Tb10)'!I18</f>
        <v>4499.7</v>
      </c>
      <c r="AG19" s="80">
        <f>'Fin (Tb10)'!J18</f>
        <v>3978.8</v>
      </c>
      <c r="AH19" s="80">
        <f>'Fin (Tb10)'!K18</f>
        <v>2262.1999999999998</v>
      </c>
    </row>
    <row r="20" spans="1:81">
      <c r="A20" s="463" t="s">
        <v>356</v>
      </c>
      <c r="B20" s="302"/>
      <c r="C20" s="302"/>
      <c r="D20" s="302">
        <v>-54.4</v>
      </c>
      <c r="E20" s="302">
        <v>-40.1</v>
      </c>
      <c r="F20" s="302">
        <v>-36.6</v>
      </c>
      <c r="G20" s="302">
        <v>-35.799999999999997</v>
      </c>
      <c r="H20" s="302">
        <v>-95.6</v>
      </c>
      <c r="I20" s="302">
        <v>-46.3</v>
      </c>
      <c r="J20" s="302">
        <v>-40.9</v>
      </c>
      <c r="K20" s="302">
        <v>-37.299999999999997</v>
      </c>
      <c r="L20" s="302">
        <v>-1013.9</v>
      </c>
      <c r="M20" s="302">
        <v>-136.1</v>
      </c>
      <c r="N20" s="302">
        <v>-132.69999999999999</v>
      </c>
      <c r="O20" s="302">
        <v>-404.8</v>
      </c>
      <c r="P20" s="302">
        <v>-283.7</v>
      </c>
      <c r="Q20" s="302">
        <v>-1223.8</v>
      </c>
      <c r="R20" s="302">
        <v>-1374</v>
      </c>
      <c r="S20" s="302">
        <v>-1434</v>
      </c>
      <c r="T20" s="302" t="s">
        <v>357</v>
      </c>
      <c r="U20" s="302">
        <v>-1834</v>
      </c>
      <c r="V20" s="302">
        <v>-2107.9</v>
      </c>
      <c r="W20" s="302">
        <v>-1923.9</v>
      </c>
      <c r="X20" s="302">
        <v>-2724.2</v>
      </c>
      <c r="Y20" s="303">
        <v>-3079.8</v>
      </c>
      <c r="Z20" s="303">
        <v>-4188</v>
      </c>
      <c r="AA20" s="303">
        <v>-5721.1</v>
      </c>
      <c r="AB20" s="303">
        <v>8889.2999999999993</v>
      </c>
      <c r="AC20" s="80"/>
      <c r="AD20" s="80"/>
      <c r="AE20" s="80"/>
      <c r="AF20" s="80"/>
      <c r="AG20" s="80"/>
      <c r="AH20" s="80"/>
      <c r="AI20" s="23"/>
    </row>
    <row r="21" spans="1:81">
      <c r="A21" s="338" t="s">
        <v>358</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97">
        <f>'Fin (Tb10)'!B19</f>
        <v>497.1</v>
      </c>
      <c r="Z21" s="97">
        <f>'Fin (Tb10)'!C19</f>
        <v>1449.1</v>
      </c>
      <c r="AA21" s="97">
        <f>'Fin (Tb10)'!D19</f>
        <v>1419.9</v>
      </c>
      <c r="AB21" s="97">
        <f>'Fin (Tb10)'!E19</f>
        <v>1046.5</v>
      </c>
      <c r="AC21" s="80">
        <f>'Fin (Tb10)'!F19</f>
        <v>-1938</v>
      </c>
      <c r="AD21" s="80">
        <f>'Fin (Tb10)'!G19</f>
        <v>-62.1</v>
      </c>
      <c r="AE21" s="80">
        <f>'Fin (Tb10)'!H19</f>
        <v>602.9</v>
      </c>
      <c r="AF21" s="80">
        <f>'Fin (Tb10)'!I19</f>
        <v>-9.8000000000000007</v>
      </c>
      <c r="AG21" s="80">
        <f>'Fin (Tb10)'!J19</f>
        <v>521.5</v>
      </c>
      <c r="AH21" s="80">
        <f>'Fin (Tb10)'!K19</f>
        <v>898.8</v>
      </c>
    </row>
    <row r="22" spans="1:81">
      <c r="A22" s="464" t="s">
        <v>344</v>
      </c>
      <c r="B22" s="404"/>
      <c r="C22" s="404"/>
      <c r="D22" s="404"/>
      <c r="E22" s="404"/>
      <c r="F22" s="404"/>
      <c r="G22" s="404"/>
      <c r="H22" s="404"/>
      <c r="I22" s="404"/>
      <c r="J22" s="404"/>
      <c r="K22" s="404"/>
      <c r="L22" s="404"/>
      <c r="M22" s="404"/>
      <c r="N22" s="404"/>
      <c r="O22" s="404"/>
      <c r="P22" s="404"/>
      <c r="Q22" s="404"/>
      <c r="R22" s="404"/>
      <c r="S22" s="130"/>
      <c r="T22" s="130"/>
      <c r="U22" s="130"/>
      <c r="V22" s="130"/>
      <c r="W22" s="130"/>
      <c r="X22" s="130"/>
      <c r="Y22" s="97">
        <f>'Fin (Tb10)'!B20</f>
        <v>3470.2</v>
      </c>
      <c r="Z22" s="97">
        <f>'Fin (Tb10)'!C20</f>
        <v>5498.9</v>
      </c>
      <c r="AA22" s="97">
        <f>'Fin (Tb10)'!D20</f>
        <v>6784.3</v>
      </c>
      <c r="AB22" s="97">
        <f>'Fin (Tb10)'!E20</f>
        <v>9674.4</v>
      </c>
      <c r="AC22" s="80">
        <f>'Fin (Tb10)'!F20</f>
        <v>7250</v>
      </c>
      <c r="AD22" s="80">
        <f>'Fin (Tb10)'!G20</f>
        <v>7423.5</v>
      </c>
      <c r="AE22" s="80">
        <f>'Fin (Tb10)'!H20</f>
        <v>7785.01</v>
      </c>
      <c r="AF22" s="80">
        <f>'Fin (Tb10)'!I20</f>
        <v>3990.2</v>
      </c>
      <c r="AG22" s="80">
        <f>'Fin (Tb10)'!J20</f>
        <v>3493.2</v>
      </c>
      <c r="AH22" s="80">
        <f>'Fin (Tb10)'!K20</f>
        <v>2898.8</v>
      </c>
    </row>
    <row r="23" spans="1:81">
      <c r="A23" s="464" t="s">
        <v>345</v>
      </c>
      <c r="B23" s="405"/>
      <c r="C23" s="405"/>
      <c r="D23" s="405"/>
      <c r="E23" s="405"/>
      <c r="F23" s="405"/>
      <c r="G23" s="405"/>
      <c r="H23" s="405"/>
      <c r="I23" s="405"/>
      <c r="J23" s="405"/>
      <c r="K23" s="405"/>
      <c r="L23" s="405"/>
      <c r="M23" s="405"/>
      <c r="N23" s="405"/>
      <c r="O23" s="405"/>
      <c r="P23" s="405"/>
      <c r="Q23" s="405"/>
      <c r="R23" s="405"/>
      <c r="S23" s="133"/>
      <c r="T23" s="133"/>
      <c r="U23" s="133"/>
      <c r="V23" s="133"/>
      <c r="W23" s="133"/>
      <c r="X23" s="133"/>
      <c r="Y23" s="97">
        <f>'Fin (Tb10)'!B21</f>
        <v>2973.1</v>
      </c>
      <c r="Z23" s="97">
        <f>'Fin (Tb10)'!C21</f>
        <v>4049.8</v>
      </c>
      <c r="AA23" s="97">
        <f>'Fin (Tb10)'!D21</f>
        <v>5364.4</v>
      </c>
      <c r="AB23" s="97">
        <f>'Fin (Tb10)'!E21</f>
        <v>8627.9</v>
      </c>
      <c r="AC23" s="80">
        <f>'Fin (Tb10)'!F21</f>
        <v>9188</v>
      </c>
      <c r="AD23" s="80">
        <f>'Fin (Tb10)'!G21</f>
        <v>7485.5</v>
      </c>
      <c r="AE23" s="80">
        <f>'Fin (Tb10)'!H21</f>
        <v>7182.1</v>
      </c>
      <c r="AF23" s="80">
        <f>'Fin (Tb10)'!I21</f>
        <v>4000</v>
      </c>
      <c r="AG23" s="80">
        <f>'Fin (Tb10)'!J21</f>
        <v>2971.8</v>
      </c>
      <c r="AH23" s="80">
        <f>'Fin (Tb10)'!K21</f>
        <v>2000</v>
      </c>
    </row>
    <row r="24" spans="1:81">
      <c r="A24" s="338" t="s">
        <v>359</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97">
        <f>'Fin (Tb10)'!B22</f>
        <v>500</v>
      </c>
      <c r="Z24" s="97">
        <f>'Fin (Tb10)'!C22</f>
        <v>1277.4000000000001</v>
      </c>
      <c r="AA24" s="97">
        <f>'Fin (Tb10)'!D22</f>
        <v>1563.3</v>
      </c>
      <c r="AB24" s="97">
        <f>'Fin (Tb10)'!E22</f>
        <v>938.3</v>
      </c>
      <c r="AC24" s="80">
        <f>'Fin (Tb10)'!F22</f>
        <v>436</v>
      </c>
      <c r="AD24" s="80">
        <f>'Fin (Tb10)'!G22</f>
        <v>217.7</v>
      </c>
      <c r="AE24" s="80">
        <f>'Fin (Tb10)'!H22</f>
        <v>643.6</v>
      </c>
      <c r="AF24" s="80">
        <f>'Fin (Tb10)'!I22</f>
        <v>1000.3</v>
      </c>
      <c r="AG24" s="80">
        <f>'Fin (Tb10)'!J22</f>
        <v>1042.9000000000001</v>
      </c>
      <c r="AH24" s="80">
        <f>'Fin (Tb10)'!K22</f>
        <v>1937.9</v>
      </c>
    </row>
    <row r="25" spans="1:81">
      <c r="A25" s="464" t="s">
        <v>344</v>
      </c>
      <c r="B25" s="405"/>
      <c r="C25" s="405"/>
      <c r="D25" s="405"/>
      <c r="E25" s="405"/>
      <c r="F25" s="405"/>
      <c r="G25" s="405"/>
      <c r="H25" s="405"/>
      <c r="I25" s="405"/>
      <c r="J25" s="405"/>
      <c r="K25" s="405"/>
      <c r="L25" s="405"/>
      <c r="M25" s="405"/>
      <c r="N25" s="405"/>
      <c r="O25" s="405"/>
      <c r="P25" s="405"/>
      <c r="Q25" s="405"/>
      <c r="R25" s="405"/>
      <c r="S25" s="133"/>
      <c r="T25" s="133"/>
      <c r="U25" s="133"/>
      <c r="V25" s="133"/>
      <c r="W25" s="133"/>
      <c r="X25" s="133"/>
      <c r="Y25" s="97">
        <f>'Fin (Tb10)'!B23</f>
        <v>606.70000000000005</v>
      </c>
      <c r="Z25" s="97">
        <f>'Fin (Tb10)'!C23</f>
        <v>1415.7</v>
      </c>
      <c r="AA25" s="97">
        <f>'Fin (Tb10)'!D23</f>
        <v>1920</v>
      </c>
      <c r="AB25" s="97">
        <f>'Fin (Tb10)'!E23</f>
        <v>1429.4</v>
      </c>
      <c r="AC25" s="80">
        <f>'Fin (Tb10)'!F23</f>
        <v>900</v>
      </c>
      <c r="AD25" s="80">
        <f>'Fin (Tb10)'!G23</f>
        <v>900</v>
      </c>
      <c r="AE25" s="80">
        <f>'Fin (Tb10)'!H23</f>
        <v>1300</v>
      </c>
      <c r="AF25" s="80">
        <f>'Fin (Tb10)'!I23</f>
        <v>1500</v>
      </c>
      <c r="AG25" s="80">
        <f>'Fin (Tb10)'!J23</f>
        <v>2050</v>
      </c>
      <c r="AH25" s="80">
        <f>'Fin (Tb10)'!K23</f>
        <v>2200</v>
      </c>
    </row>
    <row r="26" spans="1:81">
      <c r="A26" s="464" t="s">
        <v>345</v>
      </c>
      <c r="B26" s="405"/>
      <c r="C26" s="405"/>
      <c r="D26" s="405"/>
      <c r="E26" s="405"/>
      <c r="F26" s="405"/>
      <c r="G26" s="405"/>
      <c r="H26" s="405"/>
      <c r="I26" s="405"/>
      <c r="J26" s="405"/>
      <c r="K26" s="405"/>
      <c r="L26" s="405"/>
      <c r="M26" s="405"/>
      <c r="N26" s="405"/>
      <c r="O26" s="405"/>
      <c r="P26" s="405"/>
      <c r="Q26" s="405"/>
      <c r="R26" s="405"/>
      <c r="S26" s="133"/>
      <c r="T26" s="133"/>
      <c r="U26" s="133"/>
      <c r="V26" s="133"/>
      <c r="W26" s="133"/>
      <c r="X26" s="133"/>
      <c r="Y26" s="97">
        <f>'Fin (Tb10)'!B24</f>
        <v>106.7</v>
      </c>
      <c r="Z26" s="97">
        <f>'Fin (Tb10)'!C24</f>
        <v>138.30000000000001</v>
      </c>
      <c r="AA26" s="97">
        <f>'Fin (Tb10)'!D24</f>
        <v>356.7</v>
      </c>
      <c r="AB26" s="97">
        <f>'Fin (Tb10)'!E24</f>
        <v>491.1</v>
      </c>
      <c r="AC26" s="80">
        <f>'Fin (Tb10)'!F24</f>
        <v>464</v>
      </c>
      <c r="AD26" s="80">
        <f>'Fin (Tb10)'!G24</f>
        <v>682.3</v>
      </c>
      <c r="AE26" s="80">
        <f>'Fin (Tb10)'!H24</f>
        <v>656.4</v>
      </c>
      <c r="AF26" s="80">
        <f>'Fin (Tb10)'!I24</f>
        <v>499.7</v>
      </c>
      <c r="AG26" s="80">
        <f>'Fin (Tb10)'!J24</f>
        <v>1007.1</v>
      </c>
      <c r="AH26" s="80">
        <f>'Fin (Tb10)'!K24</f>
        <v>262.2</v>
      </c>
    </row>
    <row r="27" spans="1:81">
      <c r="A27" s="338" t="s">
        <v>348</v>
      </c>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97">
        <f>'Fin (Tb10)'!B25</f>
        <v>200</v>
      </c>
      <c r="Z27" s="97">
        <f>'Fin (Tb10)'!C25</f>
        <v>305</v>
      </c>
      <c r="AA27" s="97" t="str">
        <f>'Fin (Tb10)'!D25</f>
        <v>-</v>
      </c>
      <c r="AB27" s="97" t="str">
        <f>'Fin (Tb10)'!E25</f>
        <v>-</v>
      </c>
      <c r="AC27" s="80" t="str">
        <f>'Fin (Tb10)'!F25</f>
        <v>-</v>
      </c>
      <c r="AD27" s="80">
        <f>'Fin (Tb10)'!G25</f>
        <v>38</v>
      </c>
      <c r="AE27" s="80" t="str">
        <f>'Fin (Tb10)'!H25</f>
        <v>-</v>
      </c>
      <c r="AF27" s="80" t="str">
        <f>'Fin (Tb10)'!I25</f>
        <v>-</v>
      </c>
      <c r="AG27" s="80" t="str">
        <f>'Fin (Tb10)'!J25</f>
        <v>-</v>
      </c>
      <c r="AH27" s="425"/>
    </row>
    <row r="28" spans="1:81">
      <c r="A28" s="463" t="s">
        <v>360</v>
      </c>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3"/>
      <c r="Z28" s="303">
        <v>305</v>
      </c>
      <c r="AA28" s="319" t="s">
        <v>128</v>
      </c>
      <c r="AB28" s="310" t="s">
        <v>128</v>
      </c>
      <c r="AC28" s="85"/>
      <c r="AD28" s="85"/>
      <c r="AE28" s="85"/>
      <c r="AF28" s="85"/>
      <c r="AG28" s="85"/>
      <c r="AH28" s="426"/>
      <c r="AI28" s="23"/>
    </row>
    <row r="29" spans="1:81">
      <c r="A29" s="463" t="s">
        <v>424</v>
      </c>
      <c r="B29" s="302">
        <v>-35</v>
      </c>
      <c r="C29" s="302">
        <v>44.4</v>
      </c>
      <c r="D29" s="302">
        <v>-13.2</v>
      </c>
      <c r="E29" s="302">
        <v>5.3</v>
      </c>
      <c r="F29" s="302">
        <v>-22.4</v>
      </c>
      <c r="G29" s="302">
        <v>-68.7</v>
      </c>
      <c r="H29" s="302">
        <v>-111.8</v>
      </c>
      <c r="I29" s="302">
        <v>-229.4</v>
      </c>
      <c r="J29" s="302">
        <v>-164.2</v>
      </c>
      <c r="K29" s="302">
        <v>19.100000000000001</v>
      </c>
      <c r="L29" s="406"/>
      <c r="M29" s="406"/>
      <c r="N29" s="406"/>
      <c r="O29" s="406"/>
      <c r="P29" s="406"/>
      <c r="Q29" s="406"/>
      <c r="R29" s="406"/>
      <c r="S29" s="302"/>
      <c r="T29" s="302"/>
      <c r="U29" s="302"/>
      <c r="V29" s="302"/>
      <c r="W29" s="302"/>
      <c r="X29" s="302"/>
      <c r="Y29" s="303"/>
      <c r="Z29" s="303"/>
      <c r="AA29" s="303"/>
      <c r="AB29" s="303"/>
      <c r="AC29" s="85"/>
      <c r="AD29" s="85"/>
      <c r="AE29" s="85"/>
      <c r="AF29" s="85"/>
      <c r="AG29" s="85"/>
      <c r="AH29" s="426"/>
      <c r="AI29" s="23"/>
    </row>
    <row r="30" spans="1:81">
      <c r="A30" s="463" t="s">
        <v>425</v>
      </c>
      <c r="B30" s="406"/>
      <c r="C30" s="406"/>
      <c r="D30" s="406"/>
      <c r="E30" s="406"/>
      <c r="F30" s="406"/>
      <c r="G30" s="406"/>
      <c r="H30" s="406"/>
      <c r="I30" s="406"/>
      <c r="J30" s="406"/>
      <c r="K30" s="406"/>
      <c r="L30" s="302"/>
      <c r="M30" s="302">
        <v>68.400000000000006</v>
      </c>
      <c r="N30" s="302">
        <v>-147.6</v>
      </c>
      <c r="O30" s="302">
        <v>74.900000000000006</v>
      </c>
      <c r="P30" s="302"/>
      <c r="Q30" s="406"/>
      <c r="R30" s="406"/>
      <c r="S30" s="302"/>
      <c r="T30" s="302"/>
      <c r="U30" s="302"/>
      <c r="V30" s="302"/>
      <c r="W30" s="302"/>
      <c r="X30" s="302"/>
      <c r="Y30" s="303"/>
      <c r="Z30" s="303"/>
      <c r="AA30" s="303"/>
      <c r="AB30" s="303"/>
      <c r="AC30" s="85"/>
      <c r="AD30" s="85"/>
      <c r="AE30" s="85"/>
      <c r="AF30" s="85"/>
      <c r="AG30" s="85"/>
      <c r="AH30" s="426"/>
      <c r="AI30" s="23"/>
    </row>
    <row r="31" spans="1:81" s="187" customFormat="1">
      <c r="A31" s="463" t="s">
        <v>361</v>
      </c>
      <c r="B31" s="302"/>
      <c r="C31" s="302"/>
      <c r="D31" s="302"/>
      <c r="E31" s="302"/>
      <c r="F31" s="302"/>
      <c r="G31" s="302"/>
      <c r="H31" s="302"/>
      <c r="I31" s="302"/>
      <c r="J31" s="302"/>
      <c r="K31" s="302"/>
      <c r="L31" s="302">
        <v>0.1</v>
      </c>
      <c r="M31" s="302">
        <v>175.6</v>
      </c>
      <c r="N31" s="302" t="s">
        <v>128</v>
      </c>
      <c r="O31" s="302" t="s">
        <v>128</v>
      </c>
      <c r="P31" s="302">
        <v>29.8</v>
      </c>
      <c r="Q31" s="302">
        <v>-55.6</v>
      </c>
      <c r="R31" s="302">
        <v>-69.2</v>
      </c>
      <c r="S31" s="302">
        <v>-12.8</v>
      </c>
      <c r="T31" s="302">
        <v>-126.9</v>
      </c>
      <c r="U31" s="302" t="s">
        <v>128</v>
      </c>
      <c r="V31" s="302">
        <v>34</v>
      </c>
      <c r="W31" s="302">
        <v>-90.7</v>
      </c>
      <c r="X31" s="302">
        <v>-735.9</v>
      </c>
      <c r="Y31" s="303">
        <v>218.9</v>
      </c>
      <c r="Z31" s="303">
        <v>-397.8</v>
      </c>
      <c r="AA31" s="303">
        <v>-173.6</v>
      </c>
      <c r="AB31" s="319">
        <v>-69.2</v>
      </c>
      <c r="AC31" s="85"/>
      <c r="AD31" s="85"/>
      <c r="AE31" s="85"/>
      <c r="AF31" s="85"/>
      <c r="AG31" s="85"/>
      <c r="AH31" s="426"/>
      <c r="AI31" s="64"/>
    </row>
    <row r="32" spans="1:81">
      <c r="A32" s="311"/>
      <c r="B32" s="407"/>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85"/>
      <c r="AD32" s="85"/>
      <c r="AE32" s="85"/>
      <c r="AF32" s="85"/>
      <c r="AG32" s="85"/>
      <c r="AH32" s="425"/>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row>
    <row r="33" spans="1:81" s="185" customFormat="1">
      <c r="A33" s="278" t="s">
        <v>335</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82">
        <f>'Fin (Tb10)'!B27</f>
        <v>161.9</v>
      </c>
      <c r="Z33" s="82">
        <f>'Fin (Tb10)'!C27</f>
        <v>343.5</v>
      </c>
      <c r="AA33" s="82">
        <f>'Fin (Tb10)'!D27</f>
        <v>421.8</v>
      </c>
      <c r="AB33" s="82">
        <f>'Fin (Tb10)'!E27</f>
        <v>315</v>
      </c>
      <c r="AC33" s="81">
        <f>'Fin (Tb10)'!F27</f>
        <v>3531.6</v>
      </c>
      <c r="AD33" s="81">
        <f>'Fin (Tb10)'!G27</f>
        <v>1683</v>
      </c>
      <c r="AE33" s="81">
        <f>'Fin (Tb10)'!H27</f>
        <v>593.1</v>
      </c>
      <c r="AF33" s="81">
        <f>'Fin (Tb10)'!I27</f>
        <v>579.79999999999995</v>
      </c>
      <c r="AG33" s="81">
        <f>'Fin (Tb10)'!J27</f>
        <v>-349.3</v>
      </c>
      <c r="AH33" s="81">
        <f>'Fin (Tb10)'!K27</f>
        <v>-2136.9</v>
      </c>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row>
    <row r="34" spans="1:81" s="185" customFormat="1">
      <c r="A34" s="408" t="s">
        <v>362</v>
      </c>
      <c r="B34" s="292">
        <f t="shared" ref="B34:J34" si="1">B45+B51+B57</f>
        <v>1.2999999999999972</v>
      </c>
      <c r="C34" s="292">
        <f t="shared" si="1"/>
        <v>12</v>
      </c>
      <c r="D34" s="292">
        <f t="shared" si="1"/>
        <v>-59.099999999999994</v>
      </c>
      <c r="E34" s="292">
        <f t="shared" si="1"/>
        <v>39.399999999999991</v>
      </c>
      <c r="F34" s="292">
        <f t="shared" si="1"/>
        <v>51.699999999999996</v>
      </c>
      <c r="G34" s="292">
        <f t="shared" si="1"/>
        <v>-113</v>
      </c>
      <c r="H34" s="292">
        <f t="shared" si="1"/>
        <v>-43.599999999999994</v>
      </c>
      <c r="I34" s="292">
        <f t="shared" si="1"/>
        <v>10.099999999999998</v>
      </c>
      <c r="J34" s="292">
        <f t="shared" si="1"/>
        <v>-73.3</v>
      </c>
      <c r="K34" s="292">
        <f>K45+K51+K57</f>
        <v>-105.3</v>
      </c>
      <c r="L34" s="292">
        <v>178.2</v>
      </c>
      <c r="M34" s="292">
        <v>45.2</v>
      </c>
      <c r="N34" s="292">
        <v>241.9</v>
      </c>
      <c r="O34" s="292">
        <v>-126.6</v>
      </c>
      <c r="P34" s="292">
        <v>-307</v>
      </c>
      <c r="Q34" s="292">
        <v>-325.39999999999998</v>
      </c>
      <c r="R34" s="292">
        <v>-163.4</v>
      </c>
      <c r="S34" s="292">
        <v>-219</v>
      </c>
      <c r="T34" s="292">
        <v>-397.3</v>
      </c>
      <c r="U34" s="292">
        <v>-371.9</v>
      </c>
      <c r="V34" s="292">
        <v>-82.1</v>
      </c>
      <c r="W34" s="292">
        <v>-84.9</v>
      </c>
      <c r="X34" s="292">
        <v>25.7</v>
      </c>
      <c r="Y34" s="321">
        <v>161.9</v>
      </c>
      <c r="Z34" s="321">
        <v>343.6</v>
      </c>
      <c r="AA34" s="321">
        <v>421.8</v>
      </c>
      <c r="AB34" s="409">
        <f>AB45</f>
        <v>521</v>
      </c>
      <c r="AC34" s="269"/>
      <c r="AD34" s="269"/>
      <c r="AE34" s="269"/>
      <c r="AF34" s="269"/>
      <c r="AG34" s="269"/>
      <c r="AH34" s="427"/>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row>
    <row r="35" spans="1:81" s="484" customFormat="1" ht="15">
      <c r="A35" s="114" t="s">
        <v>343</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83" t="str">
        <f>'Fin (Tb10)'!B28</f>
        <v>-</v>
      </c>
      <c r="Z35" s="83" t="str">
        <f>'Fin (Tb10)'!C28</f>
        <v>-</v>
      </c>
      <c r="AA35" s="83" t="str">
        <f>'Fin (Tb10)'!D28</f>
        <v>-</v>
      </c>
      <c r="AB35" s="83" t="str">
        <f>'Fin (Tb10)'!E28</f>
        <v>-</v>
      </c>
      <c r="AC35" s="85">
        <f>'Fin (Tb10)'!F28</f>
        <v>2800</v>
      </c>
      <c r="AD35" s="85">
        <f>'Fin (Tb10)'!G28</f>
        <v>1500</v>
      </c>
      <c r="AE35" s="85" t="str">
        <f>'Fin (Tb10)'!H28</f>
        <v>-</v>
      </c>
      <c r="AF35" s="85" t="str">
        <f>'Fin (Tb10)'!I28</f>
        <v>-</v>
      </c>
      <c r="AG35" s="85" t="str">
        <f>'Fin (Tb10)'!J28</f>
        <v>-</v>
      </c>
      <c r="AH35" s="85">
        <f>'Fin (Tb10)'!K28</f>
        <v>-1499.2</v>
      </c>
      <c r="AI35" s="483"/>
      <c r="AJ35" s="483"/>
      <c r="AK35" s="483"/>
      <c r="AL35" s="483"/>
      <c r="AM35" s="483"/>
      <c r="AN35" s="483"/>
      <c r="AO35" s="483"/>
      <c r="AP35" s="483"/>
      <c r="AQ35" s="483"/>
      <c r="AR35" s="483"/>
      <c r="AS35" s="483"/>
      <c r="AT35" s="483"/>
      <c r="AU35" s="483"/>
      <c r="AV35" s="483"/>
      <c r="AW35" s="483"/>
      <c r="AX35" s="483"/>
      <c r="AY35" s="483"/>
      <c r="AZ35" s="483"/>
      <c r="BA35" s="483"/>
      <c r="BB35" s="483"/>
      <c r="BC35" s="483"/>
      <c r="BD35" s="483"/>
      <c r="BE35" s="483"/>
      <c r="BF35" s="483"/>
      <c r="BG35" s="483"/>
      <c r="BH35" s="483"/>
      <c r="BI35" s="483"/>
      <c r="BJ35" s="483"/>
      <c r="BK35" s="483"/>
      <c r="BL35" s="483"/>
      <c r="BM35" s="483"/>
      <c r="BN35" s="483"/>
      <c r="BO35" s="483"/>
      <c r="BP35" s="483"/>
      <c r="BQ35" s="483"/>
      <c r="BR35" s="483"/>
      <c r="BS35" s="483"/>
      <c r="BT35" s="483"/>
      <c r="BU35" s="483"/>
      <c r="BV35" s="483"/>
      <c r="BW35" s="483"/>
      <c r="BX35" s="483"/>
      <c r="BY35" s="483"/>
      <c r="BZ35" s="483"/>
      <c r="CA35" s="483"/>
      <c r="CB35" s="483"/>
      <c r="CC35" s="483"/>
    </row>
    <row r="36" spans="1:81" s="480" customFormat="1" hidden="1">
      <c r="A36" s="393" t="s">
        <v>344</v>
      </c>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83" t="str">
        <f>'Fin (Tb10)'!B29</f>
        <v>-</v>
      </c>
      <c r="Z36" s="83" t="str">
        <f>'Fin (Tb10)'!C29</f>
        <v>-</v>
      </c>
      <c r="AA36" s="83" t="str">
        <f>'Fin (Tb10)'!D29</f>
        <v>-</v>
      </c>
      <c r="AB36" s="83" t="str">
        <f>'Fin (Tb10)'!E29</f>
        <v>-</v>
      </c>
      <c r="AC36" s="85">
        <f>'Fin (Tb10)'!F29</f>
        <v>2800</v>
      </c>
      <c r="AD36" s="85">
        <f>'Fin (Tb10)'!G29</f>
        <v>1500</v>
      </c>
      <c r="AE36" s="85" t="str">
        <f>'Fin (Tb10)'!H29</f>
        <v>-</v>
      </c>
      <c r="AF36" s="85" t="str">
        <f>'Fin (Tb10)'!I29</f>
        <v>-</v>
      </c>
      <c r="AG36" s="85" t="str">
        <f>'Fin (Tb10)'!J29</f>
        <v>-</v>
      </c>
      <c r="AH36" s="85" t="str">
        <f>'Fin (Tb10)'!K29</f>
        <v>-</v>
      </c>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c r="BP36" s="481"/>
      <c r="BQ36" s="481"/>
      <c r="BR36" s="481"/>
      <c r="BS36" s="481"/>
      <c r="BT36" s="481"/>
      <c r="BU36" s="481"/>
      <c r="BV36" s="481"/>
      <c r="BW36" s="481"/>
      <c r="BX36" s="481"/>
      <c r="BY36" s="481"/>
      <c r="BZ36" s="481"/>
      <c r="CA36" s="481"/>
      <c r="CB36" s="481"/>
      <c r="CC36" s="481"/>
    </row>
    <row r="37" spans="1:81" s="480" customFormat="1" hidden="1">
      <c r="A37" s="393" t="s">
        <v>345</v>
      </c>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83" t="str">
        <f>'Fin (Tb10)'!B30</f>
        <v>-</v>
      </c>
      <c r="Z37" s="83" t="str">
        <f>'Fin (Tb10)'!C30</f>
        <v>-</v>
      </c>
      <c r="AA37" s="83" t="str">
        <f>'Fin (Tb10)'!D30</f>
        <v>-</v>
      </c>
      <c r="AB37" s="83" t="str">
        <f>'Fin (Tb10)'!E30</f>
        <v>-</v>
      </c>
      <c r="AC37" s="85" t="str">
        <f>'Fin (Tb10)'!F30</f>
        <v>-</v>
      </c>
      <c r="AD37" s="85" t="str">
        <f>'Fin (Tb10)'!G30</f>
        <v>-</v>
      </c>
      <c r="AE37" s="85" t="str">
        <f>'Fin (Tb10)'!H30</f>
        <v>-</v>
      </c>
      <c r="AF37" s="85" t="str">
        <f>'Fin (Tb10)'!I30</f>
        <v>-</v>
      </c>
      <c r="AG37" s="85" t="str">
        <f>'Fin (Tb10)'!J30</f>
        <v>-</v>
      </c>
      <c r="AH37" s="85">
        <f>'Fin (Tb10)'!K30</f>
        <v>1499.2</v>
      </c>
      <c r="AI37" s="481"/>
      <c r="AJ37" s="481"/>
      <c r="AK37" s="481"/>
      <c r="AL37" s="481"/>
      <c r="AM37" s="481"/>
      <c r="AN37" s="481"/>
      <c r="AO37" s="481"/>
      <c r="AP37" s="481"/>
      <c r="AQ37" s="481"/>
      <c r="AR37" s="481"/>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1"/>
      <c r="BO37" s="481"/>
      <c r="BP37" s="481"/>
      <c r="BQ37" s="481"/>
      <c r="BR37" s="481"/>
      <c r="BS37" s="481"/>
      <c r="BT37" s="481"/>
      <c r="BU37" s="481"/>
      <c r="BV37" s="481"/>
      <c r="BW37" s="481"/>
      <c r="BX37" s="481"/>
      <c r="BY37" s="481"/>
      <c r="BZ37" s="481"/>
      <c r="CA37" s="481"/>
      <c r="CB37" s="481"/>
      <c r="CC37" s="481"/>
    </row>
    <row r="38" spans="1:81">
      <c r="A38" s="114" t="s">
        <v>428</v>
      </c>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83" t="str">
        <f>'Fin (Tb10)'!B31</f>
        <v>-</v>
      </c>
      <c r="Z38" s="83" t="str">
        <f>'Fin (Tb10)'!C31</f>
        <v>-</v>
      </c>
      <c r="AA38" s="83" t="str">
        <f>'Fin (Tb10)'!D31</f>
        <v>-</v>
      </c>
      <c r="AB38" s="83" t="str">
        <f>'Fin (Tb10)'!E31</f>
        <v>-</v>
      </c>
      <c r="AC38" s="85">
        <f>'Fin (Tb10)'!F31</f>
        <v>2800</v>
      </c>
      <c r="AD38" s="85">
        <f>'Fin (Tb10)'!G31</f>
        <v>1500</v>
      </c>
      <c r="AE38" s="85" t="str">
        <f>'Fin (Tb10)'!H31</f>
        <v>-</v>
      </c>
      <c r="AF38" s="85" t="str">
        <f>'Fin (Tb10)'!I31</f>
        <v>-</v>
      </c>
      <c r="AG38" s="85" t="str">
        <f>'Fin (Tb10)'!J31</f>
        <v>-</v>
      </c>
      <c r="AH38" s="85">
        <f>'Fin (Tb10)'!K31</f>
        <v>-1499.2</v>
      </c>
    </row>
    <row r="39" spans="1:81">
      <c r="A39" s="393" t="s">
        <v>426</v>
      </c>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83" t="str">
        <f>'Fin (Tb10)'!B32</f>
        <v>-</v>
      </c>
      <c r="Z39" s="83" t="str">
        <f>'Fin (Tb10)'!C32</f>
        <v>-</v>
      </c>
      <c r="AA39" s="83" t="str">
        <f>'Fin (Tb10)'!D32</f>
        <v>-</v>
      </c>
      <c r="AB39" s="83" t="str">
        <f>'Fin (Tb10)'!E32</f>
        <v>-</v>
      </c>
      <c r="AC39" s="85">
        <f>'Fin (Tb10)'!F32</f>
        <v>2800</v>
      </c>
      <c r="AD39" s="85">
        <f>'Fin (Tb10)'!G32</f>
        <v>1500</v>
      </c>
      <c r="AE39" s="85" t="str">
        <f>'Fin (Tb10)'!H32</f>
        <v>-</v>
      </c>
      <c r="AF39" s="85" t="str">
        <f>'Fin (Tb10)'!I32</f>
        <v>-</v>
      </c>
      <c r="AG39" s="85" t="str">
        <f>'Fin (Tb10)'!J32</f>
        <v>-</v>
      </c>
      <c r="AH39" s="85" t="str">
        <f>'Fin (Tb10)'!K32</f>
        <v>-</v>
      </c>
    </row>
    <row r="40" spans="1:81">
      <c r="A40" s="393" t="s">
        <v>427</v>
      </c>
      <c r="B40" s="302"/>
      <c r="C40" s="302"/>
      <c r="D40" s="302"/>
      <c r="E40" s="302"/>
      <c r="F40" s="302"/>
      <c r="G40" s="302"/>
      <c r="H40" s="302"/>
      <c r="I40" s="302"/>
      <c r="J40" s="302">
        <f>32.06*280-50</f>
        <v>8926.8000000000011</v>
      </c>
      <c r="K40" s="302"/>
      <c r="L40" s="302"/>
      <c r="M40" s="302"/>
      <c r="N40" s="302"/>
      <c r="O40" s="302"/>
      <c r="P40" s="302"/>
      <c r="Q40" s="302"/>
      <c r="R40" s="302"/>
      <c r="S40" s="302"/>
      <c r="T40" s="302"/>
      <c r="U40" s="302"/>
      <c r="V40" s="302"/>
      <c r="W40" s="302"/>
      <c r="X40" s="302"/>
      <c r="Y40" s="83" t="str">
        <f>'Fin (Tb10)'!B33</f>
        <v>-</v>
      </c>
      <c r="Z40" s="83" t="str">
        <f>'Fin (Tb10)'!C33</f>
        <v>-</v>
      </c>
      <c r="AA40" s="83" t="str">
        <f>'Fin (Tb10)'!D33</f>
        <v>-</v>
      </c>
      <c r="AB40" s="83" t="str">
        <f>'Fin (Tb10)'!E33</f>
        <v>-</v>
      </c>
      <c r="AC40" s="85" t="str">
        <f>'Fin (Tb10)'!F33</f>
        <v>-</v>
      </c>
      <c r="AD40" s="85" t="str">
        <f>'Fin (Tb10)'!G33</f>
        <v>-</v>
      </c>
      <c r="AE40" s="85" t="str">
        <f>'Fin (Tb10)'!H33</f>
        <v>-</v>
      </c>
      <c r="AF40" s="85" t="str">
        <f>'Fin (Tb10)'!I33</f>
        <v>-</v>
      </c>
      <c r="AG40" s="85" t="str">
        <f>'Fin (Tb10)'!J33</f>
        <v>-</v>
      </c>
      <c r="AH40" s="85">
        <f>'Fin (Tb10)'!K33</f>
        <v>1499.2</v>
      </c>
    </row>
    <row r="41" spans="1:81" s="484" customFormat="1" ht="15">
      <c r="A41" s="114" t="s">
        <v>349</v>
      </c>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83">
        <f>'Fin (Tb10)'!B34</f>
        <v>161.9</v>
      </c>
      <c r="Z41" s="83">
        <f>'Fin (Tb10)'!C34</f>
        <v>343.5</v>
      </c>
      <c r="AA41" s="83">
        <f>'Fin (Tb10)'!D34</f>
        <v>421.8</v>
      </c>
      <c r="AB41" s="83">
        <f>'Fin (Tb10)'!E34</f>
        <v>315</v>
      </c>
      <c r="AC41" s="85">
        <f>'Fin (Tb10)'!F34</f>
        <v>731.6</v>
      </c>
      <c r="AD41" s="85">
        <f>'Fin (Tb10)'!G34</f>
        <v>183</v>
      </c>
      <c r="AE41" s="85">
        <f>'Fin (Tb10)'!H34</f>
        <v>593.1</v>
      </c>
      <c r="AF41" s="85">
        <f>'Fin (Tb10)'!I34</f>
        <v>579.79999999999995</v>
      </c>
      <c r="AG41" s="85">
        <f>'Fin (Tb10)'!J34</f>
        <v>-349.3</v>
      </c>
      <c r="AH41" s="85">
        <f>'Fin (Tb10)'!K34</f>
        <v>-637.70000000000005</v>
      </c>
    </row>
    <row r="42" spans="1:81" s="480" customFormat="1" hidden="1">
      <c r="A42" s="393" t="s">
        <v>350</v>
      </c>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83">
        <f>'Fin (Tb10)'!B35</f>
        <v>326.2</v>
      </c>
      <c r="Z42" s="83">
        <f>'Fin (Tb10)'!C35</f>
        <v>516.5</v>
      </c>
      <c r="AA42" s="83">
        <f>'Fin (Tb10)'!D35</f>
        <v>610.1</v>
      </c>
      <c r="AB42" s="83">
        <f>'Fin (Tb10)'!E35</f>
        <v>500</v>
      </c>
      <c r="AC42" s="85">
        <f>'Fin (Tb10)'!F35</f>
        <v>930.1</v>
      </c>
      <c r="AD42" s="85">
        <f>'Fin (Tb10)'!G35</f>
        <v>452.8</v>
      </c>
      <c r="AE42" s="85">
        <f>'Fin (Tb10)'!H35</f>
        <v>890.4</v>
      </c>
      <c r="AF42" s="85">
        <f>'Fin (Tb10)'!I35</f>
        <v>971.7</v>
      </c>
      <c r="AG42" s="85">
        <f>'Fin (Tb10)'!J35</f>
        <v>842</v>
      </c>
      <c r="AH42" s="85">
        <f>'Fin (Tb10)'!K35</f>
        <v>605.6</v>
      </c>
    </row>
    <row r="43" spans="1:81" s="480" customFormat="1" hidden="1">
      <c r="A43" s="393" t="s">
        <v>345</v>
      </c>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83">
        <f>'Fin (Tb10)'!B36</f>
        <v>164.3</v>
      </c>
      <c r="Z43" s="83">
        <f>'Fin (Tb10)'!C36</f>
        <v>173</v>
      </c>
      <c r="AA43" s="83">
        <f>'Fin (Tb10)'!D36</f>
        <v>188.3</v>
      </c>
      <c r="AB43" s="83">
        <f>'Fin (Tb10)'!E36</f>
        <v>185</v>
      </c>
      <c r="AC43" s="85">
        <f>'Fin (Tb10)'!F36</f>
        <v>198.5</v>
      </c>
      <c r="AD43" s="85">
        <f>'Fin (Tb10)'!G36</f>
        <v>269.8</v>
      </c>
      <c r="AE43" s="85">
        <f>'Fin (Tb10)'!H36</f>
        <v>297.2</v>
      </c>
      <c r="AF43" s="85">
        <f>'Fin (Tb10)'!I36</f>
        <v>391.9</v>
      </c>
      <c r="AG43" s="85">
        <f>'Fin (Tb10)'!J36</f>
        <v>1191.3</v>
      </c>
      <c r="AH43" s="85">
        <f>'Fin (Tb10)'!K36</f>
        <v>1243.2</v>
      </c>
    </row>
    <row r="44" spans="1:81">
      <c r="A44" s="338" t="s">
        <v>379</v>
      </c>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83">
        <f>'Fin (Tb10)'!B37</f>
        <v>214.8</v>
      </c>
      <c r="Z44" s="83">
        <f>'Fin (Tb10)'!C37</f>
        <v>395.1</v>
      </c>
      <c r="AA44" s="83">
        <f>'Fin (Tb10)'!D37</f>
        <v>477.5</v>
      </c>
      <c r="AB44" s="83">
        <f>'Fin (Tb10)'!E37</f>
        <v>360.3</v>
      </c>
      <c r="AC44" s="85">
        <f>'Fin (Tb10)'!F37</f>
        <v>765.5</v>
      </c>
      <c r="AD44" s="85">
        <f>'Fin (Tb10)'!G37</f>
        <v>54.4</v>
      </c>
      <c r="AE44" s="85">
        <f>'Fin (Tb10)'!H37</f>
        <v>40.799999999999997</v>
      </c>
      <c r="AF44" s="85">
        <f>'Fin (Tb10)'!I37</f>
        <v>-16.600000000000001</v>
      </c>
      <c r="AG44" s="85">
        <f>'Fin (Tb10)'!J37</f>
        <v>-809</v>
      </c>
      <c r="AH44" s="85">
        <f>'Fin (Tb10)'!K37</f>
        <v>-809</v>
      </c>
    </row>
    <row r="45" spans="1:81" s="187" customFormat="1">
      <c r="A45" s="463" t="s">
        <v>379</v>
      </c>
      <c r="B45" s="302">
        <v>70</v>
      </c>
      <c r="C45" s="302">
        <v>130.9</v>
      </c>
      <c r="D45" s="302">
        <v>21</v>
      </c>
      <c r="E45" s="302">
        <v>72.099999999999994</v>
      </c>
      <c r="F45" s="302">
        <v>9.9</v>
      </c>
      <c r="G45" s="302">
        <v>-9.6</v>
      </c>
      <c r="H45" s="302">
        <v>-37.5</v>
      </c>
      <c r="I45" s="302">
        <v>29.4</v>
      </c>
      <c r="J45" s="302">
        <v>19.899999999999999</v>
      </c>
      <c r="K45" s="302">
        <v>-24.8</v>
      </c>
      <c r="L45" s="302">
        <v>19.100000000000001</v>
      </c>
      <c r="M45" s="302">
        <v>-93.6</v>
      </c>
      <c r="N45" s="302">
        <v>-151.9</v>
      </c>
      <c r="O45" s="302">
        <v>-177.9</v>
      </c>
      <c r="P45" s="302">
        <v>-136.5</v>
      </c>
      <c r="Q45" s="302">
        <v>-147.19999999999999</v>
      </c>
      <c r="R45" s="302">
        <v>-84</v>
      </c>
      <c r="S45" s="302">
        <v>-145</v>
      </c>
      <c r="T45" s="302">
        <v>-206.2</v>
      </c>
      <c r="U45" s="302">
        <v>-323.2</v>
      </c>
      <c r="V45" s="302">
        <v>-30</v>
      </c>
      <c r="W45" s="302">
        <v>-27.7</v>
      </c>
      <c r="X45" s="302">
        <v>88.9</v>
      </c>
      <c r="Y45" s="303">
        <v>214.8</v>
      </c>
      <c r="Z45" s="303">
        <v>395.1</v>
      </c>
      <c r="AA45" s="303">
        <v>421.8</v>
      </c>
      <c r="AB45" s="303">
        <f>AB47+AB49</f>
        <v>521</v>
      </c>
      <c r="AC45" s="85"/>
      <c r="AD45" s="85"/>
      <c r="AE45" s="85"/>
      <c r="AF45" s="85"/>
      <c r="AG45" s="85"/>
      <c r="AH45" s="85"/>
      <c r="AI45" s="64"/>
    </row>
    <row r="46" spans="1:81">
      <c r="A46" s="393" t="s">
        <v>429</v>
      </c>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83">
        <f>'Fin (Tb10)'!B35</f>
        <v>326.2</v>
      </c>
      <c r="Z46" s="83">
        <f>'Fin (Tb10)'!C35</f>
        <v>516.5</v>
      </c>
      <c r="AA46" s="83">
        <f>'Fin (Tb10)'!D35</f>
        <v>610.1</v>
      </c>
      <c r="AB46" s="83">
        <f>'Fin (Tb10)'!E35</f>
        <v>500</v>
      </c>
      <c r="AC46" s="85">
        <f>'Fin (Tb10)'!F35</f>
        <v>930.1</v>
      </c>
      <c r="AD46" s="85">
        <f>'Fin (Tb10)'!G35</f>
        <v>452.8</v>
      </c>
      <c r="AE46" s="85">
        <f>'Fin (Tb10)'!H35</f>
        <v>890.4</v>
      </c>
      <c r="AF46" s="85">
        <f>'Fin (Tb10)'!I35</f>
        <v>971.7</v>
      </c>
      <c r="AG46" s="85">
        <f>'Fin (Tb10)'!J35</f>
        <v>842</v>
      </c>
      <c r="AH46" s="85">
        <f>'Fin (Tb10)'!K35</f>
        <v>605.6</v>
      </c>
    </row>
    <row r="47" spans="1:81" s="480" customFormat="1">
      <c r="A47" s="465" t="s">
        <v>430</v>
      </c>
      <c r="B47" s="302">
        <v>87.7</v>
      </c>
      <c r="C47" s="302">
        <v>156.69999999999999</v>
      </c>
      <c r="D47" s="302">
        <v>146.19999999999999</v>
      </c>
      <c r="E47" s="302">
        <v>111.1</v>
      </c>
      <c r="F47" s="302">
        <v>57.5</v>
      </c>
      <c r="G47" s="302">
        <v>48.2</v>
      </c>
      <c r="H47" s="302">
        <v>55.9</v>
      </c>
      <c r="I47" s="302">
        <v>118.5</v>
      </c>
      <c r="J47" s="302">
        <v>99.8</v>
      </c>
      <c r="K47" s="302">
        <v>96.9</v>
      </c>
      <c r="L47" s="302">
        <v>196.5</v>
      </c>
      <c r="M47" s="302">
        <v>302.2</v>
      </c>
      <c r="N47" s="302">
        <v>84.3</v>
      </c>
      <c r="O47" s="302">
        <v>97.5</v>
      </c>
      <c r="P47" s="302">
        <v>82.8</v>
      </c>
      <c r="Q47" s="302">
        <v>94.6</v>
      </c>
      <c r="R47" s="302">
        <v>134</v>
      </c>
      <c r="S47" s="302">
        <v>145</v>
      </c>
      <c r="T47" s="302">
        <v>102.7</v>
      </c>
      <c r="U47" s="302">
        <v>84.3</v>
      </c>
      <c r="V47" s="302">
        <v>89.1</v>
      </c>
      <c r="W47" s="302">
        <v>100.1</v>
      </c>
      <c r="X47" s="302">
        <v>213</v>
      </c>
      <c r="Y47" s="303">
        <v>326.2</v>
      </c>
      <c r="Z47" s="303">
        <v>516.5</v>
      </c>
      <c r="AA47" s="303">
        <v>610.1</v>
      </c>
      <c r="AB47" s="303">
        <v>707.3</v>
      </c>
      <c r="AC47" s="85"/>
      <c r="AD47" s="85"/>
      <c r="AE47" s="85"/>
      <c r="AF47" s="85"/>
      <c r="AG47" s="85"/>
      <c r="AH47" s="85"/>
      <c r="AI47" s="481"/>
    </row>
    <row r="48" spans="1:81">
      <c r="A48" s="393" t="s">
        <v>427</v>
      </c>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83">
        <f>'Fin (Tb10)'!B39</f>
        <v>111.4</v>
      </c>
      <c r="Z48" s="83">
        <f>'Fin (Tb10)'!C39</f>
        <v>121.4</v>
      </c>
      <c r="AA48" s="83">
        <f>'Fin (Tb10)'!D39</f>
        <v>132.6</v>
      </c>
      <c r="AB48" s="83">
        <f>'Fin (Tb10)'!E39</f>
        <v>139.69999999999999</v>
      </c>
      <c r="AC48" s="85">
        <f>'Fin (Tb10)'!F39</f>
        <v>164.6</v>
      </c>
      <c r="AD48" s="85">
        <f>'Fin (Tb10)'!G39</f>
        <v>269.8</v>
      </c>
      <c r="AE48" s="85">
        <f>'Fin (Tb10)'!H39</f>
        <v>297.2</v>
      </c>
      <c r="AF48" s="85">
        <f>'Fin (Tb10)'!I39</f>
        <v>391.9</v>
      </c>
      <c r="AG48" s="85">
        <f>'Fin (Tb10)'!J39</f>
        <v>1191.3</v>
      </c>
      <c r="AH48" s="85">
        <f>'Fin (Tb10)'!K39</f>
        <v>1243.2</v>
      </c>
    </row>
    <row r="49" spans="1:84" s="480" customFormat="1">
      <c r="A49" s="465" t="s">
        <v>431</v>
      </c>
      <c r="B49" s="302">
        <v>-17.7</v>
      </c>
      <c r="C49" s="302">
        <v>-25.8</v>
      </c>
      <c r="D49" s="302">
        <v>-125.2</v>
      </c>
      <c r="E49" s="302">
        <v>-39</v>
      </c>
      <c r="F49" s="302">
        <v>-47.6</v>
      </c>
      <c r="G49" s="302">
        <v>-57.8</v>
      </c>
      <c r="H49" s="302">
        <v>-93.4</v>
      </c>
      <c r="I49" s="302">
        <v>-89.1</v>
      </c>
      <c r="J49" s="302">
        <v>-79.900000000000006</v>
      </c>
      <c r="K49" s="302">
        <v>-121.7</v>
      </c>
      <c r="L49" s="302">
        <v>-177.5</v>
      </c>
      <c r="M49" s="302">
        <v>-395.8</v>
      </c>
      <c r="N49" s="302">
        <v>-236.2</v>
      </c>
      <c r="O49" s="302">
        <v>-275.39999999999998</v>
      </c>
      <c r="P49" s="302">
        <v>-219.3</v>
      </c>
      <c r="Q49" s="302">
        <v>-241.8</v>
      </c>
      <c r="R49" s="302">
        <v>-218</v>
      </c>
      <c r="S49" s="302">
        <v>-290</v>
      </c>
      <c r="T49" s="302">
        <v>-308.89999999999998</v>
      </c>
      <c r="U49" s="302">
        <v>-407.5</v>
      </c>
      <c r="V49" s="302">
        <v>-119.1</v>
      </c>
      <c r="W49" s="302">
        <v>-127.8</v>
      </c>
      <c r="X49" s="302">
        <v>-124.1</v>
      </c>
      <c r="Y49" s="303">
        <v>-111.4</v>
      </c>
      <c r="Z49" s="303">
        <v>-121.4</v>
      </c>
      <c r="AA49" s="303">
        <v>-188.3</v>
      </c>
      <c r="AB49" s="303">
        <v>-186.3</v>
      </c>
      <c r="AC49" s="85"/>
      <c r="AD49" s="85"/>
      <c r="AE49" s="85"/>
      <c r="AF49" s="85"/>
      <c r="AG49" s="85"/>
      <c r="AH49" s="85"/>
      <c r="AI49" s="481"/>
    </row>
    <row r="50" spans="1:84">
      <c r="A50" s="338" t="s">
        <v>432</v>
      </c>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83">
        <f>'Fin (Tb10)'!B40</f>
        <v>16.100000000000001</v>
      </c>
      <c r="Z50" s="83">
        <f>'Fin (Tb10)'!C40</f>
        <v>14.2</v>
      </c>
      <c r="AA50" s="83">
        <f>'Fin (Tb10)'!D40</f>
        <v>14.2</v>
      </c>
      <c r="AB50" s="83" t="str">
        <f>'Fin (Tb10)'!E40</f>
        <v>-</v>
      </c>
      <c r="AC50" s="85" t="str">
        <f>'Fin (Tb10)'!F40</f>
        <v>-</v>
      </c>
      <c r="AD50" s="85">
        <f>'Fin (Tb10)'!G40</f>
        <v>54.4</v>
      </c>
      <c r="AE50" s="85">
        <f>'Fin (Tb10)'!H40</f>
        <v>40.799999999999997</v>
      </c>
      <c r="AF50" s="85">
        <f>'Fin (Tb10)'!I40</f>
        <v>-16.600000000000001</v>
      </c>
      <c r="AG50" s="85">
        <f>'Fin (Tb10)'!J40</f>
        <v>-809</v>
      </c>
      <c r="AH50" s="85">
        <f>'Fin (Tb10)'!K40</f>
        <v>-809</v>
      </c>
    </row>
    <row r="51" spans="1:84" s="187" customFormat="1">
      <c r="A51" s="463" t="s">
        <v>380</v>
      </c>
      <c r="B51" s="302">
        <v>-68.7</v>
      </c>
      <c r="C51" s="302">
        <v>-118.9</v>
      </c>
      <c r="D51" s="302">
        <v>-80.099999999999994</v>
      </c>
      <c r="E51" s="302">
        <v>-32.700000000000003</v>
      </c>
      <c r="F51" s="302">
        <v>41.8</v>
      </c>
      <c r="G51" s="302">
        <v>-103.4</v>
      </c>
      <c r="H51" s="302">
        <v>-129.69999999999999</v>
      </c>
      <c r="I51" s="302">
        <v>-36.6</v>
      </c>
      <c r="J51" s="302">
        <v>-126.9</v>
      </c>
      <c r="K51" s="302">
        <v>-80.5</v>
      </c>
      <c r="L51" s="302">
        <v>-55.7</v>
      </c>
      <c r="M51" s="302">
        <v>-52</v>
      </c>
      <c r="N51" s="302">
        <v>-83.7</v>
      </c>
      <c r="O51" s="302">
        <v>51.3</v>
      </c>
      <c r="P51" s="302">
        <v>11.3</v>
      </c>
      <c r="Q51" s="302">
        <v>-9.9</v>
      </c>
      <c r="R51" s="302">
        <v>-18</v>
      </c>
      <c r="S51" s="302">
        <v>-11</v>
      </c>
      <c r="T51" s="302">
        <v>-14.7</v>
      </c>
      <c r="U51" s="302">
        <v>-16</v>
      </c>
      <c r="V51" s="302">
        <v>-18.3</v>
      </c>
      <c r="W51" s="302">
        <v>-19.399999999999999</v>
      </c>
      <c r="X51" s="302">
        <v>-19.399999999999999</v>
      </c>
      <c r="Y51" s="303">
        <v>-16.100000000000001</v>
      </c>
      <c r="Z51" s="303">
        <v>-14.2</v>
      </c>
      <c r="AA51" s="319" t="s">
        <v>128</v>
      </c>
      <c r="AB51" s="319" t="s">
        <v>128</v>
      </c>
      <c r="AC51" s="85"/>
      <c r="AD51" s="85"/>
      <c r="AE51" s="85"/>
      <c r="AF51" s="85"/>
      <c r="AG51" s="85"/>
      <c r="AH51" s="85"/>
      <c r="AI51" s="64"/>
    </row>
    <row r="52" spans="1:84">
      <c r="A52" s="393" t="s">
        <v>429</v>
      </c>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83" t="str">
        <f>'Fin (Tb10)'!B41</f>
        <v>-</v>
      </c>
      <c r="Z52" s="83" t="str">
        <f>'Fin (Tb10)'!C41</f>
        <v>-</v>
      </c>
      <c r="AA52" s="83" t="str">
        <f>'Fin (Tb10)'!D41</f>
        <v>-</v>
      </c>
      <c r="AB52" s="83" t="str">
        <f>'Fin (Tb10)'!E41</f>
        <v>-</v>
      </c>
      <c r="AC52" s="85" t="str">
        <f>'Fin (Tb10)'!F41</f>
        <v>-</v>
      </c>
      <c r="AD52" s="85">
        <f>'Fin (Tb10)'!G41</f>
        <v>54.4</v>
      </c>
      <c r="AE52" s="85">
        <f>'Fin (Tb10)'!H41</f>
        <v>40.799999999999997</v>
      </c>
      <c r="AF52" s="85" t="str">
        <f>'Fin (Tb10)'!I41</f>
        <v>-</v>
      </c>
      <c r="AG52" s="85" t="str">
        <f>'Fin (Tb10)'!J41</f>
        <v>-</v>
      </c>
      <c r="AH52" s="85" t="str">
        <f>'Fin (Tb10)'!K41</f>
        <v>-</v>
      </c>
    </row>
    <row r="53" spans="1:84" s="480" customFormat="1">
      <c r="A53" s="465" t="s">
        <v>430</v>
      </c>
      <c r="B53" s="302">
        <v>20.399999999999999</v>
      </c>
      <c r="C53" s="302">
        <v>0</v>
      </c>
      <c r="D53" s="302">
        <v>0</v>
      </c>
      <c r="E53" s="302">
        <v>0</v>
      </c>
      <c r="F53" s="302">
        <v>96.8</v>
      </c>
      <c r="G53" s="302"/>
      <c r="H53" s="302"/>
      <c r="I53" s="302"/>
      <c r="J53" s="302"/>
      <c r="K53" s="302"/>
      <c r="L53" s="302">
        <v>214.8</v>
      </c>
      <c r="M53" s="302">
        <v>190.8</v>
      </c>
      <c r="N53" s="302">
        <v>477.5</v>
      </c>
      <c r="O53" s="302" t="s">
        <v>128</v>
      </c>
      <c r="P53" s="302" t="s">
        <v>128</v>
      </c>
      <c r="Q53" s="302" t="s">
        <v>128</v>
      </c>
      <c r="R53" s="302" t="s">
        <v>128</v>
      </c>
      <c r="S53" s="302" t="s">
        <v>128</v>
      </c>
      <c r="T53" s="302" t="s">
        <v>128</v>
      </c>
      <c r="U53" s="302" t="s">
        <v>128</v>
      </c>
      <c r="V53" s="302" t="s">
        <v>128</v>
      </c>
      <c r="W53" s="302" t="s">
        <v>128</v>
      </c>
      <c r="X53" s="302" t="s">
        <v>128</v>
      </c>
      <c r="Y53" s="319" t="s">
        <v>128</v>
      </c>
      <c r="Z53" s="319" t="s">
        <v>128</v>
      </c>
      <c r="AA53" s="319" t="s">
        <v>128</v>
      </c>
      <c r="AB53" s="319" t="s">
        <v>128</v>
      </c>
      <c r="AC53" s="85"/>
      <c r="AD53" s="85"/>
      <c r="AE53" s="85"/>
      <c r="AF53" s="85"/>
      <c r="AG53" s="85"/>
      <c r="AH53" s="85"/>
      <c r="AI53" s="481"/>
    </row>
    <row r="54" spans="1:84">
      <c r="A54" s="393" t="s">
        <v>427</v>
      </c>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83">
        <f>'Fin (Tb10)'!B42</f>
        <v>16.100000000000001</v>
      </c>
      <c r="Z54" s="83">
        <f>'Fin (Tb10)'!C42</f>
        <v>14.2</v>
      </c>
      <c r="AA54" s="83">
        <f>'Fin (Tb10)'!D42</f>
        <v>14.2</v>
      </c>
      <c r="AB54" s="83" t="str">
        <f>'Fin (Tb10)'!E42</f>
        <v>-</v>
      </c>
      <c r="AC54" s="85" t="str">
        <f>'Fin (Tb10)'!F42</f>
        <v>-</v>
      </c>
      <c r="AD54" s="85" t="str">
        <f>'Fin (Tb10)'!G42</f>
        <v>-</v>
      </c>
      <c r="AE54" s="85" t="str">
        <f>'Fin (Tb10)'!H42</f>
        <v>-</v>
      </c>
      <c r="AF54" s="85">
        <f>'Fin (Tb10)'!I42</f>
        <v>16.600000000000001</v>
      </c>
      <c r="AG54" s="85">
        <f>'Fin (Tb10)'!J42</f>
        <v>809</v>
      </c>
      <c r="AH54" s="85">
        <f>'Fin (Tb10)'!K42</f>
        <v>809</v>
      </c>
    </row>
    <row r="55" spans="1:84" s="480" customFormat="1">
      <c r="A55" s="465" t="s">
        <v>431</v>
      </c>
      <c r="B55" s="302">
        <v>-89.1</v>
      </c>
      <c r="C55" s="302">
        <v>-118.9</v>
      </c>
      <c r="D55" s="302">
        <v>-80.099999999999994</v>
      </c>
      <c r="E55" s="302">
        <v>-32.700000000000003</v>
      </c>
      <c r="F55" s="302">
        <v>-55</v>
      </c>
      <c r="G55" s="302">
        <v>-103.4</v>
      </c>
      <c r="H55" s="302">
        <v>-129.69999999999999</v>
      </c>
      <c r="I55" s="302">
        <v>-36.6</v>
      </c>
      <c r="J55" s="302">
        <v>-126.9</v>
      </c>
      <c r="K55" s="302">
        <v>-80.5</v>
      </c>
      <c r="L55" s="302"/>
      <c r="M55" s="302"/>
      <c r="N55" s="302"/>
      <c r="O55" s="302">
        <v>-83.7</v>
      </c>
      <c r="P55" s="302">
        <v>-44.6</v>
      </c>
      <c r="Q55" s="302">
        <v>-26.7</v>
      </c>
      <c r="R55" s="302">
        <v>-20</v>
      </c>
      <c r="S55" s="302">
        <v>-17</v>
      </c>
      <c r="T55" s="302">
        <v>-15.6</v>
      </c>
      <c r="U55" s="302">
        <v>-16</v>
      </c>
      <c r="V55" s="302">
        <v>-18.3</v>
      </c>
      <c r="W55" s="302">
        <v>-19.399999999999999</v>
      </c>
      <c r="X55" s="302">
        <v>-19.399999999999999</v>
      </c>
      <c r="Y55" s="303">
        <v>-16.100000000000001</v>
      </c>
      <c r="Z55" s="303">
        <v>-14.2</v>
      </c>
      <c r="AA55" s="319" t="s">
        <v>128</v>
      </c>
      <c r="AB55" s="319" t="s">
        <v>128</v>
      </c>
      <c r="AC55" s="85"/>
      <c r="AD55" s="85"/>
      <c r="AE55" s="85"/>
      <c r="AF55" s="85"/>
      <c r="AG55" s="85"/>
      <c r="AH55" s="85"/>
      <c r="AI55" s="481"/>
    </row>
    <row r="56" spans="1:84">
      <c r="A56" s="338" t="s">
        <v>384</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83">
        <f>'Fin (Tb10)'!B43</f>
        <v>36.799999999999997</v>
      </c>
      <c r="Z56" s="83">
        <f>'Fin (Tb10)'!C43</f>
        <v>37.4</v>
      </c>
      <c r="AA56" s="83">
        <f>'Fin (Tb10)'!D43</f>
        <v>41.5</v>
      </c>
      <c r="AB56" s="83">
        <f>'Fin (Tb10)'!E43</f>
        <v>-45.3</v>
      </c>
      <c r="AC56" s="85">
        <f>'Fin (Tb10)'!F43</f>
        <v>-33.9</v>
      </c>
      <c r="AD56" s="85" t="str">
        <f>'Fin (Tb10)'!G43</f>
        <v>-</v>
      </c>
      <c r="AE56" s="85" t="str">
        <f>'Fin (Tb10)'!H43</f>
        <v>-</v>
      </c>
      <c r="AF56" s="85" t="str">
        <f>'Fin (Tb10)'!I43</f>
        <v>-</v>
      </c>
      <c r="AG56" s="85" t="str">
        <f>'Fin (Tb10)'!J43</f>
        <v>-</v>
      </c>
      <c r="AH56" s="85" t="str">
        <f>'Fin (Tb10)'!K43</f>
        <v>-</v>
      </c>
    </row>
    <row r="57" spans="1:84" s="187" customFormat="1">
      <c r="A57" s="463" t="s">
        <v>433</v>
      </c>
      <c r="B57" s="302"/>
      <c r="C57" s="302"/>
      <c r="D57" s="302"/>
      <c r="E57" s="302"/>
      <c r="F57" s="302"/>
      <c r="G57" s="302"/>
      <c r="H57" s="302">
        <v>123.6</v>
      </c>
      <c r="I57" s="302">
        <v>17.3</v>
      </c>
      <c r="J57" s="302">
        <v>33.700000000000003</v>
      </c>
      <c r="K57" s="302">
        <v>0</v>
      </c>
      <c r="L57" s="302">
        <v>214.8</v>
      </c>
      <c r="M57" s="302">
        <v>190.8</v>
      </c>
      <c r="N57" s="302">
        <v>477.5</v>
      </c>
      <c r="O57" s="302" t="s">
        <v>128</v>
      </c>
      <c r="P57" s="302">
        <v>-181.8</v>
      </c>
      <c r="Q57" s="302">
        <v>-168.3</v>
      </c>
      <c r="R57" s="302">
        <v>-61.4</v>
      </c>
      <c r="S57" s="302">
        <v>-63</v>
      </c>
      <c r="T57" s="302">
        <v>-176.4</v>
      </c>
      <c r="U57" s="302">
        <v>-32.700000000000003</v>
      </c>
      <c r="V57" s="302">
        <v>-33.799999999999997</v>
      </c>
      <c r="W57" s="302">
        <v>-37.799999999999997</v>
      </c>
      <c r="X57" s="302">
        <v>-43.8</v>
      </c>
      <c r="Y57" s="303">
        <v>-36.799999999999997</v>
      </c>
      <c r="Z57" s="303">
        <v>-37.4</v>
      </c>
      <c r="AA57" s="319" t="s">
        <v>128</v>
      </c>
      <c r="AB57" s="319" t="s">
        <v>128</v>
      </c>
      <c r="AC57" s="85"/>
      <c r="AD57" s="85"/>
      <c r="AE57" s="85"/>
      <c r="AF57" s="85"/>
      <c r="AG57" s="85"/>
      <c r="AH57" s="85"/>
      <c r="AI57" s="64"/>
    </row>
    <row r="58" spans="1:84" s="480" customFormat="1">
      <c r="A58" s="393" t="s">
        <v>429</v>
      </c>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410" t="s">
        <v>128</v>
      </c>
      <c r="Z58" s="410" t="s">
        <v>128</v>
      </c>
      <c r="AA58" s="410" t="s">
        <v>128</v>
      </c>
      <c r="AB58" s="83" t="str">
        <f>'Fin (Tb10)'!E44</f>
        <v>-</v>
      </c>
      <c r="AC58" s="85" t="str">
        <f>'Fin (Tb10)'!F44</f>
        <v>-</v>
      </c>
      <c r="AD58" s="85" t="str">
        <f>'Fin (Tb10)'!G44</f>
        <v>-</v>
      </c>
      <c r="AE58" s="85" t="str">
        <f>'Fin (Tb10)'!H44</f>
        <v>-</v>
      </c>
      <c r="AF58" s="85" t="str">
        <f>'Fin (Tb10)'!I44</f>
        <v>-</v>
      </c>
      <c r="AG58" s="85" t="str">
        <f>'Fin (Tb10)'!J44</f>
        <v>-</v>
      </c>
      <c r="AH58" s="85" t="str">
        <f>'Fin (Tb10)'!K44</f>
        <v>-</v>
      </c>
    </row>
    <row r="59" spans="1:84" s="480" customFormat="1">
      <c r="A59" s="465" t="s">
        <v>430</v>
      </c>
      <c r="B59" s="302"/>
      <c r="C59" s="302"/>
      <c r="D59" s="302"/>
      <c r="E59" s="302"/>
      <c r="F59" s="302"/>
      <c r="G59" s="302"/>
      <c r="H59" s="302">
        <v>123.6</v>
      </c>
      <c r="I59" s="302">
        <v>17.3</v>
      </c>
      <c r="J59" s="302">
        <v>33.700000000000003</v>
      </c>
      <c r="K59" s="302"/>
      <c r="L59" s="302">
        <v>214.8</v>
      </c>
      <c r="M59" s="302">
        <v>190.8</v>
      </c>
      <c r="N59" s="302">
        <v>477.5</v>
      </c>
      <c r="O59" s="302" t="s">
        <v>128</v>
      </c>
      <c r="P59" s="302" t="s">
        <v>128</v>
      </c>
      <c r="Q59" s="302" t="s">
        <v>128</v>
      </c>
      <c r="R59" s="302" t="s">
        <v>128</v>
      </c>
      <c r="S59" s="302" t="s">
        <v>128</v>
      </c>
      <c r="T59" s="302" t="s">
        <v>128</v>
      </c>
      <c r="U59" s="302" t="s">
        <v>128</v>
      </c>
      <c r="V59" s="302" t="s">
        <v>128</v>
      </c>
      <c r="W59" s="302" t="s">
        <v>128</v>
      </c>
      <c r="X59" s="302" t="s">
        <v>128</v>
      </c>
      <c r="Y59" s="319" t="s">
        <v>128</v>
      </c>
      <c r="Z59" s="319" t="s">
        <v>128</v>
      </c>
      <c r="AA59" s="319" t="s">
        <v>128</v>
      </c>
      <c r="AB59" s="319" t="s">
        <v>128</v>
      </c>
      <c r="AC59" s="85"/>
      <c r="AD59" s="85"/>
      <c r="AE59" s="85"/>
      <c r="AF59" s="85"/>
      <c r="AG59" s="85"/>
      <c r="AH59" s="85"/>
      <c r="AI59" s="481"/>
    </row>
    <row r="60" spans="1:84" s="480" customFormat="1">
      <c r="A60" s="393" t="s">
        <v>427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83">
        <f>'Fin (Tb10)'!B45</f>
        <v>36.799999999999997</v>
      </c>
      <c r="Z60" s="83">
        <f>'Fin (Tb10)'!C45</f>
        <v>37.4</v>
      </c>
      <c r="AA60" s="83">
        <f>'Fin (Tb10)'!D45</f>
        <v>41.5</v>
      </c>
      <c r="AB60" s="83">
        <f>'Fin (Tb10)'!E45</f>
        <v>45.3</v>
      </c>
      <c r="AC60" s="85">
        <f>'Fin (Tb10)'!F45</f>
        <v>33.9</v>
      </c>
      <c r="AD60" s="85" t="str">
        <f>'Fin (Tb10)'!G45</f>
        <v>-</v>
      </c>
      <c r="AE60" s="85" t="str">
        <f>'Fin (Tb10)'!H45</f>
        <v>-</v>
      </c>
      <c r="AF60" s="85" t="str">
        <f>'Fin (Tb10)'!I45</f>
        <v>-</v>
      </c>
      <c r="AG60" s="85" t="str">
        <f>'Fin (Tb10)'!J45</f>
        <v>-</v>
      </c>
      <c r="AH60" s="85" t="str">
        <f>'Fin (Tb10)'!K45</f>
        <v>-</v>
      </c>
    </row>
    <row r="61" spans="1:84" s="480" customFormat="1">
      <c r="A61" s="465" t="s">
        <v>431</v>
      </c>
      <c r="B61" s="302"/>
      <c r="C61" s="302"/>
      <c r="D61" s="302"/>
      <c r="E61" s="302"/>
      <c r="F61" s="302"/>
      <c r="G61" s="302"/>
      <c r="H61" s="302"/>
      <c r="I61" s="302"/>
      <c r="J61" s="302"/>
      <c r="K61" s="302"/>
      <c r="L61" s="302" t="s">
        <v>128</v>
      </c>
      <c r="M61" s="302" t="s">
        <v>128</v>
      </c>
      <c r="N61" s="302" t="s">
        <v>128</v>
      </c>
      <c r="O61" s="302" t="s">
        <v>128</v>
      </c>
      <c r="P61" s="302">
        <v>-181.8</v>
      </c>
      <c r="Q61" s="302">
        <v>-168.3</v>
      </c>
      <c r="R61" s="302">
        <v>-61.4</v>
      </c>
      <c r="S61" s="302">
        <v>-63</v>
      </c>
      <c r="T61" s="302">
        <v>-176.4</v>
      </c>
      <c r="U61" s="302">
        <v>-32.700000000000003</v>
      </c>
      <c r="V61" s="302">
        <v>-33.799999999999997</v>
      </c>
      <c r="W61" s="302">
        <v>-37.799999999999997</v>
      </c>
      <c r="X61" s="302">
        <v>-43.8</v>
      </c>
      <c r="Y61" s="303">
        <v>-36.799999999999997</v>
      </c>
      <c r="Z61" s="303">
        <v>-37.4</v>
      </c>
      <c r="AA61" s="319" t="s">
        <v>128</v>
      </c>
      <c r="AB61" s="319" t="s">
        <v>128</v>
      </c>
      <c r="AC61" s="85"/>
      <c r="AD61" s="85"/>
      <c r="AE61" s="85"/>
      <c r="AF61" s="85"/>
      <c r="AG61" s="85"/>
      <c r="AH61" s="426"/>
      <c r="AI61" s="481"/>
    </row>
    <row r="62" spans="1:84">
      <c r="A62" s="114"/>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410"/>
      <c r="Z62" s="410"/>
      <c r="AA62" s="410"/>
      <c r="AB62" s="410"/>
      <c r="AC62" s="85"/>
      <c r="AD62" s="85"/>
      <c r="AE62" s="85"/>
      <c r="AF62" s="85"/>
      <c r="AG62" s="85"/>
      <c r="AH62" s="425"/>
    </row>
    <row r="63" spans="1:84" s="187" customFormat="1">
      <c r="A63" s="408" t="s">
        <v>363</v>
      </c>
      <c r="B63" s="292"/>
      <c r="C63" s="292">
        <v>100.2</v>
      </c>
      <c r="D63" s="292">
        <v>161.6</v>
      </c>
      <c r="E63" s="292">
        <v>232.8</v>
      </c>
      <c r="F63" s="292">
        <v>296.5</v>
      </c>
      <c r="G63" s="292">
        <v>153.80000000000001</v>
      </c>
      <c r="H63" s="292">
        <v>33.5</v>
      </c>
      <c r="I63" s="292">
        <v>-36.9</v>
      </c>
      <c r="J63" s="292">
        <v>-9.6</v>
      </c>
      <c r="K63" s="292">
        <v>122.7</v>
      </c>
      <c r="L63" s="292">
        <v>232.4</v>
      </c>
      <c r="M63" s="292">
        <v>87.5</v>
      </c>
      <c r="N63" s="292">
        <v>359.4</v>
      </c>
      <c r="O63" s="292">
        <v>450</v>
      </c>
      <c r="P63" s="292">
        <v>124.3</v>
      </c>
      <c r="Q63" s="292">
        <v>-201.9</v>
      </c>
      <c r="R63" s="292">
        <v>-7.6</v>
      </c>
      <c r="S63" s="292">
        <v>-535.79999999999995</v>
      </c>
      <c r="T63" s="292">
        <v>-451.5</v>
      </c>
      <c r="U63" s="292">
        <v>478.5</v>
      </c>
      <c r="V63" s="292">
        <v>35.9</v>
      </c>
      <c r="W63" s="292">
        <v>-186.3</v>
      </c>
      <c r="X63" s="292">
        <v>65.7</v>
      </c>
      <c r="Y63" s="321">
        <v>1377.9</v>
      </c>
      <c r="Z63" s="317">
        <v>2672.3</v>
      </c>
      <c r="AA63" s="317">
        <f>AA14+AA34</f>
        <v>3231.3</v>
      </c>
      <c r="AB63" s="317">
        <f>AB14+AB34</f>
        <v>2532.6999999999998</v>
      </c>
      <c r="AC63" s="269"/>
      <c r="AD63" s="269"/>
      <c r="AE63" s="269"/>
      <c r="AF63" s="269"/>
      <c r="AG63" s="269"/>
      <c r="AH63" s="269"/>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row>
    <row r="64" spans="1:84">
      <c r="A64" s="411"/>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85"/>
      <c r="AD64" s="85"/>
      <c r="AE64" s="85"/>
      <c r="AF64" s="85"/>
      <c r="AG64" s="85"/>
      <c r="AH64" s="426"/>
    </row>
    <row r="65" spans="1:84" s="185" customFormat="1" hidden="1">
      <c r="A65" s="408" t="s">
        <v>221</v>
      </c>
      <c r="B65" s="292"/>
      <c r="C65" s="292"/>
      <c r="D65" s="292"/>
      <c r="E65" s="292"/>
      <c r="F65" s="292"/>
      <c r="G65" s="292"/>
      <c r="H65" s="292"/>
      <c r="I65" s="292"/>
      <c r="J65" s="292"/>
      <c r="K65" s="292"/>
      <c r="L65" s="292">
        <v>765.6</v>
      </c>
      <c r="M65" s="292">
        <v>820.7</v>
      </c>
      <c r="N65" s="292">
        <v>812</v>
      </c>
      <c r="O65" s="292">
        <v>375.6</v>
      </c>
      <c r="P65" s="292">
        <v>391.3</v>
      </c>
      <c r="Q65" s="292">
        <v>98.5</v>
      </c>
      <c r="R65" s="292">
        <v>1665.8</v>
      </c>
      <c r="S65" s="292">
        <v>1268.2</v>
      </c>
      <c r="T65" s="292">
        <v>4797.3999999999996</v>
      </c>
      <c r="U65" s="292">
        <v>2768.7</v>
      </c>
      <c r="V65" s="292">
        <v>2315</v>
      </c>
      <c r="W65" s="292">
        <v>2013.3</v>
      </c>
      <c r="X65" s="292">
        <v>3913.1</v>
      </c>
      <c r="Y65" s="321">
        <v>4622</v>
      </c>
      <c r="Z65" s="321">
        <v>7431.1</v>
      </c>
      <c r="AA65" s="321">
        <v>9314.4</v>
      </c>
      <c r="AB65" s="321">
        <v>11677.4</v>
      </c>
      <c r="AC65" s="269"/>
      <c r="AD65" s="269"/>
      <c r="AE65" s="269"/>
      <c r="AF65" s="269"/>
      <c r="AG65" s="269"/>
      <c r="AH65" s="427"/>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row>
    <row r="66" spans="1:84" hidden="1">
      <c r="A66" s="411" t="s">
        <v>364</v>
      </c>
      <c r="B66" s="323"/>
      <c r="C66" s="323"/>
      <c r="D66" s="323"/>
      <c r="E66" s="323"/>
      <c r="F66" s="323"/>
      <c r="G66" s="323"/>
      <c r="H66" s="323"/>
      <c r="I66" s="323"/>
      <c r="J66" s="323"/>
      <c r="K66" s="323"/>
      <c r="L66" s="323">
        <v>354.3</v>
      </c>
      <c r="M66" s="323">
        <v>327.7</v>
      </c>
      <c r="N66" s="323">
        <v>250.2</v>
      </c>
      <c r="O66" s="323"/>
      <c r="P66" s="323">
        <v>813.7</v>
      </c>
      <c r="Q66" s="323">
        <v>1433.7</v>
      </c>
      <c r="R66" s="323">
        <v>1529.8</v>
      </c>
      <c r="S66" s="323">
        <v>1117.2</v>
      </c>
      <c r="T66" s="323">
        <v>4695</v>
      </c>
      <c r="U66" s="323">
        <v>2684.4</v>
      </c>
      <c r="V66" s="323">
        <v>2225.9</v>
      </c>
      <c r="W66" s="323">
        <v>1913.2</v>
      </c>
      <c r="X66" s="323">
        <v>3700.1</v>
      </c>
      <c r="Y66" s="322">
        <v>4295.8</v>
      </c>
      <c r="Z66" s="322">
        <v>6941.6</v>
      </c>
      <c r="AA66" s="322">
        <v>8704.2999999999993</v>
      </c>
      <c r="AB66" s="322">
        <v>10970.1</v>
      </c>
      <c r="AC66" s="85"/>
      <c r="AD66" s="85"/>
      <c r="AE66" s="85"/>
      <c r="AF66" s="85"/>
      <c r="AG66" s="85"/>
      <c r="AH66" s="426"/>
    </row>
    <row r="67" spans="1:84" hidden="1">
      <c r="A67" s="466" t="s">
        <v>365</v>
      </c>
      <c r="B67" s="323"/>
      <c r="C67" s="323"/>
      <c r="D67" s="323"/>
      <c r="E67" s="323"/>
      <c r="F67" s="323"/>
      <c r="G67" s="323"/>
      <c r="H67" s="323"/>
      <c r="I67" s="323"/>
      <c r="J67" s="323"/>
      <c r="K67" s="323"/>
      <c r="L67" s="323"/>
      <c r="M67" s="323"/>
      <c r="N67" s="323"/>
      <c r="O67" s="323"/>
      <c r="P67" s="323">
        <v>675</v>
      </c>
      <c r="Q67" s="323">
        <v>1322.3</v>
      </c>
      <c r="R67" s="323">
        <v>136</v>
      </c>
      <c r="S67" s="323">
        <v>151</v>
      </c>
      <c r="T67" s="323">
        <v>0</v>
      </c>
      <c r="U67" s="323">
        <v>84.3</v>
      </c>
      <c r="V67" s="323">
        <v>89.1</v>
      </c>
      <c r="W67" s="323">
        <v>100.1</v>
      </c>
      <c r="X67" s="323">
        <v>213</v>
      </c>
      <c r="Y67" s="322">
        <v>326.2</v>
      </c>
      <c r="Z67" s="469" t="s">
        <v>128</v>
      </c>
      <c r="AA67" s="322">
        <v>610.1</v>
      </c>
      <c r="AB67" s="469" t="s">
        <v>128</v>
      </c>
      <c r="AC67" s="85"/>
      <c r="AD67" s="85"/>
      <c r="AE67" s="85"/>
      <c r="AF67" s="85"/>
      <c r="AG67" s="85"/>
      <c r="AH67" s="426"/>
    </row>
    <row r="68" spans="1:84" hidden="1">
      <c r="A68" s="463" t="s">
        <v>366</v>
      </c>
      <c r="B68" s="302"/>
      <c r="C68" s="302"/>
      <c r="D68" s="302"/>
      <c r="E68" s="302"/>
      <c r="F68" s="302"/>
      <c r="G68" s="302"/>
      <c r="H68" s="302"/>
      <c r="I68" s="302"/>
      <c r="J68" s="302"/>
      <c r="K68" s="302"/>
      <c r="L68" s="302">
        <v>196.5</v>
      </c>
      <c r="M68" s="302">
        <v>302.2</v>
      </c>
      <c r="N68" s="302">
        <v>84.3</v>
      </c>
      <c r="O68" s="302"/>
      <c r="P68" s="302">
        <v>138.69999999999999</v>
      </c>
      <c r="Q68" s="302">
        <v>111.4</v>
      </c>
      <c r="R68" s="302">
        <v>134</v>
      </c>
      <c r="S68" s="302">
        <v>145</v>
      </c>
      <c r="T68" s="302">
        <v>102.7</v>
      </c>
      <c r="U68" s="302">
        <v>84.3</v>
      </c>
      <c r="V68" s="302">
        <v>89.1</v>
      </c>
      <c r="W68" s="302">
        <v>100.1</v>
      </c>
      <c r="X68" s="302">
        <v>213</v>
      </c>
      <c r="Y68" s="303">
        <v>326.2</v>
      </c>
      <c r="Z68" s="303">
        <v>516.5</v>
      </c>
      <c r="AA68" s="303">
        <v>610.1</v>
      </c>
      <c r="AB68" s="303">
        <v>707.3</v>
      </c>
      <c r="AC68" s="85"/>
      <c r="AD68" s="85"/>
      <c r="AE68" s="85"/>
      <c r="AF68" s="85"/>
      <c r="AG68" s="85"/>
      <c r="AH68" s="426"/>
    </row>
    <row r="69" spans="1:84" hidden="1">
      <c r="A69" s="463" t="s">
        <v>367</v>
      </c>
      <c r="B69" s="318"/>
      <c r="C69" s="318"/>
      <c r="D69" s="318"/>
      <c r="E69" s="318"/>
      <c r="F69" s="318"/>
      <c r="G69" s="318"/>
      <c r="H69" s="318"/>
      <c r="I69" s="318"/>
      <c r="J69" s="318"/>
      <c r="K69" s="318"/>
      <c r="L69" s="318" t="s">
        <v>128</v>
      </c>
      <c r="M69" s="318" t="s">
        <v>128</v>
      </c>
      <c r="N69" s="318" t="s">
        <v>128</v>
      </c>
      <c r="O69" s="302"/>
      <c r="P69" s="302">
        <v>82.8</v>
      </c>
      <c r="Q69" s="302">
        <v>94.6</v>
      </c>
      <c r="R69" s="302">
        <v>2</v>
      </c>
      <c r="S69" s="302">
        <v>6</v>
      </c>
      <c r="T69" s="318" t="s">
        <v>128</v>
      </c>
      <c r="U69" s="318" t="s">
        <v>128</v>
      </c>
      <c r="V69" s="318" t="s">
        <v>128</v>
      </c>
      <c r="W69" s="318" t="s">
        <v>128</v>
      </c>
      <c r="X69" s="318" t="s">
        <v>128</v>
      </c>
      <c r="Y69" s="319" t="s">
        <v>128</v>
      </c>
      <c r="Z69" s="319" t="s">
        <v>128</v>
      </c>
      <c r="AA69" s="319" t="s">
        <v>128</v>
      </c>
      <c r="AB69" s="319" t="s">
        <v>128</v>
      </c>
      <c r="AC69" s="85"/>
      <c r="AD69" s="85"/>
      <c r="AE69" s="85"/>
      <c r="AF69" s="85"/>
      <c r="AG69" s="85"/>
      <c r="AH69" s="426"/>
    </row>
    <row r="70" spans="1:84" hidden="1">
      <c r="A70" s="463" t="s">
        <v>368</v>
      </c>
      <c r="B70" s="302"/>
      <c r="C70" s="302"/>
      <c r="D70" s="302"/>
      <c r="E70" s="302"/>
      <c r="F70" s="302"/>
      <c r="G70" s="302"/>
      <c r="H70" s="302"/>
      <c r="I70" s="302"/>
      <c r="J70" s="302"/>
      <c r="K70" s="302"/>
      <c r="L70" s="302">
        <v>214.8</v>
      </c>
      <c r="M70" s="302">
        <v>190.8</v>
      </c>
      <c r="N70" s="302">
        <v>477.5</v>
      </c>
      <c r="O70" s="302"/>
      <c r="P70" s="318" t="s">
        <v>128</v>
      </c>
      <c r="Q70" s="318" t="s">
        <v>128</v>
      </c>
      <c r="R70" s="318" t="s">
        <v>128</v>
      </c>
      <c r="S70" s="318" t="s">
        <v>128</v>
      </c>
      <c r="T70" s="318" t="s">
        <v>128</v>
      </c>
      <c r="U70" s="318" t="s">
        <v>128</v>
      </c>
      <c r="V70" s="318" t="s">
        <v>128</v>
      </c>
      <c r="W70" s="318" t="s">
        <v>128</v>
      </c>
      <c r="X70" s="318" t="s">
        <v>128</v>
      </c>
      <c r="Y70" s="319" t="s">
        <v>128</v>
      </c>
      <c r="Z70" s="319" t="s">
        <v>128</v>
      </c>
      <c r="AA70" s="319" t="s">
        <v>128</v>
      </c>
      <c r="AB70" s="319" t="s">
        <v>128</v>
      </c>
      <c r="AC70" s="85"/>
      <c r="AD70" s="85"/>
      <c r="AE70" s="85"/>
      <c r="AF70" s="85"/>
      <c r="AG70" s="85"/>
      <c r="AH70" s="426"/>
    </row>
    <row r="71" spans="1:84" hidden="1">
      <c r="A71" s="402"/>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3"/>
      <c r="Z71" s="308"/>
      <c r="AA71" s="308"/>
      <c r="AB71" s="308"/>
      <c r="AC71" s="85"/>
      <c r="AD71" s="85"/>
      <c r="AE71" s="85"/>
      <c r="AF71" s="85"/>
      <c r="AG71" s="85"/>
      <c r="AH71" s="426"/>
    </row>
    <row r="72" spans="1:84" s="185" customFormat="1" hidden="1">
      <c r="A72" s="408" t="s">
        <v>369</v>
      </c>
      <c r="B72" s="292"/>
      <c r="C72" s="292"/>
      <c r="D72" s="292"/>
      <c r="E72" s="292"/>
      <c r="F72" s="292"/>
      <c r="G72" s="292"/>
      <c r="H72" s="292"/>
      <c r="I72" s="292"/>
      <c r="J72" s="292"/>
      <c r="K72" s="292"/>
      <c r="L72" s="292"/>
      <c r="M72" s="292"/>
      <c r="N72" s="292"/>
      <c r="O72" s="292"/>
      <c r="P72" s="292">
        <v>729.4</v>
      </c>
      <c r="Q72" s="292">
        <v>1660.6</v>
      </c>
      <c r="R72" s="292">
        <v>1673.4</v>
      </c>
      <c r="S72" s="292">
        <v>1804</v>
      </c>
      <c r="T72" s="292">
        <v>5123</v>
      </c>
      <c r="U72" s="292">
        <v>2290.1999999999998</v>
      </c>
      <c r="V72" s="292">
        <v>2279.1</v>
      </c>
      <c r="W72" s="292">
        <v>2108.9</v>
      </c>
      <c r="X72" s="292">
        <v>2911.5</v>
      </c>
      <c r="Y72" s="321">
        <v>3244.1</v>
      </c>
      <c r="Z72" s="321">
        <v>4361</v>
      </c>
      <c r="AA72" s="321">
        <v>5909.4</v>
      </c>
      <c r="AB72" s="321">
        <v>9075.6</v>
      </c>
      <c r="AC72" s="269"/>
      <c r="AD72" s="269"/>
      <c r="AE72" s="269"/>
      <c r="AF72" s="269"/>
      <c r="AG72" s="269"/>
      <c r="AH72" s="427"/>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row>
    <row r="73" spans="1:84" hidden="1">
      <c r="A73" s="411" t="s">
        <v>364</v>
      </c>
      <c r="B73" s="323"/>
      <c r="C73" s="323"/>
      <c r="D73" s="323"/>
      <c r="E73" s="323"/>
      <c r="F73" s="323"/>
      <c r="G73" s="323"/>
      <c r="H73" s="323"/>
      <c r="I73" s="323"/>
      <c r="J73" s="323"/>
      <c r="K73" s="323"/>
      <c r="L73" s="323"/>
      <c r="M73" s="323"/>
      <c r="N73" s="323"/>
      <c r="O73" s="323"/>
      <c r="P73" s="323">
        <v>283.7</v>
      </c>
      <c r="Q73" s="323">
        <v>1223.8</v>
      </c>
      <c r="R73" s="323">
        <v>1374</v>
      </c>
      <c r="S73" s="323">
        <v>1434</v>
      </c>
      <c r="T73" s="323">
        <v>4622</v>
      </c>
      <c r="U73" s="323">
        <v>1834</v>
      </c>
      <c r="V73" s="323">
        <v>2107.9</v>
      </c>
      <c r="W73" s="323">
        <v>1923.9</v>
      </c>
      <c r="X73" s="323">
        <v>2724.2</v>
      </c>
      <c r="Y73" s="322">
        <v>3079.8</v>
      </c>
      <c r="Z73" s="322">
        <v>4188</v>
      </c>
      <c r="AA73" s="322">
        <v>5721.1</v>
      </c>
      <c r="AB73" s="322">
        <v>8889.2999999999993</v>
      </c>
      <c r="AC73" s="85"/>
      <c r="AD73" s="85"/>
      <c r="AE73" s="85"/>
      <c r="AF73" s="85"/>
      <c r="AG73" s="85"/>
      <c r="AH73" s="426"/>
    </row>
    <row r="74" spans="1:84" hidden="1">
      <c r="A74" s="466" t="s">
        <v>365</v>
      </c>
      <c r="B74" s="323"/>
      <c r="C74" s="323"/>
      <c r="D74" s="323"/>
      <c r="E74" s="323"/>
      <c r="F74" s="323"/>
      <c r="G74" s="323"/>
      <c r="H74" s="323"/>
      <c r="I74" s="323"/>
      <c r="J74" s="323"/>
      <c r="K74" s="323"/>
      <c r="L74" s="323"/>
      <c r="M74" s="323"/>
      <c r="N74" s="323"/>
      <c r="O74" s="323"/>
      <c r="P74" s="323">
        <v>445.6</v>
      </c>
      <c r="Q74" s="323">
        <v>436.8</v>
      </c>
      <c r="R74" s="323">
        <v>299.39999999999998</v>
      </c>
      <c r="S74" s="323">
        <v>370</v>
      </c>
      <c r="T74" s="323">
        <v>501</v>
      </c>
      <c r="U74" s="323">
        <v>456.2</v>
      </c>
      <c r="V74" s="323">
        <v>171.2</v>
      </c>
      <c r="W74" s="323">
        <v>185</v>
      </c>
      <c r="X74" s="323">
        <v>187.3</v>
      </c>
      <c r="Y74" s="322">
        <v>164.3</v>
      </c>
      <c r="Z74" s="322">
        <v>173</v>
      </c>
      <c r="AA74" s="322">
        <v>183.3</v>
      </c>
      <c r="AB74" s="469" t="s">
        <v>128</v>
      </c>
      <c r="AC74" s="85"/>
      <c r="AD74" s="85"/>
      <c r="AE74" s="85"/>
      <c r="AF74" s="85"/>
      <c r="AG74" s="85"/>
      <c r="AH74" s="426"/>
    </row>
    <row r="75" spans="1:84" hidden="1">
      <c r="A75" s="463" t="s">
        <v>366</v>
      </c>
      <c r="B75" s="323"/>
      <c r="C75" s="323"/>
      <c r="D75" s="323"/>
      <c r="E75" s="323"/>
      <c r="F75" s="323"/>
      <c r="G75" s="323"/>
      <c r="H75" s="323"/>
      <c r="I75" s="323"/>
      <c r="J75" s="323"/>
      <c r="K75" s="323"/>
      <c r="L75" s="323"/>
      <c r="M75" s="323"/>
      <c r="N75" s="323"/>
      <c r="O75" s="323"/>
      <c r="P75" s="302">
        <v>219.3</v>
      </c>
      <c r="Q75" s="302">
        <v>241.8</v>
      </c>
      <c r="R75" s="302">
        <v>218</v>
      </c>
      <c r="S75" s="302">
        <v>290</v>
      </c>
      <c r="T75" s="302">
        <v>308.89999999999998</v>
      </c>
      <c r="U75" s="302">
        <v>407.5</v>
      </c>
      <c r="V75" s="302">
        <v>119.1</v>
      </c>
      <c r="W75" s="302">
        <v>127.8</v>
      </c>
      <c r="X75" s="302">
        <v>124.1</v>
      </c>
      <c r="Y75" s="303">
        <v>111.4</v>
      </c>
      <c r="Z75" s="303">
        <v>121.4</v>
      </c>
      <c r="AA75" s="303">
        <v>188.3</v>
      </c>
      <c r="AB75" s="303">
        <v>139.6</v>
      </c>
      <c r="AC75" s="85"/>
      <c r="AD75" s="85"/>
      <c r="AE75" s="85"/>
      <c r="AF75" s="85"/>
      <c r="AG75" s="85"/>
      <c r="AH75" s="426"/>
    </row>
    <row r="76" spans="1:84" hidden="1">
      <c r="A76" s="463" t="s">
        <v>367</v>
      </c>
      <c r="B76" s="323"/>
      <c r="C76" s="323"/>
      <c r="D76" s="323"/>
      <c r="E76" s="323"/>
      <c r="F76" s="323"/>
      <c r="G76" s="323"/>
      <c r="H76" s="323"/>
      <c r="I76" s="323"/>
      <c r="J76" s="323"/>
      <c r="K76" s="323"/>
      <c r="L76" s="323"/>
      <c r="M76" s="323"/>
      <c r="N76" s="323"/>
      <c r="O76" s="323"/>
      <c r="P76" s="302">
        <v>44.6</v>
      </c>
      <c r="Q76" s="302">
        <v>26.7</v>
      </c>
      <c r="R76" s="302">
        <v>20</v>
      </c>
      <c r="S76" s="302">
        <v>17</v>
      </c>
      <c r="T76" s="302">
        <v>15.6</v>
      </c>
      <c r="U76" s="302">
        <v>16</v>
      </c>
      <c r="V76" s="302">
        <v>18.3</v>
      </c>
      <c r="W76" s="302">
        <v>19.399999999999999</v>
      </c>
      <c r="X76" s="302">
        <v>19.399999999999999</v>
      </c>
      <c r="Y76" s="303">
        <v>16.100000000000001</v>
      </c>
      <c r="Z76" s="303">
        <v>14.2</v>
      </c>
      <c r="AA76" s="319" t="s">
        <v>128</v>
      </c>
      <c r="AB76" s="319" t="s">
        <v>128</v>
      </c>
      <c r="AC76" s="85"/>
      <c r="AD76" s="85"/>
      <c r="AE76" s="85"/>
      <c r="AF76" s="85"/>
      <c r="AG76" s="85"/>
      <c r="AH76" s="426"/>
    </row>
    <row r="77" spans="1:84" hidden="1">
      <c r="A77" s="463" t="s">
        <v>368</v>
      </c>
      <c r="B77" s="323"/>
      <c r="C77" s="323"/>
      <c r="D77" s="323"/>
      <c r="E77" s="323"/>
      <c r="F77" s="323"/>
      <c r="G77" s="323"/>
      <c r="H77" s="323"/>
      <c r="I77" s="323"/>
      <c r="J77" s="323"/>
      <c r="K77" s="323"/>
      <c r="L77" s="323"/>
      <c r="M77" s="323"/>
      <c r="N77" s="323"/>
      <c r="O77" s="323"/>
      <c r="P77" s="302">
        <v>181.8</v>
      </c>
      <c r="Q77" s="302">
        <v>168.3</v>
      </c>
      <c r="R77" s="302">
        <v>61.4</v>
      </c>
      <c r="S77" s="302">
        <v>63</v>
      </c>
      <c r="T77" s="302">
        <v>176.4</v>
      </c>
      <c r="U77" s="302">
        <v>32.700000000000003</v>
      </c>
      <c r="V77" s="302">
        <v>33.799999999999997</v>
      </c>
      <c r="W77" s="302">
        <v>37.799999999999997</v>
      </c>
      <c r="X77" s="302">
        <v>43.8</v>
      </c>
      <c r="Y77" s="303">
        <v>36.799999999999997</v>
      </c>
      <c r="Z77" s="303">
        <v>37.4</v>
      </c>
      <c r="AA77" s="319" t="s">
        <v>128</v>
      </c>
      <c r="AB77" s="319">
        <v>46.7</v>
      </c>
      <c r="AC77" s="85"/>
      <c r="AD77" s="85"/>
      <c r="AE77" s="85"/>
      <c r="AF77" s="85"/>
      <c r="AG77" s="85"/>
      <c r="AH77" s="426"/>
    </row>
    <row r="78" spans="1:84" ht="15" hidden="1">
      <c r="A78" s="466"/>
      <c r="B78" s="414"/>
      <c r="C78" s="414"/>
      <c r="D78" s="414"/>
      <c r="E78" s="414"/>
      <c r="F78" s="414"/>
      <c r="G78" s="414"/>
      <c r="H78" s="414"/>
      <c r="I78" s="414"/>
      <c r="J78" s="414"/>
      <c r="K78" s="414"/>
      <c r="L78" s="414"/>
      <c r="M78" s="414"/>
      <c r="N78" s="414"/>
      <c r="O78" s="414"/>
      <c r="P78" s="414"/>
      <c r="Q78" s="323"/>
      <c r="R78" s="323"/>
      <c r="S78" s="323"/>
      <c r="T78" s="323"/>
      <c r="U78" s="323"/>
      <c r="V78" s="323"/>
      <c r="W78" s="323"/>
      <c r="X78" s="323"/>
      <c r="Y78" s="308"/>
      <c r="Z78" s="308"/>
      <c r="AA78" s="308"/>
      <c r="AB78" s="308"/>
      <c r="AC78" s="85"/>
      <c r="AD78" s="85"/>
      <c r="AE78" s="85"/>
      <c r="AF78" s="85"/>
      <c r="AG78" s="85"/>
      <c r="AH78" s="425"/>
    </row>
    <row r="79" spans="1:84" hidden="1">
      <c r="A79" s="463" t="s">
        <v>370</v>
      </c>
      <c r="B79" s="302"/>
      <c r="C79" s="302"/>
      <c r="D79" s="302"/>
      <c r="E79" s="302"/>
      <c r="F79" s="302"/>
      <c r="G79" s="302"/>
      <c r="H79" s="302"/>
      <c r="I79" s="302"/>
      <c r="J79" s="302"/>
      <c r="K79" s="302"/>
      <c r="L79" s="302">
        <v>2569</v>
      </c>
      <c r="M79" s="302">
        <v>2975.8</v>
      </c>
      <c r="N79" s="302">
        <v>3184.8</v>
      </c>
      <c r="O79" s="302">
        <v>3286.4</v>
      </c>
      <c r="P79" s="302">
        <v>3650.1</v>
      </c>
      <c r="Q79" s="302">
        <v>4349.6000000000004</v>
      </c>
      <c r="R79" s="302">
        <v>5326.8</v>
      </c>
      <c r="S79" s="302">
        <v>6311.6</v>
      </c>
      <c r="T79" s="302">
        <v>7028.6</v>
      </c>
      <c r="U79" s="302">
        <v>7073.3</v>
      </c>
      <c r="V79" s="302">
        <v>6651.3</v>
      </c>
      <c r="W79" s="302">
        <v>8278.9</v>
      </c>
      <c r="X79" s="302">
        <v>9304.9</v>
      </c>
      <c r="Y79" s="303">
        <v>9566</v>
      </c>
      <c r="Z79" s="303">
        <v>9832.7000000000007</v>
      </c>
      <c r="AA79" s="303">
        <v>11497.6</v>
      </c>
      <c r="AB79" s="303">
        <v>10963.5</v>
      </c>
      <c r="AC79" s="143"/>
      <c r="AD79" s="143"/>
      <c r="AE79" s="143"/>
      <c r="AF79" s="143"/>
      <c r="AG79" s="143"/>
      <c r="AH79" s="426"/>
    </row>
    <row r="80" spans="1:84" hidden="1">
      <c r="A80" s="402" t="s">
        <v>371</v>
      </c>
      <c r="B80" s="302"/>
      <c r="C80" s="302"/>
      <c r="D80" s="302"/>
      <c r="E80" s="302"/>
      <c r="F80" s="302"/>
      <c r="G80" s="302"/>
      <c r="H80" s="302"/>
      <c r="I80" s="302"/>
      <c r="J80" s="302"/>
      <c r="K80" s="302"/>
      <c r="L80" s="302">
        <v>2808.1</v>
      </c>
      <c r="M80" s="302">
        <v>3206.2</v>
      </c>
      <c r="N80" s="302">
        <v>3544.2</v>
      </c>
      <c r="O80" s="302">
        <v>3681.3</v>
      </c>
      <c r="P80" s="302">
        <v>3774.4</v>
      </c>
      <c r="Q80" s="302">
        <v>4147.8</v>
      </c>
      <c r="R80" s="302">
        <v>5319.1</v>
      </c>
      <c r="S80" s="302">
        <v>5775.8</v>
      </c>
      <c r="T80" s="302">
        <v>6552.4</v>
      </c>
      <c r="U80" s="302">
        <v>7551.8</v>
      </c>
      <c r="V80" s="302">
        <v>6687.2</v>
      </c>
      <c r="W80" s="302">
        <v>8092.6</v>
      </c>
      <c r="X80" s="302">
        <v>9370.6</v>
      </c>
      <c r="Y80" s="303">
        <v>10943.9</v>
      </c>
      <c r="Z80" s="303">
        <v>12505.1</v>
      </c>
      <c r="AA80" s="303">
        <v>14489.8</v>
      </c>
      <c r="AB80" s="303">
        <v>13496.1</v>
      </c>
      <c r="AC80" s="143"/>
      <c r="AD80" s="143"/>
      <c r="AE80" s="143"/>
      <c r="AF80" s="143"/>
      <c r="AG80" s="143"/>
      <c r="AH80" s="426"/>
    </row>
    <row r="81" spans="1:84" s="524" customFormat="1" ht="15">
      <c r="A81" s="522" t="s">
        <v>677</v>
      </c>
      <c r="B81" s="523"/>
      <c r="C81" s="523"/>
      <c r="D81" s="523"/>
      <c r="E81" s="523"/>
      <c r="F81" s="523"/>
      <c r="G81" s="523"/>
      <c r="H81" s="523"/>
      <c r="I81" s="523"/>
      <c r="J81" s="523"/>
      <c r="K81" s="523"/>
      <c r="L81" s="523"/>
      <c r="M81" s="523"/>
      <c r="N81" s="523"/>
      <c r="O81" s="523"/>
      <c r="P81" s="523"/>
      <c r="Q81" s="523"/>
      <c r="R81" s="523"/>
      <c r="S81" s="523"/>
      <c r="T81" s="523"/>
      <c r="U81" s="523"/>
      <c r="V81" s="523"/>
      <c r="W81" s="523"/>
      <c r="X81" s="523"/>
      <c r="Y81" s="792">
        <f>'Fin (Tb10)'!B47</f>
        <v>-523.95220999999992</v>
      </c>
      <c r="Z81" s="792">
        <f>'Fin (Tb10)'!C47</f>
        <v>-3278.0487400000002</v>
      </c>
      <c r="AA81" s="792">
        <f>'Fin (Tb10)'!D47</f>
        <v>-3579.0405000000001</v>
      </c>
      <c r="AB81" s="792">
        <f>'Fin (Tb10)'!E47</f>
        <v>-2950.7</v>
      </c>
      <c r="AC81" s="428">
        <f>'Fin (Tb10)'!F47</f>
        <v>-2120.4</v>
      </c>
      <c r="AD81" s="428">
        <f>'Fin (Tb10)'!G47</f>
        <v>-1876.6</v>
      </c>
      <c r="AE81" s="428">
        <f>'Fin (Tb10)'!H47</f>
        <v>-1839.1</v>
      </c>
      <c r="AF81" s="428">
        <f>'Fin (Tb10)'!I47</f>
        <v>-1570.3</v>
      </c>
      <c r="AG81" s="428">
        <f>'Fin (Tb10)'!J47</f>
        <v>-1215.0999999999999</v>
      </c>
      <c r="AH81" s="428">
        <f>'Fin (Tb10)'!K47</f>
        <v>-699.3</v>
      </c>
    </row>
    <row r="82" spans="1:84" s="185" customFormat="1">
      <c r="A82" s="408" t="s">
        <v>605</v>
      </c>
      <c r="B82" s="292"/>
      <c r="C82" s="292"/>
      <c r="D82" s="292"/>
      <c r="E82" s="292"/>
      <c r="F82" s="292"/>
      <c r="G82" s="292"/>
      <c r="H82" s="292"/>
      <c r="I82" s="292"/>
      <c r="J82" s="292"/>
      <c r="K82" s="292"/>
      <c r="L82" s="292">
        <v>-232.3</v>
      </c>
      <c r="M82" s="292">
        <v>-230.4</v>
      </c>
      <c r="N82" s="292">
        <v>-359.4</v>
      </c>
      <c r="O82" s="292">
        <v>-450</v>
      </c>
      <c r="P82" s="292">
        <v>-124.3</v>
      </c>
      <c r="Q82" s="292">
        <v>201.8</v>
      </c>
      <c r="R82" s="292">
        <v>7.6</v>
      </c>
      <c r="S82" s="292">
        <v>535.79999999999995</v>
      </c>
      <c r="T82" s="292">
        <v>321</v>
      </c>
      <c r="U82" s="292">
        <v>-478.5</v>
      </c>
      <c r="V82" s="292">
        <v>-35.9</v>
      </c>
      <c r="W82" s="292">
        <v>186.3</v>
      </c>
      <c r="X82" s="292">
        <v>-65.7</v>
      </c>
      <c r="Y82" s="321">
        <v>-1377.9</v>
      </c>
      <c r="Z82" s="321">
        <v>-2672.4</v>
      </c>
      <c r="AA82" s="321">
        <v>-2992.2</v>
      </c>
      <c r="AB82" s="321">
        <f>AB79-AB80</f>
        <v>-2532.6000000000004</v>
      </c>
      <c r="AC82" s="428"/>
      <c r="AD82" s="428"/>
      <c r="AE82" s="428"/>
      <c r="AF82" s="428"/>
      <c r="AG82" s="428"/>
      <c r="AH82" s="793"/>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row>
    <row r="83" spans="1:84">
      <c r="A83" s="415" t="s">
        <v>372</v>
      </c>
      <c r="B83" s="416"/>
      <c r="C83" s="416"/>
      <c r="D83" s="416"/>
      <c r="E83" s="416"/>
      <c r="F83" s="416"/>
      <c r="G83" s="416"/>
      <c r="H83" s="416"/>
      <c r="I83" s="416"/>
      <c r="J83" s="416"/>
      <c r="K83" s="416"/>
      <c r="L83" s="416">
        <v>-2.6000000000000002E-2</v>
      </c>
      <c r="M83" s="416">
        <v>-2.4E-2</v>
      </c>
      <c r="N83" s="416">
        <v>-3.7000000000000005E-2</v>
      </c>
      <c r="O83" s="416">
        <v>-3.9E-2</v>
      </c>
      <c r="P83" s="416">
        <v>-0.01</v>
      </c>
      <c r="Q83" s="416">
        <v>1.3999999999999999E-2</v>
      </c>
      <c r="R83" s="416">
        <v>5.0348797922449592E-4</v>
      </c>
      <c r="S83" s="416">
        <v>3.1710521643407548E-2</v>
      </c>
      <c r="T83" s="416">
        <v>1.7000000000000001E-2</v>
      </c>
      <c r="U83" s="416">
        <v>-2.2000000000000002E-2</v>
      </c>
      <c r="V83" s="416">
        <v>-2E-3</v>
      </c>
      <c r="W83" s="416">
        <v>6.9999999999999993E-3</v>
      </c>
      <c r="X83" s="416">
        <v>-2E-3</v>
      </c>
      <c r="Y83" s="417">
        <v>-4.2999999999999997E-2</v>
      </c>
      <c r="Z83" s="417">
        <v>-7.6999999999999999E-2</v>
      </c>
      <c r="AA83" s="417">
        <v>-7.2999999999999995E-2</v>
      </c>
      <c r="AB83" s="417">
        <v>-0.05</v>
      </c>
      <c r="AC83" s="146"/>
      <c r="AD83" s="146"/>
      <c r="AE83" s="146"/>
      <c r="AF83" s="146"/>
      <c r="AG83" s="146"/>
      <c r="AH83" s="426"/>
    </row>
    <row r="84" spans="1:84">
      <c r="A84" s="418"/>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03"/>
      <c r="Z84" s="308"/>
      <c r="AA84" s="308"/>
      <c r="AB84" s="308"/>
      <c r="AC84" s="85"/>
      <c r="AD84" s="85"/>
      <c r="AE84" s="85"/>
      <c r="AF84" s="85"/>
      <c r="AG84" s="85"/>
      <c r="AH84" s="426"/>
    </row>
    <row r="85" spans="1:84" s="185" customFormat="1">
      <c r="A85" s="408" t="s">
        <v>373</v>
      </c>
      <c r="B85" s="292"/>
      <c r="C85" s="292"/>
      <c r="D85" s="292"/>
      <c r="E85" s="292"/>
      <c r="F85" s="292"/>
      <c r="G85" s="292"/>
      <c r="H85" s="292"/>
      <c r="I85" s="292"/>
      <c r="J85" s="292"/>
      <c r="K85" s="292"/>
      <c r="L85" s="292"/>
      <c r="M85" s="292"/>
      <c r="N85" s="292"/>
      <c r="O85" s="412">
        <v>576.6</v>
      </c>
      <c r="P85" s="412">
        <v>431.3</v>
      </c>
      <c r="Q85" s="412">
        <v>123.6</v>
      </c>
      <c r="R85" s="412">
        <v>155.80000000000001</v>
      </c>
      <c r="S85" s="412">
        <v>-316.8</v>
      </c>
      <c r="T85" s="412">
        <v>-78.900000000000006</v>
      </c>
      <c r="U85" s="412">
        <v>478.5</v>
      </c>
      <c r="V85" s="412">
        <v>35.9</v>
      </c>
      <c r="W85" s="412">
        <v>-186.3</v>
      </c>
      <c r="X85" s="412">
        <v>65.7</v>
      </c>
      <c r="Y85" s="413">
        <v>1377.9</v>
      </c>
      <c r="Z85" s="413">
        <v>2672.4</v>
      </c>
      <c r="AA85" s="372">
        <v>2992.2</v>
      </c>
      <c r="AB85" s="372">
        <v>2532.6</v>
      </c>
      <c r="AC85" s="269"/>
      <c r="AD85" s="269"/>
      <c r="AE85" s="269"/>
      <c r="AF85" s="269"/>
      <c r="AG85" s="269"/>
      <c r="AH85" s="427"/>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row>
    <row r="86" spans="1:84" s="188" customFormat="1" ht="15" thickBot="1">
      <c r="A86" s="419" t="s">
        <v>372</v>
      </c>
      <c r="B86" s="420"/>
      <c r="C86" s="420"/>
      <c r="D86" s="420"/>
      <c r="E86" s="420"/>
      <c r="F86" s="420"/>
      <c r="G86" s="420"/>
      <c r="H86" s="420"/>
      <c r="I86" s="420"/>
      <c r="J86" s="420"/>
      <c r="K86" s="420"/>
      <c r="L86" s="420"/>
      <c r="M86" s="420"/>
      <c r="N86" s="420"/>
      <c r="O86" s="421">
        <v>5.1999999999999998E-2</v>
      </c>
      <c r="P86" s="421">
        <v>3.5000000000000003E-2</v>
      </c>
      <c r="Q86" s="421">
        <v>0.01</v>
      </c>
      <c r="R86" s="421">
        <v>0.01</v>
      </c>
      <c r="S86" s="421">
        <v>-1.9E-2</v>
      </c>
      <c r="T86" s="421">
        <v>-4.0000000000000001E-3</v>
      </c>
      <c r="U86" s="421">
        <v>2.1999999999999999E-2</v>
      </c>
      <c r="V86" s="421">
        <v>2E-3</v>
      </c>
      <c r="W86" s="421">
        <v>-7.0000000000000001E-3</v>
      </c>
      <c r="X86" s="421">
        <v>2E-3</v>
      </c>
      <c r="Y86" s="422">
        <v>4.2999999999999997E-2</v>
      </c>
      <c r="Z86" s="422">
        <v>7.6999999999999999E-2</v>
      </c>
      <c r="AA86" s="422">
        <v>7.2999999999999995E-2</v>
      </c>
      <c r="AB86" s="422">
        <v>0.05</v>
      </c>
      <c r="AC86" s="429"/>
      <c r="AD86" s="429"/>
      <c r="AE86" s="429"/>
      <c r="AF86" s="429"/>
      <c r="AG86" s="429"/>
      <c r="AH86" s="430"/>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row>
    <row r="87" spans="1:84" ht="15.75" thickTop="1">
      <c r="A87" s="124"/>
      <c r="B87" s="561"/>
      <c r="C87" s="561"/>
      <c r="D87" s="561"/>
      <c r="E87" s="561"/>
      <c r="F87" s="561"/>
      <c r="G87" s="561"/>
      <c r="H87" s="561"/>
      <c r="I87" s="561"/>
      <c r="J87" s="561"/>
      <c r="K87" s="561"/>
      <c r="L87" s="189"/>
      <c r="M87" s="189"/>
      <c r="N87" s="189"/>
      <c r="O87" s="189"/>
      <c r="P87" s="189"/>
      <c r="Q87" s="189"/>
      <c r="R87" s="189"/>
      <c r="S87" s="189"/>
      <c r="T87" s="189"/>
      <c r="U87" s="189"/>
      <c r="V87" s="189"/>
      <c r="W87" s="189"/>
      <c r="X87" s="189"/>
      <c r="Y87" s="125"/>
      <c r="Z87" s="125"/>
      <c r="AA87" s="125"/>
      <c r="AB87" s="125"/>
      <c r="AC87" s="62"/>
    </row>
    <row r="88" spans="1:84" ht="24">
      <c r="A88" s="126" t="s">
        <v>374</v>
      </c>
      <c r="B88" s="562"/>
      <c r="C88" s="562"/>
      <c r="D88" s="562"/>
      <c r="E88" s="562"/>
      <c r="F88" s="562"/>
      <c r="G88" s="562"/>
      <c r="H88" s="562"/>
      <c r="I88" s="562"/>
      <c r="J88" s="562"/>
      <c r="K88" s="562"/>
      <c r="L88" s="189"/>
      <c r="M88" s="189"/>
      <c r="N88" s="189"/>
      <c r="O88" s="189"/>
      <c r="P88" s="189"/>
      <c r="Q88" s="189"/>
      <c r="R88" s="189"/>
      <c r="S88" s="189"/>
      <c r="T88" s="189"/>
      <c r="U88" s="189"/>
      <c r="V88" s="189"/>
      <c r="W88" s="189"/>
      <c r="X88" s="189"/>
      <c r="Y88" s="125"/>
      <c r="Z88" s="125"/>
      <c r="AA88" s="125"/>
      <c r="AB88" s="125"/>
      <c r="AC88" s="62"/>
    </row>
    <row r="89" spans="1:84" ht="48">
      <c r="A89" s="126" t="s">
        <v>375</v>
      </c>
      <c r="B89" s="562"/>
      <c r="C89" s="562"/>
      <c r="D89" s="562"/>
      <c r="E89" s="562"/>
      <c r="F89" s="562"/>
      <c r="G89" s="562"/>
      <c r="H89" s="562"/>
      <c r="I89" s="562"/>
      <c r="J89" s="562"/>
      <c r="K89" s="562"/>
      <c r="L89" s="189"/>
      <c r="M89" s="189"/>
      <c r="N89" s="189"/>
      <c r="O89" s="189"/>
      <c r="P89" s="189"/>
      <c r="Q89" s="189"/>
      <c r="R89" s="189"/>
      <c r="S89" s="189"/>
      <c r="T89" s="189"/>
      <c r="U89" s="189"/>
      <c r="V89" s="189"/>
      <c r="W89" s="189"/>
      <c r="X89" s="189"/>
      <c r="Y89" s="125"/>
      <c r="Z89" s="125"/>
      <c r="AA89" s="125"/>
      <c r="AB89" s="125"/>
      <c r="AC89" s="62"/>
    </row>
    <row r="90" spans="1:84" ht="15">
      <c r="A90" s="126"/>
      <c r="B90" s="562"/>
      <c r="C90" s="562"/>
      <c r="D90" s="562"/>
      <c r="E90" s="562"/>
      <c r="F90" s="562"/>
      <c r="G90" s="562"/>
      <c r="H90" s="562"/>
      <c r="I90" s="562"/>
      <c r="J90" s="562"/>
      <c r="K90" s="562"/>
      <c r="L90" s="189"/>
      <c r="M90" s="189"/>
      <c r="N90" s="189"/>
      <c r="O90" s="189"/>
      <c r="P90" s="189"/>
      <c r="Q90" s="189"/>
      <c r="R90" s="189"/>
      <c r="S90" s="189"/>
      <c r="T90" s="189"/>
      <c r="U90" s="189"/>
      <c r="V90" s="189"/>
      <c r="W90" s="189"/>
      <c r="X90" s="189"/>
      <c r="Y90" s="125"/>
      <c r="Z90" s="125"/>
      <c r="AA90" s="125"/>
      <c r="AB90" s="125"/>
      <c r="AC90" s="62"/>
    </row>
    <row r="91" spans="1:84">
      <c r="AC91" s="62"/>
    </row>
    <row r="92" spans="1:84">
      <c r="AC92" s="62"/>
    </row>
    <row r="93" spans="1:84">
      <c r="AC93" s="62"/>
    </row>
    <row r="94" spans="1:84">
      <c r="AC94" s="62"/>
    </row>
    <row r="95" spans="1:84">
      <c r="AC95" s="62"/>
    </row>
    <row r="96" spans="1:84">
      <c r="AC96" s="62"/>
    </row>
    <row r="97" spans="29:29">
      <c r="AC97" s="62"/>
    </row>
    <row r="98" spans="29:29">
      <c r="AC98" s="62"/>
    </row>
    <row r="99" spans="29:29">
      <c r="AC99" s="62"/>
    </row>
    <row r="100" spans="29:29">
      <c r="AC100" s="62"/>
    </row>
    <row r="101" spans="29:29">
      <c r="AC101" s="62"/>
    </row>
    <row r="102" spans="29:29">
      <c r="AC102" s="62"/>
    </row>
    <row r="103" spans="29:29">
      <c r="AC103" s="62"/>
    </row>
    <row r="104" spans="29:29">
      <c r="AC104" s="62"/>
    </row>
    <row r="105" spans="29:29">
      <c r="AC105" s="62"/>
    </row>
    <row r="106" spans="29:29">
      <c r="AC106" s="62"/>
    </row>
    <row r="107" spans="29:29">
      <c r="AC107" s="62"/>
    </row>
    <row r="108" spans="29:29">
      <c r="AC108" s="62"/>
    </row>
    <row r="109" spans="29:29">
      <c r="AC109" s="62"/>
    </row>
    <row r="110" spans="29:29">
      <c r="AC110" s="62"/>
    </row>
    <row r="111" spans="29:29">
      <c r="AC111" s="62"/>
    </row>
    <row r="112" spans="29:29">
      <c r="AC112" s="62"/>
    </row>
    <row r="113" spans="29:29">
      <c r="AC113" s="62"/>
    </row>
    <row r="114" spans="29:29">
      <c r="AC114" s="62"/>
    </row>
    <row r="115" spans="29:29">
      <c r="AC115" s="62"/>
    </row>
    <row r="116" spans="29:29">
      <c r="AC116" s="62"/>
    </row>
    <row r="117" spans="29:29">
      <c r="AC117" s="62"/>
    </row>
    <row r="118" spans="29:29">
      <c r="AC118" s="62"/>
    </row>
    <row r="119" spans="29:29">
      <c r="AC119" s="62"/>
    </row>
    <row r="120" spans="29:29">
      <c r="AC120" s="62"/>
    </row>
    <row r="121" spans="29:29">
      <c r="AC121" s="62"/>
    </row>
    <row r="122" spans="29:29">
      <c r="AC122" s="62"/>
    </row>
    <row r="123" spans="29:29">
      <c r="AC123" s="62"/>
    </row>
    <row r="124" spans="29:29">
      <c r="AC124" s="62"/>
    </row>
    <row r="125" spans="29:29">
      <c r="AC125" s="62"/>
    </row>
    <row r="126" spans="29:29">
      <c r="AC126" s="62"/>
    </row>
    <row r="127" spans="29:29">
      <c r="AC127" s="62"/>
    </row>
    <row r="128" spans="29:29">
      <c r="AC128" s="62"/>
    </row>
    <row r="129" spans="29:29">
      <c r="AC129" s="62"/>
    </row>
    <row r="130" spans="29:29">
      <c r="AC130" s="62"/>
    </row>
    <row r="131" spans="29:29">
      <c r="AC131" s="62"/>
    </row>
    <row r="132" spans="29:29">
      <c r="AC132" s="62"/>
    </row>
    <row r="133" spans="29:29">
      <c r="AC133" s="62"/>
    </row>
    <row r="134" spans="29:29">
      <c r="AC134" s="62"/>
    </row>
    <row r="135" spans="29:29">
      <c r="AC135" s="62"/>
    </row>
    <row r="136" spans="29:29">
      <c r="AC136" s="62"/>
    </row>
    <row r="137" spans="29:29">
      <c r="AC137" s="62"/>
    </row>
    <row r="138" spans="29:29">
      <c r="AC138" s="62"/>
    </row>
    <row r="139" spans="29:29">
      <c r="AC139" s="62"/>
    </row>
    <row r="140" spans="29:29">
      <c r="AC140" s="62"/>
    </row>
    <row r="141" spans="29:29">
      <c r="AC141" s="62"/>
    </row>
    <row r="142" spans="29:29">
      <c r="AC142" s="62"/>
    </row>
    <row r="143" spans="29:29">
      <c r="AC143" s="62"/>
    </row>
    <row r="144" spans="29:29">
      <c r="AC144" s="62"/>
    </row>
    <row r="145" spans="29:29">
      <c r="AC145" s="62"/>
    </row>
    <row r="146" spans="29:29">
      <c r="AC146" s="62"/>
    </row>
    <row r="147" spans="29:29">
      <c r="AC147" s="62"/>
    </row>
    <row r="148" spans="29:29">
      <c r="AC148" s="62"/>
    </row>
    <row r="149" spans="29:29">
      <c r="AC149" s="62"/>
    </row>
    <row r="150" spans="29:29">
      <c r="AC150" s="62"/>
    </row>
    <row r="151" spans="29:29">
      <c r="AC151" s="62"/>
    </row>
    <row r="152" spans="29:29">
      <c r="AC152" s="62"/>
    </row>
    <row r="153" spans="29:29">
      <c r="AC153" s="62"/>
    </row>
    <row r="154" spans="29:29">
      <c r="AC154" s="62"/>
    </row>
    <row r="155" spans="29:29">
      <c r="AC155" s="62"/>
    </row>
    <row r="156" spans="29:29">
      <c r="AC156" s="62"/>
    </row>
    <row r="157" spans="29:29">
      <c r="AC157" s="62"/>
    </row>
    <row r="158" spans="29:29">
      <c r="AC158" s="62"/>
    </row>
    <row r="159" spans="29:29">
      <c r="AC159" s="62"/>
    </row>
    <row r="160" spans="29:29">
      <c r="AC160" s="62"/>
    </row>
    <row r="161" spans="29:29">
      <c r="AC161" s="62"/>
    </row>
    <row r="162" spans="29:29">
      <c r="AC162" s="62"/>
    </row>
    <row r="163" spans="29:29">
      <c r="AC163" s="62"/>
    </row>
    <row r="164" spans="29:29">
      <c r="AC164" s="62"/>
    </row>
    <row r="165" spans="29:29">
      <c r="AC165" s="62"/>
    </row>
    <row r="166" spans="29:29">
      <c r="AC166" s="62"/>
    </row>
    <row r="167" spans="29:29">
      <c r="AC167" s="62"/>
    </row>
    <row r="168" spans="29:29">
      <c r="AC168" s="62"/>
    </row>
    <row r="169" spans="29:29">
      <c r="AC169" s="62"/>
    </row>
    <row r="170" spans="29:29">
      <c r="AC170" s="62"/>
    </row>
    <row r="171" spans="29:29">
      <c r="AC171" s="62"/>
    </row>
    <row r="172" spans="29:29">
      <c r="AC172" s="62"/>
    </row>
    <row r="173" spans="29:29">
      <c r="AC173" s="62"/>
    </row>
    <row r="174" spans="29:29">
      <c r="AC174" s="62"/>
    </row>
    <row r="175" spans="29:29">
      <c r="AC175" s="62"/>
    </row>
    <row r="176" spans="29:29">
      <c r="AC176" s="62"/>
    </row>
    <row r="177" spans="29:29">
      <c r="AC177" s="62"/>
    </row>
    <row r="178" spans="29:29">
      <c r="AC178" s="62"/>
    </row>
    <row r="179" spans="29:29">
      <c r="AC179" s="62"/>
    </row>
    <row r="180" spans="29:29">
      <c r="AC180" s="62"/>
    </row>
    <row r="181" spans="29:29">
      <c r="AC181" s="62"/>
    </row>
    <row r="182" spans="29:29">
      <c r="AC182" s="62"/>
    </row>
    <row r="183" spans="29:29">
      <c r="AC183" s="62"/>
    </row>
    <row r="184" spans="29:29">
      <c r="AC184" s="62"/>
    </row>
    <row r="185" spans="29:29">
      <c r="AC185" s="62"/>
    </row>
    <row r="186" spans="29:29">
      <c r="AC186" s="62"/>
    </row>
    <row r="187" spans="29:29">
      <c r="AC187" s="62"/>
    </row>
    <row r="188" spans="29:29">
      <c r="AC188" s="62"/>
    </row>
    <row r="189" spans="29:29">
      <c r="AC189" s="62"/>
    </row>
    <row r="190" spans="29:29">
      <c r="AC190" s="62"/>
    </row>
    <row r="191" spans="29:29">
      <c r="AC191" s="62"/>
    </row>
    <row r="192" spans="29:29">
      <c r="AC192" s="62"/>
    </row>
    <row r="193" spans="29:29">
      <c r="AC193" s="62"/>
    </row>
    <row r="194" spans="29:29">
      <c r="AC194" s="62"/>
    </row>
    <row r="195" spans="29:29">
      <c r="AC195" s="62"/>
    </row>
    <row r="196" spans="29:29">
      <c r="AC196" s="62"/>
    </row>
    <row r="197" spans="29:29">
      <c r="AC197" s="62"/>
    </row>
    <row r="198" spans="29:29">
      <c r="AC198" s="62"/>
    </row>
    <row r="199" spans="29:29">
      <c r="AC199" s="62"/>
    </row>
    <row r="200" spans="29:29">
      <c r="AC200" s="62"/>
    </row>
    <row r="201" spans="29:29">
      <c r="AC201" s="62"/>
    </row>
    <row r="202" spans="29:29">
      <c r="AC202" s="62"/>
    </row>
    <row r="203" spans="29:29">
      <c r="AC203" s="62"/>
    </row>
    <row r="204" spans="29:29">
      <c r="AC204" s="62"/>
    </row>
    <row r="205" spans="29:29">
      <c r="AC205" s="62"/>
    </row>
    <row r="206" spans="29:29">
      <c r="AC206" s="62"/>
    </row>
    <row r="207" spans="29:29">
      <c r="AC207" s="62"/>
    </row>
    <row r="208" spans="29:29">
      <c r="AC208" s="62"/>
    </row>
    <row r="209" spans="29:29">
      <c r="AC209" s="62"/>
    </row>
    <row r="210" spans="29:29">
      <c r="AC210" s="62"/>
    </row>
    <row r="211" spans="29:29">
      <c r="AC211" s="62"/>
    </row>
    <row r="212" spans="29:29">
      <c r="AC212" s="62"/>
    </row>
    <row r="213" spans="29:29">
      <c r="AC213" s="62"/>
    </row>
    <row r="214" spans="29:29">
      <c r="AC214" s="62"/>
    </row>
    <row r="215" spans="29:29">
      <c r="AC215" s="62"/>
    </row>
    <row r="216" spans="29:29">
      <c r="AC216" s="62"/>
    </row>
    <row r="217" spans="29:29">
      <c r="AC217" s="62"/>
    </row>
    <row r="218" spans="29:29">
      <c r="AC218" s="62"/>
    </row>
    <row r="219" spans="29:29">
      <c r="AC219" s="62"/>
    </row>
    <row r="220" spans="29:29">
      <c r="AC220" s="62"/>
    </row>
    <row r="221" spans="29:29">
      <c r="AC221" s="62"/>
    </row>
    <row r="222" spans="29:29">
      <c r="AC222" s="62"/>
    </row>
    <row r="223" spans="29:29">
      <c r="AC223" s="62"/>
    </row>
    <row r="224" spans="29:29">
      <c r="AC224" s="62"/>
    </row>
    <row r="225" spans="29:29">
      <c r="AC225" s="62"/>
    </row>
    <row r="226" spans="29:29">
      <c r="AC226" s="62"/>
    </row>
    <row r="227" spans="29:29">
      <c r="AC227" s="62"/>
    </row>
    <row r="228" spans="29:29">
      <c r="AC228" s="62"/>
    </row>
    <row r="229" spans="29:29">
      <c r="AC229" s="62"/>
    </row>
    <row r="230" spans="29:29">
      <c r="AC230" s="62"/>
    </row>
    <row r="231" spans="29:29">
      <c r="AC231" s="62"/>
    </row>
    <row r="232" spans="29:29">
      <c r="AC232" s="62"/>
    </row>
    <row r="233" spans="29:29">
      <c r="AC233" s="62"/>
    </row>
    <row r="234" spans="29:29">
      <c r="AC234" s="62"/>
    </row>
    <row r="235" spans="29:29">
      <c r="AC235" s="62"/>
    </row>
    <row r="236" spans="29:29">
      <c r="AC236" s="62"/>
    </row>
    <row r="237" spans="29:29">
      <c r="AC237" s="62"/>
    </row>
    <row r="238" spans="29:29">
      <c r="AC238" s="62"/>
    </row>
    <row r="239" spans="29:29">
      <c r="AC239" s="62"/>
    </row>
    <row r="240" spans="29:29">
      <c r="AC240" s="62"/>
    </row>
    <row r="241" spans="29:29">
      <c r="AC241" s="62"/>
    </row>
    <row r="242" spans="29:29">
      <c r="AC242" s="62"/>
    </row>
    <row r="243" spans="29:29">
      <c r="AC243" s="62"/>
    </row>
    <row r="244" spans="29:29">
      <c r="AC244" s="62"/>
    </row>
    <row r="245" spans="29:29">
      <c r="AC245" s="62"/>
    </row>
    <row r="246" spans="29:29">
      <c r="AC246" s="62"/>
    </row>
    <row r="247" spans="29:29">
      <c r="AC247" s="62"/>
    </row>
    <row r="248" spans="29:29">
      <c r="AC248" s="62"/>
    </row>
    <row r="249" spans="29:29">
      <c r="AC249" s="62"/>
    </row>
    <row r="250" spans="29:29">
      <c r="AC250" s="62"/>
    </row>
    <row r="251" spans="29:29">
      <c r="AC251" s="62"/>
    </row>
    <row r="252" spans="29:29">
      <c r="AC252" s="62"/>
    </row>
    <row r="253" spans="29:29">
      <c r="AC253" s="62"/>
    </row>
    <row r="254" spans="29:29">
      <c r="AC254" s="62"/>
    </row>
    <row r="255" spans="29:29">
      <c r="AC255" s="62"/>
    </row>
    <row r="256" spans="29:29">
      <c r="AC256" s="62"/>
    </row>
    <row r="257" spans="29:29">
      <c r="AC257" s="62"/>
    </row>
    <row r="258" spans="29:29">
      <c r="AC258" s="62"/>
    </row>
    <row r="259" spans="29:29">
      <c r="AC259" s="62"/>
    </row>
    <row r="260" spans="29:29">
      <c r="AC260" s="62"/>
    </row>
    <row r="261" spans="29:29">
      <c r="AC261" s="62"/>
    </row>
    <row r="262" spans="29:29">
      <c r="AC262" s="62"/>
    </row>
    <row r="263" spans="29:29">
      <c r="AC263" s="62"/>
    </row>
    <row r="264" spans="29:29">
      <c r="AC264" s="62"/>
    </row>
    <row r="265" spans="29:29">
      <c r="AC265" s="62"/>
    </row>
  </sheetData>
  <pageMargins left="0.75" right="0.75" top="1" bottom="1" header="0.5" footer="0.5"/>
  <pageSetup paperSize="9" orientation="portrait" horizontalDpi="4294967292" verticalDpi="4294967292"/>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K47"/>
  <sheetViews>
    <sheetView workbookViewId="0">
      <pane xSplit="1" ySplit="3" topLeftCell="B4" activePane="bottomRight" state="frozen"/>
      <selection activeCell="B4" sqref="B4"/>
      <selection pane="topRight" activeCell="B4" sqref="B4"/>
      <selection pane="bottomLeft" activeCell="B4" sqref="B4"/>
      <selection pane="bottomRight" activeCell="D25" sqref="D25"/>
    </sheetView>
  </sheetViews>
  <sheetFormatPr defaultColWidth="8.85546875" defaultRowHeight="12.75"/>
  <cols>
    <col min="1" max="1" width="54.28515625" style="14" customWidth="1"/>
    <col min="2" max="4" width="11.42578125" style="24" customWidth="1"/>
    <col min="5" max="5" width="12.42578125" style="66" bestFit="1" customWidth="1"/>
    <col min="6" max="6" width="12.42578125" style="65" bestFit="1" customWidth="1"/>
    <col min="7" max="11" width="12.42578125" style="24" bestFit="1" customWidth="1"/>
    <col min="12" max="16384" width="8.85546875" style="14"/>
  </cols>
  <sheetData>
    <row r="1" spans="1:11" ht="15.75">
      <c r="A1" s="325" t="s">
        <v>376</v>
      </c>
      <c r="B1" s="71">
        <v>2012</v>
      </c>
      <c r="C1" s="71">
        <v>2013</v>
      </c>
      <c r="D1" s="71">
        <v>2014</v>
      </c>
      <c r="E1" s="71">
        <v>2015</v>
      </c>
      <c r="F1" s="69">
        <v>2016</v>
      </c>
      <c r="G1" s="69">
        <v>2017</v>
      </c>
      <c r="H1" s="69">
        <v>2018</v>
      </c>
      <c r="I1" s="69">
        <v>2019</v>
      </c>
      <c r="J1" s="69">
        <v>2020</v>
      </c>
      <c r="K1" s="69">
        <v>2021</v>
      </c>
    </row>
    <row r="2" spans="1:11" ht="13.5" customHeight="1">
      <c r="A2" s="432"/>
      <c r="B2" s="73" t="s">
        <v>89</v>
      </c>
      <c r="C2" s="73" t="s">
        <v>89</v>
      </c>
      <c r="D2" s="73" t="s">
        <v>89</v>
      </c>
      <c r="E2" s="73" t="s">
        <v>89</v>
      </c>
      <c r="F2" s="72" t="s">
        <v>90</v>
      </c>
      <c r="G2" s="72" t="s">
        <v>90</v>
      </c>
      <c r="H2" s="72" t="s">
        <v>90</v>
      </c>
      <c r="I2" s="72" t="s">
        <v>90</v>
      </c>
      <c r="J2" s="72" t="s">
        <v>90</v>
      </c>
      <c r="K2" s="72" t="s">
        <v>90</v>
      </c>
    </row>
    <row r="3" spans="1:11">
      <c r="A3" s="324" t="s">
        <v>377</v>
      </c>
      <c r="B3" s="74" t="s">
        <v>93</v>
      </c>
      <c r="C3" s="74" t="s">
        <v>93</v>
      </c>
      <c r="D3" s="74" t="s">
        <v>93</v>
      </c>
      <c r="E3" s="74" t="s">
        <v>94</v>
      </c>
      <c r="F3" s="100" t="s">
        <v>94</v>
      </c>
      <c r="G3" s="100" t="s">
        <v>94</v>
      </c>
      <c r="H3" s="100" t="s">
        <v>94</v>
      </c>
      <c r="I3" s="100" t="s">
        <v>94</v>
      </c>
      <c r="J3" s="100" t="s">
        <v>94</v>
      </c>
      <c r="K3" s="100" t="s">
        <v>94</v>
      </c>
    </row>
    <row r="4" spans="1:11">
      <c r="A4" s="324"/>
      <c r="B4" s="191"/>
      <c r="C4" s="191"/>
      <c r="D4" s="191"/>
      <c r="E4" s="191"/>
      <c r="F4" s="190"/>
      <c r="G4" s="190"/>
      <c r="H4" s="190"/>
      <c r="I4" s="190"/>
      <c r="J4" s="190"/>
      <c r="K4" s="190"/>
    </row>
    <row r="5" spans="1:11" s="13" customFormat="1">
      <c r="A5" s="116" t="s">
        <v>334</v>
      </c>
      <c r="B5" s="165">
        <v>6118.2</v>
      </c>
      <c r="C5" s="165">
        <v>8845.2000000000007</v>
      </c>
      <c r="D5" s="165">
        <v>11827.9</v>
      </c>
      <c r="E5" s="165">
        <v>13863.5</v>
      </c>
      <c r="F5" s="162">
        <v>13369.4</v>
      </c>
      <c r="G5" s="162">
        <v>13525</v>
      </c>
      <c r="H5" s="162">
        <v>14771.4</v>
      </c>
      <c r="I5" s="162">
        <v>15761.9</v>
      </c>
      <c r="J5" s="162">
        <v>17326.3</v>
      </c>
      <c r="K5" s="162">
        <v>20163</v>
      </c>
    </row>
    <row r="6" spans="1:11">
      <c r="A6" s="324" t="s">
        <v>358</v>
      </c>
      <c r="B6" s="167">
        <v>2751.6</v>
      </c>
      <c r="C6" s="167">
        <v>4200.7</v>
      </c>
      <c r="D6" s="167">
        <v>5620.6</v>
      </c>
      <c r="E6" s="167">
        <v>6667.2</v>
      </c>
      <c r="F6" s="166">
        <v>5720.7</v>
      </c>
      <c r="G6" s="166">
        <v>5658.7</v>
      </c>
      <c r="H6" s="166">
        <v>6261.5</v>
      </c>
      <c r="I6" s="166">
        <v>6251.7</v>
      </c>
      <c r="J6" s="166">
        <v>6773.2</v>
      </c>
      <c r="K6" s="166">
        <v>7672</v>
      </c>
    </row>
    <row r="7" spans="1:11">
      <c r="A7" s="324" t="s">
        <v>378</v>
      </c>
      <c r="B7" s="167">
        <v>3366.6</v>
      </c>
      <c r="C7" s="167">
        <v>4644.5</v>
      </c>
      <c r="D7" s="167">
        <v>6207.3</v>
      </c>
      <c r="E7" s="167">
        <v>7196.3</v>
      </c>
      <c r="F7" s="166">
        <v>7648.6</v>
      </c>
      <c r="G7" s="166">
        <v>7866.3</v>
      </c>
      <c r="H7" s="166">
        <v>8509.9</v>
      </c>
      <c r="I7" s="166">
        <v>9510.2000000000007</v>
      </c>
      <c r="J7" s="166">
        <v>10553.1</v>
      </c>
      <c r="K7" s="166">
        <v>12491</v>
      </c>
    </row>
    <row r="8" spans="1:11">
      <c r="A8" s="324" t="s">
        <v>349</v>
      </c>
      <c r="B8" s="169" t="s">
        <v>128</v>
      </c>
      <c r="C8" s="167" t="s">
        <v>128</v>
      </c>
      <c r="D8" s="167" t="s">
        <v>128</v>
      </c>
      <c r="E8" s="169" t="s">
        <v>128</v>
      </c>
      <c r="F8" s="168" t="s">
        <v>128</v>
      </c>
      <c r="G8" s="168" t="s">
        <v>128</v>
      </c>
      <c r="H8" s="168" t="s">
        <v>128</v>
      </c>
      <c r="I8" s="168" t="s">
        <v>128</v>
      </c>
      <c r="J8" s="168" t="s">
        <v>128</v>
      </c>
      <c r="K8" s="168" t="s">
        <v>128</v>
      </c>
    </row>
    <row r="9" spans="1:11">
      <c r="A9" s="324"/>
      <c r="B9" s="167"/>
      <c r="C9" s="167"/>
      <c r="D9" s="167"/>
      <c r="E9" s="167"/>
      <c r="F9" s="166"/>
      <c r="G9" s="166"/>
      <c r="H9" s="166"/>
      <c r="I9" s="166"/>
      <c r="J9" s="166"/>
      <c r="K9" s="166"/>
    </row>
    <row r="10" spans="1:11" s="13" customFormat="1">
      <c r="A10" s="116" t="s">
        <v>335</v>
      </c>
      <c r="B10" s="165">
        <v>2367.4</v>
      </c>
      <c r="C10" s="165">
        <v>3032.5</v>
      </c>
      <c r="D10" s="165">
        <v>3537.2</v>
      </c>
      <c r="E10" s="165">
        <v>3852.1</v>
      </c>
      <c r="F10" s="162">
        <v>6415.3</v>
      </c>
      <c r="G10" s="162">
        <v>8098.3</v>
      </c>
      <c r="H10" s="162">
        <v>8691.5</v>
      </c>
      <c r="I10" s="162">
        <v>9271.2999999999993</v>
      </c>
      <c r="J10" s="162">
        <v>8922</v>
      </c>
      <c r="K10" s="162">
        <v>6785.1</v>
      </c>
    </row>
    <row r="11" spans="1:11">
      <c r="A11" s="324" t="s">
        <v>343</v>
      </c>
      <c r="B11" s="167" t="s">
        <v>128</v>
      </c>
      <c r="C11" s="167" t="s">
        <v>128</v>
      </c>
      <c r="D11" s="167" t="s">
        <v>128</v>
      </c>
      <c r="E11" s="169" t="s">
        <v>128</v>
      </c>
      <c r="F11" s="168" t="s">
        <v>128</v>
      </c>
      <c r="G11" s="166">
        <v>1500</v>
      </c>
      <c r="H11" s="166">
        <v>1500</v>
      </c>
      <c r="I11" s="166">
        <v>1500</v>
      </c>
      <c r="J11" s="166">
        <v>1500</v>
      </c>
      <c r="K11" s="166">
        <v>0.8</v>
      </c>
    </row>
    <row r="12" spans="1:11">
      <c r="A12" s="544" t="s">
        <v>379</v>
      </c>
      <c r="B12" s="167" t="s">
        <v>128</v>
      </c>
      <c r="C12" s="167" t="s">
        <v>128</v>
      </c>
      <c r="D12" s="167" t="s">
        <v>128</v>
      </c>
      <c r="E12" s="169" t="s">
        <v>128</v>
      </c>
      <c r="F12" s="168" t="s">
        <v>128</v>
      </c>
      <c r="G12" s="168" t="s">
        <v>128</v>
      </c>
      <c r="H12" s="168" t="s">
        <v>128</v>
      </c>
      <c r="I12" s="168" t="s">
        <v>128</v>
      </c>
      <c r="J12" s="168" t="s">
        <v>128</v>
      </c>
      <c r="K12" s="168" t="s">
        <v>128</v>
      </c>
    </row>
    <row r="13" spans="1:11">
      <c r="A13" s="544" t="s">
        <v>380</v>
      </c>
      <c r="B13" s="167" t="s">
        <v>128</v>
      </c>
      <c r="C13" s="167" t="s">
        <v>128</v>
      </c>
      <c r="D13" s="167" t="s">
        <v>128</v>
      </c>
      <c r="E13" s="169" t="s">
        <v>128</v>
      </c>
      <c r="F13" s="168" t="s">
        <v>128</v>
      </c>
      <c r="G13" s="168" t="s">
        <v>128</v>
      </c>
      <c r="H13" s="168" t="s">
        <v>128</v>
      </c>
      <c r="I13" s="168" t="s">
        <v>128</v>
      </c>
      <c r="J13" s="168" t="s">
        <v>128</v>
      </c>
      <c r="K13" s="168" t="s">
        <v>128</v>
      </c>
    </row>
    <row r="14" spans="1:11">
      <c r="A14" s="544" t="s">
        <v>381</v>
      </c>
      <c r="B14" s="167" t="s">
        <v>128</v>
      </c>
      <c r="C14" s="167" t="s">
        <v>128</v>
      </c>
      <c r="D14" s="167" t="s">
        <v>128</v>
      </c>
      <c r="E14" s="169" t="s">
        <v>128</v>
      </c>
      <c r="F14" s="168" t="s">
        <v>128</v>
      </c>
      <c r="G14" s="168">
        <v>1500</v>
      </c>
      <c r="H14" s="168">
        <v>1500</v>
      </c>
      <c r="I14" s="168">
        <v>1500</v>
      </c>
      <c r="J14" s="168">
        <v>1500</v>
      </c>
      <c r="K14" s="168">
        <v>0.8</v>
      </c>
    </row>
    <row r="15" spans="1:11">
      <c r="A15" s="324" t="s">
        <v>349</v>
      </c>
      <c r="B15" s="167">
        <v>2367.4</v>
      </c>
      <c r="C15" s="167">
        <v>3032.5</v>
      </c>
      <c r="D15" s="167">
        <v>3537.2</v>
      </c>
      <c r="E15" s="169">
        <f>E16</f>
        <v>3852.1</v>
      </c>
      <c r="F15" s="166">
        <v>6415.3</v>
      </c>
      <c r="G15" s="166">
        <v>6598.3</v>
      </c>
      <c r="H15" s="166">
        <v>7191.5</v>
      </c>
      <c r="I15" s="166">
        <v>7771.3</v>
      </c>
      <c r="J15" s="166">
        <v>7422</v>
      </c>
      <c r="K15" s="166">
        <v>6784.3</v>
      </c>
    </row>
    <row r="16" spans="1:11">
      <c r="A16" s="544" t="s">
        <v>382</v>
      </c>
      <c r="B16" s="167">
        <v>2337.5</v>
      </c>
      <c r="C16" s="167">
        <v>3018.4</v>
      </c>
      <c r="D16" s="167">
        <v>3537.2</v>
      </c>
      <c r="E16" s="167">
        <v>3852.1</v>
      </c>
      <c r="F16" s="166">
        <v>4540.3999999999996</v>
      </c>
      <c r="G16" s="166">
        <v>4735</v>
      </c>
      <c r="H16" s="166">
        <v>5313</v>
      </c>
      <c r="I16" s="166">
        <v>5940.1</v>
      </c>
      <c r="J16" s="166">
        <v>6423.4</v>
      </c>
      <c r="K16" s="166">
        <v>6608.2</v>
      </c>
    </row>
    <row r="17" spans="1:11">
      <c r="A17" s="544" t="s">
        <v>383</v>
      </c>
      <c r="B17" s="167">
        <v>29.9</v>
      </c>
      <c r="C17" s="167">
        <v>14.1</v>
      </c>
      <c r="D17" s="167" t="s">
        <v>128</v>
      </c>
      <c r="E17" s="169" t="s">
        <v>128</v>
      </c>
      <c r="F17" s="166">
        <v>1655.8</v>
      </c>
      <c r="G17" s="166">
        <v>1710.2</v>
      </c>
      <c r="H17" s="166">
        <v>1751</v>
      </c>
      <c r="I17" s="166">
        <v>1734.3</v>
      </c>
      <c r="J17" s="166">
        <v>925.3</v>
      </c>
      <c r="K17" s="166">
        <v>116.2</v>
      </c>
    </row>
    <row r="18" spans="1:11">
      <c r="A18" s="544" t="s">
        <v>384</v>
      </c>
      <c r="B18" s="167" t="s">
        <v>128</v>
      </c>
      <c r="C18" s="167" t="s">
        <v>128</v>
      </c>
      <c r="D18" s="167" t="s">
        <v>128</v>
      </c>
      <c r="E18" s="169" t="s">
        <v>128</v>
      </c>
      <c r="F18" s="166">
        <v>219.1</v>
      </c>
      <c r="G18" s="166">
        <v>153.1</v>
      </c>
      <c r="H18" s="166">
        <v>126.9</v>
      </c>
      <c r="I18" s="166">
        <v>96.9</v>
      </c>
      <c r="J18" s="166">
        <v>73.3</v>
      </c>
      <c r="K18" s="166">
        <v>59.9</v>
      </c>
    </row>
    <row r="19" spans="1:11">
      <c r="A19" s="324"/>
      <c r="B19" s="169"/>
      <c r="C19" s="169"/>
      <c r="D19" s="169"/>
      <c r="E19" s="169"/>
      <c r="F19" s="166"/>
      <c r="G19" s="166"/>
      <c r="H19" s="166"/>
      <c r="I19" s="166"/>
      <c r="J19" s="166"/>
      <c r="K19" s="166"/>
    </row>
    <row r="20" spans="1:11" s="13" customFormat="1">
      <c r="A20" s="116" t="s">
        <v>385</v>
      </c>
      <c r="B20" s="165">
        <v>8485.6</v>
      </c>
      <c r="C20" s="165">
        <v>11877.65</v>
      </c>
      <c r="D20" s="165">
        <v>15365.1</v>
      </c>
      <c r="E20" s="165">
        <v>17716.599999999999</v>
      </c>
      <c r="F20" s="162">
        <v>19784.7</v>
      </c>
      <c r="G20" s="162">
        <v>21623.3</v>
      </c>
      <c r="H20" s="162">
        <v>23462.9</v>
      </c>
      <c r="I20" s="162">
        <v>25033.200000000001</v>
      </c>
      <c r="J20" s="162">
        <v>26248.3</v>
      </c>
      <c r="K20" s="162">
        <v>26948.1</v>
      </c>
    </row>
    <row r="21" spans="1:11">
      <c r="A21" s="324" t="s">
        <v>386</v>
      </c>
      <c r="B21" s="192">
        <v>0.26900000000000002</v>
      </c>
      <c r="C21" s="192">
        <v>0.34700000000000003</v>
      </c>
      <c r="D21" s="192">
        <v>0.35499999999999998</v>
      </c>
      <c r="E21" s="192">
        <v>0.34699999999999998</v>
      </c>
      <c r="F21" s="199">
        <v>0.29399999999999998</v>
      </c>
      <c r="G21" s="199">
        <f>G20/G22</f>
        <v>0.28836103372722438</v>
      </c>
      <c r="H21" s="199">
        <f>H20/H22</f>
        <v>0.2882561796648484</v>
      </c>
      <c r="I21" s="199">
        <f>I20/I22</f>
        <v>0.28694635488308118</v>
      </c>
      <c r="J21" s="199">
        <f>J20/J22</f>
        <v>0.28082208634902295</v>
      </c>
      <c r="K21" s="199">
        <f>K20/K22</f>
        <v>0.26956213820359931</v>
      </c>
    </row>
    <row r="22" spans="1:11" s="13" customFormat="1">
      <c r="A22" s="116" t="s">
        <v>387</v>
      </c>
      <c r="B22" s="165">
        <v>31593.1</v>
      </c>
      <c r="C22" s="165">
        <v>34275.9</v>
      </c>
      <c r="D22" s="165">
        <v>43279.199999999997</v>
      </c>
      <c r="E22" s="165">
        <v>51024.3</v>
      </c>
      <c r="F22" s="431">
        <v>67300.100000000006</v>
      </c>
      <c r="G22" s="431">
        <v>74986.899999999994</v>
      </c>
      <c r="H22" s="431">
        <v>81396</v>
      </c>
      <c r="I22" s="431">
        <v>87240</v>
      </c>
      <c r="J22" s="431">
        <v>93469.5</v>
      </c>
      <c r="K22" s="431">
        <v>99969.9</v>
      </c>
    </row>
    <row r="23" spans="1:11">
      <c r="A23" s="324"/>
      <c r="B23" s="603"/>
      <c r="C23" s="603"/>
      <c r="D23" s="605"/>
      <c r="E23" s="605"/>
      <c r="F23" s="605"/>
      <c r="G23" s="603"/>
      <c r="H23" s="603"/>
      <c r="I23" s="603"/>
      <c r="J23" s="603"/>
    </row>
    <row r="24" spans="1:11" ht="20.25">
      <c r="A24" s="692" t="s">
        <v>484</v>
      </c>
      <c r="B24" s="603"/>
      <c r="C24" s="603"/>
      <c r="D24" s="603"/>
      <c r="E24" s="324"/>
      <c r="F24" s="324"/>
      <c r="G24" s="324"/>
      <c r="H24" s="324"/>
      <c r="I24" s="324"/>
      <c r="J24" s="324"/>
      <c r="K24" s="14"/>
    </row>
    <row r="25" spans="1:11">
      <c r="A25" s="681" t="s">
        <v>376</v>
      </c>
      <c r="B25" s="603"/>
      <c r="C25" s="603"/>
      <c r="D25" s="604"/>
      <c r="E25" s="745"/>
      <c r="F25" s="714">
        <v>2016</v>
      </c>
      <c r="G25" s="714">
        <v>2017</v>
      </c>
      <c r="H25" s="714">
        <v>2018</v>
      </c>
      <c r="I25" s="714">
        <v>2019</v>
      </c>
      <c r="J25" s="714">
        <v>2020</v>
      </c>
      <c r="K25" s="14"/>
    </row>
    <row r="26" spans="1:11" ht="25.5">
      <c r="A26" s="681"/>
      <c r="B26" s="603"/>
      <c r="C26" s="603"/>
      <c r="D26" s="603"/>
      <c r="E26" s="746"/>
      <c r="F26" s="715" t="s">
        <v>90</v>
      </c>
      <c r="G26" s="715" t="s">
        <v>90</v>
      </c>
      <c r="H26" s="715" t="s">
        <v>90</v>
      </c>
      <c r="I26" s="715" t="s">
        <v>90</v>
      </c>
      <c r="J26" s="715" t="s">
        <v>90</v>
      </c>
    </row>
    <row r="27" spans="1:11">
      <c r="A27" s="603" t="s">
        <v>377</v>
      </c>
      <c r="B27" s="603"/>
      <c r="C27" s="603"/>
      <c r="D27" s="603"/>
      <c r="E27" s="347"/>
      <c r="F27" s="694" t="s">
        <v>93</v>
      </c>
      <c r="G27" s="694" t="s">
        <v>93</v>
      </c>
      <c r="H27" s="694" t="s">
        <v>93</v>
      </c>
      <c r="I27" s="694" t="s">
        <v>93</v>
      </c>
      <c r="J27" s="694" t="s">
        <v>93</v>
      </c>
    </row>
    <row r="28" spans="1:11">
      <c r="A28" s="603"/>
      <c r="B28" s="607"/>
      <c r="C28" s="603"/>
      <c r="D28" s="603"/>
      <c r="E28" s="747"/>
      <c r="F28" s="717"/>
      <c r="G28" s="717"/>
      <c r="H28" s="717"/>
      <c r="I28" s="717"/>
      <c r="J28" s="717"/>
    </row>
    <row r="29" spans="1:11">
      <c r="A29" s="705" t="s">
        <v>334</v>
      </c>
      <c r="B29" s="606"/>
      <c r="C29" s="606"/>
      <c r="D29" s="606"/>
      <c r="E29" s="705"/>
      <c r="F29" s="718">
        <v>12361.5</v>
      </c>
      <c r="G29" s="718">
        <v>12942.4</v>
      </c>
      <c r="H29" s="718">
        <v>13282.6</v>
      </c>
      <c r="I29" s="718">
        <v>13392.4</v>
      </c>
      <c r="J29" s="718">
        <v>13080.1</v>
      </c>
    </row>
    <row r="30" spans="1:11">
      <c r="A30" s="681" t="s">
        <v>343</v>
      </c>
      <c r="B30" s="603"/>
      <c r="C30" s="603"/>
      <c r="D30" s="603"/>
      <c r="E30" s="681"/>
      <c r="F30" s="719">
        <v>12361.5</v>
      </c>
      <c r="G30" s="719">
        <v>12942.4</v>
      </c>
      <c r="H30" s="719">
        <v>13282.6</v>
      </c>
      <c r="I30" s="719">
        <v>13392.4</v>
      </c>
      <c r="J30" s="719">
        <v>13080.1</v>
      </c>
    </row>
    <row r="31" spans="1:11">
      <c r="A31" s="603" t="s">
        <v>358</v>
      </c>
      <c r="B31" s="603"/>
      <c r="C31" s="603"/>
      <c r="D31" s="603"/>
      <c r="E31" s="603"/>
      <c r="F31" s="716">
        <v>4729.2</v>
      </c>
      <c r="G31" s="716">
        <v>4592.3999999999996</v>
      </c>
      <c r="H31" s="716">
        <v>4247.6000000000004</v>
      </c>
      <c r="I31" s="716">
        <v>3907.1</v>
      </c>
      <c r="J31" s="716">
        <v>3605.4</v>
      </c>
    </row>
    <row r="32" spans="1:11">
      <c r="A32" s="603" t="s">
        <v>378</v>
      </c>
      <c r="B32" s="603"/>
      <c r="C32" s="603"/>
      <c r="D32" s="603"/>
      <c r="E32" s="347"/>
      <c r="F32" s="694">
        <v>7632.3</v>
      </c>
      <c r="G32" s="694">
        <v>8350</v>
      </c>
      <c r="H32" s="694">
        <v>9035</v>
      </c>
      <c r="I32" s="694">
        <v>9485.2999999999993</v>
      </c>
      <c r="J32" s="694">
        <v>9474.7000000000007</v>
      </c>
    </row>
    <row r="33" spans="1:10">
      <c r="A33" s="603" t="s">
        <v>349</v>
      </c>
      <c r="B33" s="603"/>
      <c r="C33" s="603"/>
      <c r="D33" s="603"/>
      <c r="E33" s="347"/>
      <c r="F33" s="694" t="s">
        <v>128</v>
      </c>
      <c r="G33" s="694" t="s">
        <v>128</v>
      </c>
      <c r="H33" s="694" t="s">
        <v>128</v>
      </c>
      <c r="I33" s="694" t="s">
        <v>128</v>
      </c>
      <c r="J33" s="694" t="s">
        <v>128</v>
      </c>
    </row>
    <row r="34" spans="1:10">
      <c r="A34" s="603"/>
      <c r="B34" s="603"/>
      <c r="C34" s="603"/>
      <c r="D34" s="603"/>
      <c r="E34" s="347"/>
      <c r="F34" s="694"/>
      <c r="G34" s="694"/>
      <c r="H34" s="694"/>
      <c r="I34" s="694"/>
      <c r="J34" s="694"/>
    </row>
    <row r="35" spans="1:10">
      <c r="A35" s="705" t="s">
        <v>335</v>
      </c>
      <c r="B35" s="606"/>
      <c r="C35" s="606"/>
      <c r="D35" s="606"/>
      <c r="E35" s="733"/>
      <c r="F35" s="697">
        <v>7383.7</v>
      </c>
      <c r="G35" s="697">
        <v>8065.4</v>
      </c>
      <c r="H35" s="697">
        <v>8539.1</v>
      </c>
      <c r="I35" s="697">
        <v>8476.7999999999993</v>
      </c>
      <c r="J35" s="697">
        <v>8119.1</v>
      </c>
    </row>
    <row r="36" spans="1:10">
      <c r="A36" s="603" t="s">
        <v>343</v>
      </c>
      <c r="B36" s="603"/>
      <c r="C36" s="603"/>
      <c r="D36" s="603"/>
      <c r="E36" s="347"/>
      <c r="F36" s="694">
        <v>2800</v>
      </c>
      <c r="G36" s="694">
        <v>2800</v>
      </c>
      <c r="H36" s="694">
        <v>2800</v>
      </c>
      <c r="I36" s="694">
        <v>2800</v>
      </c>
      <c r="J36" s="694">
        <v>2800</v>
      </c>
    </row>
    <row r="37" spans="1:10">
      <c r="A37" s="713" t="s">
        <v>379</v>
      </c>
      <c r="B37" s="603"/>
      <c r="C37" s="603"/>
      <c r="D37" s="603"/>
      <c r="E37" s="347"/>
      <c r="F37" s="694" t="s">
        <v>128</v>
      </c>
      <c r="G37" s="694" t="s">
        <v>128</v>
      </c>
      <c r="H37" s="694" t="s">
        <v>128</v>
      </c>
      <c r="I37" s="694" t="s">
        <v>128</v>
      </c>
      <c r="J37" s="694" t="s">
        <v>128</v>
      </c>
    </row>
    <row r="38" spans="1:10">
      <c r="A38" s="713" t="s">
        <v>380</v>
      </c>
      <c r="B38" s="603"/>
      <c r="C38" s="603"/>
      <c r="D38" s="603"/>
      <c r="E38" s="347"/>
      <c r="F38" s="694" t="s">
        <v>128</v>
      </c>
      <c r="G38" s="694" t="s">
        <v>128</v>
      </c>
      <c r="H38" s="694" t="s">
        <v>128</v>
      </c>
      <c r="I38" s="694" t="s">
        <v>128</v>
      </c>
      <c r="J38" s="694" t="s">
        <v>128</v>
      </c>
    </row>
    <row r="39" spans="1:10">
      <c r="A39" s="713" t="s">
        <v>381</v>
      </c>
      <c r="B39" s="603"/>
      <c r="C39" s="603"/>
      <c r="D39" s="603"/>
      <c r="E39" s="347"/>
      <c r="F39" s="694">
        <v>2800</v>
      </c>
      <c r="G39" s="694">
        <v>2800</v>
      </c>
      <c r="H39" s="694">
        <v>2800</v>
      </c>
      <c r="I39" s="694">
        <v>2800</v>
      </c>
      <c r="J39" s="694">
        <v>2800</v>
      </c>
    </row>
    <row r="40" spans="1:10">
      <c r="A40" s="603" t="s">
        <v>349</v>
      </c>
      <c r="B40" s="603"/>
      <c r="C40" s="603"/>
      <c r="D40" s="603"/>
      <c r="E40" s="347"/>
      <c r="F40" s="694">
        <v>4583.7</v>
      </c>
      <c r="G40" s="694">
        <v>5265.4</v>
      </c>
      <c r="H40" s="694">
        <v>5739.1</v>
      </c>
      <c r="I40" s="694">
        <v>5676.8</v>
      </c>
      <c r="J40" s="694">
        <v>5319.1</v>
      </c>
    </row>
    <row r="41" spans="1:10">
      <c r="A41" s="713" t="s">
        <v>382</v>
      </c>
      <c r="B41" s="603"/>
      <c r="C41" s="603"/>
      <c r="D41" s="603"/>
      <c r="E41" s="347"/>
      <c r="F41" s="694">
        <v>4583.7</v>
      </c>
      <c r="G41" s="694">
        <v>5265.4</v>
      </c>
      <c r="H41" s="694">
        <v>5739.1</v>
      </c>
      <c r="I41" s="694">
        <v>5676.8</v>
      </c>
      <c r="J41" s="694">
        <v>5319.1</v>
      </c>
    </row>
    <row r="42" spans="1:10">
      <c r="A42" s="713" t="s">
        <v>383</v>
      </c>
      <c r="B42" s="603"/>
      <c r="C42" s="603"/>
      <c r="D42" s="603"/>
      <c r="E42" s="347"/>
      <c r="F42" s="694" t="s">
        <v>128</v>
      </c>
      <c r="G42" s="694" t="s">
        <v>128</v>
      </c>
      <c r="H42" s="694" t="s">
        <v>128</v>
      </c>
      <c r="I42" s="694" t="s">
        <v>128</v>
      </c>
      <c r="J42" s="694" t="s">
        <v>128</v>
      </c>
    </row>
    <row r="43" spans="1:10">
      <c r="A43" s="713" t="s">
        <v>384</v>
      </c>
      <c r="B43" s="603"/>
      <c r="C43" s="603"/>
      <c r="D43" s="603"/>
      <c r="E43" s="347"/>
      <c r="F43" s="694" t="s">
        <v>128</v>
      </c>
      <c r="G43" s="694" t="s">
        <v>128</v>
      </c>
      <c r="H43" s="694" t="s">
        <v>128</v>
      </c>
      <c r="I43" s="694" t="s">
        <v>128</v>
      </c>
      <c r="J43" s="694">
        <v>0</v>
      </c>
    </row>
    <row r="44" spans="1:10">
      <c r="A44" s="603"/>
      <c r="B44" s="603"/>
      <c r="C44" s="603"/>
      <c r="D44" s="603"/>
      <c r="E44" s="347"/>
      <c r="F44" s="694"/>
      <c r="G44" s="694"/>
      <c r="H44" s="694"/>
      <c r="I44" s="694"/>
      <c r="J44" s="694"/>
    </row>
    <row r="45" spans="1:10">
      <c r="A45" s="705" t="s">
        <v>385</v>
      </c>
      <c r="B45" s="606"/>
      <c r="C45" s="606"/>
      <c r="D45" s="606"/>
      <c r="E45" s="733"/>
      <c r="F45" s="697">
        <v>19745.25</v>
      </c>
      <c r="G45" s="697">
        <v>21007.82</v>
      </c>
      <c r="H45" s="697">
        <v>21821.65</v>
      </c>
      <c r="I45" s="697">
        <v>21869.16</v>
      </c>
      <c r="J45" s="697">
        <v>21199.23</v>
      </c>
    </row>
    <row r="46" spans="1:10">
      <c r="A46" s="603" t="s">
        <v>386</v>
      </c>
      <c r="B46" s="603"/>
      <c r="C46" s="603"/>
      <c r="D46" s="603"/>
      <c r="E46" s="347"/>
      <c r="F46" s="694">
        <v>0.35799999999999998</v>
      </c>
      <c r="G46" s="694">
        <v>0.35899999999999999</v>
      </c>
      <c r="H46" s="694">
        <v>0.35600000000000004</v>
      </c>
      <c r="I46" s="694">
        <v>0.33700000000000002</v>
      </c>
      <c r="J46" s="694">
        <v>0.309</v>
      </c>
    </row>
    <row r="47" spans="1:10">
      <c r="A47" s="705" t="s">
        <v>387</v>
      </c>
      <c r="B47" s="606"/>
      <c r="C47" s="606"/>
      <c r="D47" s="606"/>
      <c r="E47" s="733"/>
      <c r="F47" s="697">
        <v>55123.6</v>
      </c>
      <c r="G47" s="697">
        <v>58582.8</v>
      </c>
      <c r="H47" s="697">
        <v>61367.8</v>
      </c>
      <c r="I47" s="697">
        <v>64849.3</v>
      </c>
      <c r="J47" s="697">
        <v>68687.5</v>
      </c>
    </row>
  </sheetData>
  <pageMargins left="0.78749999999999998" right="0.78749999999999998" top="1.05277777777778" bottom="1.05277777777778" header="0.78749999999999998" footer="0.78749999999999998"/>
  <pageSetup orientation="portrait" useFirstPageNumber="1" horizontalDpi="4294967292" verticalDpi="4294967292"/>
  <headerFooter>
    <oddHeader>&amp;C&amp;"Times New Roman,Regular"&amp;12&amp;A</oddHeader>
    <oddFooter>&amp;C&amp;"Times New Roman,Regular"&amp;12Page &amp;P</oddFoot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5"/>
  <sheetViews>
    <sheetView workbookViewId="0">
      <pane xSplit="1" ySplit="3" topLeftCell="E20" activePane="bottomRight" state="frozen"/>
      <selection pane="topRight" activeCell="B1" sqref="B1"/>
      <selection pane="bottomLeft" activeCell="A4" sqref="A4"/>
      <selection pane="bottomRight" activeCell="A3" sqref="A3"/>
    </sheetView>
  </sheetViews>
  <sheetFormatPr defaultColWidth="11.42578125" defaultRowHeight="14.25"/>
  <cols>
    <col min="1" max="1" width="55" style="174" customWidth="1"/>
    <col min="2" max="14" width="8.28515625" style="200" customWidth="1"/>
    <col min="15" max="15" width="11.42578125" style="201"/>
    <col min="16" max="16" width="13.140625" style="101" customWidth="1"/>
    <col min="17" max="17" width="12.140625" style="101" customWidth="1"/>
    <col min="18" max="18" width="11.7109375" style="101" customWidth="1"/>
    <col min="19" max="19" width="12.85546875" style="111" customWidth="1"/>
    <col min="20" max="23" width="12.85546875" style="112" customWidth="1"/>
    <col min="24" max="24" width="12.85546875" style="174" customWidth="1"/>
    <col min="25" max="16384" width="11.42578125" style="174"/>
  </cols>
  <sheetData>
    <row r="1" spans="1:55" ht="15.75">
      <c r="A1" s="325" t="s">
        <v>376</v>
      </c>
      <c r="B1" s="433">
        <v>1999</v>
      </c>
      <c r="C1" s="433">
        <v>2000</v>
      </c>
      <c r="D1" s="433">
        <v>2001</v>
      </c>
      <c r="E1" s="433">
        <v>2002</v>
      </c>
      <c r="F1" s="433">
        <v>2003</v>
      </c>
      <c r="G1" s="433">
        <v>2004</v>
      </c>
      <c r="H1" s="433">
        <v>2005</v>
      </c>
      <c r="I1" s="433">
        <v>2006</v>
      </c>
      <c r="J1" s="433">
        <v>2007</v>
      </c>
      <c r="K1" s="433">
        <v>2008</v>
      </c>
      <c r="L1" s="433">
        <v>2009</v>
      </c>
      <c r="M1" s="433">
        <v>2010</v>
      </c>
      <c r="N1" s="433">
        <v>2011</v>
      </c>
      <c r="O1" s="71">
        <v>2012</v>
      </c>
      <c r="P1" s="71">
        <v>2013</v>
      </c>
      <c r="Q1" s="71">
        <v>2014</v>
      </c>
      <c r="R1" s="71">
        <v>2015</v>
      </c>
      <c r="S1" s="69">
        <v>2016</v>
      </c>
      <c r="T1" s="69">
        <v>2017</v>
      </c>
      <c r="U1" s="69">
        <v>2018</v>
      </c>
      <c r="V1" s="69">
        <v>2019</v>
      </c>
      <c r="W1" s="69">
        <v>2020</v>
      </c>
      <c r="X1" s="69">
        <v>2021</v>
      </c>
    </row>
    <row r="2" spans="1:55" ht="15" customHeight="1">
      <c r="A2" s="434"/>
      <c r="B2" s="435" t="s">
        <v>89</v>
      </c>
      <c r="C2" s="435" t="s">
        <v>89</v>
      </c>
      <c r="D2" s="435" t="s">
        <v>89</v>
      </c>
      <c r="E2" s="435" t="s">
        <v>89</v>
      </c>
      <c r="F2" s="435" t="s">
        <v>89</v>
      </c>
      <c r="G2" s="435" t="s">
        <v>89</v>
      </c>
      <c r="H2" s="435" t="s">
        <v>89</v>
      </c>
      <c r="I2" s="435" t="s">
        <v>89</v>
      </c>
      <c r="J2" s="435" t="s">
        <v>89</v>
      </c>
      <c r="K2" s="435" t="s">
        <v>89</v>
      </c>
      <c r="L2" s="435" t="s">
        <v>89</v>
      </c>
      <c r="M2" s="435" t="s">
        <v>89</v>
      </c>
      <c r="N2" s="435" t="s">
        <v>89</v>
      </c>
      <c r="O2" s="194" t="s">
        <v>89</v>
      </c>
      <c r="P2" s="194" t="s">
        <v>89</v>
      </c>
      <c r="Q2" s="194" t="s">
        <v>89</v>
      </c>
      <c r="R2" s="194" t="s">
        <v>89</v>
      </c>
      <c r="S2" s="134" t="s">
        <v>90</v>
      </c>
      <c r="T2" s="134" t="s">
        <v>90</v>
      </c>
      <c r="U2" s="134" t="s">
        <v>90</v>
      </c>
      <c r="V2" s="134" t="s">
        <v>90</v>
      </c>
      <c r="W2" s="136" t="s">
        <v>90</v>
      </c>
      <c r="X2" s="136" t="s">
        <v>90</v>
      </c>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row>
    <row r="3" spans="1:55" s="196" customFormat="1" ht="28.5" customHeight="1">
      <c r="A3" s="436" t="s">
        <v>377</v>
      </c>
      <c r="B3" s="437"/>
      <c r="C3" s="437"/>
      <c r="D3" s="437"/>
      <c r="E3" s="437"/>
      <c r="F3" s="437"/>
      <c r="G3" s="437"/>
      <c r="H3" s="437"/>
      <c r="I3" s="437"/>
      <c r="J3" s="437"/>
      <c r="K3" s="437"/>
      <c r="L3" s="437"/>
      <c r="M3" s="437"/>
      <c r="N3" s="826" t="s">
        <v>601</v>
      </c>
      <c r="O3" s="789" t="s">
        <v>623</v>
      </c>
      <c r="P3" s="73" t="s">
        <v>622</v>
      </c>
      <c r="Q3" s="789" t="s">
        <v>624</v>
      </c>
      <c r="R3" s="789" t="s">
        <v>625</v>
      </c>
      <c r="S3" s="448" t="s">
        <v>94</v>
      </c>
      <c r="T3" s="448" t="s">
        <v>94</v>
      </c>
      <c r="U3" s="448" t="s">
        <v>94</v>
      </c>
      <c r="V3" s="448" t="s">
        <v>94</v>
      </c>
      <c r="W3" s="448" t="s">
        <v>94</v>
      </c>
      <c r="X3" s="448" t="s">
        <v>94</v>
      </c>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row>
    <row r="4" spans="1:55">
      <c r="A4" s="324"/>
      <c r="B4" s="79"/>
      <c r="C4" s="79"/>
      <c r="D4" s="79"/>
      <c r="E4" s="79"/>
      <c r="F4" s="79"/>
      <c r="G4" s="79"/>
      <c r="H4" s="79"/>
      <c r="I4" s="79"/>
      <c r="J4" s="79"/>
      <c r="K4" s="79"/>
      <c r="L4" s="79"/>
      <c r="M4" s="79"/>
      <c r="N4" s="79"/>
      <c r="O4" s="438"/>
      <c r="P4" s="438"/>
      <c r="Q4" s="438"/>
      <c r="R4" s="438"/>
      <c r="S4" s="190"/>
      <c r="T4" s="190"/>
      <c r="U4" s="190"/>
      <c r="V4" s="190"/>
      <c r="W4" s="190"/>
      <c r="X4" s="390"/>
    </row>
    <row r="5" spans="1:55" s="185" customFormat="1">
      <c r="A5" s="116" t="s">
        <v>334</v>
      </c>
      <c r="B5" s="439"/>
      <c r="C5" s="439"/>
      <c r="D5" s="439"/>
      <c r="E5" s="439"/>
      <c r="F5" s="439"/>
      <c r="G5" s="439"/>
      <c r="H5" s="439"/>
      <c r="I5" s="439"/>
      <c r="J5" s="439"/>
      <c r="K5" s="439"/>
      <c r="L5" s="439"/>
      <c r="M5" s="439"/>
      <c r="N5" s="439"/>
      <c r="O5" s="150">
        <f>'Debt (Tb12)'!B5</f>
        <v>6118.2</v>
      </c>
      <c r="P5" s="150">
        <f>'Debt (Tb12)'!C5</f>
        <v>8845.2000000000007</v>
      </c>
      <c r="Q5" s="150">
        <f>'Debt (Tb12)'!D5</f>
        <v>11827.9</v>
      </c>
      <c r="R5" s="150">
        <f>'Debt (Tb12)'!E5</f>
        <v>13863.5</v>
      </c>
      <c r="S5" s="149">
        <f>'Debt (Tb12)'!F5</f>
        <v>13369.4</v>
      </c>
      <c r="T5" s="149">
        <f>'Debt (Tb12)'!G5</f>
        <v>13525</v>
      </c>
      <c r="U5" s="149">
        <f>'Debt (Tb12)'!H5</f>
        <v>14771.4</v>
      </c>
      <c r="V5" s="149">
        <f>'Debt (Tb12)'!I5</f>
        <v>15761.9</v>
      </c>
      <c r="W5" s="149">
        <f>'Debt (Tb12)'!J5</f>
        <v>17326.3</v>
      </c>
      <c r="X5" s="149">
        <f>'Debt (Tb12)'!K5</f>
        <v>20163</v>
      </c>
    </row>
    <row r="6" spans="1:55" s="185" customFormat="1">
      <c r="A6" s="354" t="s">
        <v>334</v>
      </c>
      <c r="B6" s="317">
        <v>2021.3</v>
      </c>
      <c r="C6" s="317">
        <v>1783.3</v>
      </c>
      <c r="D6" s="317">
        <v>2115.1</v>
      </c>
      <c r="E6" s="317">
        <v>2588.3000000000002</v>
      </c>
      <c r="F6" s="317">
        <v>3022.9</v>
      </c>
      <c r="G6" s="317">
        <v>3181.4</v>
      </c>
      <c r="H6" s="317">
        <v>3403.8</v>
      </c>
      <c r="I6" s="317">
        <v>3101</v>
      </c>
      <c r="J6" s="317">
        <v>3173.3</v>
      </c>
      <c r="K6" s="317">
        <v>4096</v>
      </c>
      <c r="L6" s="317">
        <v>4213</v>
      </c>
      <c r="M6" s="317">
        <v>4127.8999999999996</v>
      </c>
      <c r="N6" s="317">
        <v>3875.7</v>
      </c>
      <c r="O6" s="317">
        <v>6118.2</v>
      </c>
      <c r="P6" s="317">
        <v>8845.2000000000007</v>
      </c>
      <c r="Q6" s="317">
        <v>11827.9</v>
      </c>
      <c r="R6" s="317">
        <v>13908.7</v>
      </c>
      <c r="S6" s="336"/>
      <c r="T6" s="336"/>
      <c r="U6" s="336"/>
      <c r="V6" s="336"/>
      <c r="W6" s="336"/>
      <c r="X6" s="449"/>
    </row>
    <row r="7" spans="1:55">
      <c r="A7" s="324" t="s">
        <v>358</v>
      </c>
      <c r="B7" s="133"/>
      <c r="C7" s="133"/>
      <c r="D7" s="133"/>
      <c r="E7" s="133"/>
      <c r="F7" s="133"/>
      <c r="G7" s="133"/>
      <c r="H7" s="133"/>
      <c r="I7" s="133"/>
      <c r="J7" s="133"/>
      <c r="K7" s="133"/>
      <c r="L7" s="133"/>
      <c r="M7" s="133"/>
      <c r="N7" s="133"/>
      <c r="O7" s="155">
        <f>'Debt (Tb12)'!B6</f>
        <v>2751.6</v>
      </c>
      <c r="P7" s="155">
        <f>'Debt (Tb12)'!C6</f>
        <v>4200.7</v>
      </c>
      <c r="Q7" s="155">
        <f>'Debt (Tb12)'!D6</f>
        <v>5620.6</v>
      </c>
      <c r="R7" s="155">
        <f>'Debt (Tb12)'!E6</f>
        <v>6667.2</v>
      </c>
      <c r="S7" s="154">
        <f>'Debt (Tb12)'!F6</f>
        <v>5720.7</v>
      </c>
      <c r="T7" s="154">
        <f>'Debt (Tb12)'!G6</f>
        <v>5658.7</v>
      </c>
      <c r="U7" s="154">
        <f>'Debt (Tb12)'!H6</f>
        <v>6261.5</v>
      </c>
      <c r="V7" s="154">
        <f>'Debt (Tb12)'!I6</f>
        <v>6251.7</v>
      </c>
      <c r="W7" s="154">
        <f>'Debt (Tb12)'!J6</f>
        <v>6773.2</v>
      </c>
      <c r="X7" s="154">
        <f>'Debt (Tb12)'!K6</f>
        <v>7672</v>
      </c>
    </row>
    <row r="8" spans="1:55">
      <c r="A8" s="361" t="s">
        <v>358</v>
      </c>
      <c r="B8" s="308">
        <v>1775.2</v>
      </c>
      <c r="C8" s="308">
        <v>1577.2</v>
      </c>
      <c r="D8" s="308">
        <v>1748.8</v>
      </c>
      <c r="E8" s="308">
        <v>2169.1</v>
      </c>
      <c r="F8" s="308">
        <v>2755.3</v>
      </c>
      <c r="G8" s="308">
        <v>2236.1999999999998</v>
      </c>
      <c r="H8" s="308">
        <v>1796.5</v>
      </c>
      <c r="I8" s="308">
        <v>1194</v>
      </c>
      <c r="J8" s="308">
        <v>980.2</v>
      </c>
      <c r="K8" s="308">
        <v>1742.8</v>
      </c>
      <c r="L8" s="308">
        <v>1801.3</v>
      </c>
      <c r="M8" s="308">
        <v>1625.3</v>
      </c>
      <c r="N8" s="308">
        <v>1373.1</v>
      </c>
      <c r="O8" s="304">
        <v>2751.6</v>
      </c>
      <c r="P8" s="304">
        <v>4200.7</v>
      </c>
      <c r="Q8" s="304">
        <v>5620.6</v>
      </c>
      <c r="R8" s="304">
        <v>6696.1</v>
      </c>
      <c r="S8" s="154"/>
      <c r="T8" s="154"/>
      <c r="U8" s="154"/>
      <c r="V8" s="154"/>
      <c r="W8" s="154"/>
      <c r="X8" s="390"/>
    </row>
    <row r="9" spans="1:55">
      <c r="A9" s="324" t="s">
        <v>378</v>
      </c>
      <c r="B9" s="133"/>
      <c r="C9" s="133"/>
      <c r="D9" s="133"/>
      <c r="E9" s="133"/>
      <c r="F9" s="133"/>
      <c r="G9" s="133"/>
      <c r="H9" s="133"/>
      <c r="I9" s="133"/>
      <c r="J9" s="133"/>
      <c r="K9" s="133"/>
      <c r="L9" s="133"/>
      <c r="M9" s="133"/>
      <c r="N9" s="133"/>
      <c r="O9" s="155">
        <f>'Debt (Tb12)'!B7</f>
        <v>3366.6</v>
      </c>
      <c r="P9" s="155">
        <f>'Debt (Tb12)'!C7</f>
        <v>4644.5</v>
      </c>
      <c r="Q9" s="155">
        <f>'Debt (Tb12)'!D7</f>
        <v>6207.3</v>
      </c>
      <c r="R9" s="155">
        <f>'Debt (Tb12)'!E7</f>
        <v>7196.3</v>
      </c>
      <c r="S9" s="154">
        <f>'Debt (Tb12)'!F7</f>
        <v>7648.6</v>
      </c>
      <c r="T9" s="154">
        <f>'Debt (Tb12)'!G7</f>
        <v>7866.3</v>
      </c>
      <c r="U9" s="154">
        <f>'Debt (Tb12)'!H7</f>
        <v>8509.9</v>
      </c>
      <c r="V9" s="154">
        <f>'Debt (Tb12)'!I7</f>
        <v>9510.2000000000007</v>
      </c>
      <c r="W9" s="154">
        <f>'Debt (Tb12)'!J7</f>
        <v>10553.1</v>
      </c>
      <c r="X9" s="154">
        <f>'Debt (Tb12)'!K7</f>
        <v>12491</v>
      </c>
    </row>
    <row r="10" spans="1:55">
      <c r="A10" s="361" t="s">
        <v>388</v>
      </c>
      <c r="B10" s="308">
        <v>246.1</v>
      </c>
      <c r="C10" s="308">
        <v>206.1</v>
      </c>
      <c r="D10" s="308">
        <v>306.10000000000002</v>
      </c>
      <c r="E10" s="308">
        <v>283.8</v>
      </c>
      <c r="F10" s="308">
        <v>174.7</v>
      </c>
      <c r="G10" s="308">
        <v>898</v>
      </c>
      <c r="H10" s="308">
        <v>1567.9</v>
      </c>
      <c r="I10" s="308">
        <v>1883</v>
      </c>
      <c r="J10" s="308">
        <v>2174.8000000000002</v>
      </c>
      <c r="K10" s="308">
        <v>2339.5</v>
      </c>
      <c r="L10" s="308">
        <v>2402.6</v>
      </c>
      <c r="M10" s="308">
        <v>2502.6</v>
      </c>
      <c r="N10" s="308">
        <v>2502.6</v>
      </c>
      <c r="O10" s="304">
        <v>3366.6</v>
      </c>
      <c r="P10" s="304">
        <v>4644.5</v>
      </c>
      <c r="Q10" s="304">
        <v>6207.3</v>
      </c>
      <c r="R10" s="304">
        <v>7212.6</v>
      </c>
      <c r="S10" s="154"/>
      <c r="T10" s="154"/>
      <c r="U10" s="154"/>
      <c r="V10" s="154"/>
      <c r="W10" s="154"/>
      <c r="X10" s="390"/>
    </row>
    <row r="11" spans="1:55">
      <c r="A11" s="324" t="s">
        <v>349</v>
      </c>
      <c r="B11" s="133"/>
      <c r="C11" s="133"/>
      <c r="D11" s="133"/>
      <c r="E11" s="133"/>
      <c r="F11" s="133"/>
      <c r="G11" s="133"/>
      <c r="H11" s="133"/>
      <c r="I11" s="133"/>
      <c r="J11" s="133"/>
      <c r="K11" s="133"/>
      <c r="L11" s="133"/>
      <c r="M11" s="133"/>
      <c r="N11" s="133"/>
      <c r="O11" s="440" t="s">
        <v>128</v>
      </c>
      <c r="P11" s="441" t="s">
        <v>128</v>
      </c>
      <c r="Q11" s="441" t="s">
        <v>128</v>
      </c>
      <c r="R11" s="440" t="s">
        <v>128</v>
      </c>
      <c r="S11" s="159" t="s">
        <v>128</v>
      </c>
      <c r="T11" s="154" t="s">
        <v>128</v>
      </c>
      <c r="U11" s="154" t="s">
        <v>128</v>
      </c>
      <c r="V11" s="154" t="s">
        <v>128</v>
      </c>
      <c r="W11" s="154" t="s">
        <v>128</v>
      </c>
      <c r="X11" s="450" t="s">
        <v>128</v>
      </c>
    </row>
    <row r="12" spans="1:55">
      <c r="A12" s="361" t="s">
        <v>389</v>
      </c>
      <c r="B12" s="308">
        <v>0</v>
      </c>
      <c r="C12" s="308">
        <v>0</v>
      </c>
      <c r="D12" s="308">
        <v>60.2</v>
      </c>
      <c r="E12" s="308">
        <v>135.4</v>
      </c>
      <c r="F12" s="308">
        <v>92.9</v>
      </c>
      <c r="G12" s="308">
        <v>47.2</v>
      </c>
      <c r="H12" s="308">
        <v>39.4</v>
      </c>
      <c r="I12" s="308">
        <v>24</v>
      </c>
      <c r="J12" s="308">
        <v>18.3</v>
      </c>
      <c r="K12" s="308">
        <v>13.7</v>
      </c>
      <c r="L12" s="308">
        <v>9.1</v>
      </c>
      <c r="M12" s="308" t="s">
        <v>128</v>
      </c>
      <c r="N12" s="308" t="s">
        <v>128</v>
      </c>
      <c r="O12" s="309" t="s">
        <v>128</v>
      </c>
      <c r="P12" s="309" t="s">
        <v>128</v>
      </c>
      <c r="Q12" s="442" t="s">
        <v>128</v>
      </c>
      <c r="R12" s="309" t="s">
        <v>128</v>
      </c>
      <c r="S12" s="154"/>
      <c r="T12" s="154"/>
      <c r="U12" s="154"/>
      <c r="V12" s="154"/>
      <c r="W12" s="154"/>
      <c r="X12" s="390"/>
    </row>
    <row r="13" spans="1:55">
      <c r="A13" s="361" t="s">
        <v>390</v>
      </c>
      <c r="B13" s="443">
        <v>0.23</v>
      </c>
      <c r="C13" s="443">
        <v>0.187</v>
      </c>
      <c r="D13" s="443">
        <v>0.215</v>
      </c>
      <c r="E13" s="443">
        <v>0.22</v>
      </c>
      <c r="F13" s="443">
        <v>0.23300000000000001</v>
      </c>
      <c r="G13" s="443">
        <v>0.23200000000000001</v>
      </c>
      <c r="H13" s="443">
        <v>0.2</v>
      </c>
      <c r="I13" s="443">
        <v>0.184</v>
      </c>
      <c r="J13" s="443">
        <v>0.16900000000000001</v>
      </c>
      <c r="K13" s="443">
        <v>0.189</v>
      </c>
      <c r="L13" s="443">
        <v>0.193</v>
      </c>
      <c r="M13" s="443">
        <v>0.16600000000000001</v>
      </c>
      <c r="N13" s="443">
        <v>0.14499999999999999</v>
      </c>
      <c r="O13" s="444">
        <v>0.19</v>
      </c>
      <c r="P13" s="444">
        <v>0.25800000000000001</v>
      </c>
      <c r="Q13" s="444">
        <v>0.28999999999999998</v>
      </c>
      <c r="R13" s="444">
        <v>0.27300000000000002</v>
      </c>
      <c r="S13" s="451"/>
      <c r="T13" s="451"/>
      <c r="U13" s="154"/>
      <c r="V13" s="154"/>
      <c r="W13" s="154"/>
      <c r="X13" s="390"/>
    </row>
    <row r="14" spans="1:55">
      <c r="A14" s="324"/>
      <c r="B14" s="133"/>
      <c r="C14" s="133"/>
      <c r="D14" s="133"/>
      <c r="E14" s="133"/>
      <c r="F14" s="133"/>
      <c r="G14" s="133"/>
      <c r="H14" s="133"/>
      <c r="I14" s="133"/>
      <c r="J14" s="133"/>
      <c r="K14" s="133"/>
      <c r="L14" s="133"/>
      <c r="M14" s="133"/>
      <c r="N14" s="133"/>
      <c r="O14" s="441"/>
      <c r="P14" s="441"/>
      <c r="Q14" s="441"/>
      <c r="R14" s="441"/>
      <c r="S14" s="154"/>
      <c r="T14" s="154"/>
      <c r="U14" s="154"/>
      <c r="V14" s="154"/>
      <c r="W14" s="154"/>
      <c r="X14" s="390"/>
    </row>
    <row r="15" spans="1:55" s="185" customFormat="1">
      <c r="A15" s="116" t="s">
        <v>335</v>
      </c>
      <c r="B15" s="439"/>
      <c r="C15" s="439"/>
      <c r="D15" s="439"/>
      <c r="E15" s="439"/>
      <c r="F15" s="439"/>
      <c r="G15" s="439"/>
      <c r="H15" s="439"/>
      <c r="I15" s="439"/>
      <c r="J15" s="439"/>
      <c r="K15" s="439"/>
      <c r="L15" s="439"/>
      <c r="M15" s="439"/>
      <c r="N15" s="439"/>
      <c r="O15" s="150">
        <f>'Debt (Tb12)'!B10</f>
        <v>2367.4</v>
      </c>
      <c r="P15" s="150">
        <f>'Debt (Tb12)'!C10</f>
        <v>3032.5</v>
      </c>
      <c r="Q15" s="150">
        <f>'Debt (Tb12)'!D10</f>
        <v>3537.2</v>
      </c>
      <c r="R15" s="150">
        <f>'Debt (Tb12)'!E10</f>
        <v>3852.1</v>
      </c>
      <c r="S15" s="149">
        <f>'Debt (Tb12)'!F10</f>
        <v>6415.3</v>
      </c>
      <c r="T15" s="149">
        <f>'Debt (Tb12)'!G10</f>
        <v>8098.3</v>
      </c>
      <c r="U15" s="149">
        <f>'Debt (Tb12)'!H10</f>
        <v>8691.5</v>
      </c>
      <c r="V15" s="149">
        <f>'Debt (Tb12)'!I10</f>
        <v>9271.2999999999993</v>
      </c>
      <c r="W15" s="149">
        <f>'Debt (Tb12)'!J10</f>
        <v>8922</v>
      </c>
      <c r="X15" s="149">
        <f>'Debt (Tb12)'!K10</f>
        <v>6785.1</v>
      </c>
    </row>
    <row r="16" spans="1:55" s="185" customFormat="1">
      <c r="A16" s="354" t="s">
        <v>335</v>
      </c>
      <c r="B16" s="317">
        <v>3812.9</v>
      </c>
      <c r="C16" s="317">
        <v>3838.3</v>
      </c>
      <c r="D16" s="317">
        <v>4982.2</v>
      </c>
      <c r="E16" s="317">
        <v>5594.6</v>
      </c>
      <c r="F16" s="317">
        <v>4709.1000000000004</v>
      </c>
      <c r="G16" s="317">
        <v>4409.5</v>
      </c>
      <c r="H16" s="317">
        <v>3856</v>
      </c>
      <c r="I16" s="317">
        <v>3631.1</v>
      </c>
      <c r="J16" s="317">
        <v>3145.7</v>
      </c>
      <c r="K16" s="317">
        <v>2854.8</v>
      </c>
      <c r="L16" s="317">
        <v>2936.6</v>
      </c>
      <c r="M16" s="317">
        <v>3021.7</v>
      </c>
      <c r="N16" s="317">
        <v>3328</v>
      </c>
      <c r="O16" s="317">
        <v>2367.4</v>
      </c>
      <c r="P16" s="317">
        <v>3032.5</v>
      </c>
      <c r="Q16" s="317">
        <v>3537.2</v>
      </c>
      <c r="R16" s="317">
        <v>4058.1</v>
      </c>
      <c r="S16" s="336"/>
      <c r="T16" s="336"/>
      <c r="U16" s="336"/>
      <c r="V16" s="336"/>
      <c r="W16" s="336"/>
      <c r="X16" s="449"/>
    </row>
    <row r="17" spans="1:24">
      <c r="A17" s="324" t="s">
        <v>343</v>
      </c>
      <c r="B17" s="133"/>
      <c r="C17" s="133"/>
      <c r="D17" s="133"/>
      <c r="E17" s="133"/>
      <c r="F17" s="133"/>
      <c r="G17" s="133"/>
      <c r="H17" s="133"/>
      <c r="I17" s="133"/>
      <c r="J17" s="133"/>
      <c r="K17" s="133"/>
      <c r="L17" s="133"/>
      <c r="M17" s="133"/>
      <c r="N17" s="133"/>
      <c r="O17" s="441" t="s">
        <v>128</v>
      </c>
      <c r="P17" s="441" t="s">
        <v>128</v>
      </c>
      <c r="Q17" s="441" t="s">
        <v>128</v>
      </c>
      <c r="R17" s="440" t="str">
        <f>'Debt (Tb12)'!E11</f>
        <v>-</v>
      </c>
      <c r="S17" s="198" t="str">
        <f>'Debt (Tb12)'!F11</f>
        <v>-</v>
      </c>
      <c r="T17" s="159">
        <f>'Debt (Tb12)'!G11</f>
        <v>1500</v>
      </c>
      <c r="U17" s="159">
        <f>'Debt (Tb12)'!H11</f>
        <v>1500</v>
      </c>
      <c r="V17" s="159">
        <f>'Debt (Tb12)'!I11</f>
        <v>1500</v>
      </c>
      <c r="W17" s="159">
        <f>'Debt (Tb12)'!J11</f>
        <v>1500</v>
      </c>
      <c r="X17" s="159">
        <f>'Debt (Tb12)'!K11</f>
        <v>0.8</v>
      </c>
    </row>
    <row r="18" spans="1:24">
      <c r="A18" s="544" t="s">
        <v>381</v>
      </c>
      <c r="B18" s="133"/>
      <c r="C18" s="133"/>
      <c r="D18" s="133"/>
      <c r="E18" s="133"/>
      <c r="F18" s="133"/>
      <c r="G18" s="133"/>
      <c r="H18" s="133"/>
      <c r="I18" s="133"/>
      <c r="J18" s="133"/>
      <c r="K18" s="133"/>
      <c r="L18" s="133"/>
      <c r="M18" s="133"/>
      <c r="N18" s="133"/>
      <c r="O18" s="155" t="s">
        <v>128</v>
      </c>
      <c r="P18" s="155" t="s">
        <v>128</v>
      </c>
      <c r="Q18" s="155" t="s">
        <v>128</v>
      </c>
      <c r="R18" s="157" t="str">
        <f>'Debt (Tb12)'!E14</f>
        <v>-</v>
      </c>
      <c r="S18" s="159" t="str">
        <f>'Debt (Tb12)'!F14</f>
        <v>-</v>
      </c>
      <c r="T18" s="159">
        <f>'Debt (Tb12)'!G14</f>
        <v>1500</v>
      </c>
      <c r="U18" s="159">
        <f>'Debt (Tb12)'!H14</f>
        <v>1500</v>
      </c>
      <c r="V18" s="159">
        <f>'Debt (Tb12)'!I14</f>
        <v>1500</v>
      </c>
      <c r="W18" s="159">
        <f>'Debt (Tb12)'!J14</f>
        <v>1500</v>
      </c>
      <c r="X18" s="159">
        <f>'Debt (Tb12)'!K14</f>
        <v>0.8</v>
      </c>
    </row>
    <row r="19" spans="1:24">
      <c r="A19" s="324" t="s">
        <v>349</v>
      </c>
      <c r="B19" s="133"/>
      <c r="C19" s="133"/>
      <c r="D19" s="133"/>
      <c r="E19" s="133"/>
      <c r="F19" s="133"/>
      <c r="G19" s="133"/>
      <c r="H19" s="133"/>
      <c r="I19" s="133"/>
      <c r="J19" s="133"/>
      <c r="K19" s="133"/>
      <c r="L19" s="133"/>
      <c r="M19" s="133"/>
      <c r="N19" s="133"/>
      <c r="O19" s="155">
        <f>'Debt (Tb12)'!B15</f>
        <v>2367.4</v>
      </c>
      <c r="P19" s="155">
        <f>'Debt (Tb12)'!C15</f>
        <v>3032.5</v>
      </c>
      <c r="Q19" s="155">
        <f>'Debt (Tb12)'!D15</f>
        <v>3537.2</v>
      </c>
      <c r="R19" s="155">
        <f>'Debt (Tb12)'!E15</f>
        <v>3852.1</v>
      </c>
      <c r="S19" s="154">
        <f>'Debt (Tb12)'!F15</f>
        <v>6415.3</v>
      </c>
      <c r="T19" s="154">
        <f>'Debt (Tb12)'!G15</f>
        <v>6598.3</v>
      </c>
      <c r="U19" s="154">
        <f>'Debt (Tb12)'!H15</f>
        <v>7191.5</v>
      </c>
      <c r="V19" s="154">
        <f>'Debt (Tb12)'!I15</f>
        <v>7771.3</v>
      </c>
      <c r="W19" s="154">
        <f>'Debt (Tb12)'!J15</f>
        <v>7422</v>
      </c>
      <c r="X19" s="154">
        <f>'Debt (Tb12)'!K15</f>
        <v>6784.3</v>
      </c>
    </row>
    <row r="20" spans="1:24">
      <c r="A20" s="544" t="s">
        <v>382</v>
      </c>
      <c r="B20" s="133"/>
      <c r="C20" s="133"/>
      <c r="D20" s="133"/>
      <c r="E20" s="133"/>
      <c r="F20" s="133"/>
      <c r="G20" s="133"/>
      <c r="H20" s="133"/>
      <c r="I20" s="133"/>
      <c r="J20" s="133"/>
      <c r="K20" s="133"/>
      <c r="L20" s="133"/>
      <c r="M20" s="133"/>
      <c r="N20" s="133"/>
      <c r="O20" s="155">
        <f>'Debt (Tb12)'!B16</f>
        <v>2337.5</v>
      </c>
      <c r="P20" s="155">
        <f>'Debt (Tb12)'!C16</f>
        <v>3018.4</v>
      </c>
      <c r="Q20" s="155">
        <f>'Debt (Tb12)'!D16</f>
        <v>3537.2</v>
      </c>
      <c r="R20" s="155">
        <f>'Debt (Tb12)'!E16</f>
        <v>3852.1</v>
      </c>
      <c r="S20" s="154">
        <f>'Debt (Tb12)'!F16</f>
        <v>4540.3999999999996</v>
      </c>
      <c r="T20" s="154">
        <f>'Debt (Tb12)'!G16</f>
        <v>4735</v>
      </c>
      <c r="U20" s="154">
        <f>'Debt (Tb12)'!H16</f>
        <v>5313</v>
      </c>
      <c r="V20" s="154">
        <f>'Debt (Tb12)'!I16</f>
        <v>5940.1</v>
      </c>
      <c r="W20" s="154">
        <f>'Debt (Tb12)'!J16</f>
        <v>6423.4</v>
      </c>
      <c r="X20" s="154">
        <f>'Debt (Tb12)'!K16</f>
        <v>6608.2</v>
      </c>
    </row>
    <row r="21" spans="1:24">
      <c r="A21" s="361" t="s">
        <v>391</v>
      </c>
      <c r="B21" s="308">
        <v>3650.4</v>
      </c>
      <c r="C21" s="308">
        <v>3683.5</v>
      </c>
      <c r="D21" s="308">
        <v>4822</v>
      </c>
      <c r="E21" s="308">
        <v>5464.1</v>
      </c>
      <c r="F21" s="308">
        <v>4547.8</v>
      </c>
      <c r="G21" s="308">
        <v>4239.5</v>
      </c>
      <c r="H21" s="308">
        <v>3723</v>
      </c>
      <c r="I21" s="308">
        <v>3507.2</v>
      </c>
      <c r="J21" s="308">
        <v>3038.1</v>
      </c>
      <c r="K21" s="308">
        <v>2746</v>
      </c>
      <c r="L21" s="308">
        <v>2842.2</v>
      </c>
      <c r="M21" s="308">
        <v>2945.1</v>
      </c>
      <c r="N21" s="308">
        <v>3269.2</v>
      </c>
      <c r="O21" s="304">
        <v>2337.5</v>
      </c>
      <c r="P21" s="304">
        <v>3018.4</v>
      </c>
      <c r="Q21" s="304">
        <v>3537.2</v>
      </c>
      <c r="R21" s="304">
        <v>4058.1</v>
      </c>
      <c r="S21" s="154"/>
      <c r="T21" s="154"/>
      <c r="U21" s="154"/>
      <c r="V21" s="154"/>
      <c r="W21" s="154"/>
      <c r="X21" s="390"/>
    </row>
    <row r="22" spans="1:24">
      <c r="A22" s="544" t="s">
        <v>383</v>
      </c>
      <c r="B22" s="133"/>
      <c r="C22" s="133"/>
      <c r="D22" s="133"/>
      <c r="E22" s="133"/>
      <c r="F22" s="133"/>
      <c r="G22" s="133"/>
      <c r="H22" s="133"/>
      <c r="I22" s="133"/>
      <c r="J22" s="133"/>
      <c r="K22" s="133"/>
      <c r="L22" s="133"/>
      <c r="M22" s="133"/>
      <c r="N22" s="133"/>
      <c r="O22" s="157">
        <f>'Debt (Tb12)'!B17</f>
        <v>29.9</v>
      </c>
      <c r="P22" s="157">
        <f>'Debt (Tb12)'!C17</f>
        <v>14.1</v>
      </c>
      <c r="Q22" s="157" t="str">
        <f>'Debt (Tb12)'!D17</f>
        <v>-</v>
      </c>
      <c r="R22" s="157" t="str">
        <f>'Debt (Tb12)'!E17</f>
        <v>-</v>
      </c>
      <c r="S22" s="159">
        <f>'Debt (Tb12)'!F17</f>
        <v>1655.8</v>
      </c>
      <c r="T22" s="159">
        <f>'Debt (Tb12)'!G17</f>
        <v>1710.2</v>
      </c>
      <c r="U22" s="159">
        <f>'Debt (Tb12)'!H17</f>
        <v>1751</v>
      </c>
      <c r="V22" s="159">
        <f>'Debt (Tb12)'!I17</f>
        <v>1734.3</v>
      </c>
      <c r="W22" s="159">
        <f>'Debt (Tb12)'!J17</f>
        <v>925.3</v>
      </c>
      <c r="X22" s="159">
        <f>'Debt (Tb12)'!K17</f>
        <v>116.2</v>
      </c>
    </row>
    <row r="23" spans="1:24">
      <c r="A23" s="361" t="s">
        <v>392</v>
      </c>
      <c r="B23" s="308">
        <v>144.6</v>
      </c>
      <c r="C23" s="308">
        <v>137.5</v>
      </c>
      <c r="D23" s="308">
        <v>140.30000000000001</v>
      </c>
      <c r="E23" s="308">
        <v>107.4</v>
      </c>
      <c r="F23" s="308">
        <v>135.9</v>
      </c>
      <c r="G23" s="308">
        <v>170</v>
      </c>
      <c r="H23" s="308">
        <v>133</v>
      </c>
      <c r="I23" s="308">
        <v>123.9</v>
      </c>
      <c r="J23" s="308">
        <v>107.6</v>
      </c>
      <c r="K23" s="308">
        <v>108.8</v>
      </c>
      <c r="L23" s="308">
        <v>94.5</v>
      </c>
      <c r="M23" s="308">
        <v>76.599999999999994</v>
      </c>
      <c r="N23" s="308">
        <v>58.8</v>
      </c>
      <c r="O23" s="304">
        <v>29.9</v>
      </c>
      <c r="P23" s="304">
        <v>14.1</v>
      </c>
      <c r="Q23" s="309" t="s">
        <v>128</v>
      </c>
      <c r="R23" s="442" t="s">
        <v>128</v>
      </c>
      <c r="S23" s="154"/>
      <c r="T23" s="154"/>
      <c r="U23" s="154"/>
      <c r="V23" s="154"/>
      <c r="W23" s="154"/>
      <c r="X23" s="390"/>
    </row>
    <row r="24" spans="1:24">
      <c r="A24" s="324" t="s">
        <v>393</v>
      </c>
      <c r="B24" s="133"/>
      <c r="C24" s="133"/>
      <c r="D24" s="133"/>
      <c r="E24" s="133"/>
      <c r="F24" s="133"/>
      <c r="G24" s="133"/>
      <c r="H24" s="133"/>
      <c r="I24" s="133"/>
      <c r="J24" s="133"/>
      <c r="K24" s="133"/>
      <c r="L24" s="133"/>
      <c r="M24" s="133"/>
      <c r="N24" s="133"/>
      <c r="O24" s="440" t="str">
        <f>'Debt (Tb12)'!B18</f>
        <v>-</v>
      </c>
      <c r="P24" s="440" t="str">
        <f>'Debt (Tb12)'!C18</f>
        <v>-</v>
      </c>
      <c r="Q24" s="440" t="str">
        <f>'Debt (Tb12)'!D18</f>
        <v>-</v>
      </c>
      <c r="R24" s="440" t="str">
        <f>'Debt (Tb12)'!E18</f>
        <v>-</v>
      </c>
      <c r="S24" s="159">
        <f>'Debt (Tb12)'!F18</f>
        <v>219.1</v>
      </c>
      <c r="T24" s="159">
        <f>'Debt (Tb12)'!G18</f>
        <v>153.1</v>
      </c>
      <c r="U24" s="159">
        <f>'Debt (Tb12)'!H18</f>
        <v>126.9</v>
      </c>
      <c r="V24" s="159">
        <f>'Debt (Tb12)'!I18</f>
        <v>96.9</v>
      </c>
      <c r="W24" s="159">
        <f>'Debt (Tb12)'!J18</f>
        <v>73.3</v>
      </c>
      <c r="X24" s="159">
        <f>'Debt (Tb12)'!K18</f>
        <v>59.9</v>
      </c>
    </row>
    <row r="25" spans="1:24">
      <c r="A25" s="361" t="s">
        <v>394</v>
      </c>
      <c r="B25" s="310">
        <v>17.899999999999999</v>
      </c>
      <c r="C25" s="310">
        <v>17.3</v>
      </c>
      <c r="D25" s="310">
        <v>19.899999999999999</v>
      </c>
      <c r="E25" s="310">
        <v>23.1</v>
      </c>
      <c r="F25" s="310">
        <v>25.4</v>
      </c>
      <c r="G25" s="310" t="s">
        <v>128</v>
      </c>
      <c r="H25" s="310" t="s">
        <v>128</v>
      </c>
      <c r="I25" s="310" t="s">
        <v>128</v>
      </c>
      <c r="J25" s="310" t="s">
        <v>128</v>
      </c>
      <c r="K25" s="310" t="s">
        <v>128</v>
      </c>
      <c r="L25" s="310" t="s">
        <v>128</v>
      </c>
      <c r="M25" s="310" t="s">
        <v>128</v>
      </c>
      <c r="N25" s="310" t="s">
        <v>128</v>
      </c>
      <c r="O25" s="309" t="s">
        <v>128</v>
      </c>
      <c r="P25" s="309" t="s">
        <v>128</v>
      </c>
      <c r="Q25" s="309" t="s">
        <v>128</v>
      </c>
      <c r="R25" s="442" t="s">
        <v>128</v>
      </c>
      <c r="S25" s="154"/>
      <c r="T25" s="154"/>
      <c r="U25" s="154"/>
      <c r="V25" s="154"/>
      <c r="W25" s="154"/>
      <c r="X25" s="390"/>
    </row>
    <row r="26" spans="1:24">
      <c r="A26" s="361" t="s">
        <v>395</v>
      </c>
      <c r="B26" s="443">
        <v>0.434</v>
      </c>
      <c r="C26" s="443">
        <v>0.40300000000000002</v>
      </c>
      <c r="D26" s="443">
        <v>0.50700000000000001</v>
      </c>
      <c r="E26" s="443">
        <v>0.47499999999999998</v>
      </c>
      <c r="F26" s="443">
        <v>0.36399999999999999</v>
      </c>
      <c r="G26" s="443">
        <v>0.34899999999999998</v>
      </c>
      <c r="H26" s="443">
        <v>0.255</v>
      </c>
      <c r="I26" s="443">
        <v>0.215</v>
      </c>
      <c r="J26" s="443">
        <v>0.16700000000000001</v>
      </c>
      <c r="K26" s="443">
        <v>0.13200000000000001</v>
      </c>
      <c r="L26" s="443">
        <v>0.13500000000000001</v>
      </c>
      <c r="M26" s="443">
        <v>0.121</v>
      </c>
      <c r="N26" s="443">
        <v>0.125</v>
      </c>
      <c r="O26" s="444">
        <v>7.3999999999999996E-2</v>
      </c>
      <c r="P26" s="444">
        <v>8.7999999999999995E-2</v>
      </c>
      <c r="Q26" s="444">
        <v>8.6999999999999994E-2</v>
      </c>
      <c r="R26" s="444">
        <v>0.08</v>
      </c>
      <c r="S26" s="154"/>
      <c r="T26" s="154"/>
      <c r="U26" s="154"/>
      <c r="V26" s="154"/>
      <c r="W26" s="154"/>
      <c r="X26" s="390"/>
    </row>
    <row r="27" spans="1:24">
      <c r="A27" s="324"/>
      <c r="B27" s="133"/>
      <c r="C27" s="133"/>
      <c r="D27" s="133"/>
      <c r="E27" s="133"/>
      <c r="F27" s="133"/>
      <c r="G27" s="133"/>
      <c r="H27" s="133"/>
      <c r="I27" s="133"/>
      <c r="J27" s="133"/>
      <c r="K27" s="133"/>
      <c r="L27" s="133"/>
      <c r="M27" s="133"/>
      <c r="N27" s="133"/>
      <c r="O27" s="441"/>
      <c r="P27" s="441"/>
      <c r="Q27" s="441"/>
      <c r="R27" s="441"/>
      <c r="S27" s="154"/>
      <c r="T27" s="154"/>
      <c r="U27" s="154"/>
      <c r="V27" s="154"/>
      <c r="W27" s="154"/>
      <c r="X27" s="390"/>
    </row>
    <row r="28" spans="1:24" s="185" customFormat="1">
      <c r="A28" s="116" t="s">
        <v>385</v>
      </c>
      <c r="B28" s="439"/>
      <c r="C28" s="439"/>
      <c r="D28" s="439"/>
      <c r="E28" s="439"/>
      <c r="F28" s="439"/>
      <c r="G28" s="439"/>
      <c r="H28" s="439"/>
      <c r="I28" s="439"/>
      <c r="J28" s="439"/>
      <c r="K28" s="439"/>
      <c r="L28" s="439"/>
      <c r="M28" s="439"/>
      <c r="N28" s="439"/>
      <c r="O28" s="150">
        <f>'Debt (Tb12)'!B20</f>
        <v>8485.6</v>
      </c>
      <c r="P28" s="150">
        <f>'Debt (Tb12)'!C20</f>
        <v>11877.65</v>
      </c>
      <c r="Q28" s="150">
        <f>'Debt (Tb12)'!D20</f>
        <v>15365.1</v>
      </c>
      <c r="R28" s="150">
        <f>'Debt (Tb12)'!E20</f>
        <v>17716.599999999999</v>
      </c>
      <c r="S28" s="149">
        <f>'Debt (Tb12)'!F20</f>
        <v>19784.7</v>
      </c>
      <c r="T28" s="149">
        <f>'Debt (Tb12)'!G20</f>
        <v>21623.3</v>
      </c>
      <c r="U28" s="149">
        <f>'Debt (Tb12)'!H20</f>
        <v>23462.9</v>
      </c>
      <c r="V28" s="149">
        <f>'Debt (Tb12)'!I20</f>
        <v>25033.200000000001</v>
      </c>
      <c r="W28" s="149">
        <f>'Debt (Tb12)'!J20</f>
        <v>26248.3</v>
      </c>
      <c r="X28" s="149">
        <f>'Debt (Tb12)'!K20</f>
        <v>26948.1</v>
      </c>
    </row>
    <row r="29" spans="1:24" s="185" customFormat="1">
      <c r="A29" s="354" t="s">
        <v>396</v>
      </c>
      <c r="B29" s="317">
        <f>B6+B16</f>
        <v>5834.2</v>
      </c>
      <c r="C29" s="317">
        <f>C6+C16</f>
        <v>5621.6</v>
      </c>
      <c r="D29" s="317">
        <f>D6+D16</f>
        <v>7097.2999999999993</v>
      </c>
      <c r="E29" s="317">
        <v>8182.9</v>
      </c>
      <c r="F29" s="317">
        <v>7732</v>
      </c>
      <c r="G29" s="317">
        <v>7590.7</v>
      </c>
      <c r="H29" s="317">
        <v>7259.8</v>
      </c>
      <c r="I29" s="317">
        <v>6732.1</v>
      </c>
      <c r="J29" s="317">
        <v>6319</v>
      </c>
      <c r="K29" s="317">
        <v>6950.8</v>
      </c>
      <c r="L29" s="317">
        <v>7149.6</v>
      </c>
      <c r="M29" s="317">
        <v>7149.6</v>
      </c>
      <c r="N29" s="317">
        <v>7203.7</v>
      </c>
      <c r="O29" s="317">
        <v>8485.6</v>
      </c>
      <c r="P29" s="317">
        <v>11877.7</v>
      </c>
      <c r="Q29" s="317">
        <v>15365.1</v>
      </c>
      <c r="R29" s="317">
        <v>17966.900000000001</v>
      </c>
      <c r="S29" s="336"/>
      <c r="T29" s="336"/>
      <c r="U29" s="336"/>
      <c r="V29" s="336"/>
      <c r="W29" s="336"/>
      <c r="X29" s="449"/>
    </row>
    <row r="30" spans="1:24">
      <c r="A30" s="324" t="s">
        <v>386</v>
      </c>
      <c r="B30" s="445"/>
      <c r="C30" s="445"/>
      <c r="D30" s="445"/>
      <c r="E30" s="445"/>
      <c r="F30" s="445"/>
      <c r="G30" s="445"/>
      <c r="H30" s="445"/>
      <c r="I30" s="445"/>
      <c r="J30" s="445"/>
      <c r="K30" s="445"/>
      <c r="L30" s="445"/>
      <c r="M30" s="445"/>
      <c r="N30" s="445"/>
      <c r="O30" s="193">
        <f>'Debt (Tb12)'!B21</f>
        <v>0.26900000000000002</v>
      </c>
      <c r="P30" s="193">
        <f>'Debt (Tb12)'!C21</f>
        <v>0.34700000000000003</v>
      </c>
      <c r="Q30" s="193">
        <f>'Debt (Tb12)'!D21</f>
        <v>0.35499999999999998</v>
      </c>
      <c r="R30" s="193">
        <f>'Debt (Tb12)'!E21</f>
        <v>0.34699999999999998</v>
      </c>
      <c r="S30" s="199">
        <f>'Debt (Tb12)'!F21</f>
        <v>0.29399999999999998</v>
      </c>
      <c r="T30" s="199">
        <f>'Debt (Tb12)'!G21</f>
        <v>0.28836103372722438</v>
      </c>
      <c r="U30" s="199">
        <f>'Debt (Tb12)'!H21</f>
        <v>0.2882561796648484</v>
      </c>
      <c r="V30" s="199">
        <f>'Debt (Tb12)'!I21</f>
        <v>0.28694635488308118</v>
      </c>
      <c r="W30" s="199">
        <f>'Debt (Tb12)'!J21</f>
        <v>0.28082208634902295</v>
      </c>
      <c r="X30" s="199">
        <f>'Debt (Tb12)'!K21</f>
        <v>0.26956213820359931</v>
      </c>
    </row>
    <row r="31" spans="1:24">
      <c r="A31" s="446" t="s">
        <v>386</v>
      </c>
      <c r="B31" s="447">
        <v>0.66085557778688109</v>
      </c>
      <c r="C31" s="447">
        <v>0.57740941804969492</v>
      </c>
      <c r="D31" s="447">
        <v>0.68267625059032455</v>
      </c>
      <c r="E31" s="447">
        <v>0.69499999999999995</v>
      </c>
      <c r="F31" s="447">
        <v>0.59699999999999998</v>
      </c>
      <c r="G31" s="447">
        <v>0.6</v>
      </c>
      <c r="H31" s="447">
        <v>0.48099999999999998</v>
      </c>
      <c r="I31" s="447">
        <v>0.39800000000000002</v>
      </c>
      <c r="J31" s="447">
        <v>0.33600000000000002</v>
      </c>
      <c r="K31" s="447">
        <v>0.32100000000000001</v>
      </c>
      <c r="L31" s="447">
        <v>0.32800000000000001</v>
      </c>
      <c r="M31" s="447">
        <v>0.28699999999999998</v>
      </c>
      <c r="N31" s="447">
        <v>0.27</v>
      </c>
      <c r="O31" s="447">
        <v>0.26400000000000001</v>
      </c>
      <c r="P31" s="447">
        <v>0.34599999999999997</v>
      </c>
      <c r="Q31" s="447">
        <v>0.377</v>
      </c>
      <c r="R31" s="447">
        <v>0.35199999999999998</v>
      </c>
      <c r="S31" s="199"/>
      <c r="T31" s="199"/>
      <c r="U31" s="199"/>
      <c r="V31" s="199"/>
      <c r="W31" s="199"/>
      <c r="X31" s="452"/>
    </row>
    <row r="32" spans="1:24" s="185" customFormat="1">
      <c r="A32" s="116" t="s">
        <v>387</v>
      </c>
      <c r="B32" s="439"/>
      <c r="C32" s="439"/>
      <c r="D32" s="439"/>
      <c r="E32" s="439"/>
      <c r="F32" s="439"/>
      <c r="G32" s="439"/>
      <c r="H32" s="439"/>
      <c r="I32" s="439"/>
      <c r="J32" s="439"/>
      <c r="K32" s="439"/>
      <c r="L32" s="439"/>
      <c r="M32" s="439"/>
      <c r="N32" s="439"/>
      <c r="O32" s="150">
        <f>'Debt (Tb12)'!B22</f>
        <v>31593.1</v>
      </c>
      <c r="P32" s="150">
        <f>'Debt (Tb12)'!C22</f>
        <v>34275.9</v>
      </c>
      <c r="Q32" s="150">
        <f>'Debt (Tb12)'!D22</f>
        <v>43279.199999999997</v>
      </c>
      <c r="R32" s="150">
        <f>'Debt (Tb12)'!E22</f>
        <v>51024.3</v>
      </c>
      <c r="S32" s="149">
        <f>'Debt (Tb12)'!F22</f>
        <v>67300.100000000006</v>
      </c>
      <c r="T32" s="149">
        <f>'Debt (Tb12)'!G22</f>
        <v>74986.899999999994</v>
      </c>
      <c r="U32" s="149">
        <f>'Debt (Tb12)'!H22</f>
        <v>81396</v>
      </c>
      <c r="V32" s="149">
        <f>'Debt (Tb12)'!I22</f>
        <v>87240</v>
      </c>
      <c r="W32" s="149">
        <f>'Debt (Tb12)'!J22</f>
        <v>93469.5</v>
      </c>
      <c r="X32" s="149">
        <f>'Debt (Tb12)'!K22</f>
        <v>99969.9</v>
      </c>
    </row>
    <row r="33" spans="1:24" s="185" customFormat="1">
      <c r="A33" s="214" t="s">
        <v>387</v>
      </c>
      <c r="B33" s="372">
        <f t="shared" ref="B33:N33" si="0">B29/B31</f>
        <v>8828.2526411261788</v>
      </c>
      <c r="C33" s="372">
        <f t="shared" si="0"/>
        <v>9735.8993883195981</v>
      </c>
      <c r="D33" s="372">
        <f t="shared" si="0"/>
        <v>10396.289593878231</v>
      </c>
      <c r="E33" s="372">
        <f t="shared" si="0"/>
        <v>11773.956834532375</v>
      </c>
      <c r="F33" s="372">
        <f t="shared" si="0"/>
        <v>12951.423785594641</v>
      </c>
      <c r="G33" s="372">
        <f t="shared" si="0"/>
        <v>12651.166666666666</v>
      </c>
      <c r="H33" s="372">
        <f t="shared" si="0"/>
        <v>15093.139293139295</v>
      </c>
      <c r="I33" s="372">
        <f t="shared" si="0"/>
        <v>16914.824120603014</v>
      </c>
      <c r="J33" s="372">
        <f t="shared" si="0"/>
        <v>18806.547619047618</v>
      </c>
      <c r="K33" s="372">
        <f t="shared" si="0"/>
        <v>21653.582554517136</v>
      </c>
      <c r="L33" s="372">
        <f t="shared" si="0"/>
        <v>21797.560975609755</v>
      </c>
      <c r="M33" s="372">
        <f t="shared" si="0"/>
        <v>24911.498257839725</v>
      </c>
      <c r="N33" s="372">
        <f t="shared" si="0"/>
        <v>26680.370370370369</v>
      </c>
      <c r="O33" s="372">
        <f>O29/O31</f>
        <v>32142.424242424244</v>
      </c>
      <c r="P33" s="372">
        <f>P29/P31</f>
        <v>34328.612716763011</v>
      </c>
      <c r="Q33" s="372">
        <f>Q29/Q31</f>
        <v>40756.233421750665</v>
      </c>
      <c r="R33" s="372">
        <f>R29/R31</f>
        <v>51042.329545454551</v>
      </c>
      <c r="S33" s="453"/>
      <c r="T33" s="454"/>
      <c r="U33" s="454"/>
      <c r="V33" s="454"/>
      <c r="W33" s="454"/>
      <c r="X33" s="449"/>
    </row>
    <row r="34" spans="1:24">
      <c r="R34" s="174"/>
      <c r="S34" s="174"/>
      <c r="T34" s="174"/>
      <c r="U34" s="174"/>
      <c r="V34" s="174"/>
      <c r="W34" s="174"/>
    </row>
    <row r="35" spans="1:24">
      <c r="A35" s="202"/>
      <c r="B35" s="203"/>
      <c r="C35" s="203"/>
      <c r="D35" s="203"/>
      <c r="E35" s="203"/>
      <c r="F35" s="203"/>
      <c r="G35" s="203"/>
      <c r="H35" s="203"/>
      <c r="I35" s="203"/>
      <c r="J35" s="203"/>
      <c r="K35" s="203"/>
      <c r="L35" s="203"/>
      <c r="M35" s="203"/>
      <c r="N35" s="203"/>
    </row>
    <row r="36" spans="1:24">
      <c r="A36" s="202"/>
      <c r="B36" s="203"/>
      <c r="C36" s="203"/>
      <c r="D36" s="203"/>
      <c r="E36" s="203"/>
      <c r="F36" s="203"/>
      <c r="G36" s="203"/>
      <c r="H36" s="203"/>
      <c r="I36" s="203"/>
      <c r="J36" s="203"/>
      <c r="K36" s="203"/>
      <c r="L36" s="203"/>
      <c r="M36" s="203"/>
      <c r="N36" s="203"/>
      <c r="O36" s="112"/>
      <c r="P36" s="112"/>
      <c r="Q36" s="112"/>
      <c r="R36" s="112"/>
      <c r="S36" s="112"/>
    </row>
    <row r="37" spans="1:24">
      <c r="A37" s="202"/>
      <c r="B37" s="203"/>
      <c r="C37" s="203"/>
      <c r="D37" s="203"/>
      <c r="E37" s="203"/>
      <c r="F37" s="203"/>
      <c r="G37" s="203"/>
      <c r="H37" s="203"/>
      <c r="I37" s="203"/>
      <c r="J37" s="203"/>
      <c r="K37" s="203"/>
      <c r="L37" s="203"/>
      <c r="M37" s="203"/>
      <c r="N37" s="203"/>
      <c r="O37" s="112"/>
      <c r="P37" s="112"/>
      <c r="Q37" s="112"/>
      <c r="R37" s="112"/>
      <c r="S37" s="112"/>
    </row>
    <row r="38" spans="1:24">
      <c r="A38" s="202"/>
      <c r="B38" s="204"/>
      <c r="C38" s="204"/>
      <c r="D38" s="204"/>
      <c r="E38" s="204"/>
      <c r="F38" s="204"/>
      <c r="G38" s="204"/>
      <c r="H38" s="204"/>
      <c r="I38" s="204"/>
      <c r="J38" s="204"/>
      <c r="K38" s="204"/>
      <c r="L38" s="204"/>
      <c r="M38" s="204"/>
      <c r="N38" s="204"/>
      <c r="O38" s="112"/>
      <c r="P38" s="112"/>
      <c r="Q38" s="112"/>
      <c r="R38" s="112"/>
      <c r="S38" s="112"/>
    </row>
    <row r="39" spans="1:24">
      <c r="A39" s="202"/>
      <c r="B39" s="204"/>
      <c r="C39" s="204"/>
      <c r="D39" s="204"/>
      <c r="E39" s="204"/>
      <c r="F39" s="204"/>
      <c r="G39" s="204"/>
      <c r="H39" s="204"/>
      <c r="I39" s="204"/>
      <c r="J39" s="204"/>
      <c r="K39" s="204"/>
      <c r="L39" s="204"/>
      <c r="M39" s="204"/>
      <c r="N39" s="204"/>
      <c r="O39" s="112"/>
      <c r="P39" s="112"/>
      <c r="Q39" s="112"/>
      <c r="R39" s="112"/>
      <c r="S39" s="112"/>
    </row>
    <row r="40" spans="1:24">
      <c r="O40" s="112"/>
      <c r="P40" s="112"/>
      <c r="Q40" s="112"/>
      <c r="R40" s="112"/>
      <c r="S40" s="112"/>
    </row>
    <row r="41" spans="1:24">
      <c r="O41" s="112"/>
      <c r="P41" s="112"/>
      <c r="Q41" s="112"/>
      <c r="R41" s="112"/>
      <c r="S41" s="112"/>
    </row>
    <row r="42" spans="1:24">
      <c r="O42" s="112"/>
      <c r="P42" s="112"/>
      <c r="Q42" s="112"/>
      <c r="R42" s="112"/>
      <c r="S42" s="112"/>
    </row>
    <row r="43" spans="1:24">
      <c r="O43" s="112"/>
      <c r="P43" s="112"/>
      <c r="Q43" s="112"/>
      <c r="R43" s="112"/>
      <c r="S43" s="112"/>
    </row>
    <row r="44" spans="1:24">
      <c r="O44" s="112"/>
      <c r="P44" s="112"/>
      <c r="Q44" s="112"/>
      <c r="R44" s="112"/>
      <c r="S44" s="112"/>
    </row>
    <row r="45" spans="1:24">
      <c r="O45" s="112"/>
      <c r="P45" s="112"/>
      <c r="Q45" s="112"/>
      <c r="R45" s="112"/>
      <c r="S45" s="112"/>
    </row>
  </sheetData>
  <pageMargins left="0.75" right="0.75" top="1" bottom="1" header="0.5" footer="0.5"/>
  <pageSetup paperSize="9" orientation="portrait" horizontalDpi="4294967292" verticalDpi="4294967292"/>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S59"/>
  <sheetViews>
    <sheetView workbookViewId="0">
      <pane xSplit="1" ySplit="3" topLeftCell="M4" activePane="bottomRight" state="frozen"/>
      <selection activeCell="B2" sqref="B2"/>
      <selection pane="topRight" activeCell="B2" sqref="B2"/>
      <selection pane="bottomLeft" activeCell="B2" sqref="B2"/>
      <selection pane="bottomRight" activeCell="Q2" sqref="Q2:U2"/>
    </sheetView>
  </sheetViews>
  <sheetFormatPr defaultColWidth="8.85546875" defaultRowHeight="12.75"/>
  <cols>
    <col min="1" max="1" width="60" style="27" customWidth="1"/>
    <col min="2" max="13" width="9.7109375" style="62" customWidth="1"/>
    <col min="14" max="14" width="8.42578125" style="62" customWidth="1"/>
    <col min="15" max="15" width="10.85546875" style="62" customWidth="1"/>
    <col min="16" max="16" width="12.42578125" style="62" bestFit="1" customWidth="1"/>
    <col min="17" max="17" width="12.42578125" style="60" bestFit="1" customWidth="1"/>
    <col min="18" max="18" width="12.42578125" style="120" bestFit="1" customWidth="1"/>
    <col min="19" max="19" width="12.42578125" style="49" bestFit="1" customWidth="1"/>
    <col min="20" max="20" width="12.42578125" style="98" bestFit="1" customWidth="1"/>
    <col min="21" max="21" width="12.42578125" style="121" bestFit="1" customWidth="1"/>
    <col min="22" max="22" width="11.28515625" style="40" customWidth="1"/>
    <col min="23" max="23" width="11.28515625" style="68" customWidth="1"/>
    <col min="24" max="24" width="11.28515625" style="33" customWidth="1"/>
    <col min="25" max="25" width="11.28515625" style="28" customWidth="1"/>
    <col min="26" max="26" width="11.28515625" style="29" customWidth="1"/>
    <col min="27" max="27" width="11.28515625" style="33" customWidth="1"/>
    <col min="28" max="28" width="11.28515625" style="28" customWidth="1"/>
    <col min="29" max="29" width="11.28515625" style="29" customWidth="1"/>
    <col min="30" max="30" width="11.28515625" style="28" customWidth="1"/>
    <col min="31" max="32" width="11.28515625" style="29" customWidth="1"/>
    <col min="33" max="16384" width="8.85546875" style="3"/>
  </cols>
  <sheetData>
    <row r="1" spans="1:97" ht="15.75">
      <c r="A1" s="458" t="s">
        <v>397</v>
      </c>
      <c r="B1" s="206">
        <v>2002</v>
      </c>
      <c r="C1" s="206">
        <v>2003</v>
      </c>
      <c r="D1" s="206">
        <v>2004</v>
      </c>
      <c r="E1" s="206">
        <v>2005</v>
      </c>
      <c r="F1" s="206">
        <v>2006</v>
      </c>
      <c r="G1" s="206">
        <v>2007</v>
      </c>
      <c r="H1" s="206">
        <v>2008</v>
      </c>
      <c r="I1" s="206">
        <v>2009</v>
      </c>
      <c r="J1" s="206">
        <v>2010</v>
      </c>
      <c r="K1" s="206">
        <v>2011</v>
      </c>
      <c r="L1" s="206">
        <v>2012</v>
      </c>
      <c r="M1" s="206">
        <v>2013</v>
      </c>
      <c r="N1" s="206">
        <v>2014</v>
      </c>
      <c r="O1" s="206">
        <v>2015</v>
      </c>
      <c r="P1" s="205">
        <v>2016</v>
      </c>
      <c r="Q1" s="455">
        <v>2017</v>
      </c>
      <c r="R1" s="456">
        <v>2018</v>
      </c>
      <c r="S1" s="456">
        <v>2019</v>
      </c>
      <c r="T1" s="456">
        <v>2020</v>
      </c>
      <c r="U1" s="456">
        <v>2021</v>
      </c>
      <c r="V1" s="8"/>
      <c r="W1" s="3"/>
      <c r="X1" s="8"/>
      <c r="Y1" s="3"/>
      <c r="Z1" s="8"/>
      <c r="AA1" s="3"/>
      <c r="AB1" s="3"/>
      <c r="AC1" s="3"/>
      <c r="AD1" s="3"/>
      <c r="AE1" s="3"/>
      <c r="AF1" s="3"/>
    </row>
    <row r="2" spans="1:97" s="10" customFormat="1" ht="15.75">
      <c r="A2" s="459" t="s">
        <v>398</v>
      </c>
      <c r="B2" s="142" t="s">
        <v>89</v>
      </c>
      <c r="C2" s="142" t="s">
        <v>89</v>
      </c>
      <c r="D2" s="142" t="s">
        <v>89</v>
      </c>
      <c r="E2" s="142" t="s">
        <v>89</v>
      </c>
      <c r="F2" s="142" t="s">
        <v>89</v>
      </c>
      <c r="G2" s="142" t="s">
        <v>89</v>
      </c>
      <c r="H2" s="142" t="s">
        <v>89</v>
      </c>
      <c r="I2" s="142" t="s">
        <v>89</v>
      </c>
      <c r="J2" s="142" t="s">
        <v>89</v>
      </c>
      <c r="K2" s="142" t="s">
        <v>89</v>
      </c>
      <c r="L2" s="142" t="s">
        <v>89</v>
      </c>
      <c r="M2" s="142" t="s">
        <v>89</v>
      </c>
      <c r="N2" s="142" t="s">
        <v>89</v>
      </c>
      <c r="O2" s="142" t="s">
        <v>89</v>
      </c>
      <c r="P2" s="143" t="s">
        <v>90</v>
      </c>
      <c r="Q2" s="738" t="s">
        <v>90</v>
      </c>
      <c r="R2" s="738" t="s">
        <v>90</v>
      </c>
      <c r="S2" s="738" t="s">
        <v>90</v>
      </c>
      <c r="T2" s="738" t="s">
        <v>90</v>
      </c>
      <c r="U2" s="738" t="s">
        <v>90</v>
      </c>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row>
    <row r="3" spans="1:97">
      <c r="A3" s="460"/>
      <c r="B3" s="74"/>
      <c r="C3" s="74"/>
      <c r="D3" s="74"/>
      <c r="E3" s="74"/>
      <c r="F3" s="74"/>
      <c r="G3" s="74"/>
      <c r="H3" s="74"/>
      <c r="I3" s="74"/>
      <c r="J3" s="74"/>
      <c r="K3" s="74"/>
      <c r="L3" s="74"/>
      <c r="M3" s="74"/>
      <c r="N3" s="74"/>
      <c r="O3" s="74"/>
      <c r="P3" s="80" t="s">
        <v>94</v>
      </c>
      <c r="Q3" s="80" t="s">
        <v>94</v>
      </c>
      <c r="R3" s="80" t="s">
        <v>94</v>
      </c>
      <c r="S3" s="80" t="s">
        <v>94</v>
      </c>
      <c r="T3" s="80" t="s">
        <v>94</v>
      </c>
      <c r="U3" s="80" t="s">
        <v>94</v>
      </c>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row>
    <row r="4" spans="1:97" s="19" customFormat="1">
      <c r="A4" s="461"/>
      <c r="B4" s="74"/>
      <c r="C4" s="74"/>
      <c r="D4" s="74"/>
      <c r="E4" s="74"/>
      <c r="F4" s="74"/>
      <c r="G4" s="74"/>
      <c r="H4" s="74"/>
      <c r="I4" s="74"/>
      <c r="J4" s="74"/>
      <c r="K4" s="74"/>
      <c r="L4" s="74"/>
      <c r="M4" s="74"/>
      <c r="N4" s="74"/>
      <c r="O4" s="74"/>
      <c r="P4" s="80"/>
      <c r="Q4" s="197"/>
      <c r="R4" s="197"/>
      <c r="S4" s="197"/>
      <c r="T4" s="197"/>
      <c r="U4" s="197"/>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row>
    <row r="5" spans="1:97" s="19" customFormat="1">
      <c r="A5" s="460" t="s">
        <v>399</v>
      </c>
      <c r="B5" s="155"/>
      <c r="C5" s="155"/>
      <c r="D5" s="155"/>
      <c r="E5" s="155"/>
      <c r="F5" s="155"/>
      <c r="G5" s="155"/>
      <c r="H5" s="155"/>
      <c r="I5" s="155"/>
      <c r="J5" s="155"/>
      <c r="K5" s="155"/>
      <c r="L5" s="155"/>
      <c r="M5" s="155"/>
      <c r="N5" s="155">
        <v>13.3</v>
      </c>
      <c r="O5" s="155">
        <v>11.8</v>
      </c>
      <c r="P5" s="154">
        <v>2</v>
      </c>
      <c r="Q5" s="92">
        <v>2.8</v>
      </c>
      <c r="R5" s="92">
        <v>2.7</v>
      </c>
      <c r="S5" s="92">
        <v>2.7</v>
      </c>
      <c r="T5" s="92">
        <v>2.6</v>
      </c>
      <c r="U5" s="92">
        <v>2.7</v>
      </c>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row>
    <row r="6" spans="1:97" s="19" customFormat="1">
      <c r="A6" s="460" t="s">
        <v>400</v>
      </c>
      <c r="B6" s="155"/>
      <c r="C6" s="155"/>
      <c r="D6" s="155"/>
      <c r="E6" s="155"/>
      <c r="F6" s="155"/>
      <c r="G6" s="155"/>
      <c r="H6" s="155"/>
      <c r="I6" s="155"/>
      <c r="J6" s="155"/>
      <c r="K6" s="155"/>
      <c r="L6" s="155"/>
      <c r="M6" s="155"/>
      <c r="N6" s="155">
        <v>1.2</v>
      </c>
      <c r="O6" s="155">
        <v>2</v>
      </c>
      <c r="P6" s="154">
        <v>2.5</v>
      </c>
      <c r="Q6" s="92">
        <v>3</v>
      </c>
      <c r="R6" s="92">
        <v>3.5</v>
      </c>
      <c r="S6" s="92">
        <v>3.5</v>
      </c>
      <c r="T6" s="92">
        <v>3.5</v>
      </c>
      <c r="U6" s="92">
        <v>3.4</v>
      </c>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row>
    <row r="7" spans="1:97" s="19" customFormat="1">
      <c r="A7" s="460"/>
      <c r="B7" s="155"/>
      <c r="C7" s="155"/>
      <c r="D7" s="155"/>
      <c r="E7" s="155"/>
      <c r="F7" s="155"/>
      <c r="G7" s="155"/>
      <c r="H7" s="155"/>
      <c r="I7" s="155"/>
      <c r="J7" s="155"/>
      <c r="K7" s="155"/>
      <c r="L7" s="155"/>
      <c r="M7" s="155"/>
      <c r="N7" s="155"/>
      <c r="O7" s="155"/>
      <c r="P7" s="154"/>
      <c r="Q7" s="92"/>
      <c r="R7" s="92"/>
      <c r="S7" s="92"/>
      <c r="T7" s="92"/>
      <c r="U7" s="92"/>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row>
    <row r="8" spans="1:97" s="19" customFormat="1">
      <c r="A8" s="460" t="s">
        <v>69</v>
      </c>
      <c r="B8" s="155"/>
      <c r="C8" s="155"/>
      <c r="D8" s="155"/>
      <c r="E8" s="155"/>
      <c r="F8" s="155"/>
      <c r="G8" s="155"/>
      <c r="H8" s="155"/>
      <c r="I8" s="155"/>
      <c r="J8" s="155"/>
      <c r="K8" s="155"/>
      <c r="L8" s="155"/>
      <c r="M8" s="155"/>
      <c r="N8" s="155"/>
      <c r="O8" s="155"/>
      <c r="P8" s="154"/>
      <c r="Q8" s="92"/>
      <c r="R8" s="92"/>
      <c r="S8" s="92"/>
      <c r="T8" s="92"/>
      <c r="U8" s="92"/>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row>
    <row r="9" spans="1:97" s="19" customFormat="1">
      <c r="A9" s="460" t="s">
        <v>401</v>
      </c>
      <c r="B9" s="155">
        <v>11.8</v>
      </c>
      <c r="C9" s="155">
        <v>14.7</v>
      </c>
      <c r="D9" s="155">
        <v>2.1</v>
      </c>
      <c r="E9" s="155">
        <v>1.7</v>
      </c>
      <c r="F9" s="155">
        <v>2.4</v>
      </c>
      <c r="G9" s="155">
        <v>0.9</v>
      </c>
      <c r="H9" s="155">
        <v>10.8</v>
      </c>
      <c r="I9" s="155">
        <v>7</v>
      </c>
      <c r="J9" s="155">
        <v>6</v>
      </c>
      <c r="K9" s="155">
        <v>8.5</v>
      </c>
      <c r="L9" s="155">
        <v>2.2000000000000002</v>
      </c>
      <c r="M9" s="155">
        <v>5</v>
      </c>
      <c r="N9" s="155">
        <v>5.2</v>
      </c>
      <c r="O9" s="155">
        <v>6</v>
      </c>
      <c r="P9" s="154">
        <v>6.6</v>
      </c>
      <c r="Q9" s="92">
        <v>7</v>
      </c>
      <c r="R9" s="92">
        <v>6.6</v>
      </c>
      <c r="S9" s="92">
        <v>5.6</v>
      </c>
      <c r="T9" s="92">
        <v>5.2</v>
      </c>
      <c r="U9" s="92">
        <v>5</v>
      </c>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row>
    <row r="10" spans="1:97" s="19" customFormat="1">
      <c r="A10" s="460" t="s">
        <v>402</v>
      </c>
      <c r="B10" s="155">
        <v>14.8</v>
      </c>
      <c r="C10" s="155">
        <v>8.5</v>
      </c>
      <c r="D10" s="155">
        <v>2.4</v>
      </c>
      <c r="E10" s="155">
        <v>4.5</v>
      </c>
      <c r="F10" s="155">
        <v>-0.9</v>
      </c>
      <c r="G10" s="155">
        <v>3.2</v>
      </c>
      <c r="H10" s="155">
        <v>11.2</v>
      </c>
      <c r="I10" s="155">
        <v>5.7</v>
      </c>
      <c r="J10" s="155">
        <v>7.2</v>
      </c>
      <c r="K10" s="155">
        <v>6.9</v>
      </c>
      <c r="L10" s="155">
        <v>1.6</v>
      </c>
      <c r="M10" s="155">
        <v>2.9</v>
      </c>
      <c r="N10" s="155">
        <v>6.7</v>
      </c>
      <c r="O10" s="155">
        <v>6.4</v>
      </c>
      <c r="P10" s="154">
        <v>6.4</v>
      </c>
      <c r="Q10" s="92">
        <v>6.5</v>
      </c>
      <c r="R10" s="92">
        <v>6.3</v>
      </c>
      <c r="S10" s="92">
        <v>6</v>
      </c>
      <c r="T10" s="92">
        <v>6</v>
      </c>
      <c r="U10" s="92">
        <v>6</v>
      </c>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row>
    <row r="11" spans="1:97" s="19" customFormat="1">
      <c r="A11" s="460"/>
      <c r="B11" s="155"/>
      <c r="C11" s="155"/>
      <c r="D11" s="155"/>
      <c r="E11" s="155"/>
      <c r="F11" s="155"/>
      <c r="G11" s="155"/>
      <c r="H11" s="155"/>
      <c r="I11" s="155"/>
      <c r="J11" s="155"/>
      <c r="K11" s="155"/>
      <c r="L11" s="155"/>
      <c r="M11" s="155"/>
      <c r="N11" s="155"/>
      <c r="O11" s="155"/>
      <c r="P11" s="154"/>
      <c r="Q11" s="92"/>
      <c r="R11" s="92"/>
      <c r="S11" s="92"/>
      <c r="T11" s="92"/>
      <c r="U11" s="92"/>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row>
    <row r="12" spans="1:97" s="19" customFormat="1">
      <c r="A12" s="460" t="s">
        <v>403</v>
      </c>
      <c r="B12" s="155"/>
      <c r="C12" s="155"/>
      <c r="D12" s="155"/>
      <c r="E12" s="155"/>
      <c r="F12" s="155"/>
      <c r="G12" s="155"/>
      <c r="H12" s="155"/>
      <c r="I12" s="155"/>
      <c r="J12" s="155"/>
      <c r="K12" s="155"/>
      <c r="L12" s="155"/>
      <c r="M12" s="155"/>
      <c r="N12" s="155"/>
      <c r="O12" s="155"/>
      <c r="P12" s="154"/>
      <c r="Q12" s="92"/>
      <c r="R12" s="92"/>
      <c r="S12" s="92"/>
      <c r="T12" s="92"/>
      <c r="U12" s="92"/>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row>
    <row r="13" spans="1:97" s="19" customFormat="1">
      <c r="A13" s="460" t="s">
        <v>404</v>
      </c>
      <c r="B13" s="155">
        <v>70.8</v>
      </c>
      <c r="C13" s="155">
        <v>86.7</v>
      </c>
      <c r="D13" s="155">
        <v>95.7</v>
      </c>
      <c r="E13" s="155">
        <v>97.6</v>
      </c>
      <c r="F13" s="155">
        <v>98</v>
      </c>
      <c r="G13" s="155">
        <v>100</v>
      </c>
      <c r="H13" s="155">
        <v>119</v>
      </c>
      <c r="I13" s="155">
        <v>122</v>
      </c>
      <c r="J13" s="155">
        <v>127</v>
      </c>
      <c r="K13" s="155">
        <v>155</v>
      </c>
      <c r="L13" s="155">
        <v>175.2</v>
      </c>
      <c r="M13" s="155">
        <v>164.1</v>
      </c>
      <c r="N13" s="155">
        <v>153.19999999999999</v>
      </c>
      <c r="O13" s="155">
        <v>141</v>
      </c>
      <c r="P13" s="154">
        <v>129.4</v>
      </c>
      <c r="Q13" s="92">
        <v>133.19999999999999</v>
      </c>
      <c r="R13" s="92">
        <v>137.80000000000001</v>
      </c>
      <c r="S13" s="92">
        <v>141.80000000000001</v>
      </c>
      <c r="T13" s="92">
        <v>145.6</v>
      </c>
      <c r="U13" s="92">
        <v>149.1</v>
      </c>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row>
    <row r="14" spans="1:97" s="19" customFormat="1">
      <c r="A14" s="460"/>
      <c r="B14" s="155"/>
      <c r="C14" s="155"/>
      <c r="D14" s="155"/>
      <c r="E14" s="155"/>
      <c r="F14" s="155"/>
      <c r="G14" s="155"/>
      <c r="H14" s="155"/>
      <c r="I14" s="155"/>
      <c r="J14" s="155"/>
      <c r="K14" s="155"/>
      <c r="L14" s="155"/>
      <c r="M14" s="155"/>
      <c r="N14" s="155"/>
      <c r="O14" s="155"/>
      <c r="P14" s="154"/>
      <c r="Q14" s="92"/>
      <c r="R14" s="92"/>
      <c r="S14" s="92"/>
      <c r="T14" s="92"/>
      <c r="U14" s="92"/>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row>
    <row r="15" spans="1:97" s="19" customFormat="1">
      <c r="A15" s="460" t="s">
        <v>405</v>
      </c>
      <c r="B15" s="155"/>
      <c r="C15" s="155"/>
      <c r="D15" s="155"/>
      <c r="E15" s="155"/>
      <c r="F15" s="155"/>
      <c r="G15" s="155"/>
      <c r="H15" s="155"/>
      <c r="I15" s="155"/>
      <c r="J15" s="155"/>
      <c r="K15" s="155"/>
      <c r="L15" s="155"/>
      <c r="M15" s="155"/>
      <c r="N15" s="155"/>
      <c r="O15" s="155"/>
      <c r="P15" s="208"/>
      <c r="Q15" s="197"/>
      <c r="R15" s="197"/>
      <c r="S15" s="197"/>
      <c r="T15" s="197"/>
      <c r="U15" s="197"/>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row>
    <row r="16" spans="1:97" s="19" customFormat="1">
      <c r="A16" s="460" t="s">
        <v>406</v>
      </c>
      <c r="B16" s="207">
        <v>13.3</v>
      </c>
      <c r="C16" s="207">
        <v>18.3</v>
      </c>
      <c r="D16" s="207">
        <v>9</v>
      </c>
      <c r="E16" s="207">
        <v>4.5</v>
      </c>
      <c r="F16" s="207">
        <v>5</v>
      </c>
      <c r="G16" s="207">
        <v>5</v>
      </c>
      <c r="H16" s="207">
        <v>5.9</v>
      </c>
      <c r="I16" s="207">
        <v>7.3</v>
      </c>
      <c r="J16" s="207">
        <v>5.5</v>
      </c>
      <c r="K16" s="207">
        <v>7.75</v>
      </c>
      <c r="L16" s="207">
        <v>6.75</v>
      </c>
      <c r="M16" s="207">
        <v>6.25</v>
      </c>
      <c r="N16" s="207">
        <v>6.25</v>
      </c>
      <c r="O16" s="207">
        <v>6.25</v>
      </c>
      <c r="P16" s="208">
        <v>6.25</v>
      </c>
      <c r="Q16" s="208">
        <v>6.25</v>
      </c>
      <c r="R16" s="208">
        <v>6.25</v>
      </c>
      <c r="S16" s="208">
        <v>6.25</v>
      </c>
      <c r="T16" s="208">
        <v>6.25</v>
      </c>
      <c r="U16" s="208">
        <v>6.25</v>
      </c>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row>
    <row r="17" spans="1:97" s="19" customFormat="1">
      <c r="A17" s="460" t="s">
        <v>407</v>
      </c>
      <c r="B17" s="155"/>
      <c r="C17" s="155"/>
      <c r="D17" s="155"/>
      <c r="E17" s="155"/>
      <c r="F17" s="155">
        <v>6</v>
      </c>
      <c r="G17" s="155">
        <v>5.7</v>
      </c>
      <c r="H17" s="155">
        <v>7.6</v>
      </c>
      <c r="I17" s="155">
        <v>9.1999999999999993</v>
      </c>
      <c r="J17" s="155">
        <v>8.1</v>
      </c>
      <c r="K17" s="155">
        <v>9</v>
      </c>
      <c r="L17" s="155">
        <v>5</v>
      </c>
      <c r="M17" s="155">
        <v>8</v>
      </c>
      <c r="N17" s="155">
        <v>8</v>
      </c>
      <c r="O17" s="155">
        <v>9.6999999999999993</v>
      </c>
      <c r="P17" s="154">
        <v>9.6999999999999993</v>
      </c>
      <c r="Q17" s="154">
        <v>9.6999999999999993</v>
      </c>
      <c r="R17" s="154">
        <v>9.6999999999999993</v>
      </c>
      <c r="S17" s="154">
        <v>9.6999999999999993</v>
      </c>
      <c r="T17" s="154">
        <v>9.6999999999999993</v>
      </c>
      <c r="U17" s="154">
        <v>9.6999999999999993</v>
      </c>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row>
    <row r="18" spans="1:97" s="19" customFormat="1">
      <c r="A18" s="460"/>
      <c r="B18" s="155"/>
      <c r="C18" s="155"/>
      <c r="D18" s="155"/>
      <c r="E18" s="155"/>
      <c r="F18" s="155"/>
      <c r="G18" s="155"/>
      <c r="H18" s="155"/>
      <c r="I18" s="155"/>
      <c r="J18" s="155"/>
      <c r="K18" s="155"/>
      <c r="L18" s="155"/>
      <c r="M18" s="155"/>
      <c r="N18" s="155"/>
      <c r="O18" s="155"/>
      <c r="P18" s="154"/>
      <c r="Q18" s="92"/>
      <c r="R18" s="92"/>
      <c r="S18" s="92"/>
      <c r="T18" s="92"/>
      <c r="U18" s="92"/>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row>
    <row r="19" spans="1:97" s="19" customFormat="1">
      <c r="A19" s="460" t="s">
        <v>408</v>
      </c>
      <c r="B19" s="155"/>
      <c r="C19" s="155"/>
      <c r="D19" s="155"/>
      <c r="E19" s="155"/>
      <c r="F19" s="155"/>
      <c r="G19" s="155"/>
      <c r="H19" s="155"/>
      <c r="I19" s="155"/>
      <c r="J19" s="155"/>
      <c r="K19" s="155"/>
      <c r="L19" s="155"/>
      <c r="M19" s="155"/>
      <c r="N19" s="155"/>
      <c r="O19" s="155"/>
      <c r="P19" s="154"/>
      <c r="Q19" s="92"/>
      <c r="R19" s="92"/>
      <c r="S19" s="92"/>
      <c r="T19" s="92"/>
      <c r="U19" s="92"/>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row>
    <row r="20" spans="1:97" s="19" customFormat="1">
      <c r="A20" s="460" t="s">
        <v>409</v>
      </c>
      <c r="B20" s="155">
        <v>311</v>
      </c>
      <c r="C20" s="155">
        <v>363</v>
      </c>
      <c r="D20" s="155">
        <v>409</v>
      </c>
      <c r="E20" s="155">
        <v>445</v>
      </c>
      <c r="F20" s="155">
        <v>604</v>
      </c>
      <c r="G20" s="155">
        <v>697</v>
      </c>
      <c r="H20" s="155">
        <v>872</v>
      </c>
      <c r="I20" s="155">
        <v>973</v>
      </c>
      <c r="J20" s="155">
        <v>1225</v>
      </c>
      <c r="K20" s="155">
        <v>1569</v>
      </c>
      <c r="L20" s="155">
        <v>1668</v>
      </c>
      <c r="M20" s="155">
        <v>1411</v>
      </c>
      <c r="N20" s="155">
        <v>1266</v>
      </c>
      <c r="O20" s="155">
        <v>1160</v>
      </c>
      <c r="P20" s="154">
        <v>1267</v>
      </c>
      <c r="Q20" s="92">
        <v>1301</v>
      </c>
      <c r="R20" s="92">
        <v>1315</v>
      </c>
      <c r="S20" s="92">
        <v>1331</v>
      </c>
      <c r="T20" s="92">
        <v>1354</v>
      </c>
      <c r="U20" s="92">
        <v>1370</v>
      </c>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row>
    <row r="21" spans="1:97" s="19" customFormat="1">
      <c r="A21" s="460" t="s">
        <v>410</v>
      </c>
      <c r="B21" s="155">
        <v>15652.659999999998</v>
      </c>
      <c r="C21" s="155">
        <v>17857.259999999998</v>
      </c>
      <c r="D21" s="155">
        <v>2865.98</v>
      </c>
      <c r="E21" s="155">
        <v>3681.6819999999998</v>
      </c>
      <c r="F21" s="155">
        <v>6731</v>
      </c>
      <c r="G21" s="155">
        <v>7132</v>
      </c>
      <c r="H21" s="155">
        <v>6963</v>
      </c>
      <c r="I21" s="155">
        <v>5100</v>
      </c>
      <c r="J21" s="155">
        <v>7538</v>
      </c>
      <c r="K21" s="155">
        <v>8823</v>
      </c>
      <c r="L21" s="155">
        <v>7959</v>
      </c>
      <c r="M21" s="155">
        <v>7331</v>
      </c>
      <c r="N21" s="155">
        <v>6864</v>
      </c>
      <c r="O21" s="155">
        <v>5502</v>
      </c>
      <c r="P21" s="80">
        <v>4724</v>
      </c>
      <c r="Q21" s="92">
        <v>4832</v>
      </c>
      <c r="R21" s="92">
        <v>5084</v>
      </c>
      <c r="S21" s="92">
        <v>5123</v>
      </c>
      <c r="T21" s="92">
        <v>5294</v>
      </c>
      <c r="U21" s="92">
        <v>5496</v>
      </c>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row>
    <row r="22" spans="1:97" s="19" customFormat="1">
      <c r="A22" s="460" t="s">
        <v>411</v>
      </c>
      <c r="B22" s="155"/>
      <c r="C22" s="155"/>
      <c r="D22" s="155"/>
      <c r="E22" s="155"/>
      <c r="F22" s="155">
        <v>64</v>
      </c>
      <c r="G22" s="155">
        <v>71</v>
      </c>
      <c r="H22" s="155">
        <v>97</v>
      </c>
      <c r="I22" s="155">
        <v>62</v>
      </c>
      <c r="J22" s="155">
        <v>79</v>
      </c>
      <c r="K22" s="155">
        <v>104</v>
      </c>
      <c r="L22" s="155">
        <v>105</v>
      </c>
      <c r="M22" s="155">
        <v>104</v>
      </c>
      <c r="N22" s="155">
        <v>93</v>
      </c>
      <c r="O22" s="155">
        <v>49</v>
      </c>
      <c r="P22" s="80">
        <v>42</v>
      </c>
      <c r="Q22" s="92">
        <v>50</v>
      </c>
      <c r="R22" s="92">
        <v>54</v>
      </c>
      <c r="S22" s="92">
        <v>55</v>
      </c>
      <c r="T22" s="92">
        <v>57</v>
      </c>
      <c r="U22" s="92">
        <v>59</v>
      </c>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row>
    <row r="23" spans="1:97" s="19" customFormat="1">
      <c r="A23" s="460" t="s">
        <v>412</v>
      </c>
      <c r="B23" s="155"/>
      <c r="C23" s="155"/>
      <c r="D23" s="155"/>
      <c r="E23" s="155"/>
      <c r="F23" s="155"/>
      <c r="G23" s="155"/>
      <c r="H23" s="155"/>
      <c r="I23" s="155"/>
      <c r="J23" s="155"/>
      <c r="K23" s="155"/>
      <c r="L23" s="155">
        <v>12.2</v>
      </c>
      <c r="M23" s="155"/>
      <c r="N23" s="155"/>
      <c r="O23" s="155">
        <v>8</v>
      </c>
      <c r="P23" s="154">
        <v>7</v>
      </c>
      <c r="Q23" s="92">
        <v>8</v>
      </c>
      <c r="R23" s="92">
        <v>9</v>
      </c>
      <c r="S23" s="92">
        <v>9</v>
      </c>
      <c r="T23" s="92">
        <v>9</v>
      </c>
      <c r="U23" s="92">
        <v>9</v>
      </c>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row>
    <row r="24" spans="1:97" s="19" customFormat="1">
      <c r="A24" s="460" t="s">
        <v>413</v>
      </c>
      <c r="B24" s="155"/>
      <c r="C24" s="155"/>
      <c r="D24" s="155"/>
      <c r="E24" s="155"/>
      <c r="F24" s="155"/>
      <c r="G24" s="155"/>
      <c r="H24" s="155"/>
      <c r="I24" s="155"/>
      <c r="J24" s="155"/>
      <c r="K24" s="155"/>
      <c r="L24" s="155">
        <v>105</v>
      </c>
      <c r="M24" s="155"/>
      <c r="N24" s="155"/>
      <c r="O24" s="155">
        <v>49</v>
      </c>
      <c r="P24" s="154">
        <v>42</v>
      </c>
      <c r="Q24" s="92">
        <v>50</v>
      </c>
      <c r="R24" s="92">
        <v>54</v>
      </c>
      <c r="S24" s="92">
        <v>55</v>
      </c>
      <c r="T24" s="92">
        <v>57</v>
      </c>
      <c r="U24" s="92">
        <v>59</v>
      </c>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row>
    <row r="25" spans="1:97" s="19" customFormat="1">
      <c r="A25" s="460" t="s">
        <v>414</v>
      </c>
      <c r="B25" s="155"/>
      <c r="C25" s="155"/>
      <c r="D25" s="155"/>
      <c r="E25" s="155"/>
      <c r="F25" s="155"/>
      <c r="G25" s="155"/>
      <c r="H25" s="155"/>
      <c r="I25" s="155"/>
      <c r="J25" s="155"/>
      <c r="K25" s="155"/>
      <c r="L25" s="155">
        <v>17542</v>
      </c>
      <c r="M25" s="155">
        <v>15030</v>
      </c>
      <c r="N25" s="155">
        <v>16847</v>
      </c>
      <c r="O25" s="155">
        <v>11831</v>
      </c>
      <c r="P25" s="154">
        <v>9351</v>
      </c>
      <c r="Q25" s="92">
        <v>10459</v>
      </c>
      <c r="R25" s="92">
        <v>11374</v>
      </c>
      <c r="S25" s="92">
        <v>12148</v>
      </c>
      <c r="T25" s="92">
        <v>12683</v>
      </c>
      <c r="U25" s="92">
        <v>14250</v>
      </c>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row>
    <row r="26" spans="1:97" s="31" customFormat="1">
      <c r="A26" s="460" t="s">
        <v>415</v>
      </c>
      <c r="B26" s="152"/>
      <c r="C26" s="152"/>
      <c r="D26" s="152"/>
      <c r="E26" s="152"/>
      <c r="F26" s="152"/>
      <c r="G26" s="152"/>
      <c r="H26" s="152"/>
      <c r="I26" s="152"/>
      <c r="J26" s="152"/>
      <c r="K26" s="152"/>
      <c r="L26" s="152">
        <v>28761</v>
      </c>
      <c r="M26" s="152">
        <v>24600</v>
      </c>
      <c r="N26" s="152">
        <v>30724</v>
      </c>
      <c r="O26" s="152">
        <v>29255</v>
      </c>
      <c r="P26" s="151">
        <v>24212</v>
      </c>
      <c r="Q26" s="77">
        <v>252243</v>
      </c>
      <c r="R26" s="77">
        <v>25865</v>
      </c>
      <c r="S26" s="77">
        <v>27046</v>
      </c>
      <c r="T26" s="77">
        <v>27861</v>
      </c>
      <c r="U26" s="77">
        <v>28784</v>
      </c>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row>
    <row r="27" spans="1:97" s="31" customFormat="1">
      <c r="A27" s="462"/>
      <c r="B27" s="210"/>
      <c r="C27" s="210"/>
      <c r="D27" s="210"/>
      <c r="E27" s="210"/>
      <c r="F27" s="210"/>
      <c r="G27" s="210"/>
      <c r="H27" s="210"/>
      <c r="I27" s="210"/>
      <c r="J27" s="210"/>
      <c r="K27" s="210"/>
      <c r="L27" s="210"/>
      <c r="M27" s="210"/>
      <c r="N27" s="210"/>
      <c r="O27" s="210"/>
      <c r="P27" s="209"/>
      <c r="Q27" s="457"/>
      <c r="R27" s="457"/>
      <c r="S27" s="457"/>
      <c r="T27" s="457"/>
      <c r="U27" s="457"/>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row>
    <row r="28" spans="1:97">
      <c r="A28" s="9"/>
      <c r="B28" s="222"/>
      <c r="C28" s="222"/>
      <c r="D28" s="222"/>
      <c r="E28" s="222"/>
      <c r="F28" s="222"/>
      <c r="G28" s="222"/>
      <c r="H28" s="222"/>
      <c r="I28" s="222"/>
      <c r="J28" s="222"/>
      <c r="K28" s="222"/>
      <c r="L28" s="222"/>
      <c r="M28" s="222"/>
      <c r="N28" s="222"/>
      <c r="O28" s="222"/>
      <c r="P28" s="222"/>
      <c r="Q28" s="76"/>
      <c r="R28" s="223"/>
      <c r="S28" s="172"/>
      <c r="T28" s="224"/>
      <c r="U28" s="212"/>
      <c r="V28" s="218"/>
      <c r="W28" s="219"/>
      <c r="X28" s="217"/>
      <c r="Y28" s="20"/>
      <c r="Z28" s="21"/>
      <c r="AA28" s="217"/>
      <c r="AB28" s="20"/>
      <c r="AC28" s="21"/>
      <c r="AD28" s="20"/>
      <c r="AE28" s="21"/>
      <c r="AF28" s="21"/>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row>
    <row r="29" spans="1:97">
      <c r="A29" s="485"/>
      <c r="B29" s="222"/>
      <c r="C29" s="222"/>
      <c r="D29" s="222"/>
      <c r="E29" s="222"/>
      <c r="F29" s="222"/>
      <c r="G29" s="222"/>
      <c r="H29" s="222"/>
      <c r="I29" s="222"/>
      <c r="J29" s="222"/>
      <c r="K29" s="222"/>
      <c r="L29" s="222"/>
      <c r="M29" s="222"/>
      <c r="N29" s="222"/>
      <c r="O29" s="222"/>
      <c r="P29" s="222"/>
      <c r="Q29" s="76"/>
      <c r="R29" s="223"/>
      <c r="S29" s="172"/>
      <c r="T29" s="224"/>
      <c r="U29" s="212"/>
      <c r="V29" s="218"/>
      <c r="W29" s="219"/>
      <c r="X29" s="217"/>
      <c r="Y29" s="20"/>
      <c r="Z29" s="21"/>
      <c r="AA29" s="217"/>
      <c r="AB29" s="20"/>
      <c r="AC29" s="21"/>
      <c r="AD29" s="20"/>
      <c r="AE29" s="21"/>
      <c r="AF29" s="21"/>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row>
    <row r="30" spans="1:97">
      <c r="A30" s="9"/>
      <c r="B30" s="222"/>
      <c r="C30" s="222"/>
      <c r="D30" s="222"/>
      <c r="E30" s="222"/>
      <c r="F30" s="222"/>
      <c r="G30" s="222"/>
      <c r="H30" s="222"/>
      <c r="I30" s="222"/>
      <c r="J30" s="222"/>
      <c r="K30" s="222"/>
      <c r="L30" s="222"/>
      <c r="M30" s="222"/>
      <c r="N30" s="222"/>
      <c r="O30" s="222"/>
      <c r="P30" s="222"/>
      <c r="Q30" s="76"/>
      <c r="R30" s="211"/>
      <c r="S30" s="123"/>
      <c r="T30" s="123"/>
      <c r="U30" s="123"/>
      <c r="V30" s="215"/>
      <c r="W30" s="216"/>
      <c r="X30" s="217"/>
      <c r="Y30" s="20"/>
      <c r="Z30" s="21"/>
      <c r="AA30" s="217"/>
      <c r="AB30" s="20"/>
      <c r="AC30" s="21"/>
      <c r="AD30" s="20"/>
      <c r="AE30" s="21"/>
      <c r="AF30" s="21"/>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row>
    <row r="31" spans="1:97">
      <c r="A31" s="10"/>
      <c r="B31" s="222"/>
      <c r="C31" s="222"/>
      <c r="D31" s="222"/>
      <c r="E31" s="222"/>
      <c r="F31" s="222"/>
      <c r="G31" s="222"/>
      <c r="H31" s="222"/>
      <c r="I31" s="222"/>
      <c r="J31" s="222"/>
      <c r="K31" s="222"/>
      <c r="L31" s="222"/>
      <c r="M31" s="222"/>
      <c r="N31" s="222"/>
      <c r="O31" s="222"/>
      <c r="P31" s="222"/>
      <c r="Q31" s="76"/>
      <c r="R31" s="106"/>
      <c r="S31" s="123"/>
      <c r="T31" s="123"/>
      <c r="U31" s="123"/>
      <c r="V31" s="215"/>
      <c r="W31" s="216"/>
      <c r="X31" s="217"/>
      <c r="Y31" s="20"/>
      <c r="Z31" s="21"/>
      <c r="AA31" s="217"/>
      <c r="AB31" s="20"/>
      <c r="AC31" s="21"/>
      <c r="AD31" s="20"/>
      <c r="AE31" s="21"/>
      <c r="AF31" s="21"/>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row>
    <row r="32" spans="1:97" s="11" customFormat="1">
      <c r="A32" s="10"/>
      <c r="B32" s="10"/>
      <c r="C32" s="10"/>
      <c r="D32" s="10"/>
      <c r="E32" s="10"/>
      <c r="F32" s="10"/>
      <c r="G32" s="10"/>
      <c r="H32" s="10"/>
      <c r="I32" s="10"/>
      <c r="J32" s="10"/>
      <c r="K32" s="10"/>
      <c r="L32" s="10"/>
      <c r="M32" s="10"/>
      <c r="N32" s="10"/>
      <c r="O32" s="10"/>
      <c r="P32" s="10"/>
      <c r="Q32" s="106"/>
      <c r="R32" s="211"/>
      <c r="S32" s="123"/>
      <c r="T32" s="123"/>
      <c r="U32" s="123"/>
      <c r="V32" s="215"/>
      <c r="W32" s="216"/>
      <c r="X32" s="217"/>
      <c r="Y32" s="20"/>
      <c r="Z32" s="21"/>
      <c r="AA32" s="217"/>
      <c r="AB32" s="20"/>
      <c r="AC32" s="21"/>
      <c r="AD32" s="20"/>
      <c r="AE32" s="21"/>
      <c r="AF32" s="21"/>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row>
    <row r="33" spans="1:97" s="10" customFormat="1">
      <c r="Q33" s="106"/>
      <c r="R33" s="211"/>
      <c r="S33" s="225"/>
      <c r="T33" s="225"/>
      <c r="U33" s="123"/>
      <c r="V33" s="215"/>
      <c r="W33" s="216"/>
      <c r="X33" s="217"/>
      <c r="Y33" s="20"/>
      <c r="Z33" s="21"/>
      <c r="AA33" s="217"/>
      <c r="AB33" s="20"/>
      <c r="AC33" s="21"/>
      <c r="AD33" s="20"/>
      <c r="AE33" s="21"/>
      <c r="AF33" s="21"/>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row>
    <row r="34" spans="1:97" s="10" customFormat="1">
      <c r="Q34" s="106"/>
      <c r="R34" s="211"/>
      <c r="S34" s="212"/>
      <c r="T34" s="212"/>
      <c r="U34" s="123"/>
      <c r="V34" s="215"/>
      <c r="W34" s="216"/>
      <c r="X34" s="217"/>
      <c r="Y34" s="20"/>
      <c r="Z34" s="21"/>
      <c r="AA34" s="217"/>
      <c r="AB34" s="20"/>
      <c r="AC34" s="21"/>
      <c r="AD34" s="20"/>
      <c r="AE34" s="21"/>
      <c r="AF34" s="21"/>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row>
    <row r="35" spans="1:97" s="10" customFormat="1">
      <c r="Q35" s="106"/>
      <c r="R35" s="211"/>
      <c r="S35" s="212"/>
      <c r="T35" s="212"/>
      <c r="U35" s="123"/>
      <c r="V35" s="215"/>
      <c r="W35" s="216"/>
      <c r="X35" s="217"/>
      <c r="Y35" s="20"/>
      <c r="Z35" s="21"/>
      <c r="AA35" s="217"/>
      <c r="AB35" s="20"/>
      <c r="AC35" s="21"/>
      <c r="AD35" s="20"/>
      <c r="AE35" s="21"/>
      <c r="AF35" s="21"/>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row>
    <row r="36" spans="1:97" s="11" customFormat="1">
      <c r="A36" s="10"/>
      <c r="B36" s="10"/>
      <c r="C36" s="10"/>
      <c r="D36" s="10"/>
      <c r="E36" s="10"/>
      <c r="F36" s="10"/>
      <c r="G36" s="10"/>
      <c r="H36" s="10"/>
      <c r="I36" s="10"/>
      <c r="J36" s="10"/>
      <c r="K36" s="10"/>
      <c r="L36" s="10"/>
      <c r="M36" s="10"/>
      <c r="N36" s="10"/>
      <c r="O36" s="10"/>
      <c r="P36" s="10"/>
      <c r="Q36" s="106"/>
      <c r="R36" s="226"/>
      <c r="S36" s="212"/>
      <c r="T36" s="212"/>
      <c r="U36" s="123"/>
      <c r="V36" s="215"/>
      <c r="W36" s="216"/>
      <c r="X36" s="217"/>
      <c r="Y36" s="20"/>
      <c r="Z36" s="21"/>
      <c r="AA36" s="217"/>
      <c r="AB36" s="20"/>
      <c r="AC36" s="21"/>
      <c r="AD36" s="20"/>
      <c r="AE36" s="21"/>
      <c r="AF36" s="21"/>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row>
    <row r="37" spans="1:97" s="10" customFormat="1">
      <c r="Q37" s="106"/>
      <c r="R37" s="225"/>
      <c r="S37" s="213"/>
      <c r="T37" s="213"/>
      <c r="U37" s="123"/>
      <c r="V37" s="215"/>
      <c r="W37" s="216"/>
      <c r="X37" s="217"/>
      <c r="Y37" s="20"/>
      <c r="Z37" s="21"/>
      <c r="AA37" s="217"/>
      <c r="AB37" s="20"/>
      <c r="AC37" s="21"/>
      <c r="AD37" s="20"/>
      <c r="AE37" s="21"/>
      <c r="AF37" s="21"/>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row>
    <row r="38" spans="1:97" s="10" customFormat="1">
      <c r="Q38" s="106"/>
      <c r="R38" s="212"/>
      <c r="S38" s="213"/>
      <c r="T38" s="213"/>
      <c r="U38" s="123"/>
      <c r="V38" s="215"/>
      <c r="W38" s="216"/>
      <c r="X38" s="217"/>
      <c r="Y38" s="20"/>
      <c r="Z38" s="21"/>
      <c r="AA38" s="217"/>
      <c r="AB38" s="20"/>
      <c r="AC38" s="21"/>
      <c r="AD38" s="20"/>
      <c r="AE38" s="21"/>
      <c r="AF38" s="21"/>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row>
    <row r="39" spans="1:97" s="10" customFormat="1">
      <c r="Q39" s="106"/>
      <c r="R39" s="212"/>
      <c r="S39" s="213"/>
      <c r="T39" s="213"/>
      <c r="U39" s="123"/>
      <c r="V39" s="215"/>
      <c r="W39" s="216"/>
      <c r="X39" s="217"/>
      <c r="Y39" s="20"/>
      <c r="Z39" s="21"/>
      <c r="AA39" s="217"/>
      <c r="AB39" s="20"/>
      <c r="AC39" s="21"/>
      <c r="AD39" s="20"/>
      <c r="AE39" s="21"/>
      <c r="AF39" s="21"/>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row>
    <row r="40" spans="1:97" s="11" customFormat="1" ht="14.25">
      <c r="A40" s="10"/>
      <c r="B40" s="10"/>
      <c r="C40" s="10"/>
      <c r="D40" s="10"/>
      <c r="E40" s="10"/>
      <c r="F40" s="10"/>
      <c r="G40" s="10"/>
      <c r="H40" s="10"/>
      <c r="I40" s="10"/>
      <c r="J40" s="10"/>
      <c r="K40" s="10"/>
      <c r="L40" s="10"/>
      <c r="M40" s="10"/>
      <c r="N40" s="10"/>
      <c r="O40" s="10"/>
      <c r="P40" s="10"/>
      <c r="Q40" s="106"/>
      <c r="R40" s="212"/>
      <c r="S40" s="106"/>
      <c r="T40" s="106"/>
      <c r="U40" s="123"/>
      <c r="V40" s="220"/>
      <c r="W40" s="221"/>
      <c r="X40" s="217"/>
      <c r="Y40" s="20"/>
      <c r="Z40" s="21"/>
      <c r="AA40" s="217"/>
      <c r="AB40" s="20"/>
      <c r="AC40" s="21"/>
      <c r="AD40" s="20"/>
      <c r="AE40" s="21"/>
      <c r="AF40" s="21"/>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row>
    <row r="41" spans="1:97">
      <c r="A41" s="9"/>
      <c r="B41" s="222"/>
      <c r="C41" s="222"/>
      <c r="D41" s="222"/>
      <c r="E41" s="222"/>
      <c r="F41" s="222"/>
      <c r="G41" s="222"/>
      <c r="H41" s="222"/>
      <c r="I41" s="222"/>
      <c r="J41" s="222"/>
      <c r="K41" s="222"/>
      <c r="L41" s="222"/>
      <c r="M41" s="222"/>
      <c r="N41" s="222"/>
      <c r="O41" s="222"/>
      <c r="P41" s="222"/>
      <c r="Q41" s="76"/>
      <c r="R41" s="211"/>
      <c r="S41" s="123"/>
      <c r="T41" s="123"/>
      <c r="U41" s="123"/>
      <c r="V41" s="215"/>
      <c r="W41" s="216"/>
      <c r="X41" s="217"/>
      <c r="Y41" s="20"/>
      <c r="Z41" s="21"/>
      <c r="AA41" s="217"/>
      <c r="AB41" s="20"/>
      <c r="AC41" s="21"/>
      <c r="AD41" s="20"/>
      <c r="AE41" s="21"/>
      <c r="AF41" s="21"/>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row>
    <row r="42" spans="1:97">
      <c r="A42" s="9"/>
      <c r="B42" s="222"/>
      <c r="C42" s="222"/>
      <c r="D42" s="222"/>
      <c r="E42" s="222"/>
      <c r="F42" s="222"/>
      <c r="G42" s="222"/>
      <c r="H42" s="222"/>
      <c r="I42" s="222"/>
      <c r="J42" s="222"/>
      <c r="K42" s="222"/>
      <c r="L42" s="222"/>
      <c r="M42" s="222"/>
      <c r="N42" s="222"/>
      <c r="O42" s="222"/>
      <c r="P42" s="222"/>
      <c r="Q42" s="76"/>
      <c r="R42" s="211"/>
      <c r="S42" s="123"/>
      <c r="T42" s="123"/>
      <c r="U42" s="123"/>
      <c r="V42" s="215"/>
      <c r="W42" s="216"/>
      <c r="X42" s="217"/>
      <c r="Y42" s="20"/>
      <c r="Z42" s="21"/>
      <c r="AA42" s="217"/>
      <c r="AB42" s="20"/>
      <c r="AC42" s="21"/>
      <c r="AD42" s="20"/>
      <c r="AE42" s="21"/>
      <c r="AF42" s="21"/>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row>
    <row r="43" spans="1:97">
      <c r="A43" s="9"/>
      <c r="B43" s="222"/>
      <c r="C43" s="222"/>
      <c r="D43" s="222"/>
      <c r="E43" s="222"/>
      <c r="F43" s="222"/>
      <c r="G43" s="222"/>
      <c r="H43" s="222"/>
      <c r="I43" s="222"/>
      <c r="J43" s="222"/>
      <c r="K43" s="222"/>
      <c r="L43" s="222"/>
      <c r="M43" s="222"/>
      <c r="N43" s="222"/>
      <c r="O43" s="222"/>
      <c r="P43" s="222"/>
      <c r="Q43" s="76"/>
      <c r="R43" s="211"/>
      <c r="S43" s="123"/>
      <c r="T43" s="123"/>
      <c r="U43" s="123"/>
      <c r="V43" s="215"/>
      <c r="W43" s="216"/>
      <c r="X43" s="217"/>
      <c r="Y43" s="20"/>
      <c r="Z43" s="21"/>
      <c r="AA43" s="217"/>
      <c r="AB43" s="20"/>
      <c r="AC43" s="21"/>
      <c r="AD43" s="20"/>
      <c r="AE43" s="21"/>
      <c r="AF43" s="21"/>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row>
    <row r="44" spans="1:97" s="11" customFormat="1">
      <c r="A44" s="10"/>
      <c r="B44" s="10"/>
      <c r="C44" s="10"/>
      <c r="D44" s="10"/>
      <c r="E44" s="10"/>
      <c r="F44" s="10"/>
      <c r="G44" s="10"/>
      <c r="H44" s="10"/>
      <c r="I44" s="10"/>
      <c r="J44" s="10"/>
      <c r="K44" s="10"/>
      <c r="L44" s="10"/>
      <c r="M44" s="10"/>
      <c r="N44" s="10"/>
      <c r="O44" s="10"/>
      <c r="P44" s="10"/>
      <c r="Q44" s="106"/>
      <c r="R44" s="211"/>
      <c r="S44" s="123"/>
      <c r="T44" s="123"/>
      <c r="U44" s="123"/>
      <c r="V44" s="215"/>
      <c r="W44" s="216"/>
      <c r="X44" s="217"/>
      <c r="Y44" s="20"/>
      <c r="Z44" s="21"/>
      <c r="AA44" s="217"/>
      <c r="AB44" s="20"/>
      <c r="AC44" s="21"/>
      <c r="AD44" s="20"/>
      <c r="AE44" s="21"/>
      <c r="AF44" s="21"/>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row>
    <row r="45" spans="1:97">
      <c r="A45" s="9"/>
      <c r="B45" s="222"/>
      <c r="C45" s="222"/>
      <c r="D45" s="222"/>
      <c r="E45" s="222"/>
      <c r="F45" s="222"/>
      <c r="G45" s="222"/>
      <c r="H45" s="222"/>
      <c r="I45" s="222"/>
      <c r="J45" s="222"/>
      <c r="K45" s="222"/>
      <c r="L45" s="222"/>
      <c r="M45" s="222"/>
      <c r="N45" s="222"/>
      <c r="O45" s="222"/>
      <c r="P45" s="222"/>
      <c r="Q45" s="99"/>
      <c r="R45" s="211"/>
      <c r="S45" s="123"/>
      <c r="T45" s="123"/>
      <c r="U45" s="123"/>
      <c r="V45" s="215"/>
      <c r="W45" s="216"/>
      <c r="X45" s="217"/>
      <c r="Y45" s="20"/>
      <c r="Z45" s="21"/>
      <c r="AA45" s="217"/>
      <c r="AB45" s="20"/>
      <c r="AC45" s="21"/>
      <c r="AD45" s="20"/>
      <c r="AE45" s="21"/>
      <c r="AF45" s="21"/>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row>
    <row r="46" spans="1:97">
      <c r="A46" s="9"/>
      <c r="B46" s="222"/>
      <c r="C46" s="222"/>
      <c r="D46" s="222"/>
      <c r="E46" s="222"/>
      <c r="F46" s="222"/>
      <c r="G46" s="222"/>
      <c r="H46" s="222"/>
      <c r="I46" s="222"/>
      <c r="J46" s="222"/>
      <c r="K46" s="222"/>
      <c r="L46" s="222"/>
      <c r="M46" s="222"/>
      <c r="N46" s="222"/>
      <c r="O46" s="222"/>
      <c r="P46" s="222"/>
      <c r="Q46" s="227"/>
      <c r="R46" s="226"/>
      <c r="S46" s="213"/>
      <c r="T46" s="213"/>
      <c r="U46" s="123"/>
      <c r="V46" s="215"/>
      <c r="W46" s="216"/>
      <c r="X46" s="217"/>
      <c r="Y46" s="20"/>
      <c r="Z46" s="21"/>
      <c r="AA46" s="217"/>
      <c r="AB46" s="20"/>
      <c r="AC46" s="21"/>
      <c r="AD46" s="20"/>
      <c r="AE46" s="21"/>
      <c r="AF46" s="21"/>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row>
    <row r="47" spans="1:97">
      <c r="A47" s="9"/>
      <c r="B47" s="222"/>
      <c r="C47" s="222"/>
      <c r="D47" s="222"/>
      <c r="E47" s="222"/>
      <c r="F47" s="222"/>
      <c r="G47" s="222"/>
      <c r="H47" s="222"/>
      <c r="I47" s="222"/>
      <c r="J47" s="222"/>
      <c r="K47" s="222"/>
      <c r="L47" s="222"/>
      <c r="M47" s="222"/>
      <c r="N47" s="222"/>
      <c r="O47" s="222"/>
      <c r="P47" s="222"/>
      <c r="Q47" s="228"/>
      <c r="R47" s="226"/>
      <c r="S47" s="213"/>
      <c r="T47" s="213"/>
      <c r="U47" s="123"/>
      <c r="V47" s="215"/>
      <c r="W47" s="216"/>
      <c r="X47" s="217"/>
      <c r="Y47" s="20"/>
      <c r="Z47" s="21"/>
      <c r="AA47" s="217"/>
      <c r="AB47" s="20"/>
      <c r="AC47" s="21"/>
      <c r="AD47" s="20"/>
      <c r="AE47" s="21"/>
      <c r="AF47" s="21"/>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row>
    <row r="48" spans="1:97">
      <c r="A48" s="9"/>
      <c r="B48" s="222"/>
      <c r="C48" s="222"/>
      <c r="D48" s="222"/>
      <c r="E48" s="222"/>
      <c r="F48" s="222"/>
      <c r="G48" s="222"/>
      <c r="H48" s="222"/>
      <c r="I48" s="222"/>
      <c r="J48" s="222"/>
      <c r="K48" s="222"/>
      <c r="L48" s="222"/>
      <c r="M48" s="222"/>
      <c r="N48" s="222"/>
      <c r="O48" s="222"/>
      <c r="P48" s="222"/>
      <c r="Q48" s="229"/>
      <c r="R48" s="211"/>
      <c r="S48" s="123"/>
      <c r="T48" s="123"/>
      <c r="U48" s="123"/>
      <c r="V48" s="215"/>
      <c r="W48" s="216"/>
      <c r="X48" s="217"/>
      <c r="Y48" s="20"/>
      <c r="Z48" s="21"/>
      <c r="AA48" s="217"/>
      <c r="AB48" s="20"/>
      <c r="AC48" s="21"/>
      <c r="AD48" s="20"/>
      <c r="AE48" s="21"/>
      <c r="AF48" s="21"/>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row>
    <row r="49" spans="1:97">
      <c r="A49" s="9"/>
      <c r="B49" s="222"/>
      <c r="C49" s="222"/>
      <c r="D49" s="222"/>
      <c r="E49" s="222"/>
      <c r="F49" s="222"/>
      <c r="G49" s="222"/>
      <c r="H49" s="222"/>
      <c r="I49" s="222"/>
      <c r="J49" s="222"/>
      <c r="K49" s="222"/>
      <c r="L49" s="222"/>
      <c r="M49" s="222"/>
      <c r="N49" s="222"/>
      <c r="O49" s="222"/>
      <c r="P49" s="222"/>
      <c r="Q49" s="230"/>
      <c r="R49" s="211"/>
      <c r="S49" s="123"/>
      <c r="T49" s="123"/>
      <c r="U49" s="123"/>
      <c r="V49" s="215"/>
      <c r="W49" s="216"/>
      <c r="X49" s="217"/>
      <c r="Y49" s="20"/>
      <c r="Z49" s="21"/>
      <c r="AA49" s="217"/>
      <c r="AB49" s="20"/>
      <c r="AC49" s="21"/>
      <c r="AD49" s="20"/>
      <c r="AE49" s="21"/>
      <c r="AF49" s="21"/>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row>
    <row r="50" spans="1:97">
      <c r="A50" s="9"/>
      <c r="B50" s="99"/>
      <c r="C50" s="99"/>
      <c r="D50" s="99"/>
      <c r="E50" s="99"/>
      <c r="F50" s="99"/>
      <c r="G50" s="99"/>
      <c r="H50" s="99"/>
      <c r="I50" s="99"/>
      <c r="J50" s="99"/>
      <c r="K50" s="99"/>
      <c r="L50" s="99"/>
      <c r="M50" s="99"/>
      <c r="N50" s="99"/>
      <c r="O50" s="99"/>
      <c r="P50" s="99"/>
      <c r="Q50" s="230"/>
      <c r="R50" s="226"/>
      <c r="S50" s="213"/>
      <c r="T50" s="213"/>
      <c r="U50" s="123"/>
      <c r="V50" s="215"/>
      <c r="W50" s="216"/>
      <c r="X50" s="217"/>
      <c r="Y50" s="20"/>
      <c r="Z50" s="21"/>
      <c r="AA50" s="217"/>
      <c r="AB50" s="20"/>
      <c r="AC50" s="21"/>
      <c r="AD50" s="20"/>
      <c r="AE50" s="21"/>
      <c r="AF50" s="21"/>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row>
    <row r="51" spans="1:97">
      <c r="A51" s="9"/>
      <c r="B51" s="99"/>
      <c r="C51" s="99"/>
      <c r="D51" s="99"/>
      <c r="E51" s="99"/>
      <c r="F51" s="99"/>
      <c r="G51" s="99"/>
      <c r="H51" s="99"/>
      <c r="I51" s="99"/>
      <c r="J51" s="99"/>
      <c r="K51" s="99"/>
      <c r="L51" s="99"/>
      <c r="M51" s="99"/>
      <c r="N51" s="99"/>
      <c r="O51" s="99"/>
      <c r="P51" s="99"/>
      <c r="Q51" s="230"/>
      <c r="R51" s="231"/>
      <c r="S51" s="232"/>
      <c r="T51" s="232"/>
      <c r="U51" s="123"/>
      <c r="V51" s="215"/>
      <c r="W51" s="216"/>
      <c r="X51" s="217"/>
      <c r="Y51" s="20"/>
      <c r="Z51" s="21"/>
      <c r="AA51" s="217"/>
      <c r="AB51" s="20"/>
      <c r="AC51" s="21"/>
      <c r="AD51" s="20"/>
      <c r="AE51" s="21"/>
      <c r="AF51" s="21"/>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row>
    <row r="52" spans="1:97">
      <c r="A52" s="9"/>
      <c r="B52" s="99"/>
      <c r="C52" s="99"/>
      <c r="D52" s="99"/>
      <c r="E52" s="99"/>
      <c r="F52" s="99"/>
      <c r="G52" s="99"/>
      <c r="H52" s="99"/>
      <c r="I52" s="99"/>
      <c r="J52" s="99"/>
      <c r="K52" s="99"/>
      <c r="L52" s="99"/>
      <c r="M52" s="99"/>
      <c r="N52" s="99"/>
      <c r="O52" s="99"/>
      <c r="P52" s="99"/>
      <c r="Q52" s="99"/>
      <c r="R52" s="231"/>
      <c r="S52" s="232"/>
      <c r="T52" s="232"/>
      <c r="U52" s="123"/>
      <c r="V52" s="215"/>
      <c r="W52" s="216"/>
      <c r="X52" s="217"/>
      <c r="Y52" s="20"/>
      <c r="Z52" s="21"/>
      <c r="AA52" s="217"/>
      <c r="AB52" s="20"/>
      <c r="AC52" s="21"/>
      <c r="AD52" s="20"/>
      <c r="AE52" s="21"/>
      <c r="AF52" s="21"/>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row>
    <row r="53" spans="1:97">
      <c r="B53" s="46"/>
      <c r="C53" s="46"/>
      <c r="D53" s="46"/>
      <c r="E53" s="46"/>
      <c r="F53" s="46"/>
      <c r="G53" s="46"/>
      <c r="H53" s="46"/>
      <c r="I53" s="46"/>
      <c r="J53" s="46"/>
      <c r="K53" s="46"/>
      <c r="L53" s="46"/>
      <c r="M53" s="46"/>
      <c r="N53" s="46"/>
      <c r="O53" s="46"/>
      <c r="P53" s="46"/>
      <c r="Q53" s="119"/>
      <c r="R53" s="117"/>
      <c r="S53" s="118"/>
      <c r="T53" s="118"/>
      <c r="U53" s="122"/>
      <c r="V53" s="215"/>
      <c r="W53" s="216"/>
      <c r="X53" s="217"/>
      <c r="Y53" s="20"/>
      <c r="Z53" s="21"/>
      <c r="AA53" s="217"/>
      <c r="AB53" s="20"/>
      <c r="AC53" s="21"/>
      <c r="AD53" s="20"/>
      <c r="AE53" s="21"/>
      <c r="AF53" s="21"/>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row>
    <row r="54" spans="1:97">
      <c r="B54" s="46"/>
      <c r="C54" s="46"/>
      <c r="D54" s="46"/>
      <c r="E54" s="46"/>
      <c r="F54" s="46"/>
      <c r="G54" s="46"/>
      <c r="H54" s="46"/>
      <c r="I54" s="46"/>
      <c r="J54" s="46"/>
      <c r="K54" s="46"/>
      <c r="L54" s="46"/>
      <c r="M54" s="46"/>
      <c r="N54" s="46"/>
      <c r="O54" s="46"/>
      <c r="P54" s="46"/>
      <c r="Q54" s="119"/>
      <c r="R54" s="117"/>
      <c r="S54" s="118"/>
      <c r="T54" s="118"/>
      <c r="U54" s="122"/>
      <c r="V54" s="215"/>
      <c r="W54" s="216"/>
      <c r="X54" s="217"/>
      <c r="Y54" s="20"/>
      <c r="Z54" s="21"/>
      <c r="AA54" s="217"/>
      <c r="AB54" s="20"/>
      <c r="AC54" s="21"/>
      <c r="AD54" s="20"/>
      <c r="AE54" s="21"/>
      <c r="AF54" s="21"/>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row>
    <row r="55" spans="1:97">
      <c r="B55" s="46"/>
      <c r="C55" s="46"/>
      <c r="D55" s="46"/>
      <c r="E55" s="46"/>
      <c r="F55" s="46"/>
      <c r="G55" s="46"/>
      <c r="H55" s="46"/>
      <c r="I55" s="46"/>
      <c r="J55" s="46"/>
      <c r="K55" s="46"/>
      <c r="L55" s="46"/>
      <c r="M55" s="46"/>
      <c r="N55" s="46"/>
      <c r="O55" s="46"/>
      <c r="P55" s="46"/>
      <c r="Q55" s="119"/>
      <c r="R55" s="117"/>
      <c r="S55" s="118"/>
      <c r="T55" s="118"/>
      <c r="U55" s="122"/>
      <c r="V55" s="215"/>
      <c r="W55" s="216"/>
      <c r="X55" s="217"/>
      <c r="Y55" s="20"/>
      <c r="Z55" s="21"/>
      <c r="AA55" s="217"/>
      <c r="AB55" s="20"/>
      <c r="AC55" s="21"/>
      <c r="AD55" s="20"/>
      <c r="AE55" s="21"/>
      <c r="AF55" s="21"/>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row>
    <row r="56" spans="1:97">
      <c r="B56" s="46"/>
      <c r="C56" s="46"/>
      <c r="D56" s="46"/>
      <c r="E56" s="46"/>
      <c r="F56" s="46"/>
      <c r="G56" s="46"/>
      <c r="H56" s="46"/>
      <c r="I56" s="46"/>
      <c r="J56" s="46"/>
      <c r="K56" s="46"/>
      <c r="L56" s="46"/>
      <c r="M56" s="46"/>
      <c r="N56" s="46"/>
      <c r="O56" s="46"/>
      <c r="P56" s="46"/>
      <c r="Q56" s="119"/>
      <c r="R56" s="117"/>
      <c r="S56" s="118"/>
      <c r="T56" s="118"/>
      <c r="U56" s="122"/>
      <c r="V56" s="215"/>
      <c r="W56" s="216"/>
      <c r="X56" s="217"/>
      <c r="Y56" s="20"/>
      <c r="Z56" s="21"/>
      <c r="AA56" s="217"/>
      <c r="AB56" s="20"/>
      <c r="AC56" s="21"/>
      <c r="AD56" s="20"/>
      <c r="AE56" s="21"/>
      <c r="AF56" s="21"/>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row>
    <row r="57" spans="1:97">
      <c r="B57" s="46"/>
      <c r="C57" s="46"/>
      <c r="D57" s="46"/>
      <c r="E57" s="46"/>
      <c r="F57" s="46"/>
      <c r="G57" s="46"/>
      <c r="H57" s="46"/>
      <c r="I57" s="46"/>
      <c r="J57" s="46"/>
      <c r="K57" s="46"/>
      <c r="L57" s="46"/>
      <c r="M57" s="46"/>
      <c r="N57" s="46"/>
      <c r="O57" s="46"/>
      <c r="P57" s="46"/>
      <c r="Q57" s="119"/>
      <c r="R57" s="117"/>
      <c r="S57" s="118"/>
      <c r="T57" s="118"/>
      <c r="U57" s="122"/>
      <c r="V57" s="41"/>
      <c r="W57" s="67"/>
    </row>
    <row r="58" spans="1:97">
      <c r="B58" s="46"/>
      <c r="C58" s="46"/>
      <c r="D58" s="46"/>
      <c r="E58" s="46"/>
      <c r="F58" s="46"/>
      <c r="G58" s="46"/>
      <c r="H58" s="46"/>
      <c r="I58" s="46"/>
      <c r="J58" s="46"/>
      <c r="K58" s="46"/>
      <c r="L58" s="46"/>
      <c r="M58" s="46"/>
      <c r="N58" s="46"/>
      <c r="O58" s="46"/>
      <c r="P58" s="46"/>
      <c r="Q58" s="119"/>
    </row>
    <row r="59" spans="1:97">
      <c r="B59" s="46"/>
      <c r="C59" s="46"/>
      <c r="D59" s="46"/>
      <c r="E59" s="46"/>
      <c r="F59" s="46"/>
      <c r="G59" s="46"/>
      <c r="H59" s="46"/>
      <c r="I59" s="46"/>
      <c r="J59" s="46"/>
      <c r="K59" s="46"/>
      <c r="L59" s="46"/>
      <c r="M59" s="46"/>
      <c r="N59" s="46"/>
      <c r="O59" s="46"/>
      <c r="P59" s="46"/>
      <c r="Q59" s="119"/>
    </row>
  </sheetData>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tabSelected="1" workbookViewId="0">
      <pane xSplit="2" ySplit="2" topLeftCell="F3" activePane="bottomRight" state="frozen"/>
      <selection pane="topRight" activeCell="C1" sqref="C1"/>
      <selection pane="bottomLeft" activeCell="A4" sqref="A4"/>
      <selection pane="bottomRight" activeCell="Q46" sqref="Q46"/>
    </sheetView>
  </sheetViews>
  <sheetFormatPr defaultColWidth="11.42578125" defaultRowHeight="15"/>
  <cols>
    <col min="2" max="2" width="49.140625" customWidth="1"/>
  </cols>
  <sheetData>
    <row r="1" spans="2:35" ht="18.75">
      <c r="B1" s="831" t="s">
        <v>662</v>
      </c>
    </row>
    <row r="2" spans="2:35">
      <c r="B2" t="s">
        <v>684</v>
      </c>
      <c r="C2">
        <v>1989</v>
      </c>
      <c r="D2">
        <f>C2+1</f>
        <v>1990</v>
      </c>
      <c r="E2">
        <f t="shared" ref="E2:AI2" si="0">D2+1</f>
        <v>1991</v>
      </c>
      <c r="F2">
        <f t="shared" si="0"/>
        <v>1992</v>
      </c>
      <c r="G2">
        <f t="shared" si="0"/>
        <v>1993</v>
      </c>
      <c r="H2">
        <f t="shared" si="0"/>
        <v>1994</v>
      </c>
      <c r="I2">
        <f t="shared" si="0"/>
        <v>1995</v>
      </c>
      <c r="J2">
        <f t="shared" si="0"/>
        <v>1996</v>
      </c>
      <c r="K2">
        <f t="shared" si="0"/>
        <v>1997</v>
      </c>
      <c r="L2">
        <f t="shared" si="0"/>
        <v>1998</v>
      </c>
      <c r="M2">
        <f t="shared" si="0"/>
        <v>1999</v>
      </c>
      <c r="N2">
        <f t="shared" si="0"/>
        <v>2000</v>
      </c>
      <c r="O2">
        <f t="shared" si="0"/>
        <v>2001</v>
      </c>
      <c r="P2">
        <f t="shared" si="0"/>
        <v>2002</v>
      </c>
      <c r="Q2">
        <f t="shared" si="0"/>
        <v>2003</v>
      </c>
      <c r="R2">
        <f t="shared" si="0"/>
        <v>2004</v>
      </c>
      <c r="S2">
        <f t="shared" si="0"/>
        <v>2005</v>
      </c>
      <c r="T2">
        <f t="shared" si="0"/>
        <v>2006</v>
      </c>
      <c r="U2">
        <f t="shared" si="0"/>
        <v>2007</v>
      </c>
      <c r="V2">
        <f t="shared" si="0"/>
        <v>2008</v>
      </c>
      <c r="W2">
        <f t="shared" si="0"/>
        <v>2009</v>
      </c>
      <c r="X2">
        <f t="shared" si="0"/>
        <v>2010</v>
      </c>
      <c r="Y2">
        <f t="shared" si="0"/>
        <v>2011</v>
      </c>
      <c r="Z2">
        <f t="shared" si="0"/>
        <v>2012</v>
      </c>
      <c r="AA2">
        <f t="shared" si="0"/>
        <v>2013</v>
      </c>
      <c r="AB2">
        <f t="shared" si="0"/>
        <v>2014</v>
      </c>
      <c r="AC2">
        <f t="shared" si="0"/>
        <v>2015</v>
      </c>
      <c r="AD2">
        <f t="shared" si="0"/>
        <v>2016</v>
      </c>
      <c r="AE2">
        <f t="shared" si="0"/>
        <v>2017</v>
      </c>
      <c r="AF2">
        <f t="shared" si="0"/>
        <v>2018</v>
      </c>
      <c r="AG2">
        <f t="shared" si="0"/>
        <v>2019</v>
      </c>
      <c r="AH2">
        <f t="shared" si="0"/>
        <v>2020</v>
      </c>
      <c r="AI2">
        <f t="shared" si="0"/>
        <v>2021</v>
      </c>
    </row>
    <row r="3" spans="2:35">
      <c r="B3" s="766"/>
    </row>
    <row r="4" spans="2:35">
      <c r="B4" s="827" t="s">
        <v>657</v>
      </c>
      <c r="Z4">
        <f>'Rev compare'!Y6</f>
        <v>9566</v>
      </c>
      <c r="AA4">
        <f>'Rev compare'!Z6</f>
        <v>9832.7000000000007</v>
      </c>
      <c r="AB4">
        <f>'Rev compare'!AA6</f>
        <v>11497.6</v>
      </c>
      <c r="AC4">
        <f>'Rev compare'!AB6</f>
        <v>10963.5</v>
      </c>
    </row>
    <row r="5" spans="2:35">
      <c r="B5" s="827" t="s">
        <v>658</v>
      </c>
      <c r="Z5">
        <f>'Rev compare'!Y5</f>
        <v>9418.9</v>
      </c>
      <c r="AA5">
        <f>'Rev compare'!Z5</f>
        <v>9897.5</v>
      </c>
      <c r="AB5">
        <f>'Rev compare'!AA5</f>
        <v>11874.9</v>
      </c>
      <c r="AC5">
        <f>'Rev compare'!AB5</f>
        <v>11003.1</v>
      </c>
    </row>
    <row r="6" spans="2:35">
      <c r="B6" s="827" t="s">
        <v>661</v>
      </c>
      <c r="Z6">
        <f>Z5-Z4</f>
        <v>-147.10000000000036</v>
      </c>
      <c r="AA6">
        <f t="shared" ref="AA6:AC6" si="1">AA5-AA4</f>
        <v>64.799999999999272</v>
      </c>
      <c r="AB6">
        <f t="shared" si="1"/>
        <v>377.29999999999927</v>
      </c>
      <c r="AC6">
        <f t="shared" si="1"/>
        <v>39.600000000000364</v>
      </c>
    </row>
    <row r="7" spans="2:35">
      <c r="B7" s="827" t="s">
        <v>674</v>
      </c>
      <c r="Z7" s="759">
        <f>Z6/Z4</f>
        <v>-1.5377378214509759E-2</v>
      </c>
      <c r="AA7" s="759">
        <f t="shared" ref="AA7:AC7" si="2">AA6/AA4</f>
        <v>6.5902549655739795E-3</v>
      </c>
      <c r="AB7" s="759">
        <f t="shared" si="2"/>
        <v>3.2815544113554071E-2</v>
      </c>
      <c r="AC7" s="759">
        <f t="shared" si="2"/>
        <v>3.6119852236968452E-3</v>
      </c>
    </row>
    <row r="8" spans="2:35">
      <c r="B8" s="827"/>
    </row>
    <row r="9" spans="2:35">
      <c r="B9" s="827" t="s">
        <v>659</v>
      </c>
      <c r="Z9">
        <f>'Exp compare'!Z6</f>
        <v>10943.9</v>
      </c>
      <c r="AA9">
        <f>'Exp compare'!AA6</f>
        <v>12505.1</v>
      </c>
      <c r="AB9">
        <f>'Exp compare'!AB6</f>
        <v>14489.8</v>
      </c>
      <c r="AC9">
        <f>'Exp compare'!AC6</f>
        <v>13496.1</v>
      </c>
    </row>
    <row r="10" spans="2:35">
      <c r="B10" s="827" t="s">
        <v>660</v>
      </c>
      <c r="Z10">
        <f>'Exp compare'!Z5</f>
        <v>9943.2999999999993</v>
      </c>
      <c r="AA10">
        <f>'Exp compare'!AA5</f>
        <v>13175.8</v>
      </c>
      <c r="AB10">
        <f>'Exp compare'!AB5</f>
        <v>15454.1</v>
      </c>
      <c r="AC10">
        <f>'Exp compare'!AC5</f>
        <v>13788.84</v>
      </c>
    </row>
    <row r="11" spans="2:35">
      <c r="B11" s="827" t="s">
        <v>661</v>
      </c>
      <c r="Z11">
        <f>Z10-Z9</f>
        <v>-1000.6000000000004</v>
      </c>
      <c r="AA11">
        <f t="shared" ref="AA11:AC11" si="3">AA10-AA9</f>
        <v>670.69999999999891</v>
      </c>
      <c r="AB11">
        <f t="shared" si="3"/>
        <v>964.30000000000109</v>
      </c>
      <c r="AC11">
        <f t="shared" si="3"/>
        <v>292.73999999999978</v>
      </c>
    </row>
    <row r="12" spans="2:35">
      <c r="B12" s="827" t="s">
        <v>674</v>
      </c>
      <c r="Z12" s="759">
        <f>Z11/Z9</f>
        <v>-9.1429929001544272E-2</v>
      </c>
      <c r="AA12" s="759">
        <f t="shared" ref="AA12:AC12" si="4">AA11/AA9</f>
        <v>5.3634117280149607E-2</v>
      </c>
      <c r="AB12" s="759">
        <f t="shared" si="4"/>
        <v>6.6550262943587984E-2</v>
      </c>
      <c r="AC12" s="759">
        <f t="shared" si="4"/>
        <v>2.1690710649743244E-2</v>
      </c>
    </row>
    <row r="13" spans="2:35">
      <c r="B13" s="827"/>
    </row>
    <row r="14" spans="2:35">
      <c r="B14" t="s">
        <v>636</v>
      </c>
      <c r="C14">
        <f>'Rev compare'!B6</f>
        <v>1013.9</v>
      </c>
      <c r="D14">
        <f>'Rev compare'!C6</f>
        <v>988.9</v>
      </c>
      <c r="E14">
        <f>'Rev compare'!D6</f>
        <v>1026.2</v>
      </c>
      <c r="F14">
        <f>'Rev compare'!E6</f>
        <v>1125.5</v>
      </c>
      <c r="G14">
        <f>'Rev compare'!F6</f>
        <v>1308.7</v>
      </c>
      <c r="H14">
        <f>'Rev compare'!G6</f>
        <v>1451.7</v>
      </c>
      <c r="I14">
        <f>'Rev compare'!H6</f>
        <v>1721.6</v>
      </c>
      <c r="J14">
        <f>'Rev compare'!I6</f>
        <v>1897.7</v>
      </c>
      <c r="K14">
        <f>'Rev compare'!J6</f>
        <v>2201.8000000000002</v>
      </c>
      <c r="L14">
        <f>'Rev compare'!K6</f>
        <v>2352.9</v>
      </c>
      <c r="M14">
        <f>'Rev compare'!L6</f>
        <v>2569</v>
      </c>
      <c r="N14">
        <f>'Rev compare'!M6</f>
        <v>2975.8</v>
      </c>
      <c r="O14">
        <f>'Rev compare'!N6</f>
        <v>3184.8</v>
      </c>
      <c r="P14">
        <f>'Rev compare'!O6</f>
        <v>3286.4</v>
      </c>
      <c r="Q14">
        <f>'Rev compare'!P6</f>
        <v>3650.1</v>
      </c>
      <c r="R14">
        <f>'Rev compare'!Q6</f>
        <v>4349.6000000000004</v>
      </c>
      <c r="S14">
        <f>'Rev compare'!R6</f>
        <v>5326.8</v>
      </c>
      <c r="T14">
        <f>'Rev compare'!S6</f>
        <v>6311.6</v>
      </c>
      <c r="U14">
        <f>'Rev compare'!T6</f>
        <v>7028.6</v>
      </c>
      <c r="V14">
        <f>'Rev compare'!U6</f>
        <v>7073.3</v>
      </c>
      <c r="W14">
        <f>'Rev compare'!V6</f>
        <v>6651.3</v>
      </c>
      <c r="X14">
        <f>'Rev compare'!W6</f>
        <v>8278.9</v>
      </c>
      <c r="Y14">
        <f>'Rev compare'!X6</f>
        <v>9304.9</v>
      </c>
      <c r="Z14">
        <f>'Rev compare'!Y6</f>
        <v>9566</v>
      </c>
      <c r="AA14">
        <f>'Rev compare'!Z6</f>
        <v>9832.7000000000007</v>
      </c>
      <c r="AB14">
        <f>'Rev compare'!AA6</f>
        <v>11497.6</v>
      </c>
      <c r="AC14">
        <f>'Rev compare'!AB6</f>
        <v>10963.5</v>
      </c>
    </row>
    <row r="15" spans="2:35">
      <c r="B15" t="s">
        <v>637</v>
      </c>
      <c r="C15">
        <f>'Rev compare'!B9+'Rev compare'!B54+'Rev compare'!B82+'Rev compare'!B104</f>
        <v>1013.9000000000001</v>
      </c>
      <c r="D15">
        <f>'Rev compare'!C9+'Rev compare'!C54+'Rev compare'!C82+'Rev compare'!C104</f>
        <v>988.8</v>
      </c>
      <c r="E15">
        <f>'Rev compare'!D9+'Rev compare'!D54+'Rev compare'!D82+'Rev compare'!D104</f>
        <v>1026.2</v>
      </c>
      <c r="F15">
        <f>'Rev compare'!E9+'Rev compare'!E54+'Rev compare'!E82+'Rev compare'!E104</f>
        <v>1125.5</v>
      </c>
      <c r="G15">
        <f>'Rev compare'!F9+'Rev compare'!F54+'Rev compare'!F82+'Rev compare'!F104</f>
        <v>1308.5999999999999</v>
      </c>
      <c r="H15">
        <f>'Rev compare'!G9+'Rev compare'!G54+'Rev compare'!G82+'Rev compare'!G104</f>
        <v>1451.7</v>
      </c>
      <c r="I15">
        <f>'Rev compare'!H9+'Rev compare'!H54+'Rev compare'!H82+'Rev compare'!H104</f>
        <v>1721.5000000000002</v>
      </c>
      <c r="J15">
        <f>'Rev compare'!I9+'Rev compare'!I54+'Rev compare'!I82+'Rev compare'!I104</f>
        <v>1897.6999999999998</v>
      </c>
      <c r="K15">
        <f>'Rev compare'!J9+'Rev compare'!J54+'Rev compare'!J82+'Rev compare'!J104</f>
        <v>2201.6999999999998</v>
      </c>
      <c r="L15">
        <f>'Rev compare'!K9+'Rev compare'!K54+'Rev compare'!K82+'Rev compare'!K104</f>
        <v>2352.9</v>
      </c>
      <c r="M15">
        <f>'Rev compare'!L9+'Rev compare'!L54+'Rev compare'!L82+'Rev compare'!L104</f>
        <v>2569</v>
      </c>
      <c r="N15">
        <f>'Rev compare'!M9+'Rev compare'!M54+'Rev compare'!M82+'Rev compare'!M104</f>
        <v>2975.8</v>
      </c>
      <c r="O15">
        <f>'Rev compare'!N9+'Rev compare'!N54+'Rev compare'!N82+'Rev compare'!N104</f>
        <v>3184.8</v>
      </c>
      <c r="P15">
        <f>'Rev compare'!O9+'Rev compare'!O54+'Rev compare'!O82+'Rev compare'!O104</f>
        <v>3286.4</v>
      </c>
      <c r="Q15">
        <f>'Rev compare'!P9+'Rev compare'!P54+'Rev compare'!P82+'Rev compare'!P104</f>
        <v>3650.1</v>
      </c>
      <c r="R15">
        <f>'Rev compare'!Q9+'Rev compare'!Q54+'Rev compare'!Q82+'Rev compare'!Q104</f>
        <v>4349.5999999999995</v>
      </c>
      <c r="S15">
        <f>'Rev compare'!R9+'Rev compare'!R54+'Rev compare'!R82+'Rev compare'!R104</f>
        <v>5326.8</v>
      </c>
      <c r="T15">
        <f>'Rev compare'!S9+'Rev compare'!S54+'Rev compare'!S82+'Rev compare'!S104</f>
        <v>6311.5000000000009</v>
      </c>
      <c r="U15">
        <f>'Rev compare'!T9+'Rev compare'!T54+'Rev compare'!T82+'Rev compare'!T104</f>
        <v>7028.6</v>
      </c>
      <c r="V15">
        <f>'Rev compare'!U9+'Rev compare'!U54+'Rev compare'!U82+'Rev compare'!U104</f>
        <v>7073.3000000000011</v>
      </c>
      <c r="W15">
        <f>'Rev compare'!V9+'Rev compare'!V54+'Rev compare'!V82+'Rev compare'!V104</f>
        <v>6651.3</v>
      </c>
      <c r="X15">
        <f>'Rev compare'!W9+'Rev compare'!W54+'Rev compare'!W82+'Rev compare'!W104</f>
        <v>8278.9</v>
      </c>
      <c r="Y15">
        <f>'Rev compare'!X9+'Rev compare'!X54+'Rev compare'!X82+'Rev compare'!X104</f>
        <v>9304.9</v>
      </c>
      <c r="Z15">
        <f>'Rev compare'!Y9+'Rev compare'!Y54+'Rev compare'!Y82+'Rev compare'!Y104</f>
        <v>9566.0999999999985</v>
      </c>
      <c r="AA15">
        <f>'Rev compare'!Z9+'Rev compare'!Z54+'Rev compare'!Z82+'Rev compare'!Z104</f>
        <v>9832.6999999999989</v>
      </c>
      <c r="AB15">
        <f>'Rev compare'!AA9+'Rev compare'!AA54+'Rev compare'!AA82+'Rev compare'!AA104</f>
        <v>11497.6</v>
      </c>
      <c r="AC15">
        <f>'Rev compare'!AB9+'Rev compare'!AB54+'Rev compare'!AB82+'Rev compare'!AB104</f>
        <v>10963.5</v>
      </c>
    </row>
    <row r="16" spans="2:35">
      <c r="B16" t="s">
        <v>596</v>
      </c>
      <c r="C16">
        <f t="shared" ref="C16:AB16" si="5">C14-C15</f>
        <v>0</v>
      </c>
      <c r="D16">
        <f t="shared" si="5"/>
        <v>0.10000000000002274</v>
      </c>
      <c r="E16">
        <f t="shared" si="5"/>
        <v>0</v>
      </c>
      <c r="F16">
        <f t="shared" si="5"/>
        <v>0</v>
      </c>
      <c r="G16">
        <f t="shared" si="5"/>
        <v>0.10000000000013642</v>
      </c>
      <c r="H16">
        <f t="shared" si="5"/>
        <v>0</v>
      </c>
      <c r="I16">
        <f t="shared" si="5"/>
        <v>9.9999999999681677E-2</v>
      </c>
      <c r="J16">
        <f t="shared" si="5"/>
        <v>0</v>
      </c>
      <c r="K16">
        <f t="shared" si="5"/>
        <v>0.1000000000003638</v>
      </c>
      <c r="L16">
        <f t="shared" si="5"/>
        <v>0</v>
      </c>
      <c r="M16">
        <f t="shared" si="5"/>
        <v>0</v>
      </c>
      <c r="N16">
        <f t="shared" si="5"/>
        <v>0</v>
      </c>
      <c r="O16">
        <f t="shared" si="5"/>
        <v>0</v>
      </c>
      <c r="P16">
        <f t="shared" si="5"/>
        <v>0</v>
      </c>
      <c r="Q16">
        <f t="shared" si="5"/>
        <v>0</v>
      </c>
      <c r="R16">
        <f t="shared" si="5"/>
        <v>0</v>
      </c>
      <c r="S16">
        <f t="shared" si="5"/>
        <v>0</v>
      </c>
      <c r="T16">
        <f t="shared" si="5"/>
        <v>9.9999999999454303E-2</v>
      </c>
      <c r="U16">
        <f t="shared" si="5"/>
        <v>0</v>
      </c>
      <c r="V16">
        <f t="shared" si="5"/>
        <v>0</v>
      </c>
      <c r="W16">
        <f t="shared" si="5"/>
        <v>0</v>
      </c>
      <c r="X16">
        <f t="shared" si="5"/>
        <v>0</v>
      </c>
      <c r="Y16">
        <f t="shared" si="5"/>
        <v>0</v>
      </c>
      <c r="Z16">
        <f t="shared" si="5"/>
        <v>-9.9999999998544808E-2</v>
      </c>
      <c r="AA16">
        <f t="shared" si="5"/>
        <v>0</v>
      </c>
      <c r="AB16">
        <f t="shared" si="5"/>
        <v>0</v>
      </c>
      <c r="AC16">
        <f>AC14-AC15</f>
        <v>0</v>
      </c>
    </row>
    <row r="18" spans="2:35">
      <c r="B18" t="s">
        <v>638</v>
      </c>
      <c r="Z18">
        <f>'Rev compare'!Y5</f>
        <v>9418.9</v>
      </c>
      <c r="AA18">
        <f>'Rev compare'!Z5</f>
        <v>9897.5</v>
      </c>
      <c r="AB18">
        <f>'Rev compare'!AA5</f>
        <v>11874.9</v>
      </c>
      <c r="AC18">
        <f>'Rev compare'!AB5</f>
        <v>11003.1</v>
      </c>
      <c r="AD18">
        <f>'Rev compare'!AC5</f>
        <v>11082.3</v>
      </c>
      <c r="AE18">
        <f>'Rev compare'!AD5</f>
        <v>11473.1</v>
      </c>
      <c r="AF18">
        <f>'Rev compare'!AE5</f>
        <v>11138.8</v>
      </c>
      <c r="AG18">
        <f>'Rev compare'!AF5</f>
        <v>11645.8</v>
      </c>
      <c r="AH18">
        <f>'Rev compare'!AG5</f>
        <v>12210.3</v>
      </c>
      <c r="AI18">
        <f>'Rev compare'!AH5</f>
        <v>12907.4</v>
      </c>
    </row>
    <row r="19" spans="2:35">
      <c r="B19" t="s">
        <v>637</v>
      </c>
      <c r="Z19">
        <f>'Rev compare'!Y8+'Rev compare'!Y53+'Rev compare'!Y81</f>
        <v>9418.9</v>
      </c>
      <c r="AA19">
        <f>'Rev compare'!Z8+'Rev compare'!Z53+'Rev compare'!Z81</f>
        <v>9897.4</v>
      </c>
      <c r="AB19">
        <f>'Rev compare'!AA8+'Rev compare'!AA53+'Rev compare'!AA81</f>
        <v>11874.9</v>
      </c>
      <c r="AC19">
        <f>'Rev compare'!AB8+'Rev compare'!AB53+'Rev compare'!AB81</f>
        <v>11003.1</v>
      </c>
      <c r="AD19">
        <f>'Rev compare'!AC8+'Rev compare'!AC53+'Rev compare'!AC81</f>
        <v>11082.300000000001</v>
      </c>
      <c r="AE19">
        <f>'Rev compare'!AD8+'Rev compare'!AD53+'Rev compare'!AD81</f>
        <v>11473.2</v>
      </c>
      <c r="AF19">
        <f>'Rev compare'!AE8+'Rev compare'!AE53+'Rev compare'!AE81</f>
        <v>11138.9</v>
      </c>
      <c r="AG19">
        <f>'Rev compare'!AF8+'Rev compare'!AF53+'Rev compare'!AF81</f>
        <v>11645.800000000001</v>
      </c>
      <c r="AH19">
        <f>'Rev compare'!AG8+'Rev compare'!AG53+'Rev compare'!AG81</f>
        <v>12210.300000000001</v>
      </c>
      <c r="AI19">
        <f>'Rev compare'!AH8+'Rev compare'!AH53+'Rev compare'!AH81</f>
        <v>12907.400000000001</v>
      </c>
    </row>
    <row r="20" spans="2:35">
      <c r="B20" t="s">
        <v>596</v>
      </c>
      <c r="Z20">
        <f>Z18-Z19</f>
        <v>0</v>
      </c>
      <c r="AA20">
        <f t="shared" ref="AA20:AI20" si="6">AA18-AA19</f>
        <v>0.1000000000003638</v>
      </c>
      <c r="AB20">
        <f t="shared" si="6"/>
        <v>0</v>
      </c>
      <c r="AC20">
        <f t="shared" si="6"/>
        <v>0</v>
      </c>
      <c r="AD20">
        <f t="shared" si="6"/>
        <v>0</v>
      </c>
      <c r="AE20">
        <f t="shared" si="6"/>
        <v>-0.1000000000003638</v>
      </c>
      <c r="AF20">
        <f t="shared" si="6"/>
        <v>-0.1000000000003638</v>
      </c>
      <c r="AG20">
        <f t="shared" si="6"/>
        <v>0</v>
      </c>
      <c r="AH20">
        <f t="shared" si="6"/>
        <v>0</v>
      </c>
      <c r="AI20">
        <f t="shared" si="6"/>
        <v>0</v>
      </c>
    </row>
    <row r="26" spans="2:35">
      <c r="B26" t="s">
        <v>641</v>
      </c>
      <c r="C26">
        <f>'Exp compare'!C6</f>
        <v>1049.0999999999999</v>
      </c>
      <c r="D26">
        <f>'Exp compare'!D6</f>
        <v>1089.0999999999999</v>
      </c>
      <c r="E26">
        <f>'Exp compare'!E6</f>
        <v>1187.8</v>
      </c>
      <c r="F26">
        <f>'Exp compare'!F6</f>
        <v>1358.3</v>
      </c>
      <c r="G26">
        <f>'Exp compare'!G6</f>
        <v>1605.1</v>
      </c>
      <c r="H26">
        <f>'Exp compare'!H6</f>
        <v>1605.5</v>
      </c>
      <c r="I26">
        <f>'Exp compare'!I6</f>
        <v>1755</v>
      </c>
      <c r="J26">
        <f>'Exp compare'!J6</f>
        <v>1860.8</v>
      </c>
      <c r="K26">
        <f>'Exp compare'!K6</f>
        <v>2192.1999999999998</v>
      </c>
      <c r="L26">
        <f>'Exp compare'!L6</f>
        <v>2475.1999999999998</v>
      </c>
      <c r="M26">
        <f>'Exp compare'!M6</f>
        <v>2801.3</v>
      </c>
      <c r="N26">
        <f>'Exp compare'!N6</f>
        <v>3206.2</v>
      </c>
      <c r="O26">
        <f>'Exp compare'!O6</f>
        <v>3544.2</v>
      </c>
      <c r="P26">
        <f>'Exp compare'!P6</f>
        <v>3774.4</v>
      </c>
      <c r="Q26">
        <f>'Exp compare'!Q6</f>
        <v>3774.4</v>
      </c>
      <c r="R26">
        <f>'Exp compare'!R6</f>
        <v>4147.8</v>
      </c>
      <c r="S26">
        <f>'Exp compare'!S6</f>
        <v>5319.1</v>
      </c>
      <c r="T26">
        <f>'Exp compare'!T6</f>
        <v>5775.8</v>
      </c>
      <c r="U26">
        <f>'Exp compare'!U6</f>
        <v>6552.4</v>
      </c>
      <c r="V26">
        <f>'Exp compare'!V6</f>
        <v>7551.8</v>
      </c>
      <c r="W26">
        <f>'Exp compare'!W6</f>
        <v>6687.2</v>
      </c>
      <c r="X26">
        <f>'Exp compare'!X6</f>
        <v>8092.6</v>
      </c>
      <c r="Y26">
        <f>'Exp compare'!Y6</f>
        <v>8588.7999999999993</v>
      </c>
      <c r="Z26">
        <f>'Exp compare'!Z6</f>
        <v>10943.9</v>
      </c>
      <c r="AA26">
        <f>'Exp compare'!AA6</f>
        <v>12505.1</v>
      </c>
      <c r="AB26">
        <f>'Exp compare'!AB6</f>
        <v>14489.8</v>
      </c>
      <c r="AC26">
        <f>'Exp compare'!AC6</f>
        <v>13496.1</v>
      </c>
    </row>
    <row r="27" spans="2:35">
      <c r="B27" t="s">
        <v>687</v>
      </c>
      <c r="C27">
        <f>'Exp compare'!C9+'Exp compare'!C33+'Exp compare'!C66+'Exp compare'!C87+'Exp compare'!C103+'Exp compare'!C107+'Exp compare'!C114+'Exp compare'!C139+'Exp compare'!C141+'Exp compare'!C145</f>
        <v>1049.2</v>
      </c>
      <c r="D27">
        <f>'Exp compare'!D9+'Exp compare'!D33+'Exp compare'!D66+'Exp compare'!D87+'Exp compare'!D103+'Exp compare'!D107+'Exp compare'!D114+'Exp compare'!D139+'Exp compare'!D141+'Exp compare'!D145</f>
        <v>1089.0999999999999</v>
      </c>
      <c r="E27">
        <f>'Exp compare'!E9+'Exp compare'!E33+'Exp compare'!E66+'Exp compare'!E87+'Exp compare'!E103+'Exp compare'!E107+'Exp compare'!E114+'Exp compare'!E139+'Exp compare'!E141+'Exp compare'!E145</f>
        <v>1187.9000000000001</v>
      </c>
      <c r="F27">
        <f>'Exp compare'!F9+'Exp compare'!F33+'Exp compare'!F66+'Exp compare'!F87+'Exp compare'!F103+'Exp compare'!F107+'Exp compare'!F114+'Exp compare'!F139+'Exp compare'!F141+'Exp compare'!F145</f>
        <v>1358.4</v>
      </c>
      <c r="G27">
        <f>'Exp compare'!G9+'Exp compare'!G33+'Exp compare'!G66+'Exp compare'!G87+'Exp compare'!G103+'Exp compare'!G107+'Exp compare'!G114+'Exp compare'!G139+'Exp compare'!G141+'Exp compare'!G145</f>
        <v>1605.1000000000001</v>
      </c>
      <c r="H27">
        <f>'Exp compare'!H9+'Exp compare'!H33+'Exp compare'!H66+'Exp compare'!H87+'Exp compare'!H103+'Exp compare'!H107+'Exp compare'!H114+'Exp compare'!H139+'Exp compare'!H141+'Exp compare'!H145</f>
        <v>1605.5</v>
      </c>
      <c r="I27">
        <f>'Exp compare'!I9+'Exp compare'!I33+'Exp compare'!I66+'Exp compare'!I87+'Exp compare'!I103+'Exp compare'!I107+'Exp compare'!I114+'Exp compare'!I139+'Exp compare'!I141+'Exp compare'!I145</f>
        <v>1755.0000000000002</v>
      </c>
      <c r="J27">
        <f>'Exp compare'!J9+'Exp compare'!J33+'Exp compare'!J66+'Exp compare'!J87+'Exp compare'!J103+'Exp compare'!J107+'Exp compare'!J114+'Exp compare'!J139+'Exp compare'!J141+'Exp compare'!J145</f>
        <v>1860.8</v>
      </c>
      <c r="K27">
        <f>'Exp compare'!K9+'Exp compare'!K33+'Exp compare'!K66+'Exp compare'!K87+'Exp compare'!K103+'Exp compare'!K107+'Exp compare'!K114+'Exp compare'!K139+'Exp compare'!K141+'Exp compare'!K145</f>
        <v>2192.3000000000002</v>
      </c>
      <c r="L27">
        <f>'Exp compare'!L9+'Exp compare'!L33+'Exp compare'!L66+'Exp compare'!L87+'Exp compare'!L103+'Exp compare'!L107+'Exp compare'!L114+'Exp compare'!L139+'Exp compare'!L141+'Exp compare'!L145</f>
        <v>2493.9</v>
      </c>
      <c r="M27">
        <f>'Exp compare'!M9+'Exp compare'!M33+'Exp compare'!M66+'Exp compare'!M87+'Exp compare'!M103+'Exp compare'!M107+'Exp compare'!M114+'Exp compare'!M139+'Exp compare'!M141+'Exp compare'!M145</f>
        <v>2811.2000000000003</v>
      </c>
      <c r="N27">
        <f>'Exp compare'!N9+'Exp compare'!N33+'Exp compare'!N66+'Exp compare'!N87+'Exp compare'!N103+'Exp compare'!N107+'Exp compare'!N114+'Exp compare'!N139+'Exp compare'!N141+'Exp compare'!N145</f>
        <v>3205.2</v>
      </c>
      <c r="O27">
        <f>'Exp compare'!O9+'Exp compare'!O33+'Exp compare'!O66+'Exp compare'!O87+'Exp compare'!O103+'Exp compare'!O107+'Exp compare'!O114+'Exp compare'!O139+'Exp compare'!O141+'Exp compare'!O145</f>
        <v>3544.2000000000003</v>
      </c>
      <c r="P27">
        <f>'Exp compare'!P9+'Exp compare'!P33+'Exp compare'!P66+'Exp compare'!P87+'Exp compare'!P103+'Exp compare'!P107+'Exp compare'!P114+'Exp compare'!P139+'Exp compare'!P141+'Exp compare'!P145</f>
        <v>3736.5</v>
      </c>
      <c r="Q27">
        <f>'Exp compare'!Q9+'Exp compare'!Q33+'Exp compare'!Q66+'Exp compare'!Q87+'Exp compare'!Q103+'Exp compare'!Q107+'Exp compare'!Q114+'Exp compare'!Q139+'Exp compare'!Q141+'Exp compare'!Q145</f>
        <v>3774.4</v>
      </c>
      <c r="R27">
        <f>'Exp compare'!R9+'Exp compare'!R33+'Exp compare'!R66+'Exp compare'!R87+'Exp compare'!R103+'Exp compare'!R107+'Exp compare'!R114+'Exp compare'!R139+'Exp compare'!R141+'Exp compare'!R145</f>
        <v>4148</v>
      </c>
      <c r="S27">
        <f>'Exp compare'!S9+'Exp compare'!S33+'Exp compare'!S66+'Exp compare'!S87+'Exp compare'!S103+'Exp compare'!S107+'Exp compare'!S114+'Exp compare'!S139+'Exp compare'!S141+'Exp compare'!S145</f>
        <v>5294.6</v>
      </c>
      <c r="T27">
        <f>'Exp compare'!T9+'Exp compare'!T33+'Exp compare'!T66+'Exp compare'!T87+'Exp compare'!T103+'Exp compare'!T107+'Exp compare'!T114+'Exp compare'!T139+'Exp compare'!T141+'Exp compare'!T145</f>
        <v>5775.7000000000007</v>
      </c>
      <c r="U27">
        <f>'Exp compare'!U9+'Exp compare'!U33+'Exp compare'!U66+'Exp compare'!U87+'Exp compare'!U103+'Exp compare'!U107+'Exp compare'!U114+'Exp compare'!U139+'Exp compare'!U141+'Exp compare'!U145</f>
        <v>6552.4000000000005</v>
      </c>
      <c r="V27">
        <f>'Exp compare'!V9+'Exp compare'!V33+'Exp compare'!V66+'Exp compare'!V87+'Exp compare'!V103+'Exp compare'!V107+'Exp compare'!V114+'Exp compare'!V139+'Exp compare'!V141+'Exp compare'!V145</f>
        <v>7551.8</v>
      </c>
      <c r="W27">
        <f>'Exp compare'!W9+'Exp compare'!W33+'Exp compare'!W66+'Exp compare'!W87+'Exp compare'!W103+'Exp compare'!W107+'Exp compare'!W114+'Exp compare'!W139+'Exp compare'!W141+'Exp compare'!W145</f>
        <v>6687.2</v>
      </c>
      <c r="X27">
        <f>'Exp compare'!X9+'Exp compare'!X33+'Exp compare'!X66+'Exp compare'!X87+'Exp compare'!X103+'Exp compare'!X107+'Exp compare'!X114+'Exp compare'!X139+'Exp compare'!X141+'Exp compare'!X145</f>
        <v>8092.6000000000013</v>
      </c>
      <c r="Y27">
        <f>'Exp compare'!Y9+'Exp compare'!Y33+'Exp compare'!Y66+'Exp compare'!Y87+'Exp compare'!Y103+'Exp compare'!Y107+'Exp compare'!Y114+'Exp compare'!Y139+'Exp compare'!Y141+'Exp compare'!Y145</f>
        <v>8595.9</v>
      </c>
      <c r="Z27">
        <f>'Exp compare'!Z9+'Exp compare'!Z33+'Exp compare'!Z66+'Exp compare'!Z87+'Exp compare'!Z103+'Exp compare'!Z107+'Exp compare'!Z147+'Exp compare'!Z114+'Exp compare'!Z139+'Exp compare'!Z141+'Exp compare'!Z145</f>
        <v>10943.900000000001</v>
      </c>
      <c r="AA27">
        <f>'Exp compare'!AA9+'Exp compare'!AA33+'Exp compare'!AA66+'Exp compare'!AA87+'Exp compare'!AA103+'Exp compare'!AA107+'Exp compare'!AA114+'Exp compare'!AA139+'Exp compare'!AA141+'Exp compare'!AA145</f>
        <v>12505.2</v>
      </c>
      <c r="AB27">
        <f>'Exp compare'!AB9+'Exp compare'!AB33+'Exp compare'!AB66+'Exp compare'!AB87+'Exp compare'!AB103+SUM('Exp compare'!AB128:AB131)+'Exp compare'!AB145</f>
        <v>14489.9</v>
      </c>
      <c r="AC27">
        <f>'Exp compare'!AC9+'Exp compare'!AC33+'Exp compare'!AC66+'Exp compare'!AC87+'Exp compare'!AC103+SUM('Exp compare'!AC128:AC131)+'Exp compare'!AC145</f>
        <v>13495.849999999999</v>
      </c>
    </row>
    <row r="28" spans="2:35">
      <c r="B28" t="s">
        <v>596</v>
      </c>
      <c r="C28">
        <f t="shared" ref="C28:AB28" si="7">C27-C26</f>
        <v>0.10000000000013642</v>
      </c>
      <c r="D28">
        <f t="shared" si="7"/>
        <v>0</v>
      </c>
      <c r="E28">
        <f t="shared" si="7"/>
        <v>0.10000000000013642</v>
      </c>
      <c r="F28">
        <f t="shared" si="7"/>
        <v>0.10000000000013642</v>
      </c>
      <c r="G28">
        <f t="shared" si="7"/>
        <v>0</v>
      </c>
      <c r="H28">
        <f t="shared" si="7"/>
        <v>0</v>
      </c>
      <c r="I28">
        <f t="shared" si="7"/>
        <v>0</v>
      </c>
      <c r="J28">
        <f t="shared" si="7"/>
        <v>0</v>
      </c>
      <c r="K28">
        <f t="shared" si="7"/>
        <v>0.1000000000003638</v>
      </c>
      <c r="L28">
        <f t="shared" si="7"/>
        <v>18.700000000000273</v>
      </c>
      <c r="M28">
        <f t="shared" si="7"/>
        <v>9.9000000000000909</v>
      </c>
      <c r="N28">
        <f t="shared" si="7"/>
        <v>-1</v>
      </c>
      <c r="O28">
        <f t="shared" si="7"/>
        <v>0</v>
      </c>
      <c r="P28">
        <f t="shared" si="7"/>
        <v>-37.900000000000091</v>
      </c>
      <c r="Q28">
        <f t="shared" si="7"/>
        <v>0</v>
      </c>
      <c r="R28">
        <f t="shared" si="7"/>
        <v>0.1999999999998181</v>
      </c>
      <c r="S28">
        <f t="shared" si="7"/>
        <v>-24.5</v>
      </c>
      <c r="T28">
        <f t="shared" si="7"/>
        <v>-9.9999999999454303E-2</v>
      </c>
      <c r="U28">
        <f t="shared" si="7"/>
        <v>0</v>
      </c>
      <c r="V28">
        <f t="shared" si="7"/>
        <v>0</v>
      </c>
      <c r="W28">
        <f t="shared" si="7"/>
        <v>0</v>
      </c>
      <c r="X28">
        <f t="shared" si="7"/>
        <v>0</v>
      </c>
      <c r="Y28">
        <f t="shared" si="7"/>
        <v>7.1000000000003638</v>
      </c>
      <c r="Z28">
        <f t="shared" si="7"/>
        <v>0</v>
      </c>
      <c r="AA28">
        <f t="shared" si="7"/>
        <v>0.1000000000003638</v>
      </c>
      <c r="AB28">
        <f t="shared" si="7"/>
        <v>0.1000000000003638</v>
      </c>
      <c r="AC28">
        <f>AC27-AC26</f>
        <v>-0.25000000000181899</v>
      </c>
    </row>
    <row r="30" spans="2:35">
      <c r="B30" t="s">
        <v>639</v>
      </c>
      <c r="Z30" s="806">
        <f>'Exp compare'!Z5</f>
        <v>9943.2999999999993</v>
      </c>
      <c r="AA30" s="806">
        <f>'Exp compare'!AA5</f>
        <v>13175.8</v>
      </c>
      <c r="AB30" s="806">
        <f>'Exp compare'!AB5</f>
        <v>15454.1</v>
      </c>
      <c r="AC30" s="806">
        <f>'Exp compare'!AC5</f>
        <v>13788.84</v>
      </c>
      <c r="AD30" s="806">
        <f>'Exp compare'!AD5</f>
        <v>13834.24</v>
      </c>
      <c r="AE30" s="806">
        <f>'Exp compare'!AE5</f>
        <v>13349.63</v>
      </c>
      <c r="AF30" s="806">
        <f>'Exp compare'!AF5</f>
        <v>12978.39</v>
      </c>
      <c r="AG30" s="806">
        <f>'Exp compare'!AG5</f>
        <v>13216.12</v>
      </c>
      <c r="AH30" s="806">
        <f>'Exp compare'!AH5</f>
        <v>13425.37</v>
      </c>
      <c r="AI30" s="806">
        <f>'Exp compare'!AI5</f>
        <v>13607.16</v>
      </c>
    </row>
    <row r="31" spans="2:35">
      <c r="B31" t="s">
        <v>688</v>
      </c>
      <c r="Z31" s="806">
        <f>'Exp compare'!Z8+'Exp compare'!Z32+'Exp compare'!Z65+'Exp compare'!Z86+'Exp compare'!Z109+'Exp compare'!Z111</f>
        <v>9943.4000000000015</v>
      </c>
      <c r="AA31" s="806">
        <f>'Exp compare'!AA8+'Exp compare'!AA32+'Exp compare'!AA65+'Exp compare'!AA86+'Exp compare'!AA109+'Exp compare'!AA111</f>
        <v>13175.8</v>
      </c>
      <c r="AB31" s="806">
        <f>'Exp compare'!AB8+'Exp compare'!AB32+'Exp compare'!AB65+'Exp compare'!AB86+'Exp compare'!AB109+'Exp compare'!AB111</f>
        <v>15454.2</v>
      </c>
      <c r="AC31" s="806">
        <f>'Exp compare'!AC8+'Exp compare'!AC32+'Exp compare'!AC65+'Exp compare'!AC86+'Exp compare'!AC102+'Exp compare'!AC109+'Exp compare'!AC111</f>
        <v>13788.85</v>
      </c>
      <c r="AD31" s="806">
        <f>'Exp compare'!AD8+'Exp compare'!AD32+'Exp compare'!AD65+'Exp compare'!AD86+'Exp compare'!AD102+'Exp compare'!AD109+'Exp compare'!AD111</f>
        <v>13834.300000000001</v>
      </c>
      <c r="AE31" s="806">
        <f>'Exp compare'!AE8+'Exp compare'!AE32+'Exp compare'!AE65+'Exp compare'!AE86+'Exp compare'!AE102+'Exp compare'!AE109+'Exp compare'!AE111</f>
        <v>13349.699999999999</v>
      </c>
      <c r="AF31" s="806">
        <f>'Exp compare'!AF8+'Exp compare'!AF32+'Exp compare'!AF65+'Exp compare'!AF86+'Exp compare'!AF102+'Exp compare'!AF109+'Exp compare'!AF111</f>
        <v>12978.250000000002</v>
      </c>
      <c r="AG31" s="806">
        <f>'Exp compare'!AG8+'Exp compare'!AG32+'Exp compare'!AG65+'Exp compare'!AG86+'Exp compare'!AG102+'Exp compare'!AG109+'Exp compare'!AG111</f>
        <v>13215.99</v>
      </c>
      <c r="AH31" s="806">
        <f>'Exp compare'!AH8+'Exp compare'!AH32+'Exp compare'!AH65+'Exp compare'!AH86+'Exp compare'!AH102+'Exp compare'!AH109+'Exp compare'!AH111</f>
        <v>13425.34</v>
      </c>
      <c r="AI31" s="806">
        <f>'Exp compare'!AI8+'Exp compare'!AI32+'Exp compare'!AI65+'Exp compare'!AI86+'Exp compare'!AI102+'Exp compare'!AI109+'Exp compare'!AI111</f>
        <v>13607.140000000003</v>
      </c>
    </row>
    <row r="32" spans="2:35">
      <c r="B32" t="s">
        <v>596</v>
      </c>
      <c r="Z32">
        <f>Z31-Z30</f>
        <v>0.10000000000218279</v>
      </c>
      <c r="AA32">
        <f t="shared" ref="AA32:AD32" si="8">AA31-AA30</f>
        <v>0</v>
      </c>
      <c r="AB32">
        <f t="shared" si="8"/>
        <v>0.1000000000003638</v>
      </c>
      <c r="AC32">
        <f t="shared" si="8"/>
        <v>1.0000000000218279E-2</v>
      </c>
      <c r="AD32">
        <f t="shared" si="8"/>
        <v>6.0000000001309672E-2</v>
      </c>
      <c r="AE32">
        <f>AE31-AE30</f>
        <v>6.9999999999708962E-2</v>
      </c>
      <c r="AF32">
        <f t="shared" ref="AF32:AI32" si="9">AF31-AF30</f>
        <v>-0.13999999999759893</v>
      </c>
      <c r="AG32">
        <f t="shared" si="9"/>
        <v>-0.13000000000101863</v>
      </c>
      <c r="AH32">
        <f t="shared" si="9"/>
        <v>-3.0000000000654836E-2</v>
      </c>
      <c r="AI32">
        <f t="shared" si="9"/>
        <v>-1.9999999996798579E-2</v>
      </c>
    </row>
    <row r="34" spans="2:35">
      <c r="B34" t="s">
        <v>683</v>
      </c>
      <c r="Z34">
        <f>'Exp (Tb9A)'!C5</f>
        <v>9943.2999999999993</v>
      </c>
      <c r="AA34">
        <f>'Exp (Tb9A)'!D5</f>
        <v>13175.5</v>
      </c>
      <c r="AB34">
        <f>'Exp (Tb9A)'!E5</f>
        <v>15453.9</v>
      </c>
      <c r="AC34">
        <f>'Exp (Tb9A)'!F5</f>
        <v>13788.8</v>
      </c>
      <c r="AD34">
        <f>'Exp (Tb9A)'!G5</f>
        <v>13834.54</v>
      </c>
      <c r="AE34">
        <f>'Exp (Tb9A)'!H5</f>
        <v>13349.59</v>
      </c>
      <c r="AF34">
        <f>'Exp (Tb9A)'!I5</f>
        <v>12978.39</v>
      </c>
      <c r="AG34">
        <f>'Exp (Tb9A)'!J5</f>
        <v>13216.02</v>
      </c>
      <c r="AH34">
        <f>'Exp (Tb9A)'!K5</f>
        <v>13425.37</v>
      </c>
      <c r="AI34">
        <f>'Exp (Tb9A)'!L5</f>
        <v>13607.16</v>
      </c>
    </row>
    <row r="35" spans="2:35">
      <c r="B35" t="s">
        <v>689</v>
      </c>
      <c r="Z35">
        <f>'Exp (Tb9A)'!C7+'Exp (Tb9A)'!C13+'Exp (Tb9A)'!C15+'Exp (Tb9A)'!C19+'Exp (Tb9A)'!C23+'Exp (Tb9A)'!C26+'Exp (Tb9A)'!C31+'Exp (Tb9A)'!C43</f>
        <v>9942.7999999999993</v>
      </c>
      <c r="AA35">
        <f>'Exp (Tb9A)'!D7+'Exp (Tb9A)'!D13+'Exp (Tb9A)'!D15+'Exp (Tb9A)'!D19+'Exp (Tb9A)'!D23+'Exp (Tb9A)'!D26+'Exp (Tb9A)'!D31+'Exp (Tb9A)'!D43</f>
        <v>13175.500000000002</v>
      </c>
      <c r="AB35">
        <f>'Exp (Tb9A)'!E7+'Exp (Tb9A)'!E13+'Exp (Tb9A)'!E15+'Exp (Tb9A)'!E19+'Exp (Tb9A)'!E23+'Exp (Tb9A)'!E26+'Exp (Tb9A)'!E31+'Exp (Tb9A)'!E43</f>
        <v>15453.9</v>
      </c>
      <c r="AC35">
        <f>'Exp (Tb9A)'!F7+'Exp (Tb9A)'!F13+'Exp (Tb9A)'!F15+'Exp (Tb9A)'!F19+'Exp (Tb9A)'!F23+'Exp (Tb9A)'!F26+'Exp (Tb9A)'!F31+'Exp (Tb9A)'!F43</f>
        <v>13561.9</v>
      </c>
      <c r="AD35">
        <f>'Exp (Tb9A)'!G7+'Exp (Tb9A)'!G13+'Exp (Tb9A)'!G15+'Exp (Tb9A)'!G19+'Exp (Tb9A)'!G23+'Exp (Tb9A)'!G26+'Exp (Tb9A)'!G31+'Exp (Tb9A)'!G43</f>
        <v>13834.5</v>
      </c>
      <c r="AE35">
        <f>'Exp (Tb9A)'!H7+'Exp (Tb9A)'!H13+'Exp (Tb9A)'!H15+'Exp (Tb9A)'!H19+'Exp (Tb9A)'!H23+'Exp (Tb9A)'!H26+'Exp (Tb9A)'!H31+'Exp (Tb9A)'!H43</f>
        <v>13349.6</v>
      </c>
      <c r="AF35">
        <f>'Exp (Tb9A)'!I7+'Exp (Tb9A)'!I13+'Exp (Tb9A)'!I15+'Exp (Tb9A)'!I19+'Exp (Tb9A)'!I23+'Exp (Tb9A)'!I26+'Exp (Tb9A)'!I31+'Exp (Tb9A)'!I43</f>
        <v>12978.470000000001</v>
      </c>
      <c r="AG35">
        <f>'Exp (Tb9A)'!J7+'Exp (Tb9A)'!J13+'Exp (Tb9A)'!J15+'Exp (Tb9A)'!J19+'Exp (Tb9A)'!J23+'Exp (Tb9A)'!J26+'Exp (Tb9A)'!J31+'Exp (Tb9A)'!J43</f>
        <v>13216.12</v>
      </c>
      <c r="AH35">
        <f>'Exp (Tb9A)'!K7+'Exp (Tb9A)'!K13+'Exp (Tb9A)'!K15+'Exp (Tb9A)'!K19+'Exp (Tb9A)'!K23+'Exp (Tb9A)'!K26+'Exp (Tb9A)'!K31+'Exp (Tb9A)'!K43</f>
        <v>13425.330000000002</v>
      </c>
      <c r="AI35">
        <f>'Exp (Tb9A)'!L7+'Exp (Tb9A)'!L13+'Exp (Tb9A)'!L15+'Exp (Tb9A)'!L19+'Exp (Tb9A)'!L23+'Exp (Tb9A)'!L26+'Exp (Tb9A)'!L31+'Exp (Tb9A)'!L43</f>
        <v>13607.109999999997</v>
      </c>
    </row>
    <row r="36" spans="2:35">
      <c r="B36" t="s">
        <v>596</v>
      </c>
      <c r="Z36">
        <f>Z34-Z35</f>
        <v>0.5</v>
      </c>
      <c r="AA36">
        <f t="shared" ref="AA36:AI36" si="10">AA34-AA35</f>
        <v>0</v>
      </c>
      <c r="AB36">
        <f t="shared" si="10"/>
        <v>0</v>
      </c>
      <c r="AC36" s="828">
        <f t="shared" si="10"/>
        <v>226.89999999999964</v>
      </c>
      <c r="AD36">
        <f t="shared" si="10"/>
        <v>4.0000000000873115E-2</v>
      </c>
      <c r="AE36">
        <f t="shared" si="10"/>
        <v>-1.0000000000218279E-2</v>
      </c>
      <c r="AF36">
        <f t="shared" si="10"/>
        <v>-8.000000000174623E-2</v>
      </c>
      <c r="AG36">
        <f t="shared" si="10"/>
        <v>-0.1000000000003638</v>
      </c>
      <c r="AH36">
        <f t="shared" si="10"/>
        <v>3.9999999999054126E-2</v>
      </c>
      <c r="AI36">
        <f t="shared" si="10"/>
        <v>5.0000000002910383E-2</v>
      </c>
    </row>
    <row r="37" spans="2:35">
      <c r="B37" t="s">
        <v>277</v>
      </c>
      <c r="AA37">
        <v>1011.8</v>
      </c>
      <c r="AC37" s="828">
        <v>-227</v>
      </c>
    </row>
    <row r="39" spans="2:35">
      <c r="B39" t="s">
        <v>664</v>
      </c>
      <c r="Z39">
        <f>'Exp (Tb9B)'!C5</f>
        <v>6643.9</v>
      </c>
      <c r="AA39">
        <f>'Exp (Tb9B)'!D5</f>
        <v>8778.2000000000007</v>
      </c>
      <c r="AB39">
        <f>'Exp (Tb9B)'!E5</f>
        <v>9947.9</v>
      </c>
      <c r="AC39">
        <f>'Exp (Tb9B)'!F5</f>
        <v>6330.4</v>
      </c>
      <c r="AD39">
        <f>'Exp (Tb9B)'!G5</f>
        <v>5745.9</v>
      </c>
      <c r="AE39">
        <f>'Exp (Tb9B)'!H5</f>
        <v>5910</v>
      </c>
      <c r="AF39">
        <f>'Exp (Tb9B)'!I5</f>
        <v>5845.5</v>
      </c>
      <c r="AG39">
        <f>'Exp (Tb9B)'!J5</f>
        <v>5515</v>
      </c>
      <c r="AH39">
        <f>'Exp (Tb9B)'!K5</f>
        <v>5356.4</v>
      </c>
      <c r="AI39">
        <f>'Exp (Tb9B)'!L5</f>
        <v>5286.8</v>
      </c>
    </row>
    <row r="40" spans="2:35">
      <c r="B40" t="s">
        <v>663</v>
      </c>
      <c r="Z40">
        <f>'Exp (Tb9B)'!C6+'Exp (Tb9B)'!C11+'Exp (Tb9B)'!C12+'Exp (Tb9B)'!C14+'Exp (Tb9B)'!C15+'Exp (Tb9B)'!C26</f>
        <v>6191.5</v>
      </c>
      <c r="AA40">
        <f>'Exp (Tb9B)'!D6+'Exp (Tb9B)'!D11+'Exp (Tb9B)'!D12+'Exp (Tb9B)'!D14+'Exp (Tb9B)'!D15+'Exp (Tb9B)'!D27</f>
        <v>8257</v>
      </c>
      <c r="AB40">
        <f>'Exp (Tb9B)'!E6+'Exp (Tb9B)'!E11+'Exp (Tb9B)'!E12+'Exp (Tb9B)'!E14+'Exp (Tb9B)'!E15+'Exp (Tb9B)'!E27</f>
        <v>9014.7000000000007</v>
      </c>
      <c r="AC40">
        <f>'Exp (Tb9B)'!F6+'Exp (Tb9B)'!F11+'Exp (Tb9B)'!F12+'Exp (Tb9B)'!F13+'Exp (Tb9B)'!F14+'Exp (Tb9B)'!F15+'Exp (Tb9B)'!F27</f>
        <v>6330.3</v>
      </c>
      <c r="AD40">
        <f>'Exp (Tb9B)'!G6+'Exp (Tb9B)'!G11+'Exp (Tb9B)'!G12+'Exp (Tb9B)'!G14+'Exp (Tb9B)'!G15+'Exp (Tb9B)'!G27+'Exp (Tb9B)'!G13</f>
        <v>5745.9</v>
      </c>
      <c r="AE40">
        <f>'Exp (Tb9B)'!H6+'Exp (Tb9B)'!H11+'Exp (Tb9B)'!H12+'Exp (Tb9B)'!H14+'Exp (Tb9B)'!H15+'Exp (Tb9B)'!H27+'Exp (Tb9B)'!H13</f>
        <v>5909.9000000000005</v>
      </c>
      <c r="AF40">
        <f>'Exp (Tb9B)'!I6+'Exp (Tb9B)'!I11+'Exp (Tb9B)'!I12+'Exp (Tb9B)'!I14+'Exp (Tb9B)'!I15+'Exp (Tb9B)'!I27+'Exp (Tb9B)'!I13</f>
        <v>5845.5000000000009</v>
      </c>
      <c r="AG40">
        <f>'Exp (Tb9B)'!J6+'Exp (Tb9B)'!J11+'Exp (Tb9B)'!J12+'Exp (Tb9B)'!J14+'Exp (Tb9B)'!J15+'Exp (Tb9B)'!J27+'Exp (Tb9B)'!J13</f>
        <v>5515.0199999999995</v>
      </c>
      <c r="AH40">
        <f>'Exp (Tb9B)'!K6+'Exp (Tb9B)'!K11+'Exp (Tb9B)'!K12+'Exp (Tb9B)'!K14+'Exp (Tb9B)'!K15+'Exp (Tb9B)'!K27+'Exp (Tb9B)'!K13</f>
        <v>5356.39</v>
      </c>
      <c r="AI40">
        <f>'Exp (Tb9B)'!L6+'Exp (Tb9B)'!L11+'Exp (Tb9B)'!L12+'Exp (Tb9B)'!L14+'Exp (Tb9B)'!L15+'Exp (Tb9B)'!L27+'Exp (Tb9B)'!L13</f>
        <v>5286.9</v>
      </c>
    </row>
    <row r="41" spans="2:35">
      <c r="B41" t="s">
        <v>596</v>
      </c>
      <c r="Z41">
        <f>Z39-Z40</f>
        <v>452.39999999999964</v>
      </c>
      <c r="AA41">
        <f t="shared" ref="AA41:AB41" si="11">AA39-AA40</f>
        <v>521.20000000000073</v>
      </c>
      <c r="AB41">
        <f t="shared" si="11"/>
        <v>933.19999999999891</v>
      </c>
      <c r="AC41">
        <f t="shared" ref="AC41" si="12">AC39-AC40</f>
        <v>9.9999999999454303E-2</v>
      </c>
      <c r="AD41">
        <f t="shared" ref="AD41" si="13">AD39-AD40</f>
        <v>0</v>
      </c>
      <c r="AE41">
        <f t="shared" ref="AE41" si="14">AE39-AE40</f>
        <v>9.9999999999454303E-2</v>
      </c>
      <c r="AF41">
        <f t="shared" ref="AF41" si="15">AF39-AF40</f>
        <v>0</v>
      </c>
      <c r="AG41">
        <f t="shared" ref="AG41" si="16">AG39-AG40</f>
        <v>-1.9999999999527063E-2</v>
      </c>
      <c r="AH41">
        <f t="shared" ref="AH41" si="17">AH39-AH40</f>
        <v>9.999999999308784E-3</v>
      </c>
      <c r="AI41">
        <f t="shared" ref="AI41" si="18">AI39-AI40</f>
        <v>-9.9999999999454303E-2</v>
      </c>
    </row>
    <row r="42" spans="2:35">
      <c r="B42" t="s">
        <v>166</v>
      </c>
      <c r="Z42" s="828">
        <f>'Exp compare'!Z102</f>
        <v>452.3</v>
      </c>
      <c r="AA42" s="828">
        <f>'Exp compare'!AA102</f>
        <v>521.1</v>
      </c>
      <c r="AB42" s="828">
        <f>'Exp compare'!AB102</f>
        <v>933.1</v>
      </c>
    </row>
    <row r="44" spans="2:35">
      <c r="B44" t="s">
        <v>642</v>
      </c>
      <c r="D44">
        <f>-'Fin compare'!C63</f>
        <v>-100.2</v>
      </c>
      <c r="E44">
        <f>-'Fin compare'!D63</f>
        <v>-161.6</v>
      </c>
      <c r="F44">
        <f>-'Fin compare'!E63</f>
        <v>-232.8</v>
      </c>
      <c r="G44">
        <f>-'Fin compare'!F63</f>
        <v>-296.5</v>
      </c>
      <c r="H44">
        <f>-'Fin compare'!G63</f>
        <v>-153.80000000000001</v>
      </c>
      <c r="I44">
        <f>-'Fin compare'!H63</f>
        <v>-33.5</v>
      </c>
      <c r="J44">
        <f>-'Fin compare'!I63</f>
        <v>36.9</v>
      </c>
      <c r="K44">
        <f>-'Fin compare'!J63</f>
        <v>9.6</v>
      </c>
      <c r="L44">
        <f>-'Fin compare'!K63</f>
        <v>-122.7</v>
      </c>
      <c r="M44">
        <f>-'Fin compare'!L63</f>
        <v>-232.4</v>
      </c>
      <c r="N44">
        <f>-'Fin compare'!M63</f>
        <v>-87.5</v>
      </c>
      <c r="O44">
        <f>-'Fin compare'!N63</f>
        <v>-359.4</v>
      </c>
      <c r="P44">
        <f>-'Fin compare'!O63</f>
        <v>-450</v>
      </c>
      <c r="Q44">
        <f>-'Fin compare'!P63</f>
        <v>-124.3</v>
      </c>
      <c r="R44">
        <f>-'Fin compare'!Q63</f>
        <v>201.9</v>
      </c>
      <c r="S44">
        <f>-'Fin compare'!R63</f>
        <v>7.6</v>
      </c>
      <c r="T44">
        <f>-'Fin compare'!S63</f>
        <v>535.79999999999995</v>
      </c>
      <c r="U44">
        <f>-'Fin compare'!T63</f>
        <v>451.5</v>
      </c>
      <c r="V44">
        <f>-'Fin compare'!U63</f>
        <v>-478.5</v>
      </c>
      <c r="W44">
        <f>-'Fin compare'!V63</f>
        <v>-35.9</v>
      </c>
      <c r="X44">
        <f>-'Fin compare'!W63</f>
        <v>186.3</v>
      </c>
      <c r="Y44">
        <f>-'Fin compare'!X63</f>
        <v>-65.7</v>
      </c>
      <c r="Z44">
        <f>-'Fin compare'!Y63</f>
        <v>-1377.9</v>
      </c>
      <c r="AA44">
        <f>-'Fin compare'!Z63</f>
        <v>-2672.3</v>
      </c>
      <c r="AB44">
        <f>-'Fin compare'!AA63</f>
        <v>-3231.3</v>
      </c>
      <c r="AC44">
        <f>-'Fin compare'!AB63</f>
        <v>-2532.6999999999998</v>
      </c>
    </row>
    <row r="45" spans="2:35">
      <c r="B45" t="s">
        <v>643</v>
      </c>
      <c r="D45">
        <f>'Rev compare'!C6-'Exp compare'!D6</f>
        <v>-100.19999999999993</v>
      </c>
      <c r="E45">
        <f>'Rev compare'!D6-'Exp compare'!E6</f>
        <v>-161.59999999999991</v>
      </c>
      <c r="F45">
        <f>'Rev compare'!E6-'Exp compare'!F6</f>
        <v>-232.79999999999995</v>
      </c>
      <c r="G45">
        <f>'Rev compare'!F6-'Exp compare'!G6</f>
        <v>-296.39999999999986</v>
      </c>
      <c r="H45">
        <f>'Rev compare'!G6-'Exp compare'!H6</f>
        <v>-153.79999999999995</v>
      </c>
      <c r="I45">
        <f>'Rev compare'!H6-'Exp compare'!I6</f>
        <v>-33.400000000000091</v>
      </c>
      <c r="J45">
        <f>'Rev compare'!I6-'Exp compare'!J6</f>
        <v>36.900000000000091</v>
      </c>
      <c r="K45">
        <f>'Rev compare'!J6-'Exp compare'!K6</f>
        <v>9.6000000000003638</v>
      </c>
      <c r="L45">
        <f>'Rev compare'!K6-'Exp compare'!L6</f>
        <v>-122.29999999999973</v>
      </c>
      <c r="M45">
        <f>'Rev compare'!L6-'Exp compare'!M6</f>
        <v>-232.30000000000018</v>
      </c>
      <c r="N45">
        <f>'Rev compare'!M6-'Exp compare'!N6</f>
        <v>-230.39999999999964</v>
      </c>
      <c r="O45">
        <f>'Rev compare'!N6-'Exp compare'!O6</f>
        <v>-359.39999999999964</v>
      </c>
      <c r="P45">
        <f>'Rev compare'!O6-'Exp compare'!P6</f>
        <v>-488</v>
      </c>
      <c r="Q45">
        <f>'Rev compare'!P6-'Exp compare'!Q6</f>
        <v>-124.30000000000018</v>
      </c>
      <c r="R45">
        <f>'Rev compare'!Q6-'Exp compare'!R6</f>
        <v>201.80000000000018</v>
      </c>
      <c r="S45">
        <f>'Rev compare'!R6-'Exp compare'!S6</f>
        <v>7.6999999999998181</v>
      </c>
      <c r="T45">
        <f>'Rev compare'!S6-'Exp compare'!T6</f>
        <v>535.80000000000018</v>
      </c>
      <c r="U45">
        <f>'Rev compare'!T6-'Exp compare'!U6</f>
        <v>476.20000000000073</v>
      </c>
      <c r="V45">
        <f>'Rev compare'!U6-'Exp compare'!V6</f>
        <v>-478.5</v>
      </c>
      <c r="W45">
        <f>'Rev compare'!V6-'Exp compare'!W6</f>
        <v>-35.899999999999636</v>
      </c>
      <c r="X45">
        <f>'Rev compare'!W6-'Exp compare'!X6</f>
        <v>186.29999999999927</v>
      </c>
      <c r="Y45">
        <f>'Rev compare'!X6-'Exp compare'!Y6</f>
        <v>716.10000000000036</v>
      </c>
      <c r="Z45">
        <f>'Rev compare'!Y6-'Exp compare'!Z6</f>
        <v>-1377.8999999999996</v>
      </c>
      <c r="AA45">
        <f>'Rev compare'!Z6-'Exp compare'!AA6</f>
        <v>-2672.3999999999996</v>
      </c>
      <c r="AB45">
        <f>'Rev compare'!AA6-'Exp compare'!AB6</f>
        <v>-2992.1999999999989</v>
      </c>
      <c r="AC45">
        <f>'Rev compare'!AB6-'Exp compare'!AC6</f>
        <v>-2532.6000000000004</v>
      </c>
    </row>
    <row r="46" spans="2:35">
      <c r="B46" s="805" t="s">
        <v>596</v>
      </c>
      <c r="C46" s="805"/>
      <c r="D46" s="805">
        <f>D44-D45</f>
        <v>0</v>
      </c>
      <c r="E46" s="805">
        <f t="shared" ref="E46:AC46" si="19">E44-E45</f>
        <v>0</v>
      </c>
      <c r="F46" s="805">
        <f t="shared" si="19"/>
        <v>0</v>
      </c>
      <c r="G46" s="805">
        <f t="shared" si="19"/>
        <v>-0.10000000000013642</v>
      </c>
      <c r="H46" s="805">
        <f t="shared" si="19"/>
        <v>0</v>
      </c>
      <c r="I46" s="805">
        <f t="shared" si="19"/>
        <v>-9.9999999999909051E-2</v>
      </c>
      <c r="J46" s="758">
        <f t="shared" si="19"/>
        <v>-9.2370555648813024E-14</v>
      </c>
      <c r="K46" s="758">
        <f t="shared" si="19"/>
        <v>-3.6415315207705135E-13</v>
      </c>
      <c r="L46">
        <f t="shared" si="19"/>
        <v>-0.40000000000027569</v>
      </c>
      <c r="M46">
        <f t="shared" si="19"/>
        <v>-9.9999999999823785E-2</v>
      </c>
      <c r="N46">
        <f t="shared" si="19"/>
        <v>142.89999999999964</v>
      </c>
      <c r="O46">
        <f t="shared" si="19"/>
        <v>0</v>
      </c>
      <c r="P46">
        <f t="shared" si="19"/>
        <v>38</v>
      </c>
      <c r="Q46" s="758">
        <f t="shared" si="19"/>
        <v>1.8474111129762605E-13</v>
      </c>
      <c r="R46" s="805">
        <f t="shared" si="19"/>
        <v>9.9999999999823785E-2</v>
      </c>
      <c r="S46">
        <f t="shared" si="19"/>
        <v>-9.9999999999818456E-2</v>
      </c>
      <c r="T46">
        <f t="shared" si="19"/>
        <v>0</v>
      </c>
      <c r="U46">
        <f t="shared" si="19"/>
        <v>-24.700000000000728</v>
      </c>
      <c r="V46">
        <f t="shared" si="19"/>
        <v>0</v>
      </c>
      <c r="W46" s="758">
        <f t="shared" si="19"/>
        <v>-3.6237679523765109E-13</v>
      </c>
      <c r="X46" s="758">
        <f t="shared" si="19"/>
        <v>7.3896444519050419E-13</v>
      </c>
      <c r="Y46" s="833">
        <f t="shared" si="19"/>
        <v>-781.80000000000041</v>
      </c>
      <c r="Z46" s="833">
        <f t="shared" si="19"/>
        <v>0</v>
      </c>
      <c r="AA46" s="833">
        <f t="shared" si="19"/>
        <v>9.9999999999454303E-2</v>
      </c>
      <c r="AB46" s="833">
        <f t="shared" si="19"/>
        <v>-239.10000000000127</v>
      </c>
      <c r="AC46" s="805">
        <f t="shared" si="19"/>
        <v>-9.9999999999454303E-2</v>
      </c>
      <c r="AD46" s="805"/>
      <c r="AE46" s="805"/>
      <c r="AF46" s="805"/>
      <c r="AG46" s="805"/>
      <c r="AH46" s="805"/>
      <c r="AI46" s="805"/>
    </row>
    <row r="48" spans="2:35">
      <c r="B48" t="s">
        <v>690</v>
      </c>
      <c r="Z48" s="806">
        <f>'Fin compare'!Y81</f>
        <v>-523.95220999999992</v>
      </c>
      <c r="AA48" s="806">
        <f>'Fin compare'!Z81</f>
        <v>-3278.0487400000002</v>
      </c>
      <c r="AB48" s="806">
        <f>'Fin compare'!AA81</f>
        <v>-3579.0405000000001</v>
      </c>
      <c r="AC48" s="806">
        <f>'Fin compare'!AB81</f>
        <v>-2950.7</v>
      </c>
      <c r="AD48" s="806">
        <f>'Fin compare'!AC81</f>
        <v>-2120.4</v>
      </c>
      <c r="AE48" s="806">
        <f>'Fin compare'!AD81</f>
        <v>-1876.6</v>
      </c>
      <c r="AF48" s="806">
        <f>'Fin compare'!AE81</f>
        <v>-1839.1</v>
      </c>
      <c r="AG48" s="806">
        <f>'Fin compare'!AF81</f>
        <v>-1570.3</v>
      </c>
      <c r="AH48" s="806">
        <f>'Fin compare'!AG81</f>
        <v>-1215.0999999999999</v>
      </c>
      <c r="AI48" s="806">
        <f>'Fin compare'!AH81</f>
        <v>-699.3</v>
      </c>
    </row>
    <row r="49" spans="1:35">
      <c r="B49" t="s">
        <v>644</v>
      </c>
      <c r="Z49">
        <f>'Rev compare'!Y5-'Exp compare'!Z5</f>
        <v>-524.39999999999964</v>
      </c>
      <c r="AA49">
        <f>'Rev compare'!Z5-'Exp compare'!AA5</f>
        <v>-3278.2999999999993</v>
      </c>
      <c r="AB49">
        <f>'Rev compare'!AA5-'Exp compare'!AB5</f>
        <v>-3579.2000000000007</v>
      </c>
      <c r="AC49" s="806">
        <f>'Rev compare'!AB5-'Exp compare'!AC5</f>
        <v>-2785.74</v>
      </c>
      <c r="AD49" s="806">
        <f>'Rev compare'!AC5-'Exp compare'!AD5</f>
        <v>-2751.9400000000005</v>
      </c>
      <c r="AE49" s="806">
        <f>'Rev compare'!AD5-'Exp compare'!AE5</f>
        <v>-1876.5299999999988</v>
      </c>
      <c r="AF49" s="806">
        <f>'Rev compare'!AE5-'Exp compare'!AF5</f>
        <v>-1839.5900000000001</v>
      </c>
      <c r="AG49" s="806">
        <f>'Rev compare'!AF5-'Exp compare'!AG5</f>
        <v>-1570.3200000000015</v>
      </c>
      <c r="AH49" s="806">
        <f>'Rev compare'!AG5-'Exp compare'!AH5</f>
        <v>-1215.0700000000015</v>
      </c>
      <c r="AI49" s="806">
        <f>'Rev compare'!AH5-'Exp compare'!AI5</f>
        <v>-699.76000000000022</v>
      </c>
    </row>
    <row r="50" spans="1:35">
      <c r="B50" t="s">
        <v>596</v>
      </c>
      <c r="Z50" s="806">
        <f>Z48-Z49</f>
        <v>0.44778999999971347</v>
      </c>
      <c r="AA50" s="806">
        <f t="shared" ref="AA50:AI50" si="20">AA48-AA49</f>
        <v>0.25125999999909254</v>
      </c>
      <c r="AB50" s="806">
        <f t="shared" si="20"/>
        <v>0.15950000000066211</v>
      </c>
      <c r="AC50" s="832">
        <f t="shared" si="20"/>
        <v>-164.96000000000004</v>
      </c>
      <c r="AD50" s="832">
        <f t="shared" si="20"/>
        <v>631.54000000000042</v>
      </c>
      <c r="AE50" s="806">
        <f t="shared" si="20"/>
        <v>-7.0000000001073204E-2</v>
      </c>
      <c r="AF50" s="806">
        <f t="shared" si="20"/>
        <v>0.49000000000023647</v>
      </c>
      <c r="AG50" s="806">
        <f t="shared" si="20"/>
        <v>2.0000000001573426E-2</v>
      </c>
      <c r="AH50" s="806">
        <f t="shared" si="20"/>
        <v>-2.9999999998381099E-2</v>
      </c>
      <c r="AI50" s="806">
        <f t="shared" si="20"/>
        <v>0.46000000000026375</v>
      </c>
    </row>
    <row r="51" spans="1:35">
      <c r="AC51" s="832"/>
      <c r="AD51" s="828"/>
    </row>
    <row r="54" spans="1:35">
      <c r="B54" s="766" t="s">
        <v>673</v>
      </c>
    </row>
    <row r="56" spans="1:35">
      <c r="A56" t="s">
        <v>675</v>
      </c>
      <c r="B56" s="830" t="s">
        <v>685</v>
      </c>
    </row>
    <row r="58" spans="1:35">
      <c r="A58" t="s">
        <v>676</v>
      </c>
      <c r="B58" s="830" t="s">
        <v>686</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workbookViewId="0">
      <pane xSplit="2" ySplit="2" topLeftCell="C3" activePane="bottomRight" state="frozen"/>
      <selection pane="topRight" activeCell="C1" sqref="C1"/>
      <selection pane="bottomLeft" activeCell="A3" sqref="A3"/>
      <selection pane="bottomRight" activeCell="H70" sqref="H70"/>
    </sheetView>
  </sheetViews>
  <sheetFormatPr defaultColWidth="11.42578125" defaultRowHeight="15"/>
  <cols>
    <col min="1" max="1" width="12.85546875" customWidth="1"/>
    <col min="2" max="2" width="68.28515625" customWidth="1"/>
    <col min="4" max="9" width="11.7109375" bestFit="1" customWidth="1"/>
    <col min="10" max="11" width="12.28515625" bestFit="1" customWidth="1"/>
    <col min="12" max="16" width="11.7109375" bestFit="1" customWidth="1"/>
    <col min="17" max="17" width="11.85546875" bestFit="1" customWidth="1"/>
    <col min="18" max="22" width="11.7109375" bestFit="1" customWidth="1"/>
    <col min="23" max="23" width="12.28515625" bestFit="1" customWidth="1"/>
    <col min="24" max="24" width="11.85546875" bestFit="1" customWidth="1"/>
    <col min="25" max="29" width="11.7109375" bestFit="1" customWidth="1"/>
  </cols>
  <sheetData>
    <row r="1" spans="1:35" ht="21">
      <c r="A1" s="818" t="s">
        <v>592</v>
      </c>
      <c r="B1" s="817" t="s">
        <v>603</v>
      </c>
    </row>
    <row r="2" spans="1:35">
      <c r="C2">
        <v>1989</v>
      </c>
      <c r="D2">
        <f t="shared" ref="D2:AI2" si="0">C2+1</f>
        <v>1990</v>
      </c>
      <c r="E2">
        <f t="shared" si="0"/>
        <v>1991</v>
      </c>
      <c r="F2">
        <f t="shared" si="0"/>
        <v>1992</v>
      </c>
      <c r="G2">
        <f t="shared" si="0"/>
        <v>1993</v>
      </c>
      <c r="H2">
        <f t="shared" si="0"/>
        <v>1994</v>
      </c>
      <c r="I2">
        <f>H2+1</f>
        <v>1995</v>
      </c>
      <c r="J2">
        <f t="shared" si="0"/>
        <v>1996</v>
      </c>
      <c r="K2">
        <f t="shared" si="0"/>
        <v>1997</v>
      </c>
      <c r="L2">
        <f t="shared" si="0"/>
        <v>1998</v>
      </c>
      <c r="M2">
        <f t="shared" si="0"/>
        <v>1999</v>
      </c>
      <c r="N2">
        <f t="shared" si="0"/>
        <v>2000</v>
      </c>
      <c r="O2">
        <f>N2+1</f>
        <v>2001</v>
      </c>
      <c r="P2">
        <f t="shared" si="0"/>
        <v>2002</v>
      </c>
      <c r="Q2">
        <f t="shared" si="0"/>
        <v>2003</v>
      </c>
      <c r="R2">
        <f t="shared" si="0"/>
        <v>2004</v>
      </c>
      <c r="S2">
        <f t="shared" si="0"/>
        <v>2005</v>
      </c>
      <c r="T2">
        <f t="shared" si="0"/>
        <v>2006</v>
      </c>
      <c r="U2">
        <f t="shared" si="0"/>
        <v>2007</v>
      </c>
      <c r="V2">
        <f t="shared" si="0"/>
        <v>2008</v>
      </c>
      <c r="W2">
        <f t="shared" si="0"/>
        <v>2009</v>
      </c>
      <c r="X2">
        <f>W2+1</f>
        <v>2010</v>
      </c>
      <c r="Y2">
        <f t="shared" si="0"/>
        <v>2011</v>
      </c>
      <c r="Z2">
        <f t="shared" si="0"/>
        <v>2012</v>
      </c>
      <c r="AA2">
        <f t="shared" si="0"/>
        <v>2013</v>
      </c>
      <c r="AB2">
        <f t="shared" si="0"/>
        <v>2014</v>
      </c>
      <c r="AC2">
        <f t="shared" si="0"/>
        <v>2015</v>
      </c>
      <c r="AD2">
        <f>AC2+1</f>
        <v>2016</v>
      </c>
      <c r="AE2">
        <f t="shared" si="0"/>
        <v>2017</v>
      </c>
      <c r="AF2">
        <f>AE2+1</f>
        <v>2018</v>
      </c>
      <c r="AG2">
        <f t="shared" si="0"/>
        <v>2019</v>
      </c>
      <c r="AH2">
        <f t="shared" si="0"/>
        <v>2020</v>
      </c>
      <c r="AI2">
        <f t="shared" si="0"/>
        <v>2021</v>
      </c>
    </row>
    <row r="3" spans="1:35">
      <c r="B3" t="s">
        <v>66</v>
      </c>
      <c r="C3" s="756">
        <f>'Popn, Inflation, GDP, Trade'!L3</f>
        <v>4057406</v>
      </c>
      <c r="D3" s="756">
        <f>'Popn, Inflation, GDP, Trade'!M3</f>
        <v>4157903</v>
      </c>
      <c r="E3" s="756">
        <f>'Popn, Inflation, GDP, Trade'!N3</f>
        <v>4261933</v>
      </c>
      <c r="F3" s="756">
        <f>'Popn, Inflation, GDP, Trade'!O3</f>
        <v>4369407</v>
      </c>
      <c r="G3" s="756">
        <f>'Popn, Inflation, GDP, Trade'!P3</f>
        <v>4480689</v>
      </c>
      <c r="H3" s="756">
        <f>'Popn, Inflation, GDP, Trade'!Q3</f>
        <v>4595761</v>
      </c>
      <c r="I3" s="756">
        <f>'Popn, Inflation, GDP, Trade'!R3</f>
        <v>4715929</v>
      </c>
      <c r="J3" s="756">
        <f>'Popn, Inflation, GDP, Trade'!S3</f>
        <v>4841020</v>
      </c>
      <c r="K3" s="756">
        <f>'Popn, Inflation, GDP, Trade'!T3</f>
        <v>4970823</v>
      </c>
      <c r="L3" s="756">
        <f>'Popn, Inflation, GDP, Trade'!U3</f>
        <v>5104516</v>
      </c>
      <c r="M3" s="756">
        <f>'Popn, Inflation, GDP, Trade'!V3</f>
        <v>5240941</v>
      </c>
      <c r="N3" s="756">
        <f>'Popn, Inflation, GDP, Trade'!W3</f>
        <v>5379226</v>
      </c>
      <c r="O3" s="756">
        <f>'Popn, Inflation, GDP, Trade'!X3</f>
        <v>5518971</v>
      </c>
      <c r="P3" s="756">
        <f>'Popn, Inflation, GDP, Trade'!Y3</f>
        <v>5660267</v>
      </c>
      <c r="Q3" s="756">
        <f>'Popn, Inflation, GDP, Trade'!Z3</f>
        <v>5803302</v>
      </c>
      <c r="R3" s="756">
        <f>'Popn, Inflation, GDP, Trade'!AA3</f>
        <v>5948461</v>
      </c>
      <c r="S3" s="756">
        <f>'Popn, Inflation, GDP, Trade'!AB3</f>
        <v>6095959</v>
      </c>
      <c r="T3" s="756">
        <f>'Popn, Inflation, GDP, Trade'!AC3</f>
        <v>6245797</v>
      </c>
      <c r="U3" s="756">
        <f>'Popn, Inflation, GDP, Trade'!AD3</f>
        <v>6397623</v>
      </c>
      <c r="V3" s="756">
        <f>'Popn, Inflation, GDP, Trade'!AE3</f>
        <v>6550877</v>
      </c>
      <c r="W3" s="756">
        <f>'Popn, Inflation, GDP, Trade'!AF3</f>
        <v>6704829</v>
      </c>
      <c r="X3" s="756">
        <f>'Popn, Inflation, GDP, Trade'!AG3</f>
        <v>6858945</v>
      </c>
      <c r="Y3" s="756">
        <f>'Popn, Inflation, GDP, Trade'!AH3</f>
        <v>7012977</v>
      </c>
      <c r="Z3" s="756">
        <f>'Popn, Inflation, GDP, Trade'!AI3</f>
        <v>7167010</v>
      </c>
      <c r="AA3" s="756">
        <f>'Popn, Inflation, GDP, Trade'!AJ3</f>
        <v>7308864</v>
      </c>
      <c r="AB3" s="756">
        <f>'Popn, Inflation, GDP, Trade'!AK3</f>
        <v>7463577</v>
      </c>
      <c r="AC3" s="756">
        <f>'Popn, Inflation, GDP, Trade'!AL3</f>
        <v>7619321</v>
      </c>
      <c r="AD3" s="756">
        <f>AC3*(1+AC4)</f>
        <v>7778314.9421572257</v>
      </c>
      <c r="AE3" s="756"/>
      <c r="AF3" s="756"/>
      <c r="AG3" s="756"/>
    </row>
    <row r="4" spans="1:35">
      <c r="B4" t="s">
        <v>573</v>
      </c>
      <c r="C4" s="757"/>
      <c r="D4" s="757">
        <f t="shared" ref="D4:AB4" si="1">D3/C3-1</f>
        <v>2.4768780841749605E-2</v>
      </c>
      <c r="E4" s="757">
        <f t="shared" si="1"/>
        <v>2.501982369478073E-2</v>
      </c>
      <c r="F4" s="757">
        <f t="shared" si="1"/>
        <v>2.5217196046958046E-2</v>
      </c>
      <c r="G4" s="757">
        <f t="shared" si="1"/>
        <v>2.5468444573828908E-2</v>
      </c>
      <c r="H4" s="757">
        <f t="shared" si="1"/>
        <v>2.5681764567904608E-2</v>
      </c>
      <c r="I4" s="757">
        <f t="shared" si="1"/>
        <v>2.6147573818568803E-2</v>
      </c>
      <c r="J4" s="757">
        <f t="shared" si="1"/>
        <v>2.652520850080653E-2</v>
      </c>
      <c r="K4" s="757">
        <f t="shared" si="1"/>
        <v>2.6813150947527564E-2</v>
      </c>
      <c r="L4" s="757">
        <f t="shared" si="1"/>
        <v>2.6895546270708115E-2</v>
      </c>
      <c r="M4" s="757">
        <f t="shared" si="1"/>
        <v>2.6726334093183368E-2</v>
      </c>
      <c r="N4" s="757">
        <f t="shared" si="1"/>
        <v>2.6385528858271723E-2</v>
      </c>
      <c r="O4" s="757">
        <f t="shared" si="1"/>
        <v>2.5978644511310822E-2</v>
      </c>
      <c r="P4" s="757">
        <f t="shared" si="1"/>
        <v>2.5601873972521227E-2</v>
      </c>
      <c r="Q4" s="757">
        <f t="shared" si="1"/>
        <v>2.5270009347615474E-2</v>
      </c>
      <c r="R4" s="757">
        <f t="shared" si="1"/>
        <v>2.5013173534653266E-2</v>
      </c>
      <c r="S4" s="757">
        <f t="shared" si="1"/>
        <v>2.4795993451079301E-2</v>
      </c>
      <c r="T4" s="757">
        <f t="shared" si="1"/>
        <v>2.4579889726948689E-2</v>
      </c>
      <c r="U4" s="757">
        <f t="shared" si="1"/>
        <v>2.4308506984777045E-2</v>
      </c>
      <c r="V4" s="757">
        <f t="shared" si="1"/>
        <v>2.3954834475241826E-2</v>
      </c>
      <c r="W4" s="757">
        <f t="shared" si="1"/>
        <v>2.3500975518239819E-2</v>
      </c>
      <c r="X4" s="757">
        <f t="shared" si="1"/>
        <v>2.2985821114900995E-2</v>
      </c>
      <c r="Y4" s="757">
        <f t="shared" si="1"/>
        <v>2.2457097993933361E-2</v>
      </c>
      <c r="Z4" s="757">
        <f t="shared" si="1"/>
        <v>2.1963996174520384E-2</v>
      </c>
      <c r="AA4" s="757">
        <f t="shared" si="1"/>
        <v>1.9792633190130804E-2</v>
      </c>
      <c r="AB4" s="757">
        <f t="shared" si="1"/>
        <v>2.1167858643969861E-2</v>
      </c>
      <c r="AC4" s="757">
        <f>AC3/AB3-1</f>
        <v>2.0867206166694574E-2</v>
      </c>
      <c r="AD4" s="756"/>
      <c r="AE4" s="756"/>
      <c r="AF4" s="756"/>
      <c r="AG4" s="756"/>
    </row>
    <row r="5" spans="1:35">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6"/>
      <c r="AE5" s="756"/>
      <c r="AF5" s="756"/>
      <c r="AG5" s="756"/>
    </row>
    <row r="6" spans="1:35">
      <c r="C6">
        <v>1989</v>
      </c>
      <c r="D6">
        <f t="shared" ref="D6:AI6" si="2">C6+1</f>
        <v>1990</v>
      </c>
      <c r="E6">
        <f t="shared" si="2"/>
        <v>1991</v>
      </c>
      <c r="F6">
        <f t="shared" si="2"/>
        <v>1992</v>
      </c>
      <c r="G6">
        <f t="shared" si="2"/>
        <v>1993</v>
      </c>
      <c r="H6">
        <f t="shared" si="2"/>
        <v>1994</v>
      </c>
      <c r="I6">
        <f>H6+1</f>
        <v>1995</v>
      </c>
      <c r="J6">
        <f t="shared" si="2"/>
        <v>1996</v>
      </c>
      <c r="K6">
        <f t="shared" si="2"/>
        <v>1997</v>
      </c>
      <c r="L6">
        <f t="shared" si="2"/>
        <v>1998</v>
      </c>
      <c r="M6">
        <f t="shared" si="2"/>
        <v>1999</v>
      </c>
      <c r="N6">
        <f t="shared" si="2"/>
        <v>2000</v>
      </c>
      <c r="O6">
        <f>N6+1</f>
        <v>2001</v>
      </c>
      <c r="P6">
        <f t="shared" si="2"/>
        <v>2002</v>
      </c>
      <c r="Q6">
        <f t="shared" si="2"/>
        <v>2003</v>
      </c>
      <c r="R6">
        <f t="shared" si="2"/>
        <v>2004</v>
      </c>
      <c r="S6">
        <f t="shared" si="2"/>
        <v>2005</v>
      </c>
      <c r="T6">
        <f t="shared" si="2"/>
        <v>2006</v>
      </c>
      <c r="U6">
        <f t="shared" si="2"/>
        <v>2007</v>
      </c>
      <c r="V6">
        <f t="shared" si="2"/>
        <v>2008</v>
      </c>
      <c r="W6">
        <f t="shared" si="2"/>
        <v>2009</v>
      </c>
      <c r="X6">
        <f>W6+1</f>
        <v>2010</v>
      </c>
      <c r="Y6">
        <f t="shared" si="2"/>
        <v>2011</v>
      </c>
      <c r="Z6">
        <f t="shared" si="2"/>
        <v>2012</v>
      </c>
      <c r="AA6">
        <f t="shared" si="2"/>
        <v>2013</v>
      </c>
      <c r="AB6">
        <f t="shared" si="2"/>
        <v>2014</v>
      </c>
      <c r="AC6">
        <f t="shared" si="2"/>
        <v>2015</v>
      </c>
      <c r="AD6">
        <f>AC6+1</f>
        <v>2016</v>
      </c>
      <c r="AE6">
        <f t="shared" si="2"/>
        <v>2017</v>
      </c>
      <c r="AF6">
        <f>AE6+1</f>
        <v>2018</v>
      </c>
      <c r="AG6">
        <f t="shared" si="2"/>
        <v>2019</v>
      </c>
      <c r="AH6">
        <f t="shared" si="2"/>
        <v>2020</v>
      </c>
      <c r="AI6">
        <f t="shared" si="2"/>
        <v>2021</v>
      </c>
    </row>
    <row r="7" spans="1:35">
      <c r="B7" t="s">
        <v>69</v>
      </c>
      <c r="C7" s="759">
        <f>'Popn, Inflation, GDP, Trade'!L8/100</f>
        <v>4.4800000000000006E-2</v>
      </c>
      <c r="D7" s="759">
        <f>'Popn, Inflation, GDP, Trade'!M8/100</f>
        <v>6.9530000000000008E-2</v>
      </c>
      <c r="E7" s="759">
        <f>'Popn, Inflation, GDP, Trade'!N8/100</f>
        <v>6.966E-2</v>
      </c>
      <c r="F7" s="759">
        <f>'Popn, Inflation, GDP, Trade'!O8/100</f>
        <v>4.3099999999999999E-2</v>
      </c>
      <c r="G7" s="759">
        <f>'Popn, Inflation, GDP, Trade'!P8/100</f>
        <v>4.9739999999999999E-2</v>
      </c>
      <c r="H7" s="759">
        <f>'Popn, Inflation, GDP, Trade'!Q8/100</f>
        <v>2.8530000000000003E-2</v>
      </c>
      <c r="I7" s="759">
        <f>'Popn, Inflation, GDP, Trade'!R8/100</f>
        <v>0.17280999999999999</v>
      </c>
      <c r="J7" s="759">
        <f>'Popn, Inflation, GDP, Trade'!S8/100</f>
        <v>0.11631999999999999</v>
      </c>
      <c r="K7" s="759">
        <f>'Popn, Inflation, GDP, Trade'!T8/100</f>
        <v>3.943E-2</v>
      </c>
      <c r="L7" s="759">
        <f>'Popn, Inflation, GDP, Trade'!U8/100</f>
        <v>0.13589999999999999</v>
      </c>
      <c r="M7" s="759">
        <f>'Popn, Inflation, GDP, Trade'!V8/100</f>
        <v>0.14932000000000001</v>
      </c>
      <c r="N7" s="759">
        <f>'Popn, Inflation, GDP, Trade'!W8/100</f>
        <v>0.15595999999999999</v>
      </c>
      <c r="O7" s="759">
        <f>'Popn, Inflation, GDP, Trade'!X8/100</f>
        <v>9.289E-2</v>
      </c>
      <c r="P7" s="759">
        <f>'Popn, Inflation, GDP, Trade'!Y8/100</f>
        <v>0.11796</v>
      </c>
      <c r="Q7" s="759">
        <f>'Popn, Inflation, GDP, Trade'!Z8/100</f>
        <v>0.14718000000000001</v>
      </c>
      <c r="R7" s="759">
        <f>'Popn, Inflation, GDP, Trade'!AA8/100</f>
        <v>2.1190000000000001E-2</v>
      </c>
      <c r="S7" s="759">
        <f>'Popn, Inflation, GDP, Trade'!AB8/100</f>
        <v>1.823E-2</v>
      </c>
      <c r="T7" s="759">
        <f>'Popn, Inflation, GDP, Trade'!AC8/100</f>
        <v>2.3700000000000002E-2</v>
      </c>
      <c r="U7" s="759">
        <f>'Popn, Inflation, GDP, Trade'!AD8/100</f>
        <v>9.11E-3</v>
      </c>
      <c r="V7" s="759">
        <f>'Popn, Inflation, GDP, Trade'!AE8/100</f>
        <v>0.10800000000000001</v>
      </c>
      <c r="W7" s="759">
        <f>'Popn, Inflation, GDP, Trade'!AF8/100</f>
        <v>6.9129999999999997E-2</v>
      </c>
      <c r="X7" s="759">
        <f>'Popn, Inflation, GDP, Trade'!AG8/100</f>
        <v>5.1020000000000003E-2</v>
      </c>
      <c r="Y7" s="759">
        <f>'Popn, Inflation, GDP, Trade'!AH8/100</f>
        <v>4.4409999999999998E-2</v>
      </c>
      <c r="Z7" s="759">
        <f>'Popn, Inflation, GDP, Trade'!AI8/100</f>
        <v>4.5370000000000001E-2</v>
      </c>
      <c r="AA7" s="759">
        <f>'Popn, Inflation, GDP, Trade'!AJ8/100</f>
        <v>4.9599999999999998E-2</v>
      </c>
      <c r="AB7" s="759">
        <f>'Popn, Inflation, GDP, Trade'!AK8/100</f>
        <v>5.2220000000000003E-2</v>
      </c>
      <c r="AC7" s="759">
        <f>'Popn, Inflation, GDP, Trade'!AL8/100</f>
        <v>5.9960000000000006E-2</v>
      </c>
      <c r="AD7" s="759">
        <f>'Popn, Inflation, GDP, Trade'!AM8/100</f>
        <v>6.9070000000000006E-2</v>
      </c>
      <c r="AE7" s="759">
        <f>'Popn, Inflation, GDP, Trade'!AN8/100</f>
        <v>7.4999999999999997E-2</v>
      </c>
      <c r="AF7" s="759">
        <f>'Popn, Inflation, GDP, Trade'!AO8/100</f>
        <v>6.4950000000000008E-2</v>
      </c>
      <c r="AG7" s="759">
        <f>'Popn, Inflation, GDP, Trade'!AP8/100</f>
        <v>0.06</v>
      </c>
      <c r="AH7" s="759">
        <f>'Popn, Inflation, GDP, Trade'!AQ8/100</f>
        <v>0.06</v>
      </c>
      <c r="AI7" s="759">
        <f>'Popn, Inflation, GDP, Trade'!AR8/100</f>
        <v>0.06</v>
      </c>
    </row>
    <row r="8" spans="1:35">
      <c r="B8" t="s">
        <v>548</v>
      </c>
      <c r="C8">
        <f t="shared" ref="C8:J8" si="3">D8/(1+D7)</f>
        <v>50.209385415079907</v>
      </c>
      <c r="D8">
        <f t="shared" si="3"/>
        <v>53.700443982990421</v>
      </c>
      <c r="E8">
        <f t="shared" si="3"/>
        <v>57.44121691084554</v>
      </c>
      <c r="F8">
        <f t="shared" si="3"/>
        <v>59.916933359702981</v>
      </c>
      <c r="G8">
        <f t="shared" si="3"/>
        <v>62.897201625014603</v>
      </c>
      <c r="H8">
        <f t="shared" si="3"/>
        <v>64.691658787376269</v>
      </c>
      <c r="I8">
        <f t="shared" si="3"/>
        <v>75.871024342422757</v>
      </c>
      <c r="J8">
        <f t="shared" si="3"/>
        <v>84.696341893933365</v>
      </c>
      <c r="K8">
        <f>L8/(1+L7)</f>
        <v>88.035918654811169</v>
      </c>
      <c r="L8">
        <v>100</v>
      </c>
      <c r="M8">
        <f>L8*(1+M7)</f>
        <v>114.93199999999999</v>
      </c>
      <c r="N8">
        <f t="shared" ref="N8:AC8" si="4">M8*(1+N7)</f>
        <v>132.85679471999998</v>
      </c>
      <c r="O8">
        <f t="shared" si="4"/>
        <v>145.19786238154077</v>
      </c>
      <c r="P8">
        <f t="shared" si="4"/>
        <v>162.32540222806733</v>
      </c>
      <c r="Q8">
        <f t="shared" si="4"/>
        <v>186.21645492799431</v>
      </c>
      <c r="R8">
        <f t="shared" si="4"/>
        <v>190.16238160791852</v>
      </c>
      <c r="S8">
        <f t="shared" si="4"/>
        <v>193.62904182463086</v>
      </c>
      <c r="T8">
        <f t="shared" si="4"/>
        <v>198.21805011587463</v>
      </c>
      <c r="U8">
        <f t="shared" si="4"/>
        <v>200.02381655243025</v>
      </c>
      <c r="V8">
        <f t="shared" si="4"/>
        <v>221.62638874009272</v>
      </c>
      <c r="W8">
        <f t="shared" si="4"/>
        <v>236.94742099369532</v>
      </c>
      <c r="X8">
        <f t="shared" si="4"/>
        <v>249.03647841279366</v>
      </c>
      <c r="Y8">
        <f t="shared" si="4"/>
        <v>260.09618841910583</v>
      </c>
      <c r="Z8">
        <f t="shared" si="4"/>
        <v>271.89675248768066</v>
      </c>
      <c r="AA8">
        <f t="shared" si="4"/>
        <v>285.38283141106962</v>
      </c>
      <c r="AB8">
        <f t="shared" si="4"/>
        <v>300.28552286735567</v>
      </c>
      <c r="AC8">
        <f t="shared" si="4"/>
        <v>318.2906428184823</v>
      </c>
    </row>
    <row r="9" spans="1:35">
      <c r="B9" t="s">
        <v>549</v>
      </c>
      <c r="C9">
        <f t="shared" ref="C9:AA9" si="5">D9/(1+D7)</f>
        <v>15.774697292535178</v>
      </c>
      <c r="D9">
        <f t="shared" si="5"/>
        <v>16.87151199528515</v>
      </c>
      <c r="E9">
        <f t="shared" si="5"/>
        <v>18.046781520876714</v>
      </c>
      <c r="F9">
        <f t="shared" si="5"/>
        <v>18.824597804426499</v>
      </c>
      <c r="G9">
        <f t="shared" si="5"/>
        <v>19.760933299218671</v>
      </c>
      <c r="H9">
        <f t="shared" si="5"/>
        <v>20.324712726245377</v>
      </c>
      <c r="I9">
        <f t="shared" si="5"/>
        <v>23.83702633246784</v>
      </c>
      <c r="J9">
        <f t="shared" si="5"/>
        <v>26.609749235460498</v>
      </c>
      <c r="K9">
        <f t="shared" si="5"/>
        <v>27.658971647814706</v>
      </c>
      <c r="L9">
        <f t="shared" si="5"/>
        <v>31.41782589475272</v>
      </c>
      <c r="M9">
        <f t="shared" si="5"/>
        <v>36.109135657357193</v>
      </c>
      <c r="N9">
        <f t="shared" si="5"/>
        <v>41.740716454478616</v>
      </c>
      <c r="O9">
        <f t="shared" si="5"/>
        <v>45.618011605935131</v>
      </c>
      <c r="P9">
        <f t="shared" si="5"/>
        <v>50.999112254971244</v>
      </c>
      <c r="Q9">
        <f t="shared" si="5"/>
        <v>58.505161596657921</v>
      </c>
      <c r="R9">
        <f t="shared" si="5"/>
        <v>59.744885970891104</v>
      </c>
      <c r="S9">
        <f t="shared" si="5"/>
        <v>60.834035242140445</v>
      </c>
      <c r="T9">
        <f t="shared" si="5"/>
        <v>62.275801877379173</v>
      </c>
      <c r="U9">
        <f t="shared" si="5"/>
        <v>62.843134432482096</v>
      </c>
      <c r="V9">
        <f t="shared" si="5"/>
        <v>69.630192951190168</v>
      </c>
      <c r="W9">
        <f t="shared" si="5"/>
        <v>74.44372818990594</v>
      </c>
      <c r="X9">
        <f t="shared" si="5"/>
        <v>78.241847202154943</v>
      </c>
      <c r="Y9">
        <f t="shared" si="5"/>
        <v>81.716567636402644</v>
      </c>
      <c r="Z9">
        <f t="shared" si="5"/>
        <v>85.424048310066226</v>
      </c>
      <c r="AA9">
        <f t="shared" si="5"/>
        <v>89.661081106245518</v>
      </c>
      <c r="AB9">
        <f>AC9/(1+AC7)</f>
        <v>94.343182761613647</v>
      </c>
      <c r="AC9">
        <v>100</v>
      </c>
      <c r="AD9">
        <f t="shared" ref="AD9:AI9" si="6">AC9*(1+AD7)</f>
        <v>106.907</v>
      </c>
      <c r="AE9">
        <f t="shared" si="6"/>
        <v>114.92502499999999</v>
      </c>
      <c r="AF9">
        <f t="shared" si="6"/>
        <v>122.38940537374999</v>
      </c>
      <c r="AG9">
        <f t="shared" si="6"/>
        <v>129.73276969617501</v>
      </c>
      <c r="AH9">
        <f t="shared" si="6"/>
        <v>137.51673587794551</v>
      </c>
      <c r="AI9">
        <f t="shared" si="6"/>
        <v>145.76774003062224</v>
      </c>
    </row>
    <row r="10" spans="1:35">
      <c r="B10" t="s">
        <v>547</v>
      </c>
      <c r="C10">
        <f>'GDP (Tb1)'!B66</f>
        <v>3045.7</v>
      </c>
      <c r="D10">
        <f>'GDP (Tb1)'!C66</f>
        <v>3076.1</v>
      </c>
      <c r="E10">
        <f>'GDP (Tb1)'!D66</f>
        <v>3605.5</v>
      </c>
      <c r="F10">
        <f>'GDP (Tb1)'!E66</f>
        <v>4223</v>
      </c>
      <c r="G10">
        <f>'GDP (Tb1)'!F66</f>
        <v>4867.1000000000004</v>
      </c>
      <c r="H10">
        <f>'GDP (Tb1)'!G66</f>
        <v>5530.2103703592356</v>
      </c>
      <c r="I10">
        <f>'GDP (Tb1)'!H66</f>
        <v>6194.7652283638399</v>
      </c>
      <c r="J10">
        <f>'GDP (Tb1)'!I66</f>
        <v>6794.7336339524136</v>
      </c>
      <c r="K10">
        <f>'GDP (Tb1)'!J66</f>
        <v>7079.6110145337952</v>
      </c>
      <c r="L10">
        <f>'GDP (Tb1)'!K66</f>
        <v>7803.5855116358662</v>
      </c>
      <c r="M10">
        <f>'GDP (Tb1)'!L66</f>
        <v>8828.2526411261788</v>
      </c>
      <c r="N10">
        <f>'GDP (Tb1)'!M66</f>
        <v>9735.8993883195981</v>
      </c>
      <c r="O10">
        <f>'GDP (Tb1)'!N66</f>
        <v>10396.289593878231</v>
      </c>
      <c r="P10">
        <f>'GDP (Tb1)'!O66</f>
        <v>11871.9</v>
      </c>
      <c r="Q10">
        <f>'GDP (Tb1)'!P66</f>
        <v>13241.4</v>
      </c>
      <c r="R10">
        <f>'GDP (Tb1)'!Q66</f>
        <v>13459.3</v>
      </c>
      <c r="S10">
        <f>'GDP (Tb1)'!R66</f>
        <v>15094.7</v>
      </c>
      <c r="T10">
        <f>'GDP (Tb1)'!S66</f>
        <v>16896.5</v>
      </c>
      <c r="U10">
        <f>'GDP (Tb1)'!T66</f>
        <v>18798.400000000001</v>
      </c>
      <c r="V10">
        <f>'GDP (Tb1)'!U66</f>
        <v>21601.3</v>
      </c>
      <c r="W10">
        <f>'GDP (Tb1)'!V66</f>
        <v>22331</v>
      </c>
      <c r="X10">
        <f>'GDP (Tb1)'!W66</f>
        <v>26395.3</v>
      </c>
      <c r="Y10">
        <f>'GDP (Tb1)'!X66</f>
        <v>30618.400000000001</v>
      </c>
      <c r="Z10">
        <f>'GDP (Tb1)'!Y66</f>
        <v>32133</v>
      </c>
      <c r="AA10">
        <f>'GDP (Tb1)'!Z66</f>
        <v>34321.599999999999</v>
      </c>
      <c r="AB10">
        <f>'GDP (Tb1)'!AA66</f>
        <v>43279.199999999997</v>
      </c>
      <c r="AC10">
        <f>'GDP (Tb1)'!AB66</f>
        <v>47259.7</v>
      </c>
      <c r="AD10">
        <f>'GDP (Tb1)'!AC66</f>
        <v>51386.400000000001</v>
      </c>
    </row>
    <row r="11" spans="1:35">
      <c r="B11" t="s">
        <v>574</v>
      </c>
      <c r="C11">
        <f t="shared" ref="C11:AB11" si="7">C10/C9*100</f>
        <v>19307.502030110398</v>
      </c>
      <c r="D11">
        <f t="shared" si="7"/>
        <v>18232.509337987223</v>
      </c>
      <c r="E11">
        <f t="shared" si="7"/>
        <v>19978.631623755839</v>
      </c>
      <c r="F11">
        <f t="shared" si="7"/>
        <v>22433.41421619635</v>
      </c>
      <c r="G11">
        <f t="shared" si="7"/>
        <v>24629.909560964112</v>
      </c>
      <c r="H11">
        <f t="shared" si="7"/>
        <v>27209.291687641195</v>
      </c>
      <c r="I11">
        <f t="shared" si="7"/>
        <v>25987.995071038284</v>
      </c>
      <c r="J11">
        <f t="shared" si="7"/>
        <v>25534.752596982999</v>
      </c>
      <c r="K11">
        <f t="shared" si="7"/>
        <v>25596.074592647208</v>
      </c>
      <c r="L11">
        <f t="shared" si="7"/>
        <v>24838.082487875745</v>
      </c>
      <c r="M11">
        <f t="shared" si="7"/>
        <v>24448.806321198754</v>
      </c>
      <c r="N11">
        <f t="shared" si="7"/>
        <v>23324.705983274933</v>
      </c>
      <c r="O11">
        <f t="shared" si="7"/>
        <v>22789.878883115594</v>
      </c>
      <c r="P11">
        <f t="shared" si="7"/>
        <v>23278.640499948629</v>
      </c>
      <c r="Q11">
        <f t="shared" si="7"/>
        <v>22632.874841518955</v>
      </c>
      <c r="R11">
        <f t="shared" si="7"/>
        <v>22527.953282156464</v>
      </c>
      <c r="S11">
        <f t="shared" si="7"/>
        <v>24812.919182358833</v>
      </c>
      <c r="T11">
        <f t="shared" si="7"/>
        <v>27131.726112927692</v>
      </c>
      <c r="U11">
        <f t="shared" si="7"/>
        <v>29913.211951890742</v>
      </c>
      <c r="V11">
        <f t="shared" si="7"/>
        <v>31022.892633863903</v>
      </c>
      <c r="W11">
        <f t="shared" si="7"/>
        <v>29997.154284150871</v>
      </c>
      <c r="X11">
        <f t="shared" si="7"/>
        <v>33735.527654149017</v>
      </c>
      <c r="Y11">
        <f t="shared" si="7"/>
        <v>37469.02358434385</v>
      </c>
      <c r="Z11">
        <f t="shared" si="7"/>
        <v>37615.871216224608</v>
      </c>
      <c r="AA11">
        <f t="shared" si="7"/>
        <v>38279.261834161909</v>
      </c>
      <c r="AB11">
        <f t="shared" si="7"/>
        <v>45874.220831999999</v>
      </c>
      <c r="AC11">
        <f>AC10/AC9*100</f>
        <v>47259.7</v>
      </c>
    </row>
    <row r="12" spans="1:35">
      <c r="B12" t="s">
        <v>575</v>
      </c>
      <c r="C12" s="758">
        <f>'Popn, Inflation, GDP, Trade'!L20</f>
        <v>8029.9999999999991</v>
      </c>
      <c r="D12" s="758">
        <f>'Popn, Inflation, GDP, Trade'!M20</f>
        <v>7790</v>
      </c>
      <c r="E12" s="758">
        <f>'Popn, Inflation, GDP, Trade'!N20</f>
        <v>8534</v>
      </c>
      <c r="F12" s="758">
        <f>'Popn, Inflation, GDP, Trade'!O20</f>
        <v>9714</v>
      </c>
      <c r="G12" s="758">
        <f>'Popn, Inflation, GDP, Trade'!P20</f>
        <v>11482</v>
      </c>
      <c r="H12" s="758">
        <f>'Popn, Inflation, GDP, Trade'!Q20</f>
        <v>12165</v>
      </c>
      <c r="I12" s="758">
        <f>'Popn, Inflation, GDP, Trade'!R20</f>
        <v>11746</v>
      </c>
      <c r="J12" s="758">
        <f>'Popn, Inflation, GDP, Trade'!S20</f>
        <v>12521</v>
      </c>
      <c r="K12" s="758">
        <f>'Popn, Inflation, GDP, Trade'!T20</f>
        <v>11727</v>
      </c>
      <c r="L12" s="758">
        <f>'Popn, Inflation, GDP, Trade'!U20</f>
        <v>12276</v>
      </c>
      <c r="M12" s="758">
        <f>'Popn, Inflation, GDP, Trade'!V20</f>
        <v>12503</v>
      </c>
      <c r="N12" s="758">
        <f>'Popn, Inflation, GDP, Trade'!W20</f>
        <v>12196</v>
      </c>
      <c r="O12" s="758">
        <f>'Popn, Inflation, GDP, Trade'!X20</f>
        <v>12191</v>
      </c>
      <c r="P12" s="758">
        <f>'Popn, Inflation, GDP, Trade'!Y20</f>
        <v>12436</v>
      </c>
      <c r="Q12" s="758">
        <f>'Popn, Inflation, GDP, Trade'!Z20</f>
        <v>12981</v>
      </c>
      <c r="R12" s="758">
        <f>'Popn, Inflation, GDP, Trade'!AA20</f>
        <v>13055</v>
      </c>
      <c r="S12" s="758">
        <f>'Popn, Inflation, GDP, Trade'!AB20</f>
        <v>13568</v>
      </c>
      <c r="T12" s="758">
        <f>'Popn, Inflation, GDP, Trade'!AC20</f>
        <v>13879</v>
      </c>
      <c r="U12" s="758">
        <f>'Popn, Inflation, GDP, Trade'!AD20</f>
        <v>15090</v>
      </c>
      <c r="V12" s="758">
        <f>'Popn, Inflation, GDP, Trade'!AE20</f>
        <v>15627</v>
      </c>
      <c r="W12" s="758">
        <f>'Popn, Inflation, GDP, Trade'!AF20</f>
        <v>16085.999999999998</v>
      </c>
      <c r="X12" s="758">
        <f>'Popn, Inflation, GDP, Trade'!AG20</f>
        <v>17954</v>
      </c>
      <c r="Y12" s="758">
        <f>'Popn, Inflation, GDP, Trade'!AH20</f>
        <v>18620</v>
      </c>
      <c r="Z12" s="758">
        <f>'Popn, Inflation, GDP, Trade'!AI20</f>
        <v>19762</v>
      </c>
      <c r="AA12" s="758">
        <f>'Popn, Inflation, GDP, Trade'!AJ20</f>
        <v>20698</v>
      </c>
      <c r="AB12" s="758">
        <f>'Popn, Inflation, GDP, Trade'!AK20</f>
        <v>22220</v>
      </c>
      <c r="AC12" s="758">
        <f>'Popn, Inflation, GDP, Trade'!AL20</f>
        <v>23691</v>
      </c>
      <c r="AD12" s="758">
        <f>'Popn, Inflation, GDP, Trade'!AM20</f>
        <v>24293</v>
      </c>
      <c r="AE12" s="758">
        <f>'Popn, Inflation, GDP, Trade'!AN20</f>
        <v>25010</v>
      </c>
      <c r="AF12" s="758">
        <f>'Popn, Inflation, GDP, Trade'!AO20</f>
        <v>25632</v>
      </c>
      <c r="AG12" s="758">
        <f>'Popn, Inflation, GDP, Trade'!AP20</f>
        <v>26496</v>
      </c>
      <c r="AH12" s="758">
        <f>'Popn, Inflation, GDP, Trade'!AQ20</f>
        <v>27394</v>
      </c>
      <c r="AI12" s="758">
        <f>'Popn, Inflation, GDP, Trade'!AR20</f>
        <v>28330</v>
      </c>
    </row>
    <row r="13" spans="1:35">
      <c r="C13" s="758"/>
      <c r="D13" s="758"/>
      <c r="E13" s="758"/>
      <c r="F13" s="758"/>
      <c r="G13" s="758"/>
      <c r="H13" s="758"/>
      <c r="I13" s="758"/>
      <c r="J13" s="758"/>
      <c r="K13" s="758"/>
      <c r="L13" s="758"/>
      <c r="M13" s="758"/>
      <c r="N13" s="758"/>
      <c r="O13" s="758"/>
      <c r="P13" s="758"/>
      <c r="Q13" s="758"/>
      <c r="R13" s="758"/>
      <c r="S13" s="758"/>
      <c r="T13" s="758"/>
      <c r="U13" s="758"/>
      <c r="V13" s="758"/>
      <c r="W13" s="758"/>
      <c r="X13" s="758"/>
      <c r="Y13" s="758"/>
      <c r="Z13" s="758"/>
      <c r="AA13" s="758"/>
      <c r="AB13" s="758"/>
      <c r="AC13" s="758">
        <v>2015</v>
      </c>
      <c r="AD13" s="758"/>
      <c r="AE13" s="758"/>
      <c r="AF13" s="758"/>
      <c r="AG13" s="758"/>
      <c r="AH13" s="758"/>
      <c r="AI13" s="758"/>
    </row>
    <row r="14" spans="1:35">
      <c r="C14">
        <v>1989</v>
      </c>
      <c r="D14">
        <f t="shared" ref="D14:AI17" si="8">C14+1</f>
        <v>1990</v>
      </c>
      <c r="E14">
        <f t="shared" si="8"/>
        <v>1991</v>
      </c>
      <c r="F14">
        <f t="shared" si="8"/>
        <v>1992</v>
      </c>
      <c r="G14">
        <f t="shared" si="8"/>
        <v>1993</v>
      </c>
      <c r="H14">
        <f t="shared" si="8"/>
        <v>1994</v>
      </c>
      <c r="I14">
        <f>H14+1</f>
        <v>1995</v>
      </c>
      <c r="J14">
        <f t="shared" si="8"/>
        <v>1996</v>
      </c>
      <c r="K14">
        <f t="shared" si="8"/>
        <v>1997</v>
      </c>
      <c r="L14">
        <f t="shared" si="8"/>
        <v>1998</v>
      </c>
      <c r="M14">
        <f t="shared" si="8"/>
        <v>1999</v>
      </c>
      <c r="N14">
        <f t="shared" si="8"/>
        <v>2000</v>
      </c>
      <c r="O14">
        <f>N14+1</f>
        <v>2001</v>
      </c>
      <c r="P14">
        <f t="shared" si="8"/>
        <v>2002</v>
      </c>
      <c r="Q14">
        <f t="shared" si="8"/>
        <v>2003</v>
      </c>
      <c r="R14">
        <f t="shared" si="8"/>
        <v>2004</v>
      </c>
      <c r="S14">
        <f t="shared" si="8"/>
        <v>2005</v>
      </c>
      <c r="T14">
        <f t="shared" si="8"/>
        <v>2006</v>
      </c>
      <c r="U14">
        <f t="shared" si="8"/>
        <v>2007</v>
      </c>
      <c r="V14">
        <f t="shared" si="8"/>
        <v>2008</v>
      </c>
      <c r="W14">
        <f t="shared" si="8"/>
        <v>2009</v>
      </c>
      <c r="X14">
        <f>W14+1</f>
        <v>2010</v>
      </c>
      <c r="Y14">
        <f t="shared" si="8"/>
        <v>2011</v>
      </c>
      <c r="Z14">
        <f t="shared" si="8"/>
        <v>2012</v>
      </c>
      <c r="AA14">
        <f t="shared" si="8"/>
        <v>2013</v>
      </c>
      <c r="AB14">
        <f t="shared" si="8"/>
        <v>2014</v>
      </c>
      <c r="AC14">
        <f t="shared" si="8"/>
        <v>2015</v>
      </c>
      <c r="AD14">
        <f>AC14+1</f>
        <v>2016</v>
      </c>
      <c r="AE14">
        <f t="shared" si="8"/>
        <v>2017</v>
      </c>
      <c r="AF14">
        <f>AE14+1</f>
        <v>2018</v>
      </c>
      <c r="AG14">
        <f t="shared" si="8"/>
        <v>2019</v>
      </c>
      <c r="AH14">
        <f t="shared" si="8"/>
        <v>2020</v>
      </c>
      <c r="AI14">
        <f t="shared" si="8"/>
        <v>2021</v>
      </c>
    </row>
    <row r="15" spans="1:35">
      <c r="B15" t="s">
        <v>652</v>
      </c>
      <c r="C15">
        <f>'Rev compare'!B6</f>
        <v>1013.9</v>
      </c>
      <c r="D15">
        <f>'Rev compare'!C6</f>
        <v>988.9</v>
      </c>
      <c r="E15">
        <f>'Rev compare'!D6</f>
        <v>1026.2</v>
      </c>
      <c r="F15">
        <f>'Rev compare'!E6</f>
        <v>1125.5</v>
      </c>
      <c r="G15">
        <f>'Rev compare'!F6</f>
        <v>1308.7</v>
      </c>
      <c r="H15">
        <f>'Rev compare'!G6</f>
        <v>1451.7</v>
      </c>
      <c r="I15">
        <f>'Rev compare'!H6</f>
        <v>1721.6</v>
      </c>
      <c r="J15">
        <f>'Rev compare'!I6</f>
        <v>1897.7</v>
      </c>
      <c r="K15">
        <f>'Rev compare'!J6</f>
        <v>2201.8000000000002</v>
      </c>
      <c r="L15">
        <f>'Rev compare'!K6</f>
        <v>2352.9</v>
      </c>
      <c r="M15">
        <f>'Rev compare'!L6</f>
        <v>2569</v>
      </c>
      <c r="N15">
        <f>'Rev compare'!M6</f>
        <v>2975.8</v>
      </c>
      <c r="O15">
        <f>'Rev compare'!N6</f>
        <v>3184.8</v>
      </c>
      <c r="P15">
        <f>'Rev compare'!O6</f>
        <v>3286.4</v>
      </c>
      <c r="Q15">
        <f>'Rev compare'!P6</f>
        <v>3650.1</v>
      </c>
      <c r="R15">
        <f>'Rev compare'!Q6</f>
        <v>4349.6000000000004</v>
      </c>
      <c r="S15">
        <f>'Rev compare'!R6</f>
        <v>5326.8</v>
      </c>
      <c r="T15">
        <f>'Rev compare'!S6</f>
        <v>6311.6</v>
      </c>
      <c r="U15">
        <f>'Rev compare'!T6</f>
        <v>7028.6</v>
      </c>
      <c r="V15">
        <f>'Rev compare'!U6</f>
        <v>7073.3</v>
      </c>
      <c r="W15">
        <f>'Rev compare'!V6</f>
        <v>6651.3</v>
      </c>
      <c r="X15">
        <f>'Rev compare'!W6</f>
        <v>8278.9</v>
      </c>
      <c r="Y15">
        <f>'Rev compare'!X6</f>
        <v>9304.9</v>
      </c>
      <c r="Z15">
        <f>'Rev compare'!Y6</f>
        <v>9566</v>
      </c>
      <c r="AA15">
        <f>'Rev compare'!Z6</f>
        <v>9832.7000000000007</v>
      </c>
      <c r="AB15">
        <f>'Rev compare'!AA6</f>
        <v>11497.6</v>
      </c>
      <c r="AC15">
        <f>'Rev compare'!AB6</f>
        <v>10963.5</v>
      </c>
      <c r="AD15">
        <f>'Rev compare'!AC5</f>
        <v>11082.3</v>
      </c>
    </row>
    <row r="17" spans="2:35">
      <c r="C17">
        <v>1989</v>
      </c>
      <c r="D17">
        <f t="shared" si="8"/>
        <v>1990</v>
      </c>
      <c r="E17">
        <f t="shared" si="8"/>
        <v>1991</v>
      </c>
      <c r="F17">
        <f t="shared" si="8"/>
        <v>1992</v>
      </c>
      <c r="G17">
        <f t="shared" si="8"/>
        <v>1993</v>
      </c>
      <c r="H17">
        <f t="shared" si="8"/>
        <v>1994</v>
      </c>
      <c r="I17">
        <f>H17+1</f>
        <v>1995</v>
      </c>
      <c r="J17">
        <f t="shared" si="8"/>
        <v>1996</v>
      </c>
      <c r="K17">
        <f t="shared" si="8"/>
        <v>1997</v>
      </c>
      <c r="L17">
        <f t="shared" si="8"/>
        <v>1998</v>
      </c>
      <c r="M17">
        <f t="shared" si="8"/>
        <v>1999</v>
      </c>
      <c r="N17">
        <f t="shared" si="8"/>
        <v>2000</v>
      </c>
      <c r="O17">
        <f>N17+1</f>
        <v>2001</v>
      </c>
      <c r="P17">
        <f t="shared" si="8"/>
        <v>2002</v>
      </c>
      <c r="Q17">
        <f t="shared" si="8"/>
        <v>2003</v>
      </c>
      <c r="R17">
        <f t="shared" si="8"/>
        <v>2004</v>
      </c>
      <c r="S17">
        <f t="shared" si="8"/>
        <v>2005</v>
      </c>
      <c r="T17">
        <f t="shared" si="8"/>
        <v>2006</v>
      </c>
      <c r="U17">
        <f t="shared" si="8"/>
        <v>2007</v>
      </c>
      <c r="V17">
        <f t="shared" si="8"/>
        <v>2008</v>
      </c>
      <c r="W17">
        <f t="shared" si="8"/>
        <v>2009</v>
      </c>
      <c r="X17">
        <f>W17+1</f>
        <v>2010</v>
      </c>
      <c r="Y17">
        <f t="shared" si="8"/>
        <v>2011</v>
      </c>
      <c r="Z17">
        <f t="shared" si="8"/>
        <v>2012</v>
      </c>
      <c r="AA17">
        <f t="shared" si="8"/>
        <v>2013</v>
      </c>
      <c r="AB17">
        <f t="shared" si="8"/>
        <v>2014</v>
      </c>
      <c r="AC17">
        <f t="shared" si="8"/>
        <v>2015</v>
      </c>
      <c r="AD17">
        <f>AC17+1</f>
        <v>2016</v>
      </c>
      <c r="AE17">
        <f t="shared" si="8"/>
        <v>2017</v>
      </c>
      <c r="AF17">
        <f>AE17+1</f>
        <v>2018</v>
      </c>
      <c r="AG17">
        <f t="shared" si="8"/>
        <v>2019</v>
      </c>
      <c r="AH17">
        <f t="shared" si="8"/>
        <v>2020</v>
      </c>
      <c r="AI17">
        <f t="shared" si="8"/>
        <v>2021</v>
      </c>
    </row>
    <row r="18" spans="2:35">
      <c r="B18" t="s">
        <v>550</v>
      </c>
      <c r="C18">
        <f t="shared" ref="C18:AB18" si="9">C15/C9*100</f>
        <v>6427.3816555566655</v>
      </c>
      <c r="D18">
        <f t="shared" si="9"/>
        <v>5861.3596711210848</v>
      </c>
      <c r="E18">
        <f t="shared" si="9"/>
        <v>5686.3324843428773</v>
      </c>
      <c r="F18">
        <f t="shared" si="9"/>
        <v>5978.8793986097535</v>
      </c>
      <c r="G18">
        <f t="shared" si="9"/>
        <v>6622.6629085972618</v>
      </c>
      <c r="H18">
        <f t="shared" si="9"/>
        <v>7142.5363770353042</v>
      </c>
      <c r="I18">
        <f t="shared" si="9"/>
        <v>7222.3773888064643</v>
      </c>
      <c r="J18">
        <f t="shared" si="9"/>
        <v>7131.5967061842894</v>
      </c>
      <c r="K18">
        <f t="shared" si="9"/>
        <v>7960.5273400465021</v>
      </c>
      <c r="L18">
        <f t="shared" si="9"/>
        <v>7489.0605348760691</v>
      </c>
      <c r="M18">
        <f t="shared" si="9"/>
        <v>7114.5430463289686</v>
      </c>
      <c r="N18">
        <f t="shared" si="9"/>
        <v>7129.2499333242959</v>
      </c>
      <c r="O18">
        <f t="shared" si="9"/>
        <v>6981.4529127473888</v>
      </c>
      <c r="P18">
        <f t="shared" si="9"/>
        <v>6444.0337384101258</v>
      </c>
      <c r="Q18">
        <f t="shared" si="9"/>
        <v>6238.9367029942705</v>
      </c>
      <c r="R18">
        <f t="shared" si="9"/>
        <v>7280.288395092447</v>
      </c>
      <c r="S18">
        <f t="shared" si="9"/>
        <v>8756.2825296686278</v>
      </c>
      <c r="T18">
        <f t="shared" si="9"/>
        <v>10134.91566504036</v>
      </c>
      <c r="U18">
        <f t="shared" si="9"/>
        <v>11184.356196541157</v>
      </c>
      <c r="V18">
        <f t="shared" si="9"/>
        <v>10158.380582053376</v>
      </c>
      <c r="W18">
        <f t="shared" si="9"/>
        <v>8934.6680529386358</v>
      </c>
      <c r="X18">
        <f t="shared" si="9"/>
        <v>10581.166340065629</v>
      </c>
      <c r="Y18">
        <f t="shared" si="9"/>
        <v>11386.797401234588</v>
      </c>
      <c r="Z18">
        <f t="shared" si="9"/>
        <v>11198.251767790263</v>
      </c>
      <c r="AA18">
        <f t="shared" si="9"/>
        <v>10966.519563096239</v>
      </c>
      <c r="AB18">
        <f t="shared" si="9"/>
        <v>12186.996096000001</v>
      </c>
      <c r="AC18">
        <f>AC15/AC9*100</f>
        <v>10963.5</v>
      </c>
      <c r="AD18">
        <f>AD15/AD9*100</f>
        <v>10366.299681031176</v>
      </c>
    </row>
    <row r="20" spans="2:35">
      <c r="C20">
        <v>1989</v>
      </c>
      <c r="D20">
        <f t="shared" ref="D20:AI23" si="10">C20+1</f>
        <v>1990</v>
      </c>
      <c r="E20">
        <f t="shared" si="10"/>
        <v>1991</v>
      </c>
      <c r="F20">
        <f t="shared" si="10"/>
        <v>1992</v>
      </c>
      <c r="G20">
        <f t="shared" si="10"/>
        <v>1993</v>
      </c>
      <c r="H20">
        <f t="shared" si="10"/>
        <v>1994</v>
      </c>
      <c r="I20">
        <f>H20+1</f>
        <v>1995</v>
      </c>
      <c r="J20">
        <f t="shared" si="10"/>
        <v>1996</v>
      </c>
      <c r="K20">
        <f t="shared" si="10"/>
        <v>1997</v>
      </c>
      <c r="L20">
        <f t="shared" si="10"/>
        <v>1998</v>
      </c>
      <c r="M20">
        <f t="shared" si="10"/>
        <v>1999</v>
      </c>
      <c r="N20">
        <f t="shared" si="10"/>
        <v>2000</v>
      </c>
      <c r="O20">
        <f>N20+1</f>
        <v>2001</v>
      </c>
      <c r="P20">
        <f t="shared" si="10"/>
        <v>2002</v>
      </c>
      <c r="Q20">
        <f t="shared" si="10"/>
        <v>2003</v>
      </c>
      <c r="R20">
        <f t="shared" si="10"/>
        <v>2004</v>
      </c>
      <c r="S20">
        <f t="shared" si="10"/>
        <v>2005</v>
      </c>
      <c r="T20">
        <f t="shared" si="10"/>
        <v>2006</v>
      </c>
      <c r="U20">
        <f t="shared" si="10"/>
        <v>2007</v>
      </c>
      <c r="V20">
        <f t="shared" si="10"/>
        <v>2008</v>
      </c>
      <c r="W20">
        <f t="shared" si="10"/>
        <v>2009</v>
      </c>
      <c r="X20">
        <f>W20+1</f>
        <v>2010</v>
      </c>
      <c r="Y20">
        <f t="shared" si="10"/>
        <v>2011</v>
      </c>
      <c r="Z20">
        <f t="shared" si="10"/>
        <v>2012</v>
      </c>
      <c r="AA20">
        <f t="shared" si="10"/>
        <v>2013</v>
      </c>
      <c r="AB20">
        <f t="shared" si="10"/>
        <v>2014</v>
      </c>
      <c r="AC20">
        <f t="shared" si="10"/>
        <v>2015</v>
      </c>
      <c r="AD20">
        <f>AC20+1</f>
        <v>2016</v>
      </c>
      <c r="AE20">
        <f t="shared" si="10"/>
        <v>2017</v>
      </c>
      <c r="AF20">
        <f>AE20+1</f>
        <v>2018</v>
      </c>
      <c r="AG20">
        <f t="shared" si="10"/>
        <v>2019</v>
      </c>
      <c r="AH20">
        <f t="shared" si="10"/>
        <v>2020</v>
      </c>
      <c r="AI20">
        <f t="shared" si="10"/>
        <v>2021</v>
      </c>
    </row>
    <row r="21" spans="2:35">
      <c r="B21" t="s">
        <v>576</v>
      </c>
      <c r="C21" s="760">
        <f>C12/C3*1000000</f>
        <v>1979.0969895544099</v>
      </c>
      <c r="D21" s="760">
        <f t="shared" ref="D21:AC21" si="11">D12/D3*1000000</f>
        <v>1873.540580432011</v>
      </c>
      <c r="E21" s="760">
        <f t="shared" si="11"/>
        <v>2002.3777943013183</v>
      </c>
      <c r="F21" s="760">
        <f t="shared" si="11"/>
        <v>2223.1849768172206</v>
      </c>
      <c r="G21" s="760">
        <f t="shared" si="11"/>
        <v>2562.5523217523019</v>
      </c>
      <c r="H21" s="760">
        <f t="shared" si="11"/>
        <v>2647.0044895720207</v>
      </c>
      <c r="I21" s="760">
        <f t="shared" si="11"/>
        <v>2490.7075573020711</v>
      </c>
      <c r="J21" s="760">
        <f t="shared" si="11"/>
        <v>2586.4383952142316</v>
      </c>
      <c r="K21" s="760">
        <f t="shared" si="11"/>
        <v>2359.1666812517765</v>
      </c>
      <c r="L21" s="760">
        <f t="shared" si="11"/>
        <v>2404.9292822277375</v>
      </c>
      <c r="M21" s="760">
        <f t="shared" si="11"/>
        <v>2385.6402886428218</v>
      </c>
      <c r="N21" s="760">
        <f t="shared" si="11"/>
        <v>2267.2406773762623</v>
      </c>
      <c r="O21" s="760">
        <f t="shared" si="11"/>
        <v>2208.9262654215795</v>
      </c>
      <c r="P21" s="760">
        <f t="shared" si="11"/>
        <v>2197.0695021983947</v>
      </c>
      <c r="Q21" s="760">
        <f t="shared" si="11"/>
        <v>2236.8299978184832</v>
      </c>
      <c r="R21" s="760">
        <f t="shared" si="11"/>
        <v>2194.6853144031707</v>
      </c>
      <c r="S21" s="760">
        <f t="shared" si="11"/>
        <v>2225.7367544630797</v>
      </c>
      <c r="T21" s="760">
        <f t="shared" si="11"/>
        <v>2222.1343409015694</v>
      </c>
      <c r="U21" s="760">
        <f t="shared" si="11"/>
        <v>2358.6885316624625</v>
      </c>
      <c r="V21" s="760">
        <f t="shared" si="11"/>
        <v>2385.482127049554</v>
      </c>
      <c r="W21" s="760">
        <f t="shared" si="11"/>
        <v>2399.166332206235</v>
      </c>
      <c r="X21" s="760">
        <f t="shared" si="11"/>
        <v>2617.6037276869843</v>
      </c>
      <c r="Y21" s="760">
        <f t="shared" si="11"/>
        <v>2655.0778649352478</v>
      </c>
      <c r="Z21" s="760">
        <f t="shared" si="11"/>
        <v>2757.3562754900577</v>
      </c>
      <c r="AA21" s="760">
        <f t="shared" si="11"/>
        <v>2831.903836218597</v>
      </c>
      <c r="AB21" s="760">
        <f t="shared" si="11"/>
        <v>2977.1247754260457</v>
      </c>
      <c r="AC21" s="760">
        <f t="shared" si="11"/>
        <v>3109.3321832745987</v>
      </c>
      <c r="AD21" s="759"/>
      <c r="AE21" s="759"/>
      <c r="AF21" s="759"/>
      <c r="AG21" s="759"/>
      <c r="AH21" s="759"/>
      <c r="AI21" s="759"/>
    </row>
    <row r="22" spans="2:35">
      <c r="B22" s="760"/>
      <c r="C22" s="760"/>
      <c r="D22" s="760"/>
      <c r="E22" s="760"/>
      <c r="F22" s="760"/>
      <c r="G22" s="760"/>
      <c r="H22" s="760"/>
      <c r="I22" s="760"/>
      <c r="J22" s="760"/>
      <c r="K22" s="760"/>
      <c r="L22" s="760"/>
      <c r="M22" s="760"/>
      <c r="N22" s="760"/>
      <c r="O22" s="760"/>
      <c r="P22" s="760"/>
      <c r="Q22" s="760"/>
      <c r="R22" s="760"/>
      <c r="S22" s="760"/>
      <c r="T22" s="760"/>
      <c r="U22" s="760"/>
      <c r="V22" s="760"/>
      <c r="W22" s="760"/>
      <c r="X22" s="760"/>
      <c r="Y22" s="760"/>
      <c r="Z22" s="760"/>
      <c r="AA22" s="760"/>
      <c r="AB22" s="760"/>
      <c r="AC22" s="760"/>
      <c r="AD22" s="759"/>
      <c r="AE22" s="759"/>
      <c r="AF22" s="759"/>
      <c r="AG22" s="759"/>
      <c r="AH22" s="759"/>
      <c r="AI22" s="759"/>
    </row>
    <row r="23" spans="2:35">
      <c r="C23">
        <v>1989</v>
      </c>
      <c r="D23">
        <f t="shared" si="10"/>
        <v>1990</v>
      </c>
      <c r="E23">
        <f t="shared" si="10"/>
        <v>1991</v>
      </c>
      <c r="F23">
        <f t="shared" si="10"/>
        <v>1992</v>
      </c>
      <c r="G23">
        <f t="shared" si="10"/>
        <v>1993</v>
      </c>
      <c r="H23">
        <f t="shared" si="10"/>
        <v>1994</v>
      </c>
      <c r="I23">
        <f>H23+1</f>
        <v>1995</v>
      </c>
      <c r="J23">
        <f t="shared" si="10"/>
        <v>1996</v>
      </c>
      <c r="K23">
        <f t="shared" si="10"/>
        <v>1997</v>
      </c>
      <c r="L23">
        <f t="shared" si="10"/>
        <v>1998</v>
      </c>
      <c r="M23">
        <f t="shared" si="10"/>
        <v>1999</v>
      </c>
      <c r="N23">
        <f t="shared" si="10"/>
        <v>2000</v>
      </c>
      <c r="O23">
        <f>N23+1</f>
        <v>2001</v>
      </c>
      <c r="P23">
        <f t="shared" si="10"/>
        <v>2002</v>
      </c>
      <c r="Q23">
        <f t="shared" si="10"/>
        <v>2003</v>
      </c>
      <c r="R23">
        <f t="shared" si="10"/>
        <v>2004</v>
      </c>
      <c r="S23">
        <f t="shared" si="10"/>
        <v>2005</v>
      </c>
      <c r="T23">
        <f t="shared" si="10"/>
        <v>2006</v>
      </c>
      <c r="U23">
        <f t="shared" si="10"/>
        <v>2007</v>
      </c>
      <c r="V23">
        <f t="shared" si="10"/>
        <v>2008</v>
      </c>
      <c r="W23">
        <f t="shared" si="10"/>
        <v>2009</v>
      </c>
      <c r="X23">
        <f>W23+1</f>
        <v>2010</v>
      </c>
      <c r="Y23">
        <f t="shared" si="10"/>
        <v>2011</v>
      </c>
      <c r="Z23">
        <f t="shared" si="10"/>
        <v>2012</v>
      </c>
      <c r="AA23">
        <f t="shared" si="10"/>
        <v>2013</v>
      </c>
      <c r="AB23">
        <f t="shared" si="10"/>
        <v>2014</v>
      </c>
      <c r="AC23">
        <f t="shared" si="10"/>
        <v>2015</v>
      </c>
      <c r="AD23">
        <f>AC23+1</f>
        <v>2016</v>
      </c>
      <c r="AE23">
        <f t="shared" si="10"/>
        <v>2017</v>
      </c>
      <c r="AF23">
        <f>AE23+1</f>
        <v>2018</v>
      </c>
      <c r="AG23">
        <f t="shared" si="10"/>
        <v>2019</v>
      </c>
      <c r="AH23">
        <f t="shared" si="10"/>
        <v>2020</v>
      </c>
      <c r="AI23">
        <f t="shared" si="10"/>
        <v>2021</v>
      </c>
    </row>
    <row r="24" spans="2:35">
      <c r="B24" t="s">
        <v>546</v>
      </c>
      <c r="C24">
        <f t="shared" ref="C24:AB24" si="12">C18/C3*1000000</f>
        <v>1584.1110442377876</v>
      </c>
      <c r="D24">
        <f t="shared" si="12"/>
        <v>1409.6912965793297</v>
      </c>
      <c r="E24">
        <f t="shared" si="12"/>
        <v>1334.2144243804107</v>
      </c>
      <c r="F24">
        <f t="shared" si="12"/>
        <v>1368.3503044256929</v>
      </c>
      <c r="G24">
        <f t="shared" si="12"/>
        <v>1478.045655165369</v>
      </c>
      <c r="H24">
        <f t="shared" si="12"/>
        <v>1554.1574892678937</v>
      </c>
      <c r="I24">
        <f t="shared" si="12"/>
        <v>1531.4856073546621</v>
      </c>
      <c r="J24">
        <f t="shared" si="12"/>
        <v>1473.1599345146869</v>
      </c>
      <c r="K24">
        <f t="shared" si="12"/>
        <v>1601.4505726811237</v>
      </c>
      <c r="L24">
        <f t="shared" si="12"/>
        <v>1467.1441004154105</v>
      </c>
      <c r="M24">
        <f t="shared" si="12"/>
        <v>1357.4934437019933</v>
      </c>
      <c r="N24">
        <f t="shared" si="12"/>
        <v>1325.3300629726834</v>
      </c>
      <c r="O24">
        <f t="shared" si="12"/>
        <v>1264.9917734206954</v>
      </c>
      <c r="P24">
        <f t="shared" si="12"/>
        <v>1138.4681567866189</v>
      </c>
      <c r="Q24">
        <f t="shared" si="12"/>
        <v>1075.0666953045475</v>
      </c>
      <c r="R24">
        <f t="shared" si="12"/>
        <v>1223.894448512388</v>
      </c>
      <c r="S24">
        <f t="shared" si="12"/>
        <v>1436.4077136458147</v>
      </c>
      <c r="T24">
        <f t="shared" si="12"/>
        <v>1622.6777247227792</v>
      </c>
      <c r="U24">
        <f t="shared" si="12"/>
        <v>1748.2049499542497</v>
      </c>
      <c r="V24">
        <f t="shared" si="12"/>
        <v>1550.6901720263375</v>
      </c>
      <c r="W24">
        <f t="shared" si="12"/>
        <v>1332.5720988467619</v>
      </c>
      <c r="X24">
        <f t="shared" si="12"/>
        <v>1542.6813219913017</v>
      </c>
      <c r="Y24">
        <f t="shared" si="12"/>
        <v>1623.6752810161204</v>
      </c>
      <c r="Z24">
        <f t="shared" si="12"/>
        <v>1562.4719049911</v>
      </c>
      <c r="AA24">
        <f t="shared" si="12"/>
        <v>1500.4410484442233</v>
      </c>
      <c r="AB24">
        <f t="shared" si="12"/>
        <v>1632.8626469586902</v>
      </c>
      <c r="AC24">
        <f>AC18/AC3*1000000</f>
        <v>1438.9077451914679</v>
      </c>
      <c r="AD24">
        <f>AD18/AD3*1000000</f>
        <v>1332.7179161706974</v>
      </c>
    </row>
    <row r="26" spans="2:35">
      <c r="C26">
        <v>1989</v>
      </c>
      <c r="D26">
        <f t="shared" ref="D26:AI26" si="13">C26+1</f>
        <v>1990</v>
      </c>
      <c r="E26">
        <f t="shared" si="13"/>
        <v>1991</v>
      </c>
      <c r="F26">
        <f t="shared" si="13"/>
        <v>1992</v>
      </c>
      <c r="G26">
        <f t="shared" si="13"/>
        <v>1993</v>
      </c>
      <c r="H26">
        <f t="shared" si="13"/>
        <v>1994</v>
      </c>
      <c r="I26">
        <f t="shared" si="13"/>
        <v>1995</v>
      </c>
      <c r="J26">
        <f t="shared" si="13"/>
        <v>1996</v>
      </c>
      <c r="K26">
        <f t="shared" si="13"/>
        <v>1997</v>
      </c>
      <c r="L26">
        <f t="shared" si="13"/>
        <v>1998</v>
      </c>
      <c r="M26">
        <f t="shared" si="13"/>
        <v>1999</v>
      </c>
      <c r="N26">
        <f t="shared" si="13"/>
        <v>2000</v>
      </c>
      <c r="O26">
        <f t="shared" si="13"/>
        <v>2001</v>
      </c>
      <c r="P26">
        <f t="shared" si="13"/>
        <v>2002</v>
      </c>
      <c r="Q26">
        <f t="shared" si="13"/>
        <v>2003</v>
      </c>
      <c r="R26">
        <f t="shared" si="13"/>
        <v>2004</v>
      </c>
      <c r="S26">
        <f t="shared" si="13"/>
        <v>2005</v>
      </c>
      <c r="T26">
        <f t="shared" si="13"/>
        <v>2006</v>
      </c>
      <c r="U26">
        <f t="shared" si="13"/>
        <v>2007</v>
      </c>
      <c r="V26">
        <f t="shared" si="13"/>
        <v>2008</v>
      </c>
      <c r="W26">
        <f t="shared" si="13"/>
        <v>2009</v>
      </c>
      <c r="X26">
        <f t="shared" si="13"/>
        <v>2010</v>
      </c>
      <c r="Y26">
        <f t="shared" si="13"/>
        <v>2011</v>
      </c>
      <c r="Z26">
        <f t="shared" si="13"/>
        <v>2012</v>
      </c>
      <c r="AA26">
        <f t="shared" si="13"/>
        <v>2013</v>
      </c>
      <c r="AB26">
        <f t="shared" si="13"/>
        <v>2014</v>
      </c>
      <c r="AC26">
        <f t="shared" si="13"/>
        <v>2015</v>
      </c>
      <c r="AD26">
        <f t="shared" si="13"/>
        <v>2016</v>
      </c>
      <c r="AE26">
        <f t="shared" si="13"/>
        <v>2017</v>
      </c>
      <c r="AF26">
        <f t="shared" si="13"/>
        <v>2018</v>
      </c>
      <c r="AG26">
        <f t="shared" si="13"/>
        <v>2019</v>
      </c>
      <c r="AH26">
        <f t="shared" si="13"/>
        <v>2020</v>
      </c>
      <c r="AI26">
        <f t="shared" si="13"/>
        <v>2021</v>
      </c>
    </row>
    <row r="27" spans="2:35">
      <c r="B27" t="s">
        <v>577</v>
      </c>
      <c r="C27">
        <f t="shared" ref="C27:AB27" si="14">C11/C3*1000000</f>
        <v>4758.5827077966551</v>
      </c>
      <c r="D27">
        <f t="shared" si="14"/>
        <v>4385.0251768709431</v>
      </c>
      <c r="E27">
        <f t="shared" si="14"/>
        <v>4687.692561979703</v>
      </c>
      <c r="F27">
        <f t="shared" si="14"/>
        <v>5134.2010978140397</v>
      </c>
      <c r="G27">
        <f t="shared" si="14"/>
        <v>5496.9022757357434</v>
      </c>
      <c r="H27">
        <f t="shared" si="14"/>
        <v>5920.5192975964583</v>
      </c>
      <c r="I27">
        <f t="shared" si="14"/>
        <v>5510.6841241753818</v>
      </c>
      <c r="J27">
        <f t="shared" si="14"/>
        <v>5274.6637272688395</v>
      </c>
      <c r="K27">
        <f t="shared" si="14"/>
        <v>5149.2629274160854</v>
      </c>
      <c r="L27">
        <f t="shared" si="14"/>
        <v>4865.9035426425826</v>
      </c>
      <c r="M27">
        <f t="shared" si="14"/>
        <v>4664.9649979266615</v>
      </c>
      <c r="N27">
        <f t="shared" si="14"/>
        <v>4336.0710227224017</v>
      </c>
      <c r="O27">
        <f t="shared" si="14"/>
        <v>4129.3710155598928</v>
      </c>
      <c r="P27">
        <f t="shared" si="14"/>
        <v>4112.6400044288775</v>
      </c>
      <c r="Q27">
        <f t="shared" si="14"/>
        <v>3899.9994902072913</v>
      </c>
      <c r="R27">
        <f t="shared" si="14"/>
        <v>3787.1902130914978</v>
      </c>
      <c r="S27">
        <f t="shared" si="14"/>
        <v>4070.3881345591126</v>
      </c>
      <c r="T27">
        <f t="shared" si="14"/>
        <v>4343.9974294597941</v>
      </c>
      <c r="U27">
        <f t="shared" si="14"/>
        <v>4675.6759427510415</v>
      </c>
      <c r="V27">
        <f t="shared" si="14"/>
        <v>4735.6854103448895</v>
      </c>
      <c r="W27">
        <f t="shared" si="14"/>
        <v>4473.9626147290073</v>
      </c>
      <c r="X27">
        <f t="shared" si="14"/>
        <v>4918.4718136898628</v>
      </c>
      <c r="Y27">
        <f t="shared" si="14"/>
        <v>5342.8128431540345</v>
      </c>
      <c r="Z27">
        <f t="shared" si="14"/>
        <v>5248.4747776582717</v>
      </c>
      <c r="AA27">
        <f t="shared" si="14"/>
        <v>5237.3750331326328</v>
      </c>
      <c r="AB27">
        <f t="shared" si="14"/>
        <v>6146.4122138754647</v>
      </c>
      <c r="AC27">
        <f>AC11/AC3*1000000</f>
        <v>6202.6130674898714</v>
      </c>
    </row>
    <row r="29" spans="2:35">
      <c r="B29" t="s">
        <v>569</v>
      </c>
      <c r="C29">
        <f>'Exp compare'!C6</f>
        <v>1049.0999999999999</v>
      </c>
      <c r="D29">
        <f>'Exp compare'!D6</f>
        <v>1089.0999999999999</v>
      </c>
      <c r="E29">
        <f>'Exp compare'!E6</f>
        <v>1187.8</v>
      </c>
      <c r="F29">
        <f>'Exp compare'!F6</f>
        <v>1358.3</v>
      </c>
      <c r="G29">
        <f>'Exp compare'!G6</f>
        <v>1605.1</v>
      </c>
      <c r="H29">
        <f>'Exp compare'!H6</f>
        <v>1605.5</v>
      </c>
      <c r="I29">
        <f>'Exp compare'!I6</f>
        <v>1755</v>
      </c>
      <c r="J29">
        <f>'Exp compare'!J6</f>
        <v>1860.8</v>
      </c>
      <c r="K29">
        <f>'Exp compare'!K6</f>
        <v>2192.1999999999998</v>
      </c>
      <c r="L29">
        <f>'Exp compare'!L6</f>
        <v>2475.1999999999998</v>
      </c>
      <c r="M29">
        <f>'Exp compare'!M6</f>
        <v>2801.3</v>
      </c>
      <c r="N29">
        <f>'Exp compare'!N6</f>
        <v>3206.2</v>
      </c>
      <c r="O29">
        <f>'Exp compare'!O6</f>
        <v>3544.2</v>
      </c>
      <c r="P29">
        <f>'Exp compare'!P6</f>
        <v>3774.4</v>
      </c>
      <c r="Q29">
        <f>'Exp compare'!Q6</f>
        <v>3774.4</v>
      </c>
      <c r="R29">
        <f>'Exp compare'!R6</f>
        <v>4147.8</v>
      </c>
      <c r="S29">
        <f>'Exp compare'!S6</f>
        <v>5319.1</v>
      </c>
      <c r="T29">
        <f>'Exp compare'!T6</f>
        <v>5775.8</v>
      </c>
      <c r="U29">
        <f>'Exp compare'!U6</f>
        <v>6552.4</v>
      </c>
      <c r="V29">
        <f>'Exp compare'!V6</f>
        <v>7551.8</v>
      </c>
      <c r="W29">
        <f>'Exp compare'!W6</f>
        <v>6687.2</v>
      </c>
      <c r="X29">
        <f>'Exp compare'!X6</f>
        <v>8092.6</v>
      </c>
      <c r="Y29">
        <f>'Exp compare'!Y6</f>
        <v>8588.7999999999993</v>
      </c>
      <c r="Z29">
        <f>'Exp compare'!Z6</f>
        <v>10943.9</v>
      </c>
      <c r="AA29">
        <f>'Exp compare'!AA6</f>
        <v>12505.1</v>
      </c>
      <c r="AB29">
        <f>'Exp compare'!AB6</f>
        <v>14489.8</v>
      </c>
      <c r="AC29">
        <f>'Exp compare'!AC6</f>
        <v>13496.1</v>
      </c>
      <c r="AD29">
        <f>'Exp compare'!AD5</f>
        <v>13834.24</v>
      </c>
      <c r="AE29">
        <f>'Exp compare'!AE5</f>
        <v>13349.63</v>
      </c>
      <c r="AF29">
        <f>'Exp compare'!AF5</f>
        <v>12978.39</v>
      </c>
      <c r="AG29">
        <f>'Exp compare'!AG5</f>
        <v>13216.12</v>
      </c>
      <c r="AH29">
        <f>'Exp compare'!AH5</f>
        <v>13425.37</v>
      </c>
      <c r="AI29">
        <f>'Exp compare'!AI5</f>
        <v>13607.16</v>
      </c>
    </row>
    <row r="30" spans="2:35">
      <c r="B30" t="s">
        <v>166</v>
      </c>
      <c r="C30">
        <f>'Exp compare'!C103</f>
        <v>90.9</v>
      </c>
      <c r="D30">
        <f>'Exp compare'!D103</f>
        <v>108.6</v>
      </c>
      <c r="E30">
        <f>'Exp compare'!E103</f>
        <v>116.5</v>
      </c>
      <c r="F30">
        <f>'Exp compare'!F103</f>
        <v>145</v>
      </c>
      <c r="G30">
        <f>'Exp compare'!G103</f>
        <v>158.4</v>
      </c>
      <c r="H30">
        <f>'Exp compare'!H103</f>
        <v>195.6</v>
      </c>
      <c r="I30">
        <f>'Exp compare'!I103</f>
        <v>273.10000000000002</v>
      </c>
      <c r="J30">
        <f>'Exp compare'!J103</f>
        <v>257.10000000000002</v>
      </c>
      <c r="K30">
        <f>'Exp compare'!K103</f>
        <v>297.60000000000002</v>
      </c>
      <c r="L30">
        <f>'Exp compare'!L103</f>
        <v>337.2</v>
      </c>
      <c r="M30">
        <f>'Exp compare'!M103</f>
        <v>392.7</v>
      </c>
      <c r="N30">
        <f>'Exp compare'!N103</f>
        <v>428.6</v>
      </c>
      <c r="O30">
        <f>'Exp compare'!O103</f>
        <v>433</v>
      </c>
      <c r="P30">
        <f>'Exp compare'!P103</f>
        <v>436.4</v>
      </c>
      <c r="Q30">
        <f>'Exp compare'!Q103</f>
        <v>739.6</v>
      </c>
      <c r="R30">
        <f>'Exp compare'!R103</f>
        <v>377</v>
      </c>
      <c r="S30">
        <f>'Exp compare'!S103</f>
        <v>332.8</v>
      </c>
      <c r="T30">
        <f>'Exp compare'!T103</f>
        <v>307</v>
      </c>
      <c r="U30">
        <f>'Exp compare'!U103</f>
        <v>370.1</v>
      </c>
      <c r="V30">
        <f>'Exp compare'!V103</f>
        <v>381.1</v>
      </c>
      <c r="W30">
        <f>'Exp compare'!W103</f>
        <v>449.2</v>
      </c>
      <c r="X30">
        <f>'Exp compare'!X103</f>
        <v>353.1</v>
      </c>
      <c r="Y30">
        <f>'Exp compare'!Y103</f>
        <v>416.3</v>
      </c>
      <c r="Z30">
        <f>'Exp compare'!Z103</f>
        <v>459.6</v>
      </c>
      <c r="AA30">
        <f>'Exp compare'!AA103</f>
        <v>484.8</v>
      </c>
      <c r="AB30">
        <f>'Exp compare'!AB103</f>
        <v>953.1</v>
      </c>
      <c r="AC30">
        <f>'Exp compare'!AC103</f>
        <v>1074.7</v>
      </c>
      <c r="AD30">
        <f>'Exp compare'!AD102</f>
        <v>1479.6</v>
      </c>
      <c r="AE30">
        <f>'Exp compare'!AE102</f>
        <v>1382.9</v>
      </c>
      <c r="AF30">
        <f>'Exp compare'!AF102</f>
        <v>1367.6</v>
      </c>
      <c r="AG30">
        <f>'Exp compare'!AG102</f>
        <v>1290.3</v>
      </c>
      <c r="AH30">
        <f>'Exp compare'!AH102</f>
        <v>1253.2</v>
      </c>
      <c r="AI30">
        <f>'Exp compare'!AI102</f>
        <v>1236.9000000000001</v>
      </c>
    </row>
    <row r="31" spans="2:35">
      <c r="B31" t="s">
        <v>572</v>
      </c>
      <c r="C31">
        <f>C29-C30</f>
        <v>958.19999999999993</v>
      </c>
      <c r="D31">
        <f t="shared" ref="D31:AI31" si="15">D29-D30</f>
        <v>980.49999999999989</v>
      </c>
      <c r="E31">
        <f t="shared" si="15"/>
        <v>1071.3</v>
      </c>
      <c r="F31">
        <f t="shared" si="15"/>
        <v>1213.3</v>
      </c>
      <c r="G31">
        <f t="shared" si="15"/>
        <v>1446.6999999999998</v>
      </c>
      <c r="H31">
        <f t="shared" si="15"/>
        <v>1409.9</v>
      </c>
      <c r="I31">
        <f t="shared" si="15"/>
        <v>1481.9</v>
      </c>
      <c r="J31">
        <f t="shared" si="15"/>
        <v>1603.6999999999998</v>
      </c>
      <c r="K31">
        <f t="shared" si="15"/>
        <v>1894.6</v>
      </c>
      <c r="L31">
        <f t="shared" si="15"/>
        <v>2138</v>
      </c>
      <c r="M31">
        <f t="shared" si="15"/>
        <v>2408.6000000000004</v>
      </c>
      <c r="N31">
        <f t="shared" si="15"/>
        <v>2777.6</v>
      </c>
      <c r="O31">
        <f t="shared" si="15"/>
        <v>3111.2</v>
      </c>
      <c r="P31">
        <f t="shared" si="15"/>
        <v>3338</v>
      </c>
      <c r="Q31">
        <f t="shared" si="15"/>
        <v>3034.8</v>
      </c>
      <c r="R31">
        <f t="shared" si="15"/>
        <v>3770.8</v>
      </c>
      <c r="S31">
        <f t="shared" si="15"/>
        <v>4986.3</v>
      </c>
      <c r="T31">
        <f t="shared" si="15"/>
        <v>5468.8</v>
      </c>
      <c r="U31">
        <f t="shared" si="15"/>
        <v>6182.2999999999993</v>
      </c>
      <c r="V31">
        <f t="shared" si="15"/>
        <v>7170.7</v>
      </c>
      <c r="W31">
        <f t="shared" si="15"/>
        <v>6238</v>
      </c>
      <c r="X31">
        <f t="shared" si="15"/>
        <v>7739.5</v>
      </c>
      <c r="Y31">
        <f t="shared" si="15"/>
        <v>8172.4999999999991</v>
      </c>
      <c r="Z31">
        <f t="shared" si="15"/>
        <v>10484.299999999999</v>
      </c>
      <c r="AA31">
        <f t="shared" si="15"/>
        <v>12020.300000000001</v>
      </c>
      <c r="AB31">
        <f t="shared" si="15"/>
        <v>13536.699999999999</v>
      </c>
      <c r="AC31">
        <f t="shared" si="15"/>
        <v>12421.4</v>
      </c>
      <c r="AD31">
        <f t="shared" si="15"/>
        <v>12354.64</v>
      </c>
      <c r="AE31">
        <f t="shared" si="15"/>
        <v>11966.73</v>
      </c>
      <c r="AF31">
        <f t="shared" si="15"/>
        <v>11610.789999999999</v>
      </c>
      <c r="AG31">
        <f t="shared" si="15"/>
        <v>11925.820000000002</v>
      </c>
      <c r="AH31">
        <f t="shared" si="15"/>
        <v>12172.17</v>
      </c>
      <c r="AI31">
        <f t="shared" si="15"/>
        <v>12370.26</v>
      </c>
    </row>
    <row r="33" spans="2:35">
      <c r="C33">
        <v>1989</v>
      </c>
      <c r="D33">
        <f t="shared" ref="D33:AI33" si="16">C33+1</f>
        <v>1990</v>
      </c>
      <c r="E33">
        <f t="shared" si="16"/>
        <v>1991</v>
      </c>
      <c r="F33">
        <f t="shared" si="16"/>
        <v>1992</v>
      </c>
      <c r="G33">
        <f t="shared" si="16"/>
        <v>1993</v>
      </c>
      <c r="H33">
        <f t="shared" si="16"/>
        <v>1994</v>
      </c>
      <c r="I33">
        <f t="shared" si="16"/>
        <v>1995</v>
      </c>
      <c r="J33">
        <f t="shared" si="16"/>
        <v>1996</v>
      </c>
      <c r="K33">
        <f t="shared" si="16"/>
        <v>1997</v>
      </c>
      <c r="L33">
        <f t="shared" si="16"/>
        <v>1998</v>
      </c>
      <c r="M33">
        <f t="shared" si="16"/>
        <v>1999</v>
      </c>
      <c r="N33">
        <f t="shared" si="16"/>
        <v>2000</v>
      </c>
      <c r="O33">
        <f t="shared" si="16"/>
        <v>2001</v>
      </c>
      <c r="P33">
        <f t="shared" si="16"/>
        <v>2002</v>
      </c>
      <c r="Q33">
        <f t="shared" si="16"/>
        <v>2003</v>
      </c>
      <c r="R33">
        <f t="shared" si="16"/>
        <v>2004</v>
      </c>
      <c r="S33">
        <f t="shared" si="16"/>
        <v>2005</v>
      </c>
      <c r="T33">
        <f t="shared" si="16"/>
        <v>2006</v>
      </c>
      <c r="U33">
        <f t="shared" si="16"/>
        <v>2007</v>
      </c>
      <c r="V33">
        <f t="shared" si="16"/>
        <v>2008</v>
      </c>
      <c r="W33">
        <f t="shared" si="16"/>
        <v>2009</v>
      </c>
      <c r="X33">
        <f t="shared" si="16"/>
        <v>2010</v>
      </c>
      <c r="Y33">
        <f t="shared" si="16"/>
        <v>2011</v>
      </c>
      <c r="Z33">
        <f t="shared" si="16"/>
        <v>2012</v>
      </c>
      <c r="AA33">
        <f t="shared" si="16"/>
        <v>2013</v>
      </c>
      <c r="AB33">
        <f t="shared" si="16"/>
        <v>2014</v>
      </c>
      <c r="AC33">
        <f t="shared" si="16"/>
        <v>2015</v>
      </c>
      <c r="AD33">
        <f t="shared" si="16"/>
        <v>2016</v>
      </c>
      <c r="AE33">
        <f t="shared" si="16"/>
        <v>2017</v>
      </c>
      <c r="AF33">
        <f t="shared" si="16"/>
        <v>2018</v>
      </c>
      <c r="AG33">
        <f t="shared" si="16"/>
        <v>2019</v>
      </c>
      <c r="AH33">
        <f t="shared" si="16"/>
        <v>2020</v>
      </c>
      <c r="AI33">
        <f t="shared" si="16"/>
        <v>2021</v>
      </c>
    </row>
    <row r="34" spans="2:35">
      <c r="B34" t="s">
        <v>589</v>
      </c>
      <c r="C34">
        <f t="shared" ref="C34:AB34" si="17">C29/(C9/100)</f>
        <v>6650.5238138322293</v>
      </c>
      <c r="D34">
        <f t="shared" si="17"/>
        <v>6455.2602061057469</v>
      </c>
      <c r="E34">
        <f t="shared" si="17"/>
        <v>6581.7830100394349</v>
      </c>
      <c r="F34">
        <f t="shared" si="17"/>
        <v>7215.559206691807</v>
      </c>
      <c r="G34">
        <f t="shared" si="17"/>
        <v>8122.5920643306054</v>
      </c>
      <c r="H34">
        <f t="shared" si="17"/>
        <v>7899.2506394779793</v>
      </c>
      <c r="I34">
        <f t="shared" si="17"/>
        <v>7362.495537497296</v>
      </c>
      <c r="J34">
        <f t="shared" si="17"/>
        <v>6992.9257263359459</v>
      </c>
      <c r="K34">
        <f t="shared" si="17"/>
        <v>7925.8188912934593</v>
      </c>
      <c r="L34">
        <f t="shared" si="17"/>
        <v>7878.3299910430715</v>
      </c>
      <c r="M34">
        <f t="shared" si="17"/>
        <v>7757.8705471706262</v>
      </c>
      <c r="N34">
        <f t="shared" si="17"/>
        <v>7681.2289590108057</v>
      </c>
      <c r="O34">
        <f t="shared" si="17"/>
        <v>7769.2996148452939</v>
      </c>
      <c r="P34">
        <f t="shared" si="17"/>
        <v>7400.9131396832945</v>
      </c>
      <c r="Q34">
        <f t="shared" si="17"/>
        <v>6451.3965896226346</v>
      </c>
      <c r="R34">
        <f t="shared" si="17"/>
        <v>6942.5188994768369</v>
      </c>
      <c r="S34">
        <f t="shared" si="17"/>
        <v>8743.6251414658709</v>
      </c>
      <c r="T34">
        <f t="shared" si="17"/>
        <v>9274.5493849642098</v>
      </c>
      <c r="U34">
        <f t="shared" si="17"/>
        <v>10426.596412118524</v>
      </c>
      <c r="V34">
        <f t="shared" si="17"/>
        <v>10845.582469222381</v>
      </c>
      <c r="W34">
        <f t="shared" si="17"/>
        <v>8982.8923975179659</v>
      </c>
      <c r="X34">
        <f t="shared" si="17"/>
        <v>10343.0584647254</v>
      </c>
      <c r="Y34">
        <f t="shared" si="17"/>
        <v>10510.475719214995</v>
      </c>
      <c r="Z34">
        <f t="shared" si="17"/>
        <v>12811.263592046818</v>
      </c>
      <c r="AA34">
        <f t="shared" si="17"/>
        <v>13947.076976667118</v>
      </c>
      <c r="AB34">
        <f t="shared" si="17"/>
        <v>15358.608408</v>
      </c>
      <c r="AC34">
        <f t="shared" ref="AC34:AI34" si="18">AC29/(AC9/100)</f>
        <v>13496.1</v>
      </c>
      <c r="AD34">
        <f t="shared" si="18"/>
        <v>12940.443563096898</v>
      </c>
      <c r="AE34">
        <f t="shared" si="18"/>
        <v>11615.947005449858</v>
      </c>
      <c r="AF34">
        <f t="shared" si="18"/>
        <v>10604.177674012621</v>
      </c>
      <c r="AG34">
        <f t="shared" si="18"/>
        <v>10187.187116216835</v>
      </c>
      <c r="AH34">
        <f t="shared" si="18"/>
        <v>9762.7171807770628</v>
      </c>
      <c r="AI34">
        <f t="shared" si="18"/>
        <v>9334.8226412383628</v>
      </c>
    </row>
    <row r="35" spans="2:35">
      <c r="B35" t="s">
        <v>578</v>
      </c>
      <c r="C35">
        <f t="shared" ref="C35:AI35" si="19">C31/(C9/100)</f>
        <v>6074.2845471490245</v>
      </c>
      <c r="D35">
        <f t="shared" si="19"/>
        <v>5811.5716023199748</v>
      </c>
      <c r="E35">
        <f t="shared" si="19"/>
        <v>5936.2385407099227</v>
      </c>
      <c r="F35">
        <f t="shared" si="19"/>
        <v>6445.2904258846856</v>
      </c>
      <c r="G35">
        <f t="shared" si="19"/>
        <v>7321.0104912261449</v>
      </c>
      <c r="H35">
        <f t="shared" si="19"/>
        <v>6936.8754136406124</v>
      </c>
      <c r="I35">
        <f t="shared" si="19"/>
        <v>6216.7989384713637</v>
      </c>
      <c r="J35">
        <f t="shared" si="19"/>
        <v>6026.7384927584671</v>
      </c>
      <c r="K35">
        <f t="shared" si="19"/>
        <v>6849.8569799491779</v>
      </c>
      <c r="L35">
        <f t="shared" si="19"/>
        <v>6805.0539434591501</v>
      </c>
      <c r="M35">
        <f t="shared" si="19"/>
        <v>6670.334130551948</v>
      </c>
      <c r="N35">
        <f t="shared" si="19"/>
        <v>6654.4138096651532</v>
      </c>
      <c r="O35">
        <f t="shared" si="19"/>
        <v>6820.1131317946729</v>
      </c>
      <c r="P35">
        <f t="shared" si="19"/>
        <v>6545.211970184092</v>
      </c>
      <c r="Q35">
        <f t="shared" si="19"/>
        <v>5187.234625420404</v>
      </c>
      <c r="R35">
        <f t="shared" si="19"/>
        <v>6311.5025474100139</v>
      </c>
      <c r="S35">
        <f t="shared" si="19"/>
        <v>8196.5629604427941</v>
      </c>
      <c r="T35">
        <f t="shared" si="19"/>
        <v>8781.5810236663783</v>
      </c>
      <c r="U35">
        <f t="shared" si="19"/>
        <v>9837.6697086014829</v>
      </c>
      <c r="V35">
        <f t="shared" si="19"/>
        <v>10298.262429096763</v>
      </c>
      <c r="W35">
        <f t="shared" si="19"/>
        <v>8379.4836068484674</v>
      </c>
      <c r="X35">
        <f t="shared" si="19"/>
        <v>9891.7654385169444</v>
      </c>
      <c r="Y35">
        <f t="shared" si="19"/>
        <v>10001.031903791512</v>
      </c>
      <c r="Z35">
        <f t="shared" si="19"/>
        <v>12273.241794798605</v>
      </c>
      <c r="AA35">
        <f t="shared" si="19"/>
        <v>13406.374149957359</v>
      </c>
      <c r="AB35">
        <f t="shared" si="19"/>
        <v>14348.360531999999</v>
      </c>
      <c r="AC35">
        <f>AC31/(AC9/100)</f>
        <v>12421.4</v>
      </c>
      <c r="AD35">
        <f t="shared" si="19"/>
        <v>11556.436903102696</v>
      </c>
      <c r="AE35">
        <f t="shared" si="19"/>
        <v>10412.640762966987</v>
      </c>
      <c r="AF35">
        <f t="shared" si="19"/>
        <v>9486.7606918615475</v>
      </c>
      <c r="AG35">
        <f t="shared" si="19"/>
        <v>9192.604172353238</v>
      </c>
      <c r="AH35">
        <f t="shared" si="19"/>
        <v>8851.4099191559817</v>
      </c>
      <c r="AI35">
        <f t="shared" si="19"/>
        <v>8486.2809819246104</v>
      </c>
    </row>
    <row r="36" spans="2:35">
      <c r="B36" t="s">
        <v>570</v>
      </c>
      <c r="C36">
        <f>'Rev compare'!B6-'Rev compare'!B82</f>
        <v>824.2</v>
      </c>
      <c r="D36">
        <f>'Rev compare'!C6-'Rev compare'!C82</f>
        <v>749.7</v>
      </c>
      <c r="E36">
        <f>'Rev compare'!D6-'Rev compare'!D82</f>
        <v>811.40000000000009</v>
      </c>
      <c r="F36">
        <f>'Rev compare'!E6-'Rev compare'!E82</f>
        <v>929.2</v>
      </c>
      <c r="G36">
        <f>'Rev compare'!F6-'Rev compare'!F82</f>
        <v>1127.1000000000001</v>
      </c>
      <c r="H36">
        <f>'Rev compare'!G6-'Rev compare'!G82</f>
        <v>1286.9000000000001</v>
      </c>
      <c r="I36">
        <f>'Rev compare'!H6-'Rev compare'!H82</f>
        <v>1484.8999999999999</v>
      </c>
      <c r="J36">
        <f>'Rev compare'!I6-'Rev compare'!I82</f>
        <v>1727.6000000000001</v>
      </c>
      <c r="K36">
        <f>'Rev compare'!J6-'Rev compare'!J82</f>
        <v>1889.8000000000002</v>
      </c>
      <c r="L36">
        <f>'Rev compare'!K6-'Rev compare'!K82</f>
        <v>1882.6000000000001</v>
      </c>
      <c r="M36">
        <f>'Rev compare'!L6-'Rev compare'!L82</f>
        <v>2091.9</v>
      </c>
      <c r="N36">
        <f>'Rev compare'!M6-'Rev compare'!M82</f>
        <v>2459.4</v>
      </c>
      <c r="O36">
        <f>'Rev compare'!N6-'Rev compare'!N82</f>
        <v>2465.8000000000002</v>
      </c>
      <c r="P36">
        <f>'Rev compare'!O6-'Rev compare'!O82</f>
        <v>2595</v>
      </c>
      <c r="Q36">
        <f>'Rev compare'!P6-'Rev compare'!P82</f>
        <v>2957.1</v>
      </c>
      <c r="R36">
        <f>'Rev compare'!Q6-'Rev compare'!Q82</f>
        <v>3499.9000000000005</v>
      </c>
      <c r="S36">
        <f>'Rev compare'!R6-'Rev compare'!R82</f>
        <v>4043.7000000000003</v>
      </c>
      <c r="T36">
        <f>'Rev compare'!S6-'Rev compare'!S82</f>
        <v>5397</v>
      </c>
      <c r="U36">
        <f>'Rev compare'!T6-'Rev compare'!T82</f>
        <v>6307.6</v>
      </c>
      <c r="V36">
        <f>'Rev compare'!U6-'Rev compare'!U82</f>
        <v>6071.3</v>
      </c>
      <c r="W36">
        <f>'Rev compare'!V6-'Rev compare'!V82</f>
        <v>5773.8</v>
      </c>
      <c r="X36">
        <f>'Rev compare'!W6-'Rev compare'!W82</f>
        <v>6887.7999999999993</v>
      </c>
      <c r="Y36">
        <f>'Rev compare'!X6-'Rev compare'!X82</f>
        <v>8279.9</v>
      </c>
      <c r="Z36">
        <f>'Rev compare'!Y6-'Rev compare'!Y82</f>
        <v>8635.2000000000007</v>
      </c>
      <c r="AA36">
        <f>'Rev compare'!Z6-'Rev compare'!Z82</f>
        <v>8955.2000000000007</v>
      </c>
      <c r="AB36">
        <f>'Rev compare'!AA6-'Rev compare'!AA82</f>
        <v>10630.1</v>
      </c>
      <c r="AC36">
        <f>'Rev compare'!AB6-'Rev compare'!AB82</f>
        <v>10144</v>
      </c>
      <c r="AD36">
        <f>'Rev compare'!AC5-'Rev compare'!AC81</f>
        <v>9200.9</v>
      </c>
    </row>
    <row r="38" spans="2:35">
      <c r="C38">
        <v>1989</v>
      </c>
      <c r="D38">
        <f t="shared" ref="D38:AI38" si="20">C38+1</f>
        <v>1990</v>
      </c>
      <c r="E38">
        <f t="shared" si="20"/>
        <v>1991</v>
      </c>
      <c r="F38">
        <f t="shared" si="20"/>
        <v>1992</v>
      </c>
      <c r="G38">
        <f t="shared" si="20"/>
        <v>1993</v>
      </c>
      <c r="H38">
        <f t="shared" si="20"/>
        <v>1994</v>
      </c>
      <c r="I38">
        <f t="shared" si="20"/>
        <v>1995</v>
      </c>
      <c r="J38">
        <f t="shared" si="20"/>
        <v>1996</v>
      </c>
      <c r="K38">
        <f t="shared" si="20"/>
        <v>1997</v>
      </c>
      <c r="L38">
        <f t="shared" si="20"/>
        <v>1998</v>
      </c>
      <c r="M38">
        <f t="shared" si="20"/>
        <v>1999</v>
      </c>
      <c r="N38">
        <f t="shared" si="20"/>
        <v>2000</v>
      </c>
      <c r="O38">
        <f t="shared" si="20"/>
        <v>2001</v>
      </c>
      <c r="P38">
        <f t="shared" si="20"/>
        <v>2002</v>
      </c>
      <c r="Q38">
        <f t="shared" si="20"/>
        <v>2003</v>
      </c>
      <c r="R38">
        <f t="shared" si="20"/>
        <v>2004</v>
      </c>
      <c r="S38">
        <f t="shared" si="20"/>
        <v>2005</v>
      </c>
      <c r="T38">
        <f t="shared" si="20"/>
        <v>2006</v>
      </c>
      <c r="U38">
        <f t="shared" si="20"/>
        <v>2007</v>
      </c>
      <c r="V38">
        <f t="shared" si="20"/>
        <v>2008</v>
      </c>
      <c r="W38">
        <f t="shared" si="20"/>
        <v>2009</v>
      </c>
      <c r="X38">
        <f t="shared" si="20"/>
        <v>2010</v>
      </c>
      <c r="Y38">
        <f t="shared" si="20"/>
        <v>2011</v>
      </c>
      <c r="Z38">
        <f t="shared" si="20"/>
        <v>2012</v>
      </c>
      <c r="AA38">
        <f t="shared" si="20"/>
        <v>2013</v>
      </c>
      <c r="AB38">
        <f t="shared" si="20"/>
        <v>2014</v>
      </c>
      <c r="AC38">
        <f t="shared" si="20"/>
        <v>2015</v>
      </c>
      <c r="AD38">
        <f t="shared" si="20"/>
        <v>2016</v>
      </c>
      <c r="AE38">
        <f t="shared" si="20"/>
        <v>2017</v>
      </c>
      <c r="AF38">
        <f t="shared" si="20"/>
        <v>2018</v>
      </c>
      <c r="AG38">
        <f t="shared" si="20"/>
        <v>2019</v>
      </c>
      <c r="AH38">
        <f t="shared" si="20"/>
        <v>2020</v>
      </c>
      <c r="AI38">
        <f t="shared" si="20"/>
        <v>2021</v>
      </c>
    </row>
    <row r="39" spans="2:35">
      <c r="B39" t="s">
        <v>654</v>
      </c>
      <c r="C39">
        <f t="shared" ref="C39:AD39" si="21">C36/(C9/100)</f>
        <v>5224.8229218954575</v>
      </c>
      <c r="D39">
        <f t="shared" si="21"/>
        <v>4443.5851404990171</v>
      </c>
      <c r="E39">
        <f t="shared" si="21"/>
        <v>4496.0925529095794</v>
      </c>
      <c r="F39">
        <f t="shared" si="21"/>
        <v>4936.0948353515623</v>
      </c>
      <c r="G39">
        <f t="shared" si="21"/>
        <v>5703.6779737754823</v>
      </c>
      <c r="H39">
        <f t="shared" si="21"/>
        <v>6331.7008084361332</v>
      </c>
      <c r="I39">
        <f t="shared" si="21"/>
        <v>6229.3844009286231</v>
      </c>
      <c r="J39">
        <f t="shared" si="21"/>
        <v>6492.3573112736358</v>
      </c>
      <c r="K39">
        <f t="shared" si="21"/>
        <v>6832.5027555726583</v>
      </c>
      <c r="L39">
        <f t="shared" si="21"/>
        <v>5992.1396417007463</v>
      </c>
      <c r="M39">
        <f t="shared" si="21"/>
        <v>5793.2707662964449</v>
      </c>
      <c r="N39">
        <f t="shared" si="21"/>
        <v>5892.088610127621</v>
      </c>
      <c r="O39">
        <f t="shared" si="21"/>
        <v>5405.3210852337706</v>
      </c>
      <c r="P39">
        <f t="shared" si="21"/>
        <v>5088.3238653767876</v>
      </c>
      <c r="Q39">
        <f t="shared" si="21"/>
        <v>5054.4258306414504</v>
      </c>
      <c r="R39">
        <f t="shared" si="21"/>
        <v>5858.0746169726081</v>
      </c>
      <c r="S39">
        <f t="shared" si="21"/>
        <v>6647.1013864273164</v>
      </c>
      <c r="T39">
        <f t="shared" si="21"/>
        <v>8666.2874460077983</v>
      </c>
      <c r="U39">
        <f t="shared" si="21"/>
        <v>10037.055052969723</v>
      </c>
      <c r="V39">
        <f t="shared" si="21"/>
        <v>8719.3496709910014</v>
      </c>
      <c r="W39">
        <f t="shared" si="21"/>
        <v>7755.9253685831491</v>
      </c>
      <c r="X39">
        <f t="shared" si="21"/>
        <v>8803.2175188858455</v>
      </c>
      <c r="Y39">
        <f t="shared" si="21"/>
        <v>10132.461799963701</v>
      </c>
      <c r="Z39">
        <f t="shared" si="21"/>
        <v>10108.628859002978</v>
      </c>
      <c r="AA39">
        <f t="shared" si="21"/>
        <v>9987.8340630182392</v>
      </c>
      <c r="AB39">
        <f t="shared" si="21"/>
        <v>11267.480796000002</v>
      </c>
      <c r="AC39">
        <f t="shared" si="21"/>
        <v>10144</v>
      </c>
      <c r="AD39">
        <f t="shared" si="21"/>
        <v>8606.4523370780207</v>
      </c>
    </row>
    <row r="40" spans="2:35">
      <c r="B40" t="s">
        <v>550</v>
      </c>
      <c r="C40">
        <f>C18</f>
        <v>6427.3816555566655</v>
      </c>
      <c r="D40">
        <f t="shared" ref="D40:AD40" si="22">D18</f>
        <v>5861.3596711210848</v>
      </c>
      <c r="E40">
        <f t="shared" si="22"/>
        <v>5686.3324843428773</v>
      </c>
      <c r="F40">
        <f t="shared" si="22"/>
        <v>5978.8793986097535</v>
      </c>
      <c r="G40">
        <f t="shared" si="22"/>
        <v>6622.6629085972618</v>
      </c>
      <c r="H40">
        <f t="shared" si="22"/>
        <v>7142.5363770353042</v>
      </c>
      <c r="I40">
        <f t="shared" si="22"/>
        <v>7222.3773888064643</v>
      </c>
      <c r="J40">
        <f t="shared" si="22"/>
        <v>7131.5967061842894</v>
      </c>
      <c r="K40">
        <f t="shared" si="22"/>
        <v>7960.5273400465021</v>
      </c>
      <c r="L40">
        <f t="shared" si="22"/>
        <v>7489.0605348760691</v>
      </c>
      <c r="M40">
        <f t="shared" si="22"/>
        <v>7114.5430463289686</v>
      </c>
      <c r="N40">
        <f t="shared" si="22"/>
        <v>7129.2499333242959</v>
      </c>
      <c r="O40">
        <f t="shared" si="22"/>
        <v>6981.4529127473888</v>
      </c>
      <c r="P40">
        <f t="shared" si="22"/>
        <v>6444.0337384101258</v>
      </c>
      <c r="Q40">
        <f t="shared" si="22"/>
        <v>6238.9367029942705</v>
      </c>
      <c r="R40">
        <f t="shared" si="22"/>
        <v>7280.288395092447</v>
      </c>
      <c r="S40">
        <f t="shared" si="22"/>
        <v>8756.2825296686278</v>
      </c>
      <c r="T40">
        <f t="shared" si="22"/>
        <v>10134.91566504036</v>
      </c>
      <c r="U40">
        <f t="shared" si="22"/>
        <v>11184.356196541157</v>
      </c>
      <c r="V40">
        <f t="shared" si="22"/>
        <v>10158.380582053376</v>
      </c>
      <c r="W40">
        <f t="shared" si="22"/>
        <v>8934.6680529386358</v>
      </c>
      <c r="X40">
        <f t="shared" si="22"/>
        <v>10581.166340065629</v>
      </c>
      <c r="Y40">
        <f t="shared" si="22"/>
        <v>11386.797401234588</v>
      </c>
      <c r="Z40">
        <f t="shared" si="22"/>
        <v>11198.251767790263</v>
      </c>
      <c r="AA40">
        <f t="shared" si="22"/>
        <v>10966.519563096239</v>
      </c>
      <c r="AB40">
        <f t="shared" si="22"/>
        <v>12186.996096000001</v>
      </c>
      <c r="AC40">
        <f t="shared" si="22"/>
        <v>10963.5</v>
      </c>
      <c r="AD40">
        <f t="shared" si="22"/>
        <v>10366.299681031176</v>
      </c>
    </row>
    <row r="42" spans="2:35">
      <c r="C42">
        <v>1989</v>
      </c>
      <c r="D42">
        <f t="shared" ref="D42:AI47" si="23">C42+1</f>
        <v>1990</v>
      </c>
      <c r="E42">
        <f t="shared" si="23"/>
        <v>1991</v>
      </c>
      <c r="F42">
        <f t="shared" si="23"/>
        <v>1992</v>
      </c>
      <c r="G42">
        <f t="shared" si="23"/>
        <v>1993</v>
      </c>
      <c r="H42">
        <f t="shared" si="23"/>
        <v>1994</v>
      </c>
      <c r="I42">
        <f t="shared" si="23"/>
        <v>1995</v>
      </c>
      <c r="J42">
        <f t="shared" si="23"/>
        <v>1996</v>
      </c>
      <c r="K42">
        <f t="shared" si="23"/>
        <v>1997</v>
      </c>
      <c r="L42">
        <f t="shared" si="23"/>
        <v>1998</v>
      </c>
      <c r="M42">
        <f t="shared" si="23"/>
        <v>1999</v>
      </c>
      <c r="N42">
        <f t="shared" si="23"/>
        <v>2000</v>
      </c>
      <c r="O42">
        <f t="shared" si="23"/>
        <v>2001</v>
      </c>
      <c r="P42">
        <f t="shared" si="23"/>
        <v>2002</v>
      </c>
      <c r="Q42">
        <f t="shared" si="23"/>
        <v>2003</v>
      </c>
      <c r="R42">
        <f t="shared" si="23"/>
        <v>2004</v>
      </c>
      <c r="S42">
        <f t="shared" si="23"/>
        <v>2005</v>
      </c>
      <c r="T42">
        <f t="shared" si="23"/>
        <v>2006</v>
      </c>
      <c r="U42">
        <f t="shared" si="23"/>
        <v>2007</v>
      </c>
      <c r="V42">
        <f t="shared" si="23"/>
        <v>2008</v>
      </c>
      <c r="W42">
        <f t="shared" si="23"/>
        <v>2009</v>
      </c>
      <c r="X42">
        <f t="shared" si="23"/>
        <v>2010</v>
      </c>
      <c r="Y42">
        <f t="shared" si="23"/>
        <v>2011</v>
      </c>
      <c r="Z42">
        <f t="shared" si="23"/>
        <v>2012</v>
      </c>
      <c r="AA42">
        <f t="shared" si="23"/>
        <v>2013</v>
      </c>
      <c r="AB42">
        <f t="shared" si="23"/>
        <v>2014</v>
      </c>
      <c r="AC42">
        <f t="shared" si="23"/>
        <v>2015</v>
      </c>
      <c r="AD42">
        <f t="shared" si="23"/>
        <v>2016</v>
      </c>
      <c r="AE42">
        <f t="shared" si="23"/>
        <v>2017</v>
      </c>
      <c r="AF42">
        <f t="shared" si="23"/>
        <v>2018</v>
      </c>
      <c r="AG42">
        <f t="shared" si="23"/>
        <v>2019</v>
      </c>
      <c r="AH42">
        <f t="shared" si="23"/>
        <v>2020</v>
      </c>
      <c r="AI42">
        <f t="shared" si="23"/>
        <v>2021</v>
      </c>
    </row>
    <row r="43" spans="2:35">
      <c r="B43" t="s">
        <v>588</v>
      </c>
      <c r="C43">
        <f t="shared" ref="C43:AD43" si="24">C45/(C9/100)/C3*1000000</f>
        <v>296.38609832518819</v>
      </c>
      <c r="D43">
        <f t="shared" si="24"/>
        <v>340.98307022123134</v>
      </c>
      <c r="E43">
        <f t="shared" si="24"/>
        <v>279.27232348169184</v>
      </c>
      <c r="F43">
        <f t="shared" si="24"/>
        <v>238.65585496114039</v>
      </c>
      <c r="G43">
        <f t="shared" si="24"/>
        <v>205.09902267748987</v>
      </c>
      <c r="H43">
        <f t="shared" si="24"/>
        <v>176.43118704370661</v>
      </c>
      <c r="I43">
        <f t="shared" si="24"/>
        <v>210.56147958924751</v>
      </c>
      <c r="J43">
        <f t="shared" si="24"/>
        <v>132.04642718077054</v>
      </c>
      <c r="K43">
        <f t="shared" si="24"/>
        <v>226.92913919361914</v>
      </c>
      <c r="L43">
        <f t="shared" si="24"/>
        <v>293.25422687975151</v>
      </c>
      <c r="M43">
        <f t="shared" si="24"/>
        <v>252.1059252589416</v>
      </c>
      <c r="N43">
        <f t="shared" si="24"/>
        <v>229.98872387898842</v>
      </c>
      <c r="O43">
        <f t="shared" si="24"/>
        <v>285.58436482337345</v>
      </c>
      <c r="P43">
        <f t="shared" si="24"/>
        <v>239.5134139490836</v>
      </c>
      <c r="Q43">
        <f t="shared" si="24"/>
        <v>204.10981064794157</v>
      </c>
      <c r="R43">
        <f t="shared" si="24"/>
        <v>239.0893675052823</v>
      </c>
      <c r="S43">
        <f t="shared" si="24"/>
        <v>345.99660910470544</v>
      </c>
      <c r="T43">
        <f t="shared" si="24"/>
        <v>235.13864107856227</v>
      </c>
      <c r="U43">
        <f t="shared" si="24"/>
        <v>179.33240886051473</v>
      </c>
      <c r="V43">
        <f t="shared" si="24"/>
        <v>219.66996343579231</v>
      </c>
      <c r="W43">
        <f t="shared" si="24"/>
        <v>175.80503311202827</v>
      </c>
      <c r="X43">
        <f t="shared" si="24"/>
        <v>259.21607786325472</v>
      </c>
      <c r="Y43">
        <f t="shared" si="24"/>
        <v>178.85922073762458</v>
      </c>
      <c r="Z43">
        <f t="shared" si="24"/>
        <v>152.03312243003512</v>
      </c>
      <c r="AA43">
        <f t="shared" si="24"/>
        <v>133.90391449040504</v>
      </c>
      <c r="AB43">
        <f t="shared" si="24"/>
        <v>123.20035018061715</v>
      </c>
      <c r="AC43">
        <f t="shared" si="24"/>
        <v>107.55551577364965</v>
      </c>
      <c r="AD43">
        <f t="shared" si="24"/>
        <v>226.25046131972155</v>
      </c>
    </row>
    <row r="44" spans="2:35">
      <c r="B44" t="s">
        <v>587</v>
      </c>
      <c r="C44">
        <f t="shared" ref="C44:AD44" si="25">C39/C3*1000000</f>
        <v>1287.7249459125997</v>
      </c>
      <c r="D44">
        <f t="shared" si="25"/>
        <v>1068.7082263580985</v>
      </c>
      <c r="E44">
        <f t="shared" si="25"/>
        <v>1054.9421008987188</v>
      </c>
      <c r="F44">
        <f t="shared" si="25"/>
        <v>1129.6944494645525</v>
      </c>
      <c r="G44">
        <f t="shared" si="25"/>
        <v>1272.946632487879</v>
      </c>
      <c r="H44">
        <f t="shared" si="25"/>
        <v>1377.7263022241873</v>
      </c>
      <c r="I44">
        <f t="shared" si="25"/>
        <v>1320.9241277654144</v>
      </c>
      <c r="J44">
        <f t="shared" si="25"/>
        <v>1341.1135073339162</v>
      </c>
      <c r="K44">
        <f t="shared" si="25"/>
        <v>1374.5214334875047</v>
      </c>
      <c r="L44">
        <f t="shared" si="25"/>
        <v>1173.8898735356588</v>
      </c>
      <c r="M44">
        <f t="shared" si="25"/>
        <v>1105.3875184430515</v>
      </c>
      <c r="N44">
        <f t="shared" si="25"/>
        <v>1095.3413390936951</v>
      </c>
      <c r="O44">
        <f t="shared" si="25"/>
        <v>979.40740859732205</v>
      </c>
      <c r="P44">
        <f t="shared" si="25"/>
        <v>898.95474283753526</v>
      </c>
      <c r="Q44">
        <f t="shared" si="25"/>
        <v>870.95688465660589</v>
      </c>
      <c r="R44">
        <f t="shared" si="25"/>
        <v>984.80508100710563</v>
      </c>
      <c r="S44">
        <f t="shared" si="25"/>
        <v>1090.4111045411094</v>
      </c>
      <c r="T44">
        <f t="shared" si="25"/>
        <v>1387.5390836442166</v>
      </c>
      <c r="U44">
        <f t="shared" si="25"/>
        <v>1568.8725410937348</v>
      </c>
      <c r="V44">
        <f t="shared" si="25"/>
        <v>1331.0202085905446</v>
      </c>
      <c r="W44">
        <f t="shared" si="25"/>
        <v>1156.7670657347337</v>
      </c>
      <c r="X44">
        <f t="shared" si="25"/>
        <v>1283.4652441280466</v>
      </c>
      <c r="Y44">
        <f t="shared" si="25"/>
        <v>1444.8160602784953</v>
      </c>
      <c r="Z44">
        <f t="shared" si="25"/>
        <v>1410.438782561065</v>
      </c>
      <c r="AA44">
        <f t="shared" si="25"/>
        <v>1366.5371339538183</v>
      </c>
      <c r="AB44">
        <f t="shared" si="25"/>
        <v>1509.6622967780731</v>
      </c>
      <c r="AC44">
        <f t="shared" si="25"/>
        <v>1331.3522294178181</v>
      </c>
      <c r="AD44">
        <f t="shared" si="25"/>
        <v>1106.4674548509759</v>
      </c>
    </row>
    <row r="45" spans="2:35">
      <c r="B45" t="s">
        <v>233</v>
      </c>
      <c r="C45">
        <f>'Rev compare'!B82</f>
        <v>189.7</v>
      </c>
      <c r="D45">
        <f>'Rev compare'!C82</f>
        <v>239.2</v>
      </c>
      <c r="E45">
        <f>'Rev compare'!D82</f>
        <v>214.8</v>
      </c>
      <c r="F45">
        <f>'Rev compare'!E82</f>
        <v>196.3</v>
      </c>
      <c r="G45">
        <f>'Rev compare'!F82</f>
        <v>181.6</v>
      </c>
      <c r="H45">
        <f>'Rev compare'!G82</f>
        <v>164.8</v>
      </c>
      <c r="I45">
        <f>'Rev compare'!H82</f>
        <v>236.7</v>
      </c>
      <c r="J45">
        <f>'Rev compare'!I82</f>
        <v>170.1</v>
      </c>
      <c r="K45">
        <f>'Rev compare'!J82</f>
        <v>312</v>
      </c>
      <c r="L45">
        <f>'Rev compare'!K82</f>
        <v>470.3</v>
      </c>
      <c r="M45">
        <f>'Rev compare'!L82</f>
        <v>477.1</v>
      </c>
      <c r="N45">
        <f>'Rev compare'!M82</f>
        <v>516.4</v>
      </c>
      <c r="O45">
        <f>'Rev compare'!N82</f>
        <v>719</v>
      </c>
      <c r="P45">
        <f>'Rev compare'!O82</f>
        <v>691.4</v>
      </c>
      <c r="Q45">
        <f>'Rev compare'!P82</f>
        <v>693</v>
      </c>
      <c r="R45">
        <f>'Rev compare'!Q82</f>
        <v>849.7</v>
      </c>
      <c r="S45">
        <f>'Rev compare'!R82</f>
        <v>1283.0999999999999</v>
      </c>
      <c r="T45">
        <f>'Rev compare'!S82</f>
        <v>914.6</v>
      </c>
      <c r="U45">
        <f>'Rev compare'!T82</f>
        <v>721</v>
      </c>
      <c r="V45">
        <f>'Rev compare'!U82</f>
        <v>1002</v>
      </c>
      <c r="W45">
        <f>'Rev compare'!V82</f>
        <v>877.5</v>
      </c>
      <c r="X45">
        <f>'Rev compare'!W82</f>
        <v>1391.1</v>
      </c>
      <c r="Y45">
        <f>'Rev compare'!X82</f>
        <v>1025</v>
      </c>
      <c r="Z45">
        <f>'Rev compare'!Y82</f>
        <v>930.8</v>
      </c>
      <c r="AA45">
        <f>'Rev compare'!Z82</f>
        <v>877.5</v>
      </c>
      <c r="AB45">
        <f>'Rev compare'!AA82</f>
        <v>867.5</v>
      </c>
      <c r="AC45">
        <f>'Rev compare'!AB82</f>
        <v>819.5</v>
      </c>
      <c r="AD45">
        <f>'Rev compare'!AC81</f>
        <v>1881.4</v>
      </c>
    </row>
    <row r="47" spans="2:35">
      <c r="C47">
        <v>1989</v>
      </c>
      <c r="D47">
        <f t="shared" si="23"/>
        <v>1990</v>
      </c>
      <c r="E47">
        <f t="shared" si="23"/>
        <v>1991</v>
      </c>
      <c r="F47">
        <f t="shared" si="23"/>
        <v>1992</v>
      </c>
      <c r="G47">
        <f t="shared" si="23"/>
        <v>1993</v>
      </c>
      <c r="H47">
        <f t="shared" si="23"/>
        <v>1994</v>
      </c>
      <c r="I47">
        <f t="shared" si="23"/>
        <v>1995</v>
      </c>
      <c r="J47">
        <f t="shared" si="23"/>
        <v>1996</v>
      </c>
      <c r="K47">
        <f t="shared" si="23"/>
        <v>1997</v>
      </c>
      <c r="L47">
        <f t="shared" si="23"/>
        <v>1998</v>
      </c>
      <c r="M47">
        <f t="shared" si="23"/>
        <v>1999</v>
      </c>
      <c r="N47">
        <f t="shared" si="23"/>
        <v>2000</v>
      </c>
      <c r="O47">
        <f t="shared" si="23"/>
        <v>2001</v>
      </c>
      <c r="P47">
        <f t="shared" si="23"/>
        <v>2002</v>
      </c>
      <c r="Q47">
        <f t="shared" si="23"/>
        <v>2003</v>
      </c>
      <c r="R47">
        <f t="shared" si="23"/>
        <v>2004</v>
      </c>
      <c r="S47">
        <f t="shared" si="23"/>
        <v>2005</v>
      </c>
      <c r="T47">
        <f t="shared" si="23"/>
        <v>2006</v>
      </c>
      <c r="U47">
        <f t="shared" si="23"/>
        <v>2007</v>
      </c>
      <c r="V47">
        <f t="shared" si="23"/>
        <v>2008</v>
      </c>
      <c r="W47">
        <f t="shared" si="23"/>
        <v>2009</v>
      </c>
      <c r="X47">
        <f t="shared" si="23"/>
        <v>2010</v>
      </c>
      <c r="Y47">
        <f t="shared" si="23"/>
        <v>2011</v>
      </c>
      <c r="Z47">
        <f t="shared" si="23"/>
        <v>2012</v>
      </c>
      <c r="AA47">
        <f t="shared" si="23"/>
        <v>2013</v>
      </c>
      <c r="AB47">
        <f t="shared" si="23"/>
        <v>2014</v>
      </c>
      <c r="AC47">
        <f t="shared" si="23"/>
        <v>2015</v>
      </c>
      <c r="AD47">
        <f t="shared" si="23"/>
        <v>2016</v>
      </c>
      <c r="AE47">
        <f t="shared" si="23"/>
        <v>2017</v>
      </c>
      <c r="AF47">
        <f t="shared" si="23"/>
        <v>2018</v>
      </c>
      <c r="AG47">
        <f t="shared" si="23"/>
        <v>2019</v>
      </c>
      <c r="AH47">
        <f t="shared" si="23"/>
        <v>2020</v>
      </c>
      <c r="AI47">
        <f t="shared" si="23"/>
        <v>2021</v>
      </c>
    </row>
    <row r="48" spans="2:35">
      <c r="B48" t="s">
        <v>546</v>
      </c>
      <c r="C48">
        <f t="shared" ref="C48:AD48" si="26">C24</f>
        <v>1584.1110442377876</v>
      </c>
      <c r="D48">
        <f t="shared" si="26"/>
        <v>1409.6912965793297</v>
      </c>
      <c r="E48">
        <f t="shared" si="26"/>
        <v>1334.2144243804107</v>
      </c>
      <c r="F48">
        <f t="shared" si="26"/>
        <v>1368.3503044256929</v>
      </c>
      <c r="G48">
        <f t="shared" si="26"/>
        <v>1478.045655165369</v>
      </c>
      <c r="H48">
        <f t="shared" si="26"/>
        <v>1554.1574892678937</v>
      </c>
      <c r="I48">
        <f t="shared" si="26"/>
        <v>1531.4856073546621</v>
      </c>
      <c r="J48">
        <f t="shared" si="26"/>
        <v>1473.1599345146869</v>
      </c>
      <c r="K48">
        <f t="shared" si="26"/>
        <v>1601.4505726811237</v>
      </c>
      <c r="L48">
        <f t="shared" si="26"/>
        <v>1467.1441004154105</v>
      </c>
      <c r="M48">
        <f t="shared" si="26"/>
        <v>1357.4934437019933</v>
      </c>
      <c r="N48">
        <f t="shared" si="26"/>
        <v>1325.3300629726834</v>
      </c>
      <c r="O48">
        <f t="shared" si="26"/>
        <v>1264.9917734206954</v>
      </c>
      <c r="P48">
        <f t="shared" si="26"/>
        <v>1138.4681567866189</v>
      </c>
      <c r="Q48">
        <f t="shared" si="26"/>
        <v>1075.0666953045475</v>
      </c>
      <c r="R48">
        <f t="shared" si="26"/>
        <v>1223.894448512388</v>
      </c>
      <c r="S48">
        <f t="shared" si="26"/>
        <v>1436.4077136458147</v>
      </c>
      <c r="T48">
        <f t="shared" si="26"/>
        <v>1622.6777247227792</v>
      </c>
      <c r="U48">
        <f t="shared" si="26"/>
        <v>1748.2049499542497</v>
      </c>
      <c r="V48">
        <f t="shared" si="26"/>
        <v>1550.6901720263375</v>
      </c>
      <c r="W48">
        <f t="shared" si="26"/>
        <v>1332.5720988467619</v>
      </c>
      <c r="X48">
        <f t="shared" si="26"/>
        <v>1542.6813219913017</v>
      </c>
      <c r="Y48">
        <f t="shared" si="26"/>
        <v>1623.6752810161204</v>
      </c>
      <c r="Z48">
        <f t="shared" si="26"/>
        <v>1562.4719049911</v>
      </c>
      <c r="AA48">
        <f t="shared" si="26"/>
        <v>1500.4410484442233</v>
      </c>
      <c r="AB48">
        <f t="shared" si="26"/>
        <v>1632.8626469586902</v>
      </c>
      <c r="AC48">
        <f t="shared" si="26"/>
        <v>1438.9077451914679</v>
      </c>
      <c r="AD48">
        <f t="shared" si="26"/>
        <v>1332.7179161706974</v>
      </c>
    </row>
    <row r="49" spans="1:30">
      <c r="B49" t="s">
        <v>651</v>
      </c>
      <c r="C49">
        <f t="shared" ref="C49:AD49" si="27">C35/C3*1000000</f>
        <v>1497.0857112029273</v>
      </c>
      <c r="D49">
        <f t="shared" si="27"/>
        <v>1397.7169747153732</v>
      </c>
      <c r="E49">
        <f t="shared" si="27"/>
        <v>1392.8512111077116</v>
      </c>
      <c r="F49">
        <f t="shared" si="27"/>
        <v>1475.0950016523261</v>
      </c>
      <c r="G49">
        <f t="shared" si="27"/>
        <v>1633.9028420017871</v>
      </c>
      <c r="H49">
        <f t="shared" si="27"/>
        <v>1509.4073459521965</v>
      </c>
      <c r="I49">
        <f t="shared" si="27"/>
        <v>1318.2554144626358</v>
      </c>
      <c r="J49">
        <f t="shared" si="27"/>
        <v>1244.9315418565648</v>
      </c>
      <c r="K49">
        <f t="shared" si="27"/>
        <v>1378.0126510135601</v>
      </c>
      <c r="L49">
        <f t="shared" si="27"/>
        <v>1333.1438168592574</v>
      </c>
      <c r="M49">
        <f t="shared" si="27"/>
        <v>1272.7359706113746</v>
      </c>
      <c r="N49">
        <f t="shared" si="27"/>
        <v>1237.0578610501127</v>
      </c>
      <c r="O49">
        <f t="shared" si="27"/>
        <v>1235.7581026960772</v>
      </c>
      <c r="P49">
        <f t="shared" si="27"/>
        <v>1156.3433262395736</v>
      </c>
      <c r="Q49">
        <f t="shared" si="27"/>
        <v>893.8419240322844</v>
      </c>
      <c r="R49">
        <f t="shared" si="27"/>
        <v>1061.0311721653743</v>
      </c>
      <c r="S49">
        <f t="shared" si="27"/>
        <v>1344.5895814658193</v>
      </c>
      <c r="T49">
        <f t="shared" si="27"/>
        <v>1405.9984696374825</v>
      </c>
      <c r="U49">
        <f t="shared" si="27"/>
        <v>1537.7070059616647</v>
      </c>
      <c r="V49">
        <f t="shared" si="27"/>
        <v>1572.0433201686985</v>
      </c>
      <c r="W49">
        <f t="shared" si="27"/>
        <v>1249.7684291200369</v>
      </c>
      <c r="X49">
        <f t="shared" si="27"/>
        <v>1442.1701061193733</v>
      </c>
      <c r="Y49">
        <f t="shared" si="27"/>
        <v>1426.0751038812066</v>
      </c>
      <c r="Z49">
        <f t="shared" si="27"/>
        <v>1712.4633277752655</v>
      </c>
      <c r="AA49">
        <f t="shared" si="27"/>
        <v>1834.2623627909013</v>
      </c>
      <c r="AB49">
        <f t="shared" si="27"/>
        <v>1922.4509282881384</v>
      </c>
      <c r="AC49">
        <f t="shared" si="27"/>
        <v>1630.2502545830528</v>
      </c>
      <c r="AD49">
        <f t="shared" si="27"/>
        <v>1485.7249917290767</v>
      </c>
    </row>
    <row r="51" spans="1:30" s="779" customFormat="1"/>
    <row r="52" spans="1:30" s="779" customFormat="1"/>
    <row r="53" spans="1:30" s="779" customFormat="1"/>
    <row r="54" spans="1:30" s="779" customFormat="1"/>
    <row r="55" spans="1:30" s="779" customFormat="1"/>
    <row r="56" spans="1:30" s="779" customFormat="1"/>
    <row r="57" spans="1:30" s="779" customFormat="1" ht="18.75">
      <c r="A57" s="780"/>
      <c r="B57" s="820" t="s">
        <v>586</v>
      </c>
    </row>
    <row r="58" spans="1:30" s="779" customFormat="1"/>
    <row r="59" spans="1:30" s="779" customFormat="1"/>
    <row r="60" spans="1:30" s="779" customFormat="1"/>
    <row r="61" spans="1:30" s="779" customFormat="1"/>
    <row r="62" spans="1:30" s="779" customFormat="1"/>
    <row r="63" spans="1:30" s="779" customFormat="1"/>
    <row r="64" spans="1:30" s="779" customFormat="1"/>
    <row r="65" s="779" customFormat="1"/>
    <row r="66" s="779" customFormat="1"/>
  </sheetData>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75"/>
  <sheetViews>
    <sheetView workbookViewId="0">
      <pane xSplit="2" ySplit="1" topLeftCell="AB4" activePane="bottomRight" state="frozen"/>
      <selection pane="topRight" activeCell="C1" sqref="C1"/>
      <selection pane="bottomLeft" activeCell="A3" sqref="A3"/>
      <selection pane="bottomRight" activeCell="N33" sqref="N33"/>
    </sheetView>
  </sheetViews>
  <sheetFormatPr defaultColWidth="8.85546875" defaultRowHeight="14.25"/>
  <cols>
    <col min="1" max="1" width="53.7109375" style="174" customWidth="1"/>
    <col min="2" max="2" width="17.42578125" style="174" customWidth="1"/>
    <col min="3" max="3" width="11.7109375" style="174" customWidth="1"/>
    <col min="4" max="6" width="10.7109375" style="174" customWidth="1"/>
    <col min="7" max="9" width="11.7109375" style="174" customWidth="1"/>
    <col min="10" max="13" width="10.7109375" style="174" customWidth="1"/>
    <col min="14" max="16" width="11.7109375" style="174" customWidth="1"/>
    <col min="17" max="32" width="11" style="174" customWidth="1"/>
    <col min="33" max="33" width="10.85546875" style="174" customWidth="1"/>
    <col min="34" max="37" width="11" style="174" customWidth="1"/>
    <col min="38" max="38" width="10.28515625" style="174" customWidth="1"/>
    <col min="39" max="39" width="11" style="174" customWidth="1"/>
    <col min="40" max="44" width="10.85546875" style="174" customWidth="1"/>
    <col min="45" max="16384" width="8.85546875" style="174"/>
  </cols>
  <sheetData>
    <row r="1" spans="1:44" ht="18">
      <c r="A1" s="517" t="s">
        <v>64</v>
      </c>
      <c r="B1" s="281" t="s">
        <v>65</v>
      </c>
      <c r="C1" s="281">
        <v>1980</v>
      </c>
      <c r="D1" s="281">
        <v>1981</v>
      </c>
      <c r="E1" s="281">
        <v>1982</v>
      </c>
      <c r="F1" s="281">
        <v>1983</v>
      </c>
      <c r="G1" s="281">
        <v>1984</v>
      </c>
      <c r="H1" s="281">
        <v>1985</v>
      </c>
      <c r="I1" s="281">
        <v>1986</v>
      </c>
      <c r="J1" s="281">
        <v>1987</v>
      </c>
      <c r="K1" s="281">
        <v>1988</v>
      </c>
      <c r="L1" s="281">
        <v>1989</v>
      </c>
      <c r="M1" s="281">
        <v>1990</v>
      </c>
      <c r="N1" s="281">
        <v>1991</v>
      </c>
      <c r="O1" s="281">
        <v>1992</v>
      </c>
      <c r="P1" s="281">
        <v>1993</v>
      </c>
      <c r="Q1" s="281">
        <v>1994</v>
      </c>
      <c r="R1" s="281">
        <v>1995</v>
      </c>
      <c r="S1" s="281">
        <v>1996</v>
      </c>
      <c r="T1" s="281">
        <v>1997</v>
      </c>
      <c r="U1" s="281">
        <v>1998</v>
      </c>
      <c r="V1" s="281">
        <v>1999</v>
      </c>
      <c r="W1" s="281">
        <v>2000</v>
      </c>
      <c r="X1" s="281">
        <v>2001</v>
      </c>
      <c r="Y1" s="281">
        <v>2002</v>
      </c>
      <c r="Z1" s="281">
        <v>2003</v>
      </c>
      <c r="AA1" s="281">
        <v>2004</v>
      </c>
      <c r="AB1" s="281">
        <v>2005</v>
      </c>
      <c r="AC1" s="281">
        <v>2006</v>
      </c>
      <c r="AD1" s="281">
        <v>2007</v>
      </c>
      <c r="AE1" s="281">
        <v>2008</v>
      </c>
      <c r="AF1" s="281">
        <v>2009</v>
      </c>
      <c r="AG1" s="281">
        <v>2010</v>
      </c>
      <c r="AH1" s="281">
        <v>2011</v>
      </c>
      <c r="AI1" s="281">
        <v>2012</v>
      </c>
      <c r="AJ1" s="281">
        <v>2013</v>
      </c>
      <c r="AK1" s="281">
        <v>2014</v>
      </c>
      <c r="AL1" s="281">
        <v>2015</v>
      </c>
      <c r="AM1" s="281">
        <v>2016</v>
      </c>
      <c r="AN1" s="281">
        <v>2017</v>
      </c>
      <c r="AO1" s="281">
        <f>AN1+1</f>
        <v>2018</v>
      </c>
      <c r="AP1" s="281">
        <f>AO1+1</f>
        <v>2019</v>
      </c>
      <c r="AQ1" s="281">
        <f>AP1+1</f>
        <v>2020</v>
      </c>
      <c r="AR1" s="281">
        <f>AQ1+1</f>
        <v>2021</v>
      </c>
    </row>
    <row r="2" spans="1:44">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518"/>
      <c r="AM2" s="281"/>
      <c r="AN2" s="281"/>
      <c r="AO2" s="281"/>
      <c r="AP2" s="281"/>
      <c r="AQ2" s="281"/>
      <c r="AR2" s="281"/>
    </row>
    <row r="3" spans="1:44">
      <c r="A3" s="281" t="s">
        <v>66</v>
      </c>
      <c r="B3" s="114"/>
      <c r="C3" s="518">
        <v>3215483</v>
      </c>
      <c r="D3" s="518">
        <v>3304188</v>
      </c>
      <c r="E3" s="518">
        <v>3395798</v>
      </c>
      <c r="F3" s="518">
        <v>3489402</v>
      </c>
      <c r="G3" s="518">
        <v>3583707</v>
      </c>
      <c r="H3" s="518">
        <v>3677854</v>
      </c>
      <c r="I3" s="518">
        <v>3771578</v>
      </c>
      <c r="J3" s="518">
        <v>3865402</v>
      </c>
      <c r="K3" s="518">
        <v>3960243</v>
      </c>
      <c r="L3" s="518">
        <v>4057406</v>
      </c>
      <c r="M3" s="518">
        <v>4157903</v>
      </c>
      <c r="N3" s="518">
        <v>4261933</v>
      </c>
      <c r="O3" s="518">
        <v>4369407</v>
      </c>
      <c r="P3" s="518">
        <v>4480689</v>
      </c>
      <c r="Q3" s="518">
        <v>4595761</v>
      </c>
      <c r="R3" s="518">
        <v>4715929</v>
      </c>
      <c r="S3" s="518">
        <v>4841020</v>
      </c>
      <c r="T3" s="518">
        <v>4970823</v>
      </c>
      <c r="U3" s="518">
        <v>5104516</v>
      </c>
      <c r="V3" s="518">
        <v>5240941</v>
      </c>
      <c r="W3" s="518">
        <v>5379226</v>
      </c>
      <c r="X3" s="518">
        <v>5518971</v>
      </c>
      <c r="Y3" s="518">
        <v>5660267</v>
      </c>
      <c r="Z3" s="518">
        <v>5803302</v>
      </c>
      <c r="AA3" s="518">
        <v>5948461</v>
      </c>
      <c r="AB3" s="518">
        <v>6095959</v>
      </c>
      <c r="AC3" s="518">
        <v>6245797</v>
      </c>
      <c r="AD3" s="518">
        <v>6397623</v>
      </c>
      <c r="AE3" s="518">
        <v>6550877</v>
      </c>
      <c r="AF3" s="518">
        <v>6704829</v>
      </c>
      <c r="AG3" s="518">
        <v>6858945</v>
      </c>
      <c r="AH3" s="518">
        <v>7012977</v>
      </c>
      <c r="AI3" s="518">
        <v>7167010</v>
      </c>
      <c r="AJ3" s="518">
        <v>7308864</v>
      </c>
      <c r="AK3" s="518">
        <v>7463577</v>
      </c>
      <c r="AL3" s="518">
        <v>7619321</v>
      </c>
      <c r="AM3" s="526"/>
      <c r="AN3" s="526"/>
      <c r="AO3" s="425"/>
      <c r="AP3" s="425"/>
      <c r="AQ3" s="425"/>
      <c r="AR3" s="425"/>
    </row>
    <row r="4" spans="1:44" ht="15">
      <c r="A4" s="535" t="s">
        <v>67</v>
      </c>
      <c r="B4" s="114"/>
      <c r="C4" s="114"/>
      <c r="D4" s="518"/>
      <c r="E4" s="518"/>
      <c r="F4" s="518"/>
      <c r="G4" s="518"/>
      <c r="H4" s="518"/>
      <c r="I4" s="518"/>
      <c r="J4" s="518"/>
      <c r="K4" s="518"/>
      <c r="L4" s="518"/>
      <c r="M4" s="518"/>
      <c r="N4" s="518"/>
      <c r="O4" s="518"/>
      <c r="P4" s="518"/>
      <c r="Q4" s="186"/>
      <c r="R4" s="186"/>
      <c r="S4" s="186"/>
      <c r="T4" s="186"/>
      <c r="U4" s="186"/>
      <c r="V4" s="186"/>
      <c r="W4" s="186"/>
      <c r="X4" s="186"/>
      <c r="Y4" s="186"/>
      <c r="Z4" s="186"/>
      <c r="AA4" s="186"/>
      <c r="AB4" s="186"/>
      <c r="AC4" s="186"/>
      <c r="AD4" s="186"/>
      <c r="AE4" s="186"/>
      <c r="AF4" s="186"/>
      <c r="AG4" s="186"/>
      <c r="AH4" s="186"/>
      <c r="AI4" s="186"/>
      <c r="AJ4" s="186"/>
      <c r="AK4" s="186"/>
      <c r="AL4" s="186"/>
      <c r="AM4" s="425"/>
      <c r="AN4" s="425"/>
      <c r="AO4" s="425"/>
      <c r="AP4" s="425"/>
      <c r="AQ4" s="425"/>
      <c r="AR4" s="425"/>
    </row>
    <row r="5" spans="1:44">
      <c r="A5" s="519"/>
      <c r="B5" s="114"/>
      <c r="C5" s="114"/>
      <c r="D5" s="518"/>
      <c r="E5" s="518"/>
      <c r="F5" s="518"/>
      <c r="G5" s="518"/>
      <c r="H5" s="518"/>
      <c r="I5" s="518"/>
      <c r="J5" s="518"/>
      <c r="K5" s="518"/>
      <c r="L5" s="518"/>
      <c r="M5" s="518"/>
      <c r="N5" s="518"/>
      <c r="O5" s="518"/>
      <c r="P5" s="518"/>
      <c r="Q5" s="186"/>
      <c r="R5" s="186"/>
      <c r="S5" s="186"/>
      <c r="T5" s="186"/>
      <c r="U5" s="186"/>
      <c r="V5" s="186"/>
      <c r="W5" s="186"/>
      <c r="X5" s="186"/>
      <c r="Y5" s="186"/>
      <c r="Z5" s="186"/>
      <c r="AA5" s="186"/>
      <c r="AB5" s="186"/>
      <c r="AC5" s="186"/>
      <c r="AD5" s="186"/>
      <c r="AE5" s="186"/>
      <c r="AF5" s="186"/>
      <c r="AG5" s="186"/>
      <c r="AH5" s="186"/>
      <c r="AI5" s="186"/>
      <c r="AJ5" s="186"/>
      <c r="AK5" s="186"/>
      <c r="AL5" s="186"/>
      <c r="AM5" s="425"/>
      <c r="AN5" s="425"/>
      <c r="AO5" s="425"/>
      <c r="AP5" s="425"/>
      <c r="AQ5" s="425"/>
      <c r="AR5" s="425"/>
    </row>
    <row r="6" spans="1:44">
      <c r="A6" s="338"/>
      <c r="B6" s="114"/>
      <c r="C6" s="114"/>
      <c r="D6" s="114"/>
      <c r="E6" s="114"/>
      <c r="F6" s="114"/>
      <c r="G6" s="114"/>
      <c r="H6" s="114"/>
      <c r="I6" s="114"/>
      <c r="J6" s="114"/>
      <c r="K6" s="114" t="s">
        <v>68</v>
      </c>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527"/>
      <c r="AK6" s="527"/>
      <c r="AL6" s="527"/>
      <c r="AM6" s="534"/>
      <c r="AN6" s="534"/>
      <c r="AO6" s="534"/>
      <c r="AP6" s="534"/>
      <c r="AQ6" s="534"/>
      <c r="AR6" s="534"/>
    </row>
    <row r="7" spans="1:44">
      <c r="A7" s="340" t="s">
        <v>69</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527"/>
      <c r="AK7" s="527"/>
      <c r="AL7" s="527"/>
      <c r="AM7" s="534"/>
      <c r="AN7" s="534"/>
      <c r="AO7" s="534"/>
      <c r="AP7" s="534"/>
      <c r="AQ7" s="534"/>
      <c r="AR7" s="534"/>
    </row>
    <row r="8" spans="1:44">
      <c r="A8" s="536" t="s">
        <v>70</v>
      </c>
      <c r="B8" s="520" t="s">
        <v>71</v>
      </c>
      <c r="C8" s="521">
        <v>12.064</v>
      </c>
      <c r="D8" s="521">
        <v>8.0540000000000003</v>
      </c>
      <c r="E8" s="521">
        <v>5.5350000000000001</v>
      </c>
      <c r="F8" s="521">
        <v>7.9020000000000001</v>
      </c>
      <c r="G8" s="521">
        <v>7.4210000000000003</v>
      </c>
      <c r="H8" s="521">
        <v>3.71</v>
      </c>
      <c r="I8" s="521">
        <v>5.4539999999999997</v>
      </c>
      <c r="J8" s="521">
        <v>3.3370000000000002</v>
      </c>
      <c r="K8" s="521">
        <v>5.4450000000000003</v>
      </c>
      <c r="L8" s="521">
        <v>4.4800000000000004</v>
      </c>
      <c r="M8" s="521">
        <v>6.9530000000000003</v>
      </c>
      <c r="N8" s="521">
        <v>6.9660000000000002</v>
      </c>
      <c r="O8" s="521">
        <v>4.3099999999999996</v>
      </c>
      <c r="P8" s="521">
        <v>4.9740000000000002</v>
      </c>
      <c r="Q8" s="521">
        <v>2.8530000000000002</v>
      </c>
      <c r="R8" s="521">
        <v>17.280999999999999</v>
      </c>
      <c r="S8" s="521">
        <v>11.632</v>
      </c>
      <c r="T8" s="521">
        <v>3.9430000000000001</v>
      </c>
      <c r="U8" s="521">
        <v>13.59</v>
      </c>
      <c r="V8" s="521">
        <v>14.932</v>
      </c>
      <c r="W8" s="521">
        <v>15.596</v>
      </c>
      <c r="X8" s="521">
        <v>9.2889999999999997</v>
      </c>
      <c r="Y8" s="521">
        <v>11.795999999999999</v>
      </c>
      <c r="Z8" s="521">
        <v>14.718</v>
      </c>
      <c r="AA8" s="521">
        <v>2.1190000000000002</v>
      </c>
      <c r="AB8" s="521">
        <v>1.823</v>
      </c>
      <c r="AC8" s="521">
        <v>2.37</v>
      </c>
      <c r="AD8" s="521">
        <v>0.91100000000000003</v>
      </c>
      <c r="AE8" s="528">
        <v>10.8</v>
      </c>
      <c r="AF8" s="528">
        <v>6.9130000000000003</v>
      </c>
      <c r="AG8" s="528">
        <v>5.1020000000000003</v>
      </c>
      <c r="AH8" s="528">
        <v>4.4409999999999998</v>
      </c>
      <c r="AI8" s="528">
        <v>4.5369999999999999</v>
      </c>
      <c r="AJ8" s="528">
        <v>4.96</v>
      </c>
      <c r="AK8" s="533">
        <v>5.2220000000000004</v>
      </c>
      <c r="AL8" s="533">
        <v>5.9960000000000004</v>
      </c>
      <c r="AM8" s="533">
        <v>6.907</v>
      </c>
      <c r="AN8" s="533">
        <v>7.5</v>
      </c>
      <c r="AO8" s="533">
        <v>6.4950000000000001</v>
      </c>
      <c r="AP8" s="533">
        <v>6</v>
      </c>
      <c r="AQ8" s="533">
        <v>6</v>
      </c>
      <c r="AR8" s="533">
        <v>6</v>
      </c>
    </row>
    <row r="9" spans="1:44" ht="15">
      <c r="A9" s="564" t="s">
        <v>72</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86"/>
      <c r="AF9" s="186"/>
      <c r="AG9" s="186"/>
      <c r="AH9" s="186"/>
      <c r="AI9" s="186"/>
      <c r="AJ9" s="186"/>
      <c r="AK9" s="186"/>
      <c r="AL9" s="186"/>
      <c r="AM9" s="425"/>
      <c r="AN9" s="425"/>
      <c r="AO9" s="425"/>
      <c r="AP9" s="425"/>
      <c r="AQ9" s="425"/>
      <c r="AR9" s="425"/>
    </row>
    <row r="10" spans="1:44">
      <c r="A10" s="536" t="s">
        <v>70</v>
      </c>
      <c r="B10" s="520" t="s">
        <v>71</v>
      </c>
      <c r="C10" s="114"/>
      <c r="D10" s="114"/>
      <c r="E10" s="114"/>
      <c r="F10" s="114"/>
      <c r="G10" s="114"/>
      <c r="H10" s="114"/>
      <c r="I10" s="114"/>
      <c r="J10" s="114"/>
      <c r="K10" s="114"/>
      <c r="L10" s="114"/>
      <c r="M10" s="114"/>
      <c r="N10" s="114"/>
      <c r="O10" s="114"/>
      <c r="P10" s="114"/>
      <c r="Q10" s="114"/>
      <c r="R10" s="114"/>
      <c r="S10" s="114"/>
      <c r="T10" s="114"/>
      <c r="U10" s="114"/>
      <c r="V10" s="114"/>
      <c r="W10" s="521">
        <v>15.6</v>
      </c>
      <c r="X10" s="521">
        <v>9.3000000000000007</v>
      </c>
      <c r="Y10" s="521">
        <v>11.8</v>
      </c>
      <c r="Z10" s="521">
        <v>14.7</v>
      </c>
      <c r="AA10" s="521">
        <v>2.2000000000000002</v>
      </c>
      <c r="AB10" s="521">
        <v>1.7808043992582734</v>
      </c>
      <c r="AC10" s="521">
        <v>2.3684623841683683</v>
      </c>
      <c r="AD10" s="521">
        <v>0.90000000000000013</v>
      </c>
      <c r="AE10" s="528">
        <v>10.761418232682596</v>
      </c>
      <c r="AF10" s="528">
        <v>6.9183253260123534</v>
      </c>
      <c r="AG10" s="528">
        <v>6.0136089356785272</v>
      </c>
      <c r="AH10" s="528">
        <v>8.4384915348656886</v>
      </c>
      <c r="AI10" s="528">
        <v>2.2074569252418019</v>
      </c>
      <c r="AJ10" s="528">
        <v>4.3392504930966469</v>
      </c>
      <c r="AK10" s="528">
        <v>5.2221172022684392</v>
      </c>
      <c r="AL10" s="528">
        <v>4.8977543229283604</v>
      </c>
      <c r="AM10" s="533">
        <f>'Prices (Tb13)'!P9</f>
        <v>6.6</v>
      </c>
      <c r="AN10" s="533">
        <f>'Prices (Tb13)'!Q9</f>
        <v>7</v>
      </c>
      <c r="AO10" s="533">
        <f>'Prices (Tb13)'!R9</f>
        <v>6.6</v>
      </c>
      <c r="AP10" s="533">
        <f>'Prices (Tb13)'!S9</f>
        <v>5.6</v>
      </c>
      <c r="AQ10" s="533">
        <f>'Prices (Tb13)'!T9</f>
        <v>5.2</v>
      </c>
      <c r="AR10" s="533">
        <f>'Prices (Tb13)'!U9</f>
        <v>5</v>
      </c>
    </row>
    <row r="11" spans="1:44" ht="15">
      <c r="A11" s="564" t="s">
        <v>517</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86"/>
      <c r="AF11" s="186"/>
      <c r="AG11" s="186"/>
      <c r="AH11" s="186"/>
      <c r="AI11" s="186"/>
      <c r="AJ11" s="186"/>
      <c r="AK11" s="186"/>
      <c r="AL11" s="186"/>
      <c r="AM11" s="425"/>
      <c r="AN11" s="425"/>
      <c r="AO11" s="425"/>
      <c r="AP11" s="425"/>
      <c r="AQ11" s="425"/>
      <c r="AR11" s="425"/>
    </row>
    <row r="12" spans="1:44" ht="15">
      <c r="A12" s="564" t="s">
        <v>518</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86"/>
      <c r="AF12" s="186"/>
      <c r="AG12" s="186"/>
      <c r="AH12" s="186"/>
      <c r="AI12" s="186"/>
      <c r="AJ12" s="186"/>
      <c r="AK12" s="186"/>
      <c r="AL12" s="186"/>
      <c r="AM12" s="425"/>
      <c r="AN12" s="425"/>
      <c r="AO12" s="425"/>
      <c r="AP12" s="425"/>
      <c r="AQ12" s="425"/>
      <c r="AR12" s="425"/>
    </row>
    <row r="13" spans="1:44">
      <c r="A13" s="338"/>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390"/>
      <c r="AN13" s="390"/>
      <c r="AO13" s="390"/>
      <c r="AP13" s="390"/>
      <c r="AQ13" s="390"/>
      <c r="AR13" s="390"/>
    </row>
    <row r="14" spans="1:44">
      <c r="A14" s="340" t="s">
        <v>73</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390"/>
      <c r="AN14" s="390"/>
      <c r="AO14" s="390"/>
      <c r="AP14" s="390"/>
      <c r="AQ14" s="390"/>
      <c r="AR14" s="390"/>
    </row>
    <row r="15" spans="1:44">
      <c r="A15" s="338" t="s">
        <v>533</v>
      </c>
      <c r="B15" s="114" t="s">
        <v>74</v>
      </c>
      <c r="C15" s="749"/>
      <c r="D15" s="749"/>
      <c r="E15" s="749"/>
      <c r="F15" s="749"/>
      <c r="G15" s="749"/>
      <c r="H15" s="749"/>
      <c r="I15" s="749"/>
      <c r="J15" s="749"/>
      <c r="K15" s="749"/>
      <c r="L15" s="749"/>
      <c r="M15" s="749"/>
      <c r="N15" s="749"/>
      <c r="O15" s="749"/>
      <c r="P15" s="749"/>
      <c r="Q15" s="749">
        <f>'GDP (Tb1)'!G66</f>
        <v>5530.2103703592356</v>
      </c>
      <c r="R15" s="749">
        <f>'GDP (Tb1)'!H66</f>
        <v>6194.7652283638399</v>
      </c>
      <c r="S15" s="749">
        <f>'GDP (Tb1)'!I66</f>
        <v>6794.7336339524136</v>
      </c>
      <c r="T15" s="749">
        <f>'GDP (Tb1)'!J66</f>
        <v>7079.6110145337952</v>
      </c>
      <c r="U15" s="749">
        <f>'GDP (Tb1)'!K66</f>
        <v>7803.5855116358662</v>
      </c>
      <c r="V15" s="749">
        <f>'GDP (Tb1)'!L66</f>
        <v>8828.2526411261788</v>
      </c>
      <c r="W15" s="749">
        <f>'GDP (Tb1)'!M66</f>
        <v>9735.8993883195981</v>
      </c>
      <c r="X15" s="749">
        <f>'GDP (Tb1)'!N66</f>
        <v>10396.289593878231</v>
      </c>
      <c r="Y15" s="749">
        <f>'GDP (Tb1)'!O66</f>
        <v>11871.9</v>
      </c>
      <c r="Z15" s="749">
        <f>'GDP (Tb1)'!P66</f>
        <v>13241.4</v>
      </c>
      <c r="AA15" s="749">
        <f>'GDP (Tb1)'!Q66</f>
        <v>13459.3</v>
      </c>
      <c r="AB15" s="749">
        <f>'GDP (Tb1)'!R66</f>
        <v>15094.7</v>
      </c>
      <c r="AC15" s="749">
        <f>'GDP (Tb1)'!S66</f>
        <v>16896.5</v>
      </c>
      <c r="AD15" s="749">
        <f>'GDP (Tb1)'!T66</f>
        <v>18798.400000000001</v>
      </c>
      <c r="AE15" s="749">
        <f>'GDP (Tb1)'!U66</f>
        <v>21601.3</v>
      </c>
      <c r="AF15" s="749">
        <f>'GDP (Tb1)'!V66</f>
        <v>22331</v>
      </c>
      <c r="AG15" s="749">
        <f>'GDP (Tb1)'!W66</f>
        <v>26395.3</v>
      </c>
      <c r="AH15" s="749">
        <f>'GDP (Tb1)'!X66</f>
        <v>30618.400000000001</v>
      </c>
      <c r="AI15" s="749">
        <f>'GDP (Tb1)'!Y66</f>
        <v>32133</v>
      </c>
      <c r="AJ15" s="749">
        <f>'GDP (Tb1)'!Z66</f>
        <v>34321.599999999999</v>
      </c>
      <c r="AK15" s="749">
        <f>'GDP (Tb1)'!AA66</f>
        <v>43279.199999999997</v>
      </c>
      <c r="AL15" s="749">
        <f>'GDP (Tb1)'!AB66</f>
        <v>47259.7</v>
      </c>
      <c r="AM15" s="750">
        <f>'GDP (Tb1)'!AC66</f>
        <v>51386.400000000001</v>
      </c>
      <c r="AN15" s="750">
        <f>'GDP (Tb1)'!AD66</f>
        <v>57337.599999999999</v>
      </c>
      <c r="AO15" s="750">
        <f>'GDP (Tb1)'!AE66</f>
        <v>62320.6</v>
      </c>
      <c r="AP15" s="750">
        <f>'GDP (Tb1)'!AF66</f>
        <v>66399.199999999997</v>
      </c>
      <c r="AQ15" s="750">
        <f>'GDP (Tb1)'!AG66</f>
        <v>71026.3</v>
      </c>
      <c r="AR15" s="750">
        <f>'GDP (Tb1)'!AH66</f>
        <v>75945.7</v>
      </c>
    </row>
    <row r="16" spans="1:44">
      <c r="A16" s="464" t="s">
        <v>75</v>
      </c>
      <c r="B16" s="114"/>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50"/>
      <c r="AN16" s="750"/>
      <c r="AO16" s="750"/>
      <c r="AP16" s="750"/>
      <c r="AQ16" s="750"/>
      <c r="AR16" s="750"/>
    </row>
    <row r="17" spans="1:44">
      <c r="A17" s="338" t="s">
        <v>532</v>
      </c>
      <c r="B17" s="114" t="s">
        <v>74</v>
      </c>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v>25400</v>
      </c>
      <c r="AD17" s="749">
        <v>28000</v>
      </c>
      <c r="AE17" s="749">
        <v>31200</v>
      </c>
      <c r="AF17" s="749">
        <v>31800</v>
      </c>
      <c r="AG17" s="749">
        <v>38600</v>
      </c>
      <c r="AH17" s="749">
        <v>42600</v>
      </c>
      <c r="AI17" s="749">
        <v>44300</v>
      </c>
      <c r="AJ17" s="749">
        <v>47500</v>
      </c>
      <c r="AK17" s="754" t="s">
        <v>542</v>
      </c>
      <c r="AL17" s="755" t="s">
        <v>542</v>
      </c>
      <c r="AM17" s="750">
        <f>'Debt (Tb12)'!F22</f>
        <v>67300.100000000006</v>
      </c>
      <c r="AN17" s="750">
        <f>'Debt (Tb12)'!G22</f>
        <v>74986.899999999994</v>
      </c>
      <c r="AO17" s="750">
        <f>'Debt (Tb12)'!H22</f>
        <v>81396</v>
      </c>
      <c r="AP17" s="750">
        <f>'Debt (Tb12)'!I22</f>
        <v>87240</v>
      </c>
      <c r="AQ17" s="750">
        <f>'Debt (Tb12)'!J22</f>
        <v>93469.5</v>
      </c>
      <c r="AR17" s="750">
        <f>'Debt (Tb12)'!K22</f>
        <v>99969.9</v>
      </c>
    </row>
    <row r="18" spans="1:44" ht="38.25">
      <c r="A18" s="744" t="s">
        <v>534</v>
      </c>
      <c r="B18" s="114"/>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51"/>
      <c r="AL18" s="752"/>
      <c r="AM18" s="753"/>
      <c r="AN18" s="753"/>
      <c r="AO18" s="753"/>
      <c r="AP18" s="753"/>
      <c r="AQ18" s="753"/>
      <c r="AR18" s="753"/>
    </row>
    <row r="19" spans="1:44">
      <c r="A19" s="464"/>
      <c r="B19" s="114"/>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50"/>
      <c r="AN19" s="750"/>
      <c r="AO19" s="750"/>
      <c r="AP19" s="750"/>
      <c r="AQ19" s="750"/>
      <c r="AR19" s="750"/>
    </row>
    <row r="20" spans="1:44">
      <c r="A20" s="338" t="s">
        <v>76</v>
      </c>
      <c r="B20" s="332" t="s">
        <v>541</v>
      </c>
      <c r="C20" s="749">
        <v>6739</v>
      </c>
      <c r="D20" s="749">
        <v>6816</v>
      </c>
      <c r="E20" s="749">
        <v>6873</v>
      </c>
      <c r="F20" s="749">
        <v>7109</v>
      </c>
      <c r="G20" s="749">
        <v>7039</v>
      </c>
      <c r="H20" s="749">
        <v>7291</v>
      </c>
      <c r="I20" s="749">
        <v>7703</v>
      </c>
      <c r="J20" s="749">
        <v>7916</v>
      </c>
      <c r="K20" s="749">
        <v>8146.0000000000009</v>
      </c>
      <c r="L20" s="749">
        <v>8029.9999999999991</v>
      </c>
      <c r="M20" s="749">
        <v>7790</v>
      </c>
      <c r="N20" s="749">
        <v>8534</v>
      </c>
      <c r="O20" s="749">
        <v>9714</v>
      </c>
      <c r="P20" s="749">
        <v>11482</v>
      </c>
      <c r="Q20" s="749">
        <v>12165</v>
      </c>
      <c r="R20" s="749">
        <v>11746</v>
      </c>
      <c r="S20" s="749">
        <v>12521</v>
      </c>
      <c r="T20" s="749">
        <v>11727</v>
      </c>
      <c r="U20" s="749">
        <v>12276</v>
      </c>
      <c r="V20" s="749">
        <v>12503</v>
      </c>
      <c r="W20" s="749">
        <v>12196</v>
      </c>
      <c r="X20" s="749">
        <v>12191</v>
      </c>
      <c r="Y20" s="749">
        <v>12436</v>
      </c>
      <c r="Z20" s="749">
        <v>12981</v>
      </c>
      <c r="AA20" s="749">
        <v>13055</v>
      </c>
      <c r="AB20" s="749">
        <v>13568</v>
      </c>
      <c r="AC20" s="749">
        <v>13879</v>
      </c>
      <c r="AD20" s="749">
        <v>15090</v>
      </c>
      <c r="AE20" s="749">
        <v>15627</v>
      </c>
      <c r="AF20" s="749">
        <v>16085.999999999998</v>
      </c>
      <c r="AG20" s="749">
        <v>17954</v>
      </c>
      <c r="AH20" s="749">
        <v>18620</v>
      </c>
      <c r="AI20" s="749">
        <v>19762</v>
      </c>
      <c r="AJ20" s="749">
        <v>20698</v>
      </c>
      <c r="AK20" s="750">
        <v>22220</v>
      </c>
      <c r="AL20" s="750">
        <v>23691</v>
      </c>
      <c r="AM20" s="750">
        <v>24293</v>
      </c>
      <c r="AN20" s="750">
        <v>25010</v>
      </c>
      <c r="AO20" s="750">
        <v>25632</v>
      </c>
      <c r="AP20" s="750">
        <v>26496</v>
      </c>
      <c r="AQ20" s="750">
        <v>27394</v>
      </c>
      <c r="AR20" s="750">
        <v>28330</v>
      </c>
    </row>
    <row r="21" spans="1:44">
      <c r="A21" s="338" t="s">
        <v>77</v>
      </c>
      <c r="B21" s="520" t="s">
        <v>71</v>
      </c>
      <c r="C21" s="529">
        <v>-2.3090000000000002</v>
      </c>
      <c r="D21" s="529">
        <v>1.149</v>
      </c>
      <c r="E21" s="529">
        <v>0.83199999999999996</v>
      </c>
      <c r="F21" s="529">
        <v>3.4380000000000002</v>
      </c>
      <c r="G21" s="529">
        <v>-0.98299999999999998</v>
      </c>
      <c r="H21" s="529">
        <v>3.5779999999999998</v>
      </c>
      <c r="I21" s="529">
        <v>5.6539999999999999</v>
      </c>
      <c r="J21" s="529">
        <v>2.762</v>
      </c>
      <c r="K21" s="529">
        <v>2.9089999999999998</v>
      </c>
      <c r="L21" s="529">
        <v>-1.4239999999999999</v>
      </c>
      <c r="M21" s="529">
        <v>-2.996</v>
      </c>
      <c r="N21" s="529">
        <v>9.5500000000000007</v>
      </c>
      <c r="O21" s="529">
        <v>13.827999999999999</v>
      </c>
      <c r="P21" s="529">
        <v>18.206</v>
      </c>
      <c r="Q21" s="529">
        <v>5.9459999999999997</v>
      </c>
      <c r="R21" s="529">
        <v>-3.4460000000000002</v>
      </c>
      <c r="S21" s="529">
        <v>6.5990000000000002</v>
      </c>
      <c r="T21" s="529">
        <v>-6.343</v>
      </c>
      <c r="U21" s="529">
        <v>4.6820000000000004</v>
      </c>
      <c r="V21" s="529">
        <v>1.8560000000000001</v>
      </c>
      <c r="W21" s="529">
        <v>-2.4550000000000001</v>
      </c>
      <c r="X21" s="529">
        <v>-4.4999999999999998E-2</v>
      </c>
      <c r="Y21" s="529">
        <v>2.008</v>
      </c>
      <c r="Z21" s="529">
        <v>4.3879999999999999</v>
      </c>
      <c r="AA21" s="529">
        <v>0.56999999999999995</v>
      </c>
      <c r="AB21" s="529">
        <v>3.9239999999999999</v>
      </c>
      <c r="AC21" s="529">
        <v>2.294</v>
      </c>
      <c r="AD21" s="529">
        <v>8.7240000000000002</v>
      </c>
      <c r="AE21" s="529">
        <v>3.5619999999999998</v>
      </c>
      <c r="AF21" s="529">
        <v>2.9319999999999999</v>
      </c>
      <c r="AG21" s="529">
        <v>11.618</v>
      </c>
      <c r="AH21" s="529">
        <v>3.7069999999999999</v>
      </c>
      <c r="AI21" s="529">
        <v>6.1360000000000001</v>
      </c>
      <c r="AJ21" s="529">
        <v>4.7350000000000003</v>
      </c>
      <c r="AK21" s="530">
        <v>7.3529999999999998</v>
      </c>
      <c r="AL21" s="530">
        <v>6.62</v>
      </c>
      <c r="AM21" s="530">
        <v>2.5409999999999999</v>
      </c>
      <c r="AN21" s="530">
        <v>2.9529999999999998</v>
      </c>
      <c r="AO21" s="530">
        <v>2.4870000000000001</v>
      </c>
      <c r="AP21" s="530">
        <v>3.371</v>
      </c>
      <c r="AQ21" s="530">
        <v>3.39</v>
      </c>
      <c r="AR21" s="530">
        <v>3.4159999999999999</v>
      </c>
    </row>
    <row r="22" spans="1:44" ht="15">
      <c r="A22" s="537" t="s">
        <v>72</v>
      </c>
      <c r="B22" s="114"/>
      <c r="C22" s="114"/>
      <c r="D22" s="114"/>
      <c r="E22" s="114"/>
      <c r="F22" s="114"/>
      <c r="G22" s="114"/>
      <c r="H22" s="114"/>
      <c r="I22" s="114"/>
      <c r="J22" s="114"/>
      <c r="K22" s="114"/>
      <c r="L22" s="114"/>
      <c r="M22" s="114"/>
      <c r="N22" s="114"/>
      <c r="O22" s="114"/>
      <c r="P22" s="114"/>
      <c r="Q22" s="114"/>
      <c r="R22" s="528"/>
      <c r="S22" s="528"/>
      <c r="T22" s="528"/>
      <c r="U22" s="528"/>
      <c r="V22" s="528"/>
      <c r="W22" s="528"/>
      <c r="X22" s="528"/>
      <c r="Y22" s="528"/>
      <c r="Z22" s="528"/>
      <c r="AA22" s="528"/>
      <c r="AB22" s="528"/>
      <c r="AC22" s="528"/>
      <c r="AD22" s="528"/>
      <c r="AE22" s="528"/>
      <c r="AF22" s="528"/>
      <c r="AG22" s="528"/>
      <c r="AH22" s="528"/>
      <c r="AI22" s="528"/>
      <c r="AJ22" s="528"/>
      <c r="AK22" s="533"/>
      <c r="AL22" s="533"/>
      <c r="AM22" s="533"/>
      <c r="AN22" s="533"/>
      <c r="AO22" s="533"/>
      <c r="AP22" s="533"/>
      <c r="AQ22" s="533"/>
      <c r="AR22" s="533"/>
    </row>
    <row r="23" spans="1:44">
      <c r="A23" s="338"/>
      <c r="B23" s="114"/>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425"/>
      <c r="AL23" s="425"/>
      <c r="AM23" s="425"/>
      <c r="AN23" s="425"/>
      <c r="AO23" s="425"/>
      <c r="AP23" s="425"/>
      <c r="AQ23" s="425"/>
      <c r="AR23" s="425"/>
    </row>
    <row r="24" spans="1:44">
      <c r="A24" s="340" t="s">
        <v>78</v>
      </c>
      <c r="B24" s="114"/>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425"/>
      <c r="AL24" s="425"/>
      <c r="AM24" s="425"/>
      <c r="AN24" s="425"/>
      <c r="AO24" s="425"/>
      <c r="AP24" s="425"/>
      <c r="AQ24" s="425"/>
      <c r="AR24" s="425"/>
    </row>
    <row r="25" spans="1:44" s="516" customFormat="1">
      <c r="A25" s="332" t="s">
        <v>79</v>
      </c>
      <c r="B25" s="332" t="s">
        <v>80</v>
      </c>
      <c r="C25" s="529">
        <v>-0.23</v>
      </c>
      <c r="D25" s="529">
        <v>-0.41</v>
      </c>
      <c r="E25" s="529">
        <v>-0.29899999999999999</v>
      </c>
      <c r="F25" s="529">
        <v>-0.375</v>
      </c>
      <c r="G25" s="529">
        <v>-0.32100000000000001</v>
      </c>
      <c r="H25" s="529">
        <v>-0.15</v>
      </c>
      <c r="I25" s="529">
        <v>-0.105</v>
      </c>
      <c r="J25" s="529">
        <v>-0.215</v>
      </c>
      <c r="K25" s="529">
        <v>-0.33700000000000002</v>
      </c>
      <c r="L25" s="529">
        <v>-0.35499999999999998</v>
      </c>
      <c r="M25" s="529">
        <v>-9.1999999999999998E-2</v>
      </c>
      <c r="N25" s="529">
        <v>-0.152</v>
      </c>
      <c r="O25" s="529">
        <v>7.0000000000000007E-2</v>
      </c>
      <c r="P25" s="529">
        <v>0.61799999999999999</v>
      </c>
      <c r="Q25" s="529">
        <v>0.68700000000000006</v>
      </c>
      <c r="R25" s="529">
        <v>0.98799999999999999</v>
      </c>
      <c r="S25" s="529">
        <v>0.22800000000000001</v>
      </c>
      <c r="T25" s="529">
        <v>-0.378</v>
      </c>
      <c r="U25" s="529">
        <v>-0.121</v>
      </c>
      <c r="V25" s="529">
        <v>3.5000000000000003E-2</v>
      </c>
      <c r="W25" s="529">
        <v>0.254</v>
      </c>
      <c r="X25" s="529">
        <v>0.16900000000000001</v>
      </c>
      <c r="Y25" s="529">
        <v>-6.0000000000000001E-3</v>
      </c>
      <c r="Z25" s="529">
        <v>9.7000000000000003E-2</v>
      </c>
      <c r="AA25" s="529">
        <v>1.4999999999999999E-2</v>
      </c>
      <c r="AB25" s="529">
        <v>0.67900000000000005</v>
      </c>
      <c r="AC25" s="529">
        <v>-9.2999999999999999E-2</v>
      </c>
      <c r="AD25" s="529">
        <v>0.25</v>
      </c>
      <c r="AE25" s="529">
        <v>0.70799999999999996</v>
      </c>
      <c r="AF25" s="529">
        <v>-0.97</v>
      </c>
      <c r="AG25" s="529">
        <v>-2.9060000000000001</v>
      </c>
      <c r="AH25" s="529">
        <v>-4.3129999999999997</v>
      </c>
      <c r="AI25" s="529">
        <v>-7.6790000000000003</v>
      </c>
      <c r="AJ25" s="529">
        <v>-6.66</v>
      </c>
      <c r="AK25" s="530">
        <v>0.65500000000000003</v>
      </c>
      <c r="AL25" s="530">
        <v>2.1339999999999999</v>
      </c>
      <c r="AM25" s="530">
        <v>1.484</v>
      </c>
      <c r="AN25" s="530">
        <v>1.2569999999999999</v>
      </c>
      <c r="AO25" s="530">
        <v>1.0640000000000001</v>
      </c>
      <c r="AP25" s="530">
        <v>0.998</v>
      </c>
      <c r="AQ25" s="530">
        <v>0.84399999999999997</v>
      </c>
      <c r="AR25" s="530">
        <v>0.85399999999999998</v>
      </c>
    </row>
    <row r="26" spans="1:44" s="516" customFormat="1">
      <c r="A26" s="332" t="s">
        <v>79</v>
      </c>
      <c r="B26" s="332" t="s">
        <v>81</v>
      </c>
      <c r="C26" s="529">
        <v>-5.5309999999999997</v>
      </c>
      <c r="D26" s="529">
        <v>-10.048</v>
      </c>
      <c r="E26" s="529">
        <v>-7.7309999999999999</v>
      </c>
      <c r="F26" s="529">
        <v>-9.6969999999999992</v>
      </c>
      <c r="G26" s="529">
        <v>-8.99</v>
      </c>
      <c r="H26" s="529">
        <v>-4.5270000000000001</v>
      </c>
      <c r="I26" s="529">
        <v>-2.9279999999999999</v>
      </c>
      <c r="J26" s="529">
        <v>-5.4290000000000003</v>
      </c>
      <c r="K26" s="529">
        <v>-6.125</v>
      </c>
      <c r="L26" s="529">
        <v>-6.6669999999999998</v>
      </c>
      <c r="M26" s="529">
        <v>-1.903</v>
      </c>
      <c r="N26" s="529">
        <v>-2.6640000000000001</v>
      </c>
      <c r="O26" s="529">
        <v>1.069</v>
      </c>
      <c r="P26" s="529">
        <v>8.26</v>
      </c>
      <c r="Q26" s="529">
        <v>8.3640000000000008</v>
      </c>
      <c r="R26" s="529">
        <v>13.587999999999999</v>
      </c>
      <c r="S26" s="529">
        <v>2.9460000000000002</v>
      </c>
      <c r="T26" s="529">
        <v>-5.109</v>
      </c>
      <c r="U26" s="529">
        <v>-2.141</v>
      </c>
      <c r="V26" s="529">
        <v>0.67</v>
      </c>
      <c r="W26" s="529">
        <v>4.8230000000000004</v>
      </c>
      <c r="X26" s="529">
        <v>3.6549999999999998</v>
      </c>
      <c r="Y26" s="529">
        <v>-0.127</v>
      </c>
      <c r="Z26" s="529">
        <v>1.738</v>
      </c>
      <c r="AA26" s="529">
        <v>0.24299999999999999</v>
      </c>
      <c r="AB26" s="529">
        <v>9.2829999999999995</v>
      </c>
      <c r="AC26" s="529">
        <v>-1.117</v>
      </c>
      <c r="AD26" s="529">
        <v>2.6459999999999999</v>
      </c>
      <c r="AE26" s="529">
        <v>6.13</v>
      </c>
      <c r="AF26" s="529">
        <v>-8.3979999999999997</v>
      </c>
      <c r="AG26" s="529">
        <v>-20.457000000000001</v>
      </c>
      <c r="AH26" s="529">
        <v>-24.023</v>
      </c>
      <c r="AI26" s="529">
        <v>-36.106999999999999</v>
      </c>
      <c r="AJ26" s="529">
        <v>-31.495999999999999</v>
      </c>
      <c r="AK26" s="530">
        <v>3</v>
      </c>
      <c r="AL26" s="530">
        <v>10.073</v>
      </c>
      <c r="AM26" s="530">
        <v>7.4530000000000003</v>
      </c>
      <c r="AN26" s="530">
        <v>6.0540000000000003</v>
      </c>
      <c r="AO26" s="530">
        <v>4.9180000000000001</v>
      </c>
      <c r="AP26" s="530">
        <v>4.3380000000000001</v>
      </c>
      <c r="AQ26" s="530">
        <v>3.4279999999999999</v>
      </c>
      <c r="AR26" s="530">
        <v>3.2269999999999999</v>
      </c>
    </row>
    <row r="27" spans="1:44" s="516" customFormat="1">
      <c r="A27" s="332" t="s">
        <v>82</v>
      </c>
      <c r="B27" s="520" t="s">
        <v>71</v>
      </c>
      <c r="C27" s="529"/>
      <c r="D27" s="529"/>
      <c r="E27" s="529"/>
      <c r="F27" s="529"/>
      <c r="G27" s="529"/>
      <c r="H27" s="529"/>
      <c r="I27" s="529"/>
      <c r="J27" s="529"/>
      <c r="K27" s="529"/>
      <c r="L27" s="529"/>
      <c r="M27" s="529"/>
      <c r="N27" s="529"/>
      <c r="O27" s="529">
        <v>-1.591</v>
      </c>
      <c r="P27" s="529">
        <v>-4.149</v>
      </c>
      <c r="Q27" s="529">
        <v>4.0220000000000002</v>
      </c>
      <c r="R27" s="529">
        <v>8.1470000000000002</v>
      </c>
      <c r="S27" s="529">
        <v>0.1</v>
      </c>
      <c r="T27" s="529">
        <v>-5.9359999999999999</v>
      </c>
      <c r="U27" s="529">
        <v>-5.7949999999999999</v>
      </c>
      <c r="V27" s="529">
        <v>-1.01</v>
      </c>
      <c r="W27" s="529">
        <v>1.895</v>
      </c>
      <c r="X27" s="529">
        <v>-3.5630000000000002</v>
      </c>
      <c r="Y27" s="529">
        <v>1.0229999999999999</v>
      </c>
      <c r="Z27" s="529">
        <v>7.766</v>
      </c>
      <c r="AA27" s="529">
        <v>9.6349999999999998</v>
      </c>
      <c r="AB27" s="529">
        <v>6.4109999999999996</v>
      </c>
      <c r="AC27" s="529">
        <v>7.7039999999999997</v>
      </c>
      <c r="AD27" s="529">
        <v>7.4829999999999997</v>
      </c>
      <c r="AE27" s="529">
        <v>11.645</v>
      </c>
      <c r="AF27" s="529">
        <v>-9.5079999999999991</v>
      </c>
      <c r="AG27" s="529">
        <v>6.63</v>
      </c>
      <c r="AH27" s="529">
        <v>9.9580000000000002</v>
      </c>
      <c r="AI27" s="529">
        <v>-0.44800000000000001</v>
      </c>
      <c r="AJ27" s="529">
        <v>-2.0089999999999999</v>
      </c>
      <c r="AK27" s="530">
        <v>-2.7719999999999998</v>
      </c>
      <c r="AL27" s="530">
        <v>-8.4740000000000002</v>
      </c>
      <c r="AM27" s="530">
        <v>-2.952</v>
      </c>
      <c r="AN27" s="530">
        <v>2.766</v>
      </c>
      <c r="AO27" s="530">
        <v>0.97399999999999998</v>
      </c>
      <c r="AP27" s="530">
        <v>0.75700000000000001</v>
      </c>
      <c r="AQ27" s="530">
        <v>1.0049999999999999</v>
      </c>
      <c r="AR27" s="530">
        <v>0.59699999999999998</v>
      </c>
    </row>
    <row r="28" spans="1:44" s="516" customFormat="1">
      <c r="A28" s="332" t="s">
        <v>83</v>
      </c>
      <c r="B28" s="520" t="s">
        <v>71</v>
      </c>
      <c r="C28" s="529">
        <v>8.9369999999999994</v>
      </c>
      <c r="D28" s="529">
        <v>1.3280000000000001</v>
      </c>
      <c r="E28" s="529">
        <v>-13.462999999999999</v>
      </c>
      <c r="F28" s="529">
        <v>1.7000000000000001E-2</v>
      </c>
      <c r="G28" s="529">
        <v>-8.8849999999999998</v>
      </c>
      <c r="H28" s="529">
        <v>-14.651</v>
      </c>
      <c r="I28" s="529">
        <v>0.10100000000000001</v>
      </c>
      <c r="J28" s="529">
        <v>16.663</v>
      </c>
      <c r="K28" s="529">
        <v>15.847</v>
      </c>
      <c r="L28" s="529">
        <v>-10.725</v>
      </c>
      <c r="M28" s="529">
        <v>-26.733000000000001</v>
      </c>
      <c r="N28" s="529">
        <v>22.03</v>
      </c>
      <c r="O28" s="529">
        <v>3.9260000000000002</v>
      </c>
      <c r="P28" s="529">
        <v>-4.149</v>
      </c>
      <c r="Q28" s="529">
        <v>4.0220000000000002</v>
      </c>
      <c r="R28" s="529">
        <v>8.1470000000000002</v>
      </c>
      <c r="S28" s="529">
        <v>0.1</v>
      </c>
      <c r="T28" s="529">
        <v>-5.9359999999999999</v>
      </c>
      <c r="U28" s="529">
        <v>-5.7949999999999999</v>
      </c>
      <c r="V28" s="529">
        <v>-1.01</v>
      </c>
      <c r="W28" s="529">
        <v>1.895</v>
      </c>
      <c r="X28" s="529">
        <v>-3.5630000000000002</v>
      </c>
      <c r="Y28" s="529">
        <v>1.0229999999999999</v>
      </c>
      <c r="Z28" s="529">
        <v>7.766</v>
      </c>
      <c r="AA28" s="529">
        <v>9.6349999999999998</v>
      </c>
      <c r="AB28" s="529">
        <v>6.4109999999999996</v>
      </c>
      <c r="AC28" s="529">
        <v>7.7039999999999997</v>
      </c>
      <c r="AD28" s="529">
        <v>7.4829999999999997</v>
      </c>
      <c r="AE28" s="529">
        <v>11.645</v>
      </c>
      <c r="AF28" s="529">
        <v>-9.5079999999999991</v>
      </c>
      <c r="AG28" s="529">
        <v>6.63</v>
      </c>
      <c r="AH28" s="529">
        <v>9.9580000000000002</v>
      </c>
      <c r="AI28" s="529">
        <v>-0.44800000000000001</v>
      </c>
      <c r="AJ28" s="529">
        <v>-2.0089999999999999</v>
      </c>
      <c r="AK28" s="530">
        <v>-2.7719999999999998</v>
      </c>
      <c r="AL28" s="530">
        <v>-8.4740000000000002</v>
      </c>
      <c r="AM28" s="530">
        <v>-2.952</v>
      </c>
      <c r="AN28" s="530">
        <v>2.766</v>
      </c>
      <c r="AO28" s="530">
        <v>0.97399999999999998</v>
      </c>
      <c r="AP28" s="530">
        <v>0.75700000000000001</v>
      </c>
      <c r="AQ28" s="530">
        <v>1.0049999999999999</v>
      </c>
      <c r="AR28" s="530">
        <v>0.59699999999999998</v>
      </c>
    </row>
    <row r="29" spans="1:44" s="516" customFormat="1">
      <c r="A29" s="332" t="s">
        <v>84</v>
      </c>
      <c r="B29" s="520" t="s">
        <v>71</v>
      </c>
      <c r="C29" s="529"/>
      <c r="D29" s="529"/>
      <c r="E29" s="529"/>
      <c r="F29" s="529"/>
      <c r="G29" s="529"/>
      <c r="H29" s="529"/>
      <c r="I29" s="529"/>
      <c r="J29" s="529"/>
      <c r="K29" s="529"/>
      <c r="L29" s="529"/>
      <c r="M29" s="529"/>
      <c r="N29" s="529"/>
      <c r="O29" s="529">
        <v>-37.689</v>
      </c>
      <c r="P29" s="529">
        <v>-5.5819999999999999</v>
      </c>
      <c r="Q29" s="529">
        <v>10.593</v>
      </c>
      <c r="R29" s="529">
        <v>5.7789999999999999</v>
      </c>
      <c r="S29" s="529">
        <v>-8.9999999999999993E-3</v>
      </c>
      <c r="T29" s="529">
        <v>0.60799999999999998</v>
      </c>
      <c r="U29" s="529">
        <v>-25.244</v>
      </c>
      <c r="V29" s="529">
        <v>-1.083</v>
      </c>
      <c r="W29" s="529">
        <v>12.676</v>
      </c>
      <c r="X29" s="529">
        <v>-12.340999999999999</v>
      </c>
      <c r="Y29" s="529">
        <v>9.9090000000000007</v>
      </c>
      <c r="Z29" s="529">
        <v>13.731999999999999</v>
      </c>
      <c r="AA29" s="529">
        <v>28.300999999999998</v>
      </c>
      <c r="AB29" s="529">
        <v>19.152999999999999</v>
      </c>
      <c r="AC29" s="529">
        <v>40.548000000000002</v>
      </c>
      <c r="AD29" s="529">
        <v>12.032999999999999</v>
      </c>
      <c r="AE29" s="529">
        <v>16.789000000000001</v>
      </c>
      <c r="AF29" s="529">
        <v>-17.093</v>
      </c>
      <c r="AG29" s="529">
        <v>29.32</v>
      </c>
      <c r="AH29" s="529">
        <v>28.73</v>
      </c>
      <c r="AI29" s="529">
        <v>-1.17</v>
      </c>
      <c r="AJ29" s="529">
        <v>-3.9769999999999999</v>
      </c>
      <c r="AK29" s="530">
        <v>-9.3019999999999996</v>
      </c>
      <c r="AL29" s="530">
        <v>-13.474</v>
      </c>
      <c r="AM29" s="530">
        <v>-9.843</v>
      </c>
      <c r="AN29" s="530">
        <v>2.254</v>
      </c>
      <c r="AO29" s="530">
        <v>1.923</v>
      </c>
      <c r="AP29" s="530">
        <v>1.264</v>
      </c>
      <c r="AQ29" s="530">
        <v>1.0529999999999999</v>
      </c>
      <c r="AR29" s="530">
        <v>0.77800000000000002</v>
      </c>
    </row>
    <row r="30" spans="1:44" s="516" customFormat="1">
      <c r="A30" s="332" t="s">
        <v>85</v>
      </c>
      <c r="B30" s="520" t="s">
        <v>71</v>
      </c>
      <c r="C30" s="529">
        <v>-8.9030000000000005</v>
      </c>
      <c r="D30" s="529">
        <v>4.45</v>
      </c>
      <c r="E30" s="529">
        <v>2.7650000000000001</v>
      </c>
      <c r="F30" s="529">
        <v>0.38500000000000001</v>
      </c>
      <c r="G30" s="529">
        <v>-1.343</v>
      </c>
      <c r="H30" s="529">
        <v>0.66800000000000004</v>
      </c>
      <c r="I30" s="529">
        <v>13.465999999999999</v>
      </c>
      <c r="J30" s="529">
        <v>8.782</v>
      </c>
      <c r="K30" s="529">
        <v>5.0190000000000001</v>
      </c>
      <c r="L30" s="529">
        <v>-1.923</v>
      </c>
      <c r="M30" s="529">
        <v>-5.6189999999999998</v>
      </c>
      <c r="N30" s="529">
        <v>15.311</v>
      </c>
      <c r="O30" s="529">
        <v>26.721</v>
      </c>
      <c r="P30" s="529">
        <v>-5.5819999999999999</v>
      </c>
      <c r="Q30" s="529">
        <v>10.593</v>
      </c>
      <c r="R30" s="529">
        <v>5.7789999999999999</v>
      </c>
      <c r="S30" s="529">
        <v>-8.9999999999999993E-3</v>
      </c>
      <c r="T30" s="529">
        <v>0.60799999999999998</v>
      </c>
      <c r="U30" s="529">
        <v>-25.244</v>
      </c>
      <c r="V30" s="529">
        <v>-1.083</v>
      </c>
      <c r="W30" s="529">
        <v>12.676</v>
      </c>
      <c r="X30" s="529">
        <v>-12.340999999999999</v>
      </c>
      <c r="Y30" s="529">
        <v>9.9090000000000007</v>
      </c>
      <c r="Z30" s="529">
        <v>13.731999999999999</v>
      </c>
      <c r="AA30" s="529">
        <v>28.300999999999998</v>
      </c>
      <c r="AB30" s="529">
        <v>19.152999999999999</v>
      </c>
      <c r="AC30" s="529">
        <v>40.548000000000002</v>
      </c>
      <c r="AD30" s="529">
        <v>12.032999999999999</v>
      </c>
      <c r="AE30" s="529">
        <v>16.789000000000001</v>
      </c>
      <c r="AF30" s="529">
        <v>-17.093</v>
      </c>
      <c r="AG30" s="529">
        <v>29.32</v>
      </c>
      <c r="AH30" s="529">
        <v>28.73</v>
      </c>
      <c r="AI30" s="529">
        <v>-1.17</v>
      </c>
      <c r="AJ30" s="529">
        <v>-3.9769999999999999</v>
      </c>
      <c r="AK30" s="530">
        <v>-9.3019999999999996</v>
      </c>
      <c r="AL30" s="530">
        <v>-13.474</v>
      </c>
      <c r="AM30" s="530">
        <v>-9.843</v>
      </c>
      <c r="AN30" s="530">
        <v>2.254</v>
      </c>
      <c r="AO30" s="530">
        <v>1.923</v>
      </c>
      <c r="AP30" s="530">
        <v>1.264</v>
      </c>
      <c r="AQ30" s="530">
        <v>1.0529999999999999</v>
      </c>
      <c r="AR30" s="530">
        <v>0.77800000000000002</v>
      </c>
    </row>
    <row r="31" spans="1:44" s="516" customFormat="1" ht="15">
      <c r="A31" s="565" t="s">
        <v>72</v>
      </c>
      <c r="B31" s="531"/>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c r="AJ31" s="532"/>
      <c r="AK31" s="532"/>
      <c r="AL31" s="532"/>
      <c r="AM31" s="532"/>
      <c r="AN31" s="532"/>
      <c r="AO31" s="532"/>
      <c r="AP31" s="532"/>
      <c r="AQ31" s="532"/>
      <c r="AR31" s="532"/>
    </row>
    <row r="32" spans="1:44">
      <c r="A32" s="525" t="s">
        <v>86</v>
      </c>
      <c r="B32" s="212"/>
      <c r="C32" s="212"/>
      <c r="D32" s="212"/>
      <c r="E32" s="212"/>
      <c r="F32" s="212"/>
      <c r="G32" s="212"/>
      <c r="H32" s="212"/>
      <c r="I32" s="212"/>
      <c r="J32" s="212"/>
      <c r="K32" s="212"/>
      <c r="L32" s="212"/>
      <c r="M32" s="212"/>
      <c r="N32" s="212"/>
      <c r="O32" s="212"/>
      <c r="P32" s="212"/>
      <c r="Q32" s="212"/>
      <c r="R32" s="212"/>
      <c r="S32" s="212"/>
      <c r="T32" s="233"/>
      <c r="U32" s="233"/>
    </row>
    <row r="33" spans="1:21">
      <c r="A33" s="525"/>
      <c r="B33" s="212"/>
      <c r="C33" s="212"/>
      <c r="D33" s="212"/>
      <c r="E33" s="212"/>
      <c r="F33" s="212"/>
      <c r="G33" s="212"/>
      <c r="H33" s="212"/>
      <c r="I33" s="212"/>
      <c r="J33" s="212"/>
      <c r="K33" s="212"/>
      <c r="L33" s="212"/>
      <c r="M33" s="212"/>
      <c r="N33" s="212"/>
      <c r="O33" s="212"/>
      <c r="P33" s="212"/>
      <c r="Q33" s="212"/>
      <c r="R33" s="212"/>
      <c r="S33" s="212"/>
      <c r="T33" s="233"/>
      <c r="U33" s="233"/>
    </row>
    <row r="34" spans="1:21" ht="15">
      <c r="A34" s="608" t="s">
        <v>502</v>
      </c>
      <c r="B34" s="234"/>
      <c r="C34" s="234"/>
      <c r="D34" s="234"/>
      <c r="E34" s="234"/>
      <c r="F34" s="234"/>
      <c r="G34" s="234"/>
      <c r="H34" s="234"/>
      <c r="I34" s="234"/>
      <c r="J34" s="234"/>
      <c r="K34" s="234"/>
      <c r="L34" s="234"/>
      <c r="M34" s="234"/>
      <c r="N34" s="234"/>
      <c r="O34" s="234"/>
      <c r="P34" s="234"/>
      <c r="Q34" s="234"/>
      <c r="R34" s="234"/>
      <c r="S34" s="234"/>
      <c r="T34" s="233"/>
      <c r="U34" s="233"/>
    </row>
    <row r="35" spans="1:21" ht="51" customHeight="1">
      <c r="A35" s="840" t="s">
        <v>504</v>
      </c>
      <c r="B35" s="840"/>
      <c r="C35" s="234"/>
      <c r="D35" s="234"/>
      <c r="E35" s="234"/>
      <c r="F35" s="234"/>
      <c r="G35" s="234"/>
      <c r="H35" s="234"/>
      <c r="I35" s="234"/>
      <c r="J35" s="234"/>
      <c r="K35" s="234"/>
      <c r="L35" s="234"/>
      <c r="M35" s="234"/>
      <c r="N35" s="234"/>
      <c r="O35" s="234"/>
      <c r="P35" s="234"/>
      <c r="Q35" s="234"/>
      <c r="R35" s="234"/>
      <c r="S35" s="234"/>
      <c r="T35" s="233"/>
      <c r="U35" s="233"/>
    </row>
    <row r="36" spans="1:21">
      <c r="A36" s="721"/>
      <c r="B36" s="234"/>
      <c r="C36" s="234"/>
      <c r="D36" s="234"/>
      <c r="E36" s="234"/>
      <c r="F36" s="234"/>
      <c r="G36" s="234"/>
      <c r="H36" s="234"/>
      <c r="I36" s="234"/>
      <c r="J36" s="234"/>
      <c r="K36" s="234"/>
      <c r="L36" s="234"/>
      <c r="M36" s="234"/>
      <c r="N36" s="234"/>
      <c r="O36" s="234"/>
      <c r="P36" s="234"/>
      <c r="Q36" s="234"/>
      <c r="R36" s="234"/>
      <c r="S36" s="234"/>
      <c r="T36" s="233"/>
      <c r="U36" s="233"/>
    </row>
    <row r="37" spans="1:21">
      <c r="A37" s="3"/>
    </row>
    <row r="38" spans="1:21" s="609" customFormat="1" ht="25.5" customHeight="1">
      <c r="A38" s="841" t="s">
        <v>519</v>
      </c>
      <c r="B38" s="841"/>
    </row>
    <row r="41" spans="1:21">
      <c r="A41" s="722"/>
    </row>
    <row r="42" spans="1:21">
      <c r="A42" s="722"/>
    </row>
    <row r="43" spans="1:21">
      <c r="A43" s="722"/>
    </row>
    <row r="44" spans="1:21">
      <c r="A44" s="722"/>
    </row>
    <row r="45" spans="1:21">
      <c r="A45" s="722"/>
    </row>
    <row r="72" spans="37:37">
      <c r="AK72" s="174" t="s">
        <v>485</v>
      </c>
    </row>
    <row r="73" spans="37:37">
      <c r="AK73" s="174" t="s">
        <v>486</v>
      </c>
    </row>
    <row r="75" spans="37:37">
      <c r="AK75" s="174" t="s">
        <v>487</v>
      </c>
    </row>
  </sheetData>
  <mergeCells count="2">
    <mergeCell ref="A35:B35"/>
    <mergeCell ref="A38:B38"/>
  </mergeCells>
  <hyperlinks>
    <hyperlink ref="A31" r:id="rId1"/>
    <hyperlink ref="A4" r:id="rId2"/>
    <hyperlink ref="A22" r:id="rId3"/>
    <hyperlink ref="A9" r:id="rId4"/>
    <hyperlink ref="A11" r:id="rId5" display="Source: NSO and BPNG (accessed 30 Jan 2017)"/>
  </hyperlinks>
  <pageMargins left="0.7" right="0.7" top="0.75" bottom="0.75" header="0.3" footer="0.3"/>
  <pageSetup paperSize="9" orientation="portrait" r:id="rId6"/>
  <drawing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H314"/>
  <sheetViews>
    <sheetView workbookViewId="0">
      <pane xSplit="1" ySplit="1" topLeftCell="U2" activePane="bottomRight" state="frozen"/>
      <selection pane="topRight" activeCell="B1" sqref="B1"/>
      <selection pane="bottomLeft" activeCell="A2" sqref="A2"/>
      <selection pane="bottomRight" activeCell="W3" sqref="W3"/>
    </sheetView>
  </sheetViews>
  <sheetFormatPr defaultColWidth="11.7109375" defaultRowHeight="20.100000000000001" customHeight="1"/>
  <cols>
    <col min="1" max="1" width="45" style="1" customWidth="1"/>
    <col min="2" max="6" width="9.7109375" style="1" customWidth="1"/>
    <col min="7" max="7" width="8.28515625" style="37" customWidth="1"/>
    <col min="8" max="14" width="8.140625" style="37" customWidth="1"/>
    <col min="15" max="20" width="9.42578125" style="37" customWidth="1"/>
    <col min="21" max="26" width="11.140625" style="37" customWidth="1"/>
    <col min="27" max="27" width="11.85546875" style="78" customWidth="1"/>
    <col min="28" max="28" width="11.140625" style="37" customWidth="1"/>
    <col min="29" max="34" width="12.42578125" style="37" bestFit="1" customWidth="1"/>
    <col min="35" max="260" width="11.7109375" style="1"/>
    <col min="261" max="261" width="36.28515625" style="1" bestFit="1" customWidth="1"/>
    <col min="262" max="263" width="11.85546875" style="1" customWidth="1"/>
    <col min="264" max="265" width="11.42578125" style="1" customWidth="1"/>
    <col min="266" max="266" width="13.42578125" style="1" customWidth="1"/>
    <col min="267" max="267" width="12" style="1" bestFit="1" customWidth="1"/>
    <col min="268" max="268" width="13.42578125" style="1" customWidth="1"/>
    <col min="269" max="269" width="11.42578125" style="1" customWidth="1"/>
    <col min="270" max="270" width="12.28515625" style="1" customWidth="1"/>
    <col min="271" max="273" width="11.42578125" style="1" customWidth="1"/>
    <col min="274" max="516" width="11.7109375" style="1"/>
    <col min="517" max="517" width="36.28515625" style="1" bestFit="1" customWidth="1"/>
    <col min="518" max="519" width="11.85546875" style="1" customWidth="1"/>
    <col min="520" max="521" width="11.42578125" style="1" customWidth="1"/>
    <col min="522" max="522" width="13.42578125" style="1" customWidth="1"/>
    <col min="523" max="523" width="12" style="1" bestFit="1" customWidth="1"/>
    <col min="524" max="524" width="13.42578125" style="1" customWidth="1"/>
    <col min="525" max="525" width="11.42578125" style="1" customWidth="1"/>
    <col min="526" max="526" width="12.28515625" style="1" customWidth="1"/>
    <col min="527" max="529" width="11.42578125" style="1" customWidth="1"/>
    <col min="530" max="772" width="11.7109375" style="1"/>
    <col min="773" max="773" width="36.28515625" style="1" bestFit="1" customWidth="1"/>
    <col min="774" max="775" width="11.85546875" style="1" customWidth="1"/>
    <col min="776" max="777" width="11.42578125" style="1" customWidth="1"/>
    <col min="778" max="778" width="13.42578125" style="1" customWidth="1"/>
    <col min="779" max="779" width="12" style="1" bestFit="1" customWidth="1"/>
    <col min="780" max="780" width="13.42578125" style="1" customWidth="1"/>
    <col min="781" max="781" width="11.42578125" style="1" customWidth="1"/>
    <col min="782" max="782" width="12.28515625" style="1" customWidth="1"/>
    <col min="783" max="785" width="11.42578125" style="1" customWidth="1"/>
    <col min="786" max="1028" width="11.7109375" style="1"/>
    <col min="1029" max="1029" width="36.28515625" style="1" bestFit="1" customWidth="1"/>
    <col min="1030" max="1031" width="11.85546875" style="1" customWidth="1"/>
    <col min="1032" max="1033" width="11.42578125" style="1" customWidth="1"/>
    <col min="1034" max="1034" width="13.42578125" style="1" customWidth="1"/>
    <col min="1035" max="1035" width="12" style="1" bestFit="1" customWidth="1"/>
    <col min="1036" max="1036" width="13.42578125" style="1" customWidth="1"/>
    <col min="1037" max="1037" width="11.42578125" style="1" customWidth="1"/>
    <col min="1038" max="1038" width="12.28515625" style="1" customWidth="1"/>
    <col min="1039" max="1041" width="11.42578125" style="1" customWidth="1"/>
    <col min="1042" max="1284" width="11.7109375" style="1"/>
    <col min="1285" max="1285" width="36.28515625" style="1" bestFit="1" customWidth="1"/>
    <col min="1286" max="1287" width="11.85546875" style="1" customWidth="1"/>
    <col min="1288" max="1289" width="11.42578125" style="1" customWidth="1"/>
    <col min="1290" max="1290" width="13.42578125" style="1" customWidth="1"/>
    <col min="1291" max="1291" width="12" style="1" bestFit="1" customWidth="1"/>
    <col min="1292" max="1292" width="13.42578125" style="1" customWidth="1"/>
    <col min="1293" max="1293" width="11.42578125" style="1" customWidth="1"/>
    <col min="1294" max="1294" width="12.28515625" style="1" customWidth="1"/>
    <col min="1295" max="1297" width="11.42578125" style="1" customWidth="1"/>
    <col min="1298" max="1540" width="11.7109375" style="1"/>
    <col min="1541" max="1541" width="36.28515625" style="1" bestFit="1" customWidth="1"/>
    <col min="1542" max="1543" width="11.85546875" style="1" customWidth="1"/>
    <col min="1544" max="1545" width="11.42578125" style="1" customWidth="1"/>
    <col min="1546" max="1546" width="13.42578125" style="1" customWidth="1"/>
    <col min="1547" max="1547" width="12" style="1" bestFit="1" customWidth="1"/>
    <col min="1548" max="1548" width="13.42578125" style="1" customWidth="1"/>
    <col min="1549" max="1549" width="11.42578125" style="1" customWidth="1"/>
    <col min="1550" max="1550" width="12.28515625" style="1" customWidth="1"/>
    <col min="1551" max="1553" width="11.42578125" style="1" customWidth="1"/>
    <col min="1554" max="1796" width="11.7109375" style="1"/>
    <col min="1797" max="1797" width="36.28515625" style="1" bestFit="1" customWidth="1"/>
    <col min="1798" max="1799" width="11.85546875" style="1" customWidth="1"/>
    <col min="1800" max="1801" width="11.42578125" style="1" customWidth="1"/>
    <col min="1802" max="1802" width="13.42578125" style="1" customWidth="1"/>
    <col min="1803" max="1803" width="12" style="1" bestFit="1" customWidth="1"/>
    <col min="1804" max="1804" width="13.42578125" style="1" customWidth="1"/>
    <col min="1805" max="1805" width="11.42578125" style="1" customWidth="1"/>
    <col min="1806" max="1806" width="12.28515625" style="1" customWidth="1"/>
    <col min="1807" max="1809" width="11.42578125" style="1" customWidth="1"/>
    <col min="1810" max="2052" width="11.7109375" style="1"/>
    <col min="2053" max="2053" width="36.28515625" style="1" bestFit="1" customWidth="1"/>
    <col min="2054" max="2055" width="11.85546875" style="1" customWidth="1"/>
    <col min="2056" max="2057" width="11.42578125" style="1" customWidth="1"/>
    <col min="2058" max="2058" width="13.42578125" style="1" customWidth="1"/>
    <col min="2059" max="2059" width="12" style="1" bestFit="1" customWidth="1"/>
    <col min="2060" max="2060" width="13.42578125" style="1" customWidth="1"/>
    <col min="2061" max="2061" width="11.42578125" style="1" customWidth="1"/>
    <col min="2062" max="2062" width="12.28515625" style="1" customWidth="1"/>
    <col min="2063" max="2065" width="11.42578125" style="1" customWidth="1"/>
    <col min="2066" max="2308" width="11.7109375" style="1"/>
    <col min="2309" max="2309" width="36.28515625" style="1" bestFit="1" customWidth="1"/>
    <col min="2310" max="2311" width="11.85546875" style="1" customWidth="1"/>
    <col min="2312" max="2313" width="11.42578125" style="1" customWidth="1"/>
    <col min="2314" max="2314" width="13.42578125" style="1" customWidth="1"/>
    <col min="2315" max="2315" width="12" style="1" bestFit="1" customWidth="1"/>
    <col min="2316" max="2316" width="13.42578125" style="1" customWidth="1"/>
    <col min="2317" max="2317" width="11.42578125" style="1" customWidth="1"/>
    <col min="2318" max="2318" width="12.28515625" style="1" customWidth="1"/>
    <col min="2319" max="2321" width="11.42578125" style="1" customWidth="1"/>
    <col min="2322" max="2564" width="11.7109375" style="1"/>
    <col min="2565" max="2565" width="36.28515625" style="1" bestFit="1" customWidth="1"/>
    <col min="2566" max="2567" width="11.85546875" style="1" customWidth="1"/>
    <col min="2568" max="2569" width="11.42578125" style="1" customWidth="1"/>
    <col min="2570" max="2570" width="13.42578125" style="1" customWidth="1"/>
    <col min="2571" max="2571" width="12" style="1" bestFit="1" customWidth="1"/>
    <col min="2572" max="2572" width="13.42578125" style="1" customWidth="1"/>
    <col min="2573" max="2573" width="11.42578125" style="1" customWidth="1"/>
    <col min="2574" max="2574" width="12.28515625" style="1" customWidth="1"/>
    <col min="2575" max="2577" width="11.42578125" style="1" customWidth="1"/>
    <col min="2578" max="2820" width="11.7109375" style="1"/>
    <col min="2821" max="2821" width="36.28515625" style="1" bestFit="1" customWidth="1"/>
    <col min="2822" max="2823" width="11.85546875" style="1" customWidth="1"/>
    <col min="2824" max="2825" width="11.42578125" style="1" customWidth="1"/>
    <col min="2826" max="2826" width="13.42578125" style="1" customWidth="1"/>
    <col min="2827" max="2827" width="12" style="1" bestFit="1" customWidth="1"/>
    <col min="2828" max="2828" width="13.42578125" style="1" customWidth="1"/>
    <col min="2829" max="2829" width="11.42578125" style="1" customWidth="1"/>
    <col min="2830" max="2830" width="12.28515625" style="1" customWidth="1"/>
    <col min="2831" max="2833" width="11.42578125" style="1" customWidth="1"/>
    <col min="2834" max="3076" width="11.7109375" style="1"/>
    <col min="3077" max="3077" width="36.28515625" style="1" bestFit="1" customWidth="1"/>
    <col min="3078" max="3079" width="11.85546875" style="1" customWidth="1"/>
    <col min="3080" max="3081" width="11.42578125" style="1" customWidth="1"/>
    <col min="3082" max="3082" width="13.42578125" style="1" customWidth="1"/>
    <col min="3083" max="3083" width="12" style="1" bestFit="1" customWidth="1"/>
    <col min="3084" max="3084" width="13.42578125" style="1" customWidth="1"/>
    <col min="3085" max="3085" width="11.42578125" style="1" customWidth="1"/>
    <col min="3086" max="3086" width="12.28515625" style="1" customWidth="1"/>
    <col min="3087" max="3089" width="11.42578125" style="1" customWidth="1"/>
    <col min="3090" max="3332" width="11.7109375" style="1"/>
    <col min="3333" max="3333" width="36.28515625" style="1" bestFit="1" customWidth="1"/>
    <col min="3334" max="3335" width="11.85546875" style="1" customWidth="1"/>
    <col min="3336" max="3337" width="11.42578125" style="1" customWidth="1"/>
    <col min="3338" max="3338" width="13.42578125" style="1" customWidth="1"/>
    <col min="3339" max="3339" width="12" style="1" bestFit="1" customWidth="1"/>
    <col min="3340" max="3340" width="13.42578125" style="1" customWidth="1"/>
    <col min="3341" max="3341" width="11.42578125" style="1" customWidth="1"/>
    <col min="3342" max="3342" width="12.28515625" style="1" customWidth="1"/>
    <col min="3343" max="3345" width="11.42578125" style="1" customWidth="1"/>
    <col min="3346" max="3588" width="11.7109375" style="1"/>
    <col min="3589" max="3589" width="36.28515625" style="1" bestFit="1" customWidth="1"/>
    <col min="3590" max="3591" width="11.85546875" style="1" customWidth="1"/>
    <col min="3592" max="3593" width="11.42578125" style="1" customWidth="1"/>
    <col min="3594" max="3594" width="13.42578125" style="1" customWidth="1"/>
    <col min="3595" max="3595" width="12" style="1" bestFit="1" customWidth="1"/>
    <col min="3596" max="3596" width="13.42578125" style="1" customWidth="1"/>
    <col min="3597" max="3597" width="11.42578125" style="1" customWidth="1"/>
    <col min="3598" max="3598" width="12.28515625" style="1" customWidth="1"/>
    <col min="3599" max="3601" width="11.42578125" style="1" customWidth="1"/>
    <col min="3602" max="3844" width="11.7109375" style="1"/>
    <col min="3845" max="3845" width="36.28515625" style="1" bestFit="1" customWidth="1"/>
    <col min="3846" max="3847" width="11.85546875" style="1" customWidth="1"/>
    <col min="3848" max="3849" width="11.42578125" style="1" customWidth="1"/>
    <col min="3850" max="3850" width="13.42578125" style="1" customWidth="1"/>
    <col min="3851" max="3851" width="12" style="1" bestFit="1" customWidth="1"/>
    <col min="3852" max="3852" width="13.42578125" style="1" customWidth="1"/>
    <col min="3853" max="3853" width="11.42578125" style="1" customWidth="1"/>
    <col min="3854" max="3854" width="12.28515625" style="1" customWidth="1"/>
    <col min="3855" max="3857" width="11.42578125" style="1" customWidth="1"/>
    <col min="3858" max="4100" width="11.7109375" style="1"/>
    <col min="4101" max="4101" width="36.28515625" style="1" bestFit="1" customWidth="1"/>
    <col min="4102" max="4103" width="11.85546875" style="1" customWidth="1"/>
    <col min="4104" max="4105" width="11.42578125" style="1" customWidth="1"/>
    <col min="4106" max="4106" width="13.42578125" style="1" customWidth="1"/>
    <col min="4107" max="4107" width="12" style="1" bestFit="1" customWidth="1"/>
    <col min="4108" max="4108" width="13.42578125" style="1" customWidth="1"/>
    <col min="4109" max="4109" width="11.42578125" style="1" customWidth="1"/>
    <col min="4110" max="4110" width="12.28515625" style="1" customWidth="1"/>
    <col min="4111" max="4113" width="11.42578125" style="1" customWidth="1"/>
    <col min="4114" max="4356" width="11.7109375" style="1"/>
    <col min="4357" max="4357" width="36.28515625" style="1" bestFit="1" customWidth="1"/>
    <col min="4358" max="4359" width="11.85546875" style="1" customWidth="1"/>
    <col min="4360" max="4361" width="11.42578125" style="1" customWidth="1"/>
    <col min="4362" max="4362" width="13.42578125" style="1" customWidth="1"/>
    <col min="4363" max="4363" width="12" style="1" bestFit="1" customWidth="1"/>
    <col min="4364" max="4364" width="13.42578125" style="1" customWidth="1"/>
    <col min="4365" max="4365" width="11.42578125" style="1" customWidth="1"/>
    <col min="4366" max="4366" width="12.28515625" style="1" customWidth="1"/>
    <col min="4367" max="4369" width="11.42578125" style="1" customWidth="1"/>
    <col min="4370" max="4612" width="11.7109375" style="1"/>
    <col min="4613" max="4613" width="36.28515625" style="1" bestFit="1" customWidth="1"/>
    <col min="4614" max="4615" width="11.85546875" style="1" customWidth="1"/>
    <col min="4616" max="4617" width="11.42578125" style="1" customWidth="1"/>
    <col min="4618" max="4618" width="13.42578125" style="1" customWidth="1"/>
    <col min="4619" max="4619" width="12" style="1" bestFit="1" customWidth="1"/>
    <col min="4620" max="4620" width="13.42578125" style="1" customWidth="1"/>
    <col min="4621" max="4621" width="11.42578125" style="1" customWidth="1"/>
    <col min="4622" max="4622" width="12.28515625" style="1" customWidth="1"/>
    <col min="4623" max="4625" width="11.42578125" style="1" customWidth="1"/>
    <col min="4626" max="4868" width="11.7109375" style="1"/>
    <col min="4869" max="4869" width="36.28515625" style="1" bestFit="1" customWidth="1"/>
    <col min="4870" max="4871" width="11.85546875" style="1" customWidth="1"/>
    <col min="4872" max="4873" width="11.42578125" style="1" customWidth="1"/>
    <col min="4874" max="4874" width="13.42578125" style="1" customWidth="1"/>
    <col min="4875" max="4875" width="12" style="1" bestFit="1" customWidth="1"/>
    <col min="4876" max="4876" width="13.42578125" style="1" customWidth="1"/>
    <col min="4877" max="4877" width="11.42578125" style="1" customWidth="1"/>
    <col min="4878" max="4878" width="12.28515625" style="1" customWidth="1"/>
    <col min="4879" max="4881" width="11.42578125" style="1" customWidth="1"/>
    <col min="4882" max="5124" width="11.7109375" style="1"/>
    <col min="5125" max="5125" width="36.28515625" style="1" bestFit="1" customWidth="1"/>
    <col min="5126" max="5127" width="11.85546875" style="1" customWidth="1"/>
    <col min="5128" max="5129" width="11.42578125" style="1" customWidth="1"/>
    <col min="5130" max="5130" width="13.42578125" style="1" customWidth="1"/>
    <col min="5131" max="5131" width="12" style="1" bestFit="1" customWidth="1"/>
    <col min="5132" max="5132" width="13.42578125" style="1" customWidth="1"/>
    <col min="5133" max="5133" width="11.42578125" style="1" customWidth="1"/>
    <col min="5134" max="5134" width="12.28515625" style="1" customWidth="1"/>
    <col min="5135" max="5137" width="11.42578125" style="1" customWidth="1"/>
    <col min="5138" max="5380" width="11.7109375" style="1"/>
    <col min="5381" max="5381" width="36.28515625" style="1" bestFit="1" customWidth="1"/>
    <col min="5382" max="5383" width="11.85546875" style="1" customWidth="1"/>
    <col min="5384" max="5385" width="11.42578125" style="1" customWidth="1"/>
    <col min="5386" max="5386" width="13.42578125" style="1" customWidth="1"/>
    <col min="5387" max="5387" width="12" style="1" bestFit="1" customWidth="1"/>
    <col min="5388" max="5388" width="13.42578125" style="1" customWidth="1"/>
    <col min="5389" max="5389" width="11.42578125" style="1" customWidth="1"/>
    <col min="5390" max="5390" width="12.28515625" style="1" customWidth="1"/>
    <col min="5391" max="5393" width="11.42578125" style="1" customWidth="1"/>
    <col min="5394" max="5636" width="11.7109375" style="1"/>
    <col min="5637" max="5637" width="36.28515625" style="1" bestFit="1" customWidth="1"/>
    <col min="5638" max="5639" width="11.85546875" style="1" customWidth="1"/>
    <col min="5640" max="5641" width="11.42578125" style="1" customWidth="1"/>
    <col min="5642" max="5642" width="13.42578125" style="1" customWidth="1"/>
    <col min="5643" max="5643" width="12" style="1" bestFit="1" customWidth="1"/>
    <col min="5644" max="5644" width="13.42578125" style="1" customWidth="1"/>
    <col min="5645" max="5645" width="11.42578125" style="1" customWidth="1"/>
    <col min="5646" max="5646" width="12.28515625" style="1" customWidth="1"/>
    <col min="5647" max="5649" width="11.42578125" style="1" customWidth="1"/>
    <col min="5650" max="5892" width="11.7109375" style="1"/>
    <col min="5893" max="5893" width="36.28515625" style="1" bestFit="1" customWidth="1"/>
    <col min="5894" max="5895" width="11.85546875" style="1" customWidth="1"/>
    <col min="5896" max="5897" width="11.42578125" style="1" customWidth="1"/>
    <col min="5898" max="5898" width="13.42578125" style="1" customWidth="1"/>
    <col min="5899" max="5899" width="12" style="1" bestFit="1" customWidth="1"/>
    <col min="5900" max="5900" width="13.42578125" style="1" customWidth="1"/>
    <col min="5901" max="5901" width="11.42578125" style="1" customWidth="1"/>
    <col min="5902" max="5902" width="12.28515625" style="1" customWidth="1"/>
    <col min="5903" max="5905" width="11.42578125" style="1" customWidth="1"/>
    <col min="5906" max="6148" width="11.7109375" style="1"/>
    <col min="6149" max="6149" width="36.28515625" style="1" bestFit="1" customWidth="1"/>
    <col min="6150" max="6151" width="11.85546875" style="1" customWidth="1"/>
    <col min="6152" max="6153" width="11.42578125" style="1" customWidth="1"/>
    <col min="6154" max="6154" width="13.42578125" style="1" customWidth="1"/>
    <col min="6155" max="6155" width="12" style="1" bestFit="1" customWidth="1"/>
    <col min="6156" max="6156" width="13.42578125" style="1" customWidth="1"/>
    <col min="6157" max="6157" width="11.42578125" style="1" customWidth="1"/>
    <col min="6158" max="6158" width="12.28515625" style="1" customWidth="1"/>
    <col min="6159" max="6161" width="11.42578125" style="1" customWidth="1"/>
    <col min="6162" max="6404" width="11.7109375" style="1"/>
    <col min="6405" max="6405" width="36.28515625" style="1" bestFit="1" customWidth="1"/>
    <col min="6406" max="6407" width="11.85546875" style="1" customWidth="1"/>
    <col min="6408" max="6409" width="11.42578125" style="1" customWidth="1"/>
    <col min="6410" max="6410" width="13.42578125" style="1" customWidth="1"/>
    <col min="6411" max="6411" width="12" style="1" bestFit="1" customWidth="1"/>
    <col min="6412" max="6412" width="13.42578125" style="1" customWidth="1"/>
    <col min="6413" max="6413" width="11.42578125" style="1" customWidth="1"/>
    <col min="6414" max="6414" width="12.28515625" style="1" customWidth="1"/>
    <col min="6415" max="6417" width="11.42578125" style="1" customWidth="1"/>
    <col min="6418" max="6660" width="11.7109375" style="1"/>
    <col min="6661" max="6661" width="36.28515625" style="1" bestFit="1" customWidth="1"/>
    <col min="6662" max="6663" width="11.85546875" style="1" customWidth="1"/>
    <col min="6664" max="6665" width="11.42578125" style="1" customWidth="1"/>
    <col min="6666" max="6666" width="13.42578125" style="1" customWidth="1"/>
    <col min="6667" max="6667" width="12" style="1" bestFit="1" customWidth="1"/>
    <col min="6668" max="6668" width="13.42578125" style="1" customWidth="1"/>
    <col min="6669" max="6669" width="11.42578125" style="1" customWidth="1"/>
    <col min="6670" max="6670" width="12.28515625" style="1" customWidth="1"/>
    <col min="6671" max="6673" width="11.42578125" style="1" customWidth="1"/>
    <col min="6674" max="6916" width="11.7109375" style="1"/>
    <col min="6917" max="6917" width="36.28515625" style="1" bestFit="1" customWidth="1"/>
    <col min="6918" max="6919" width="11.85546875" style="1" customWidth="1"/>
    <col min="6920" max="6921" width="11.42578125" style="1" customWidth="1"/>
    <col min="6922" max="6922" width="13.42578125" style="1" customWidth="1"/>
    <col min="6923" max="6923" width="12" style="1" bestFit="1" customWidth="1"/>
    <col min="6924" max="6924" width="13.42578125" style="1" customWidth="1"/>
    <col min="6925" max="6925" width="11.42578125" style="1" customWidth="1"/>
    <col min="6926" max="6926" width="12.28515625" style="1" customWidth="1"/>
    <col min="6927" max="6929" width="11.42578125" style="1" customWidth="1"/>
    <col min="6930" max="7172" width="11.7109375" style="1"/>
    <col min="7173" max="7173" width="36.28515625" style="1" bestFit="1" customWidth="1"/>
    <col min="7174" max="7175" width="11.85546875" style="1" customWidth="1"/>
    <col min="7176" max="7177" width="11.42578125" style="1" customWidth="1"/>
    <col min="7178" max="7178" width="13.42578125" style="1" customWidth="1"/>
    <col min="7179" max="7179" width="12" style="1" bestFit="1" customWidth="1"/>
    <col min="7180" max="7180" width="13.42578125" style="1" customWidth="1"/>
    <col min="7181" max="7181" width="11.42578125" style="1" customWidth="1"/>
    <col min="7182" max="7182" width="12.28515625" style="1" customWidth="1"/>
    <col min="7183" max="7185" width="11.42578125" style="1" customWidth="1"/>
    <col min="7186" max="7428" width="11.7109375" style="1"/>
    <col min="7429" max="7429" width="36.28515625" style="1" bestFit="1" customWidth="1"/>
    <col min="7430" max="7431" width="11.85546875" style="1" customWidth="1"/>
    <col min="7432" max="7433" width="11.42578125" style="1" customWidth="1"/>
    <col min="7434" max="7434" width="13.42578125" style="1" customWidth="1"/>
    <col min="7435" max="7435" width="12" style="1" bestFit="1" customWidth="1"/>
    <col min="7436" max="7436" width="13.42578125" style="1" customWidth="1"/>
    <col min="7437" max="7437" width="11.42578125" style="1" customWidth="1"/>
    <col min="7438" max="7438" width="12.28515625" style="1" customWidth="1"/>
    <col min="7439" max="7441" width="11.42578125" style="1" customWidth="1"/>
    <col min="7442" max="7684" width="11.7109375" style="1"/>
    <col min="7685" max="7685" width="36.28515625" style="1" bestFit="1" customWidth="1"/>
    <col min="7686" max="7687" width="11.85546875" style="1" customWidth="1"/>
    <col min="7688" max="7689" width="11.42578125" style="1" customWidth="1"/>
    <col min="7690" max="7690" width="13.42578125" style="1" customWidth="1"/>
    <col min="7691" max="7691" width="12" style="1" bestFit="1" customWidth="1"/>
    <col min="7692" max="7692" width="13.42578125" style="1" customWidth="1"/>
    <col min="7693" max="7693" width="11.42578125" style="1" customWidth="1"/>
    <col min="7694" max="7694" width="12.28515625" style="1" customWidth="1"/>
    <col min="7695" max="7697" width="11.42578125" style="1" customWidth="1"/>
    <col min="7698" max="7940" width="11.7109375" style="1"/>
    <col min="7941" max="7941" width="36.28515625" style="1" bestFit="1" customWidth="1"/>
    <col min="7942" max="7943" width="11.85546875" style="1" customWidth="1"/>
    <col min="7944" max="7945" width="11.42578125" style="1" customWidth="1"/>
    <col min="7946" max="7946" width="13.42578125" style="1" customWidth="1"/>
    <col min="7947" max="7947" width="12" style="1" bestFit="1" customWidth="1"/>
    <col min="7948" max="7948" width="13.42578125" style="1" customWidth="1"/>
    <col min="7949" max="7949" width="11.42578125" style="1" customWidth="1"/>
    <col min="7950" max="7950" width="12.28515625" style="1" customWidth="1"/>
    <col min="7951" max="7953" width="11.42578125" style="1" customWidth="1"/>
    <col min="7954" max="8196" width="11.7109375" style="1"/>
    <col min="8197" max="8197" width="36.28515625" style="1" bestFit="1" customWidth="1"/>
    <col min="8198" max="8199" width="11.85546875" style="1" customWidth="1"/>
    <col min="8200" max="8201" width="11.42578125" style="1" customWidth="1"/>
    <col min="8202" max="8202" width="13.42578125" style="1" customWidth="1"/>
    <col min="8203" max="8203" width="12" style="1" bestFit="1" customWidth="1"/>
    <col min="8204" max="8204" width="13.42578125" style="1" customWidth="1"/>
    <col min="8205" max="8205" width="11.42578125" style="1" customWidth="1"/>
    <col min="8206" max="8206" width="12.28515625" style="1" customWidth="1"/>
    <col min="8207" max="8209" width="11.42578125" style="1" customWidth="1"/>
    <col min="8210" max="8452" width="11.7109375" style="1"/>
    <col min="8453" max="8453" width="36.28515625" style="1" bestFit="1" customWidth="1"/>
    <col min="8454" max="8455" width="11.85546875" style="1" customWidth="1"/>
    <col min="8456" max="8457" width="11.42578125" style="1" customWidth="1"/>
    <col min="8458" max="8458" width="13.42578125" style="1" customWidth="1"/>
    <col min="8459" max="8459" width="12" style="1" bestFit="1" customWidth="1"/>
    <col min="8460" max="8460" width="13.42578125" style="1" customWidth="1"/>
    <col min="8461" max="8461" width="11.42578125" style="1" customWidth="1"/>
    <col min="8462" max="8462" width="12.28515625" style="1" customWidth="1"/>
    <col min="8463" max="8465" width="11.42578125" style="1" customWidth="1"/>
    <col min="8466" max="8708" width="11.7109375" style="1"/>
    <col min="8709" max="8709" width="36.28515625" style="1" bestFit="1" customWidth="1"/>
    <col min="8710" max="8711" width="11.85546875" style="1" customWidth="1"/>
    <col min="8712" max="8713" width="11.42578125" style="1" customWidth="1"/>
    <col min="8714" max="8714" width="13.42578125" style="1" customWidth="1"/>
    <col min="8715" max="8715" width="12" style="1" bestFit="1" customWidth="1"/>
    <col min="8716" max="8716" width="13.42578125" style="1" customWidth="1"/>
    <col min="8717" max="8717" width="11.42578125" style="1" customWidth="1"/>
    <col min="8718" max="8718" width="12.28515625" style="1" customWidth="1"/>
    <col min="8719" max="8721" width="11.42578125" style="1" customWidth="1"/>
    <col min="8722" max="8964" width="11.7109375" style="1"/>
    <col min="8965" max="8965" width="36.28515625" style="1" bestFit="1" customWidth="1"/>
    <col min="8966" max="8967" width="11.85546875" style="1" customWidth="1"/>
    <col min="8968" max="8969" width="11.42578125" style="1" customWidth="1"/>
    <col min="8970" max="8970" width="13.42578125" style="1" customWidth="1"/>
    <col min="8971" max="8971" width="12" style="1" bestFit="1" customWidth="1"/>
    <col min="8972" max="8972" width="13.42578125" style="1" customWidth="1"/>
    <col min="8973" max="8973" width="11.42578125" style="1" customWidth="1"/>
    <col min="8974" max="8974" width="12.28515625" style="1" customWidth="1"/>
    <col min="8975" max="8977" width="11.42578125" style="1" customWidth="1"/>
    <col min="8978" max="9220" width="11.7109375" style="1"/>
    <col min="9221" max="9221" width="36.28515625" style="1" bestFit="1" customWidth="1"/>
    <col min="9222" max="9223" width="11.85546875" style="1" customWidth="1"/>
    <col min="9224" max="9225" width="11.42578125" style="1" customWidth="1"/>
    <col min="9226" max="9226" width="13.42578125" style="1" customWidth="1"/>
    <col min="9227" max="9227" width="12" style="1" bestFit="1" customWidth="1"/>
    <col min="9228" max="9228" width="13.42578125" style="1" customWidth="1"/>
    <col min="9229" max="9229" width="11.42578125" style="1" customWidth="1"/>
    <col min="9230" max="9230" width="12.28515625" style="1" customWidth="1"/>
    <col min="9231" max="9233" width="11.42578125" style="1" customWidth="1"/>
    <col min="9234" max="9476" width="11.7109375" style="1"/>
    <col min="9477" max="9477" width="36.28515625" style="1" bestFit="1" customWidth="1"/>
    <col min="9478" max="9479" width="11.85546875" style="1" customWidth="1"/>
    <col min="9480" max="9481" width="11.42578125" style="1" customWidth="1"/>
    <col min="9482" max="9482" width="13.42578125" style="1" customWidth="1"/>
    <col min="9483" max="9483" width="12" style="1" bestFit="1" customWidth="1"/>
    <col min="9484" max="9484" width="13.42578125" style="1" customWidth="1"/>
    <col min="9485" max="9485" width="11.42578125" style="1" customWidth="1"/>
    <col min="9486" max="9486" width="12.28515625" style="1" customWidth="1"/>
    <col min="9487" max="9489" width="11.42578125" style="1" customWidth="1"/>
    <col min="9490" max="9732" width="11.7109375" style="1"/>
    <col min="9733" max="9733" width="36.28515625" style="1" bestFit="1" customWidth="1"/>
    <col min="9734" max="9735" width="11.85546875" style="1" customWidth="1"/>
    <col min="9736" max="9737" width="11.42578125" style="1" customWidth="1"/>
    <col min="9738" max="9738" width="13.42578125" style="1" customWidth="1"/>
    <col min="9739" max="9739" width="12" style="1" bestFit="1" customWidth="1"/>
    <col min="9740" max="9740" width="13.42578125" style="1" customWidth="1"/>
    <col min="9741" max="9741" width="11.42578125" style="1" customWidth="1"/>
    <col min="9742" max="9742" width="12.28515625" style="1" customWidth="1"/>
    <col min="9743" max="9745" width="11.42578125" style="1" customWidth="1"/>
    <col min="9746" max="9988" width="11.7109375" style="1"/>
    <col min="9989" max="9989" width="36.28515625" style="1" bestFit="1" customWidth="1"/>
    <col min="9990" max="9991" width="11.85546875" style="1" customWidth="1"/>
    <col min="9992" max="9993" width="11.42578125" style="1" customWidth="1"/>
    <col min="9994" max="9994" width="13.42578125" style="1" customWidth="1"/>
    <col min="9995" max="9995" width="12" style="1" bestFit="1" customWidth="1"/>
    <col min="9996" max="9996" width="13.42578125" style="1" customWidth="1"/>
    <col min="9997" max="9997" width="11.42578125" style="1" customWidth="1"/>
    <col min="9998" max="9998" width="12.28515625" style="1" customWidth="1"/>
    <col min="9999" max="10001" width="11.42578125" style="1" customWidth="1"/>
    <col min="10002" max="10244" width="11.7109375" style="1"/>
    <col min="10245" max="10245" width="36.28515625" style="1" bestFit="1" customWidth="1"/>
    <col min="10246" max="10247" width="11.85546875" style="1" customWidth="1"/>
    <col min="10248" max="10249" width="11.42578125" style="1" customWidth="1"/>
    <col min="10250" max="10250" width="13.42578125" style="1" customWidth="1"/>
    <col min="10251" max="10251" width="12" style="1" bestFit="1" customWidth="1"/>
    <col min="10252" max="10252" width="13.42578125" style="1" customWidth="1"/>
    <col min="10253" max="10253" width="11.42578125" style="1" customWidth="1"/>
    <col min="10254" max="10254" width="12.28515625" style="1" customWidth="1"/>
    <col min="10255" max="10257" width="11.42578125" style="1" customWidth="1"/>
    <col min="10258" max="10500" width="11.7109375" style="1"/>
    <col min="10501" max="10501" width="36.28515625" style="1" bestFit="1" customWidth="1"/>
    <col min="10502" max="10503" width="11.85546875" style="1" customWidth="1"/>
    <col min="10504" max="10505" width="11.42578125" style="1" customWidth="1"/>
    <col min="10506" max="10506" width="13.42578125" style="1" customWidth="1"/>
    <col min="10507" max="10507" width="12" style="1" bestFit="1" customWidth="1"/>
    <col min="10508" max="10508" width="13.42578125" style="1" customWidth="1"/>
    <col min="10509" max="10509" width="11.42578125" style="1" customWidth="1"/>
    <col min="10510" max="10510" width="12.28515625" style="1" customWidth="1"/>
    <col min="10511" max="10513" width="11.42578125" style="1" customWidth="1"/>
    <col min="10514" max="10756" width="11.7109375" style="1"/>
    <col min="10757" max="10757" width="36.28515625" style="1" bestFit="1" customWidth="1"/>
    <col min="10758" max="10759" width="11.85546875" style="1" customWidth="1"/>
    <col min="10760" max="10761" width="11.42578125" style="1" customWidth="1"/>
    <col min="10762" max="10762" width="13.42578125" style="1" customWidth="1"/>
    <col min="10763" max="10763" width="12" style="1" bestFit="1" customWidth="1"/>
    <col min="10764" max="10764" width="13.42578125" style="1" customWidth="1"/>
    <col min="10765" max="10765" width="11.42578125" style="1" customWidth="1"/>
    <col min="10766" max="10766" width="12.28515625" style="1" customWidth="1"/>
    <col min="10767" max="10769" width="11.42578125" style="1" customWidth="1"/>
    <col min="10770" max="11012" width="11.7109375" style="1"/>
    <col min="11013" max="11013" width="36.28515625" style="1" bestFit="1" customWidth="1"/>
    <col min="11014" max="11015" width="11.85546875" style="1" customWidth="1"/>
    <col min="11016" max="11017" width="11.42578125" style="1" customWidth="1"/>
    <col min="11018" max="11018" width="13.42578125" style="1" customWidth="1"/>
    <col min="11019" max="11019" width="12" style="1" bestFit="1" customWidth="1"/>
    <col min="11020" max="11020" width="13.42578125" style="1" customWidth="1"/>
    <col min="11021" max="11021" width="11.42578125" style="1" customWidth="1"/>
    <col min="11022" max="11022" width="12.28515625" style="1" customWidth="1"/>
    <col min="11023" max="11025" width="11.42578125" style="1" customWidth="1"/>
    <col min="11026" max="11268" width="11.7109375" style="1"/>
    <col min="11269" max="11269" width="36.28515625" style="1" bestFit="1" customWidth="1"/>
    <col min="11270" max="11271" width="11.85546875" style="1" customWidth="1"/>
    <col min="11272" max="11273" width="11.42578125" style="1" customWidth="1"/>
    <col min="11274" max="11274" width="13.42578125" style="1" customWidth="1"/>
    <col min="11275" max="11275" width="12" style="1" bestFit="1" customWidth="1"/>
    <col min="11276" max="11276" width="13.42578125" style="1" customWidth="1"/>
    <col min="11277" max="11277" width="11.42578125" style="1" customWidth="1"/>
    <col min="11278" max="11278" width="12.28515625" style="1" customWidth="1"/>
    <col min="11279" max="11281" width="11.42578125" style="1" customWidth="1"/>
    <col min="11282" max="11524" width="11.7109375" style="1"/>
    <col min="11525" max="11525" width="36.28515625" style="1" bestFit="1" customWidth="1"/>
    <col min="11526" max="11527" width="11.85546875" style="1" customWidth="1"/>
    <col min="11528" max="11529" width="11.42578125" style="1" customWidth="1"/>
    <col min="11530" max="11530" width="13.42578125" style="1" customWidth="1"/>
    <col min="11531" max="11531" width="12" style="1" bestFit="1" customWidth="1"/>
    <col min="11532" max="11532" width="13.42578125" style="1" customWidth="1"/>
    <col min="11533" max="11533" width="11.42578125" style="1" customWidth="1"/>
    <col min="11534" max="11534" width="12.28515625" style="1" customWidth="1"/>
    <col min="11535" max="11537" width="11.42578125" style="1" customWidth="1"/>
    <col min="11538" max="11780" width="11.7109375" style="1"/>
    <col min="11781" max="11781" width="36.28515625" style="1" bestFit="1" customWidth="1"/>
    <col min="11782" max="11783" width="11.85546875" style="1" customWidth="1"/>
    <col min="11784" max="11785" width="11.42578125" style="1" customWidth="1"/>
    <col min="11786" max="11786" width="13.42578125" style="1" customWidth="1"/>
    <col min="11787" max="11787" width="12" style="1" bestFit="1" customWidth="1"/>
    <col min="11788" max="11788" width="13.42578125" style="1" customWidth="1"/>
    <col min="11789" max="11789" width="11.42578125" style="1" customWidth="1"/>
    <col min="11790" max="11790" width="12.28515625" style="1" customWidth="1"/>
    <col min="11791" max="11793" width="11.42578125" style="1" customWidth="1"/>
    <col min="11794" max="12036" width="11.7109375" style="1"/>
    <col min="12037" max="12037" width="36.28515625" style="1" bestFit="1" customWidth="1"/>
    <col min="12038" max="12039" width="11.85546875" style="1" customWidth="1"/>
    <col min="12040" max="12041" width="11.42578125" style="1" customWidth="1"/>
    <col min="12042" max="12042" width="13.42578125" style="1" customWidth="1"/>
    <col min="12043" max="12043" width="12" style="1" bestFit="1" customWidth="1"/>
    <col min="12044" max="12044" width="13.42578125" style="1" customWidth="1"/>
    <col min="12045" max="12045" width="11.42578125" style="1" customWidth="1"/>
    <col min="12046" max="12046" width="12.28515625" style="1" customWidth="1"/>
    <col min="12047" max="12049" width="11.42578125" style="1" customWidth="1"/>
    <col min="12050" max="12292" width="11.7109375" style="1"/>
    <col min="12293" max="12293" width="36.28515625" style="1" bestFit="1" customWidth="1"/>
    <col min="12294" max="12295" width="11.85546875" style="1" customWidth="1"/>
    <col min="12296" max="12297" width="11.42578125" style="1" customWidth="1"/>
    <col min="12298" max="12298" width="13.42578125" style="1" customWidth="1"/>
    <col min="12299" max="12299" width="12" style="1" bestFit="1" customWidth="1"/>
    <col min="12300" max="12300" width="13.42578125" style="1" customWidth="1"/>
    <col min="12301" max="12301" width="11.42578125" style="1" customWidth="1"/>
    <col min="12302" max="12302" width="12.28515625" style="1" customWidth="1"/>
    <col min="12303" max="12305" width="11.42578125" style="1" customWidth="1"/>
    <col min="12306" max="12548" width="11.7109375" style="1"/>
    <col min="12549" max="12549" width="36.28515625" style="1" bestFit="1" customWidth="1"/>
    <col min="12550" max="12551" width="11.85546875" style="1" customWidth="1"/>
    <col min="12552" max="12553" width="11.42578125" style="1" customWidth="1"/>
    <col min="12554" max="12554" width="13.42578125" style="1" customWidth="1"/>
    <col min="12555" max="12555" width="12" style="1" bestFit="1" customWidth="1"/>
    <col min="12556" max="12556" width="13.42578125" style="1" customWidth="1"/>
    <col min="12557" max="12557" width="11.42578125" style="1" customWidth="1"/>
    <col min="12558" max="12558" width="12.28515625" style="1" customWidth="1"/>
    <col min="12559" max="12561" width="11.42578125" style="1" customWidth="1"/>
    <col min="12562" max="12804" width="11.7109375" style="1"/>
    <col min="12805" max="12805" width="36.28515625" style="1" bestFit="1" customWidth="1"/>
    <col min="12806" max="12807" width="11.85546875" style="1" customWidth="1"/>
    <col min="12808" max="12809" width="11.42578125" style="1" customWidth="1"/>
    <col min="12810" max="12810" width="13.42578125" style="1" customWidth="1"/>
    <col min="12811" max="12811" width="12" style="1" bestFit="1" customWidth="1"/>
    <col min="12812" max="12812" width="13.42578125" style="1" customWidth="1"/>
    <col min="12813" max="12813" width="11.42578125" style="1" customWidth="1"/>
    <col min="12814" max="12814" width="12.28515625" style="1" customWidth="1"/>
    <col min="12815" max="12817" width="11.42578125" style="1" customWidth="1"/>
    <col min="12818" max="13060" width="11.7109375" style="1"/>
    <col min="13061" max="13061" width="36.28515625" style="1" bestFit="1" customWidth="1"/>
    <col min="13062" max="13063" width="11.85546875" style="1" customWidth="1"/>
    <col min="13064" max="13065" width="11.42578125" style="1" customWidth="1"/>
    <col min="13066" max="13066" width="13.42578125" style="1" customWidth="1"/>
    <col min="13067" max="13067" width="12" style="1" bestFit="1" customWidth="1"/>
    <col min="13068" max="13068" width="13.42578125" style="1" customWidth="1"/>
    <col min="13069" max="13069" width="11.42578125" style="1" customWidth="1"/>
    <col min="13070" max="13070" width="12.28515625" style="1" customWidth="1"/>
    <col min="13071" max="13073" width="11.42578125" style="1" customWidth="1"/>
    <col min="13074" max="13316" width="11.7109375" style="1"/>
    <col min="13317" max="13317" width="36.28515625" style="1" bestFit="1" customWidth="1"/>
    <col min="13318" max="13319" width="11.85546875" style="1" customWidth="1"/>
    <col min="13320" max="13321" width="11.42578125" style="1" customWidth="1"/>
    <col min="13322" max="13322" width="13.42578125" style="1" customWidth="1"/>
    <col min="13323" max="13323" width="12" style="1" bestFit="1" customWidth="1"/>
    <col min="13324" max="13324" width="13.42578125" style="1" customWidth="1"/>
    <col min="13325" max="13325" width="11.42578125" style="1" customWidth="1"/>
    <col min="13326" max="13326" width="12.28515625" style="1" customWidth="1"/>
    <col min="13327" max="13329" width="11.42578125" style="1" customWidth="1"/>
    <col min="13330" max="13572" width="11.7109375" style="1"/>
    <col min="13573" max="13573" width="36.28515625" style="1" bestFit="1" customWidth="1"/>
    <col min="13574" max="13575" width="11.85546875" style="1" customWidth="1"/>
    <col min="13576" max="13577" width="11.42578125" style="1" customWidth="1"/>
    <col min="13578" max="13578" width="13.42578125" style="1" customWidth="1"/>
    <col min="13579" max="13579" width="12" style="1" bestFit="1" customWidth="1"/>
    <col min="13580" max="13580" width="13.42578125" style="1" customWidth="1"/>
    <col min="13581" max="13581" width="11.42578125" style="1" customWidth="1"/>
    <col min="13582" max="13582" width="12.28515625" style="1" customWidth="1"/>
    <col min="13583" max="13585" width="11.42578125" style="1" customWidth="1"/>
    <col min="13586" max="13828" width="11.7109375" style="1"/>
    <col min="13829" max="13829" width="36.28515625" style="1" bestFit="1" customWidth="1"/>
    <col min="13830" max="13831" width="11.85546875" style="1" customWidth="1"/>
    <col min="13832" max="13833" width="11.42578125" style="1" customWidth="1"/>
    <col min="13834" max="13834" width="13.42578125" style="1" customWidth="1"/>
    <col min="13835" max="13835" width="12" style="1" bestFit="1" customWidth="1"/>
    <col min="13836" max="13836" width="13.42578125" style="1" customWidth="1"/>
    <col min="13837" max="13837" width="11.42578125" style="1" customWidth="1"/>
    <col min="13838" max="13838" width="12.28515625" style="1" customWidth="1"/>
    <col min="13839" max="13841" width="11.42578125" style="1" customWidth="1"/>
    <col min="13842" max="14084" width="11.7109375" style="1"/>
    <col min="14085" max="14085" width="36.28515625" style="1" bestFit="1" customWidth="1"/>
    <col min="14086" max="14087" width="11.85546875" style="1" customWidth="1"/>
    <col min="14088" max="14089" width="11.42578125" style="1" customWidth="1"/>
    <col min="14090" max="14090" width="13.42578125" style="1" customWidth="1"/>
    <col min="14091" max="14091" width="12" style="1" bestFit="1" customWidth="1"/>
    <col min="14092" max="14092" width="13.42578125" style="1" customWidth="1"/>
    <col min="14093" max="14093" width="11.42578125" style="1" customWidth="1"/>
    <col min="14094" max="14094" width="12.28515625" style="1" customWidth="1"/>
    <col min="14095" max="14097" width="11.42578125" style="1" customWidth="1"/>
    <col min="14098" max="14340" width="11.7109375" style="1"/>
    <col min="14341" max="14341" width="36.28515625" style="1" bestFit="1" customWidth="1"/>
    <col min="14342" max="14343" width="11.85546875" style="1" customWidth="1"/>
    <col min="14344" max="14345" width="11.42578125" style="1" customWidth="1"/>
    <col min="14346" max="14346" width="13.42578125" style="1" customWidth="1"/>
    <col min="14347" max="14347" width="12" style="1" bestFit="1" customWidth="1"/>
    <col min="14348" max="14348" width="13.42578125" style="1" customWidth="1"/>
    <col min="14349" max="14349" width="11.42578125" style="1" customWidth="1"/>
    <col min="14350" max="14350" width="12.28515625" style="1" customWidth="1"/>
    <col min="14351" max="14353" width="11.42578125" style="1" customWidth="1"/>
    <col min="14354" max="14596" width="11.7109375" style="1"/>
    <col min="14597" max="14597" width="36.28515625" style="1" bestFit="1" customWidth="1"/>
    <col min="14598" max="14599" width="11.85546875" style="1" customWidth="1"/>
    <col min="14600" max="14601" width="11.42578125" style="1" customWidth="1"/>
    <col min="14602" max="14602" width="13.42578125" style="1" customWidth="1"/>
    <col min="14603" max="14603" width="12" style="1" bestFit="1" customWidth="1"/>
    <col min="14604" max="14604" width="13.42578125" style="1" customWidth="1"/>
    <col min="14605" max="14605" width="11.42578125" style="1" customWidth="1"/>
    <col min="14606" max="14606" width="12.28515625" style="1" customWidth="1"/>
    <col min="14607" max="14609" width="11.42578125" style="1" customWidth="1"/>
    <col min="14610" max="14852" width="11.7109375" style="1"/>
    <col min="14853" max="14853" width="36.28515625" style="1" bestFit="1" customWidth="1"/>
    <col min="14854" max="14855" width="11.85546875" style="1" customWidth="1"/>
    <col min="14856" max="14857" width="11.42578125" style="1" customWidth="1"/>
    <col min="14858" max="14858" width="13.42578125" style="1" customWidth="1"/>
    <col min="14859" max="14859" width="12" style="1" bestFit="1" customWidth="1"/>
    <col min="14860" max="14860" width="13.42578125" style="1" customWidth="1"/>
    <col min="14861" max="14861" width="11.42578125" style="1" customWidth="1"/>
    <col min="14862" max="14862" width="12.28515625" style="1" customWidth="1"/>
    <col min="14863" max="14865" width="11.42578125" style="1" customWidth="1"/>
    <col min="14866" max="15108" width="11.7109375" style="1"/>
    <col min="15109" max="15109" width="36.28515625" style="1" bestFit="1" customWidth="1"/>
    <col min="15110" max="15111" width="11.85546875" style="1" customWidth="1"/>
    <col min="15112" max="15113" width="11.42578125" style="1" customWidth="1"/>
    <col min="15114" max="15114" width="13.42578125" style="1" customWidth="1"/>
    <col min="15115" max="15115" width="12" style="1" bestFit="1" customWidth="1"/>
    <col min="15116" max="15116" width="13.42578125" style="1" customWidth="1"/>
    <col min="15117" max="15117" width="11.42578125" style="1" customWidth="1"/>
    <col min="15118" max="15118" width="12.28515625" style="1" customWidth="1"/>
    <col min="15119" max="15121" width="11.42578125" style="1" customWidth="1"/>
    <col min="15122" max="15364" width="11.7109375" style="1"/>
    <col min="15365" max="15365" width="36.28515625" style="1" bestFit="1" customWidth="1"/>
    <col min="15366" max="15367" width="11.85546875" style="1" customWidth="1"/>
    <col min="15368" max="15369" width="11.42578125" style="1" customWidth="1"/>
    <col min="15370" max="15370" width="13.42578125" style="1" customWidth="1"/>
    <col min="15371" max="15371" width="12" style="1" bestFit="1" customWidth="1"/>
    <col min="15372" max="15372" width="13.42578125" style="1" customWidth="1"/>
    <col min="15373" max="15373" width="11.42578125" style="1" customWidth="1"/>
    <col min="15374" max="15374" width="12.28515625" style="1" customWidth="1"/>
    <col min="15375" max="15377" width="11.42578125" style="1" customWidth="1"/>
    <col min="15378" max="15620" width="11.7109375" style="1"/>
    <col min="15621" max="15621" width="36.28515625" style="1" bestFit="1" customWidth="1"/>
    <col min="15622" max="15623" width="11.85546875" style="1" customWidth="1"/>
    <col min="15624" max="15625" width="11.42578125" style="1" customWidth="1"/>
    <col min="15626" max="15626" width="13.42578125" style="1" customWidth="1"/>
    <col min="15627" max="15627" width="12" style="1" bestFit="1" customWidth="1"/>
    <col min="15628" max="15628" width="13.42578125" style="1" customWidth="1"/>
    <col min="15629" max="15629" width="11.42578125" style="1" customWidth="1"/>
    <col min="15630" max="15630" width="12.28515625" style="1" customWidth="1"/>
    <col min="15631" max="15633" width="11.42578125" style="1" customWidth="1"/>
    <col min="15634" max="15876" width="11.7109375" style="1"/>
    <col min="15877" max="15877" width="36.28515625" style="1" bestFit="1" customWidth="1"/>
    <col min="15878" max="15879" width="11.85546875" style="1" customWidth="1"/>
    <col min="15880" max="15881" width="11.42578125" style="1" customWidth="1"/>
    <col min="15882" max="15882" width="13.42578125" style="1" customWidth="1"/>
    <col min="15883" max="15883" width="12" style="1" bestFit="1" customWidth="1"/>
    <col min="15884" max="15884" width="13.42578125" style="1" customWidth="1"/>
    <col min="15885" max="15885" width="11.42578125" style="1" customWidth="1"/>
    <col min="15886" max="15886" width="12.28515625" style="1" customWidth="1"/>
    <col min="15887" max="15889" width="11.42578125" style="1" customWidth="1"/>
    <col min="15890" max="16132" width="11.7109375" style="1"/>
    <col min="16133" max="16133" width="36.28515625" style="1" bestFit="1" customWidth="1"/>
    <col min="16134" max="16135" width="11.85546875" style="1" customWidth="1"/>
    <col min="16136" max="16137" width="11.42578125" style="1" customWidth="1"/>
    <col min="16138" max="16138" width="13.42578125" style="1" customWidth="1"/>
    <col min="16139" max="16139" width="12" style="1" bestFit="1" customWidth="1"/>
    <col min="16140" max="16140" width="13.42578125" style="1" customWidth="1"/>
    <col min="16141" max="16141" width="11.42578125" style="1" customWidth="1"/>
    <col min="16142" max="16142" width="12.28515625" style="1" customWidth="1"/>
    <col min="16143" max="16145" width="11.42578125" style="1" customWidth="1"/>
    <col min="16146" max="16384" width="11.7109375" style="1"/>
  </cols>
  <sheetData>
    <row r="1" spans="1:34" ht="14.1" customHeight="1">
      <c r="A1" s="262" t="s">
        <v>87</v>
      </c>
      <c r="B1" s="255">
        <f>C1-1</f>
        <v>1989</v>
      </c>
      <c r="C1" s="255">
        <f>D1-1</f>
        <v>1990</v>
      </c>
      <c r="D1" s="255">
        <f>E1-1</f>
        <v>1991</v>
      </c>
      <c r="E1" s="255">
        <f>F1-1</f>
        <v>1992</v>
      </c>
      <c r="F1" s="255">
        <f>G1-1</f>
        <v>1993</v>
      </c>
      <c r="G1" s="255">
        <v>1994</v>
      </c>
      <c r="H1" s="255">
        <v>1995</v>
      </c>
      <c r="I1" s="255">
        <v>1996</v>
      </c>
      <c r="J1" s="255">
        <v>1997</v>
      </c>
      <c r="K1" s="255">
        <v>1998</v>
      </c>
      <c r="L1" s="255">
        <v>1999</v>
      </c>
      <c r="M1" s="255">
        <v>2000</v>
      </c>
      <c r="N1" s="255">
        <v>2001</v>
      </c>
      <c r="O1" s="139">
        <v>2002</v>
      </c>
      <c r="P1" s="139">
        <v>2003</v>
      </c>
      <c r="Q1" s="139">
        <v>2004</v>
      </c>
      <c r="R1" s="139">
        <v>2005</v>
      </c>
      <c r="S1" s="139">
        <f>R1+1</f>
        <v>2006</v>
      </c>
      <c r="T1" s="139">
        <f>S1+1</f>
        <v>2007</v>
      </c>
      <c r="U1" s="139">
        <v>2008</v>
      </c>
      <c r="V1" s="139">
        <f>U1+1</f>
        <v>2009</v>
      </c>
      <c r="W1" s="139">
        <f>V1+1</f>
        <v>2010</v>
      </c>
      <c r="X1" s="139">
        <f>W1+1</f>
        <v>2011</v>
      </c>
      <c r="Y1" s="139">
        <v>2012</v>
      </c>
      <c r="Z1" s="139">
        <v>2013</v>
      </c>
      <c r="AA1" s="552">
        <v>2014</v>
      </c>
      <c r="AB1" s="139">
        <v>2015</v>
      </c>
      <c r="AC1" s="138">
        <v>2016</v>
      </c>
      <c r="AD1" s="138">
        <v>2017</v>
      </c>
      <c r="AE1" s="138">
        <v>2018</v>
      </c>
      <c r="AF1" s="138">
        <v>2019</v>
      </c>
      <c r="AG1" s="138">
        <v>2020</v>
      </c>
      <c r="AH1" s="138">
        <v>2021</v>
      </c>
    </row>
    <row r="2" spans="1:34" ht="15" customHeight="1">
      <c r="A2" s="263" t="s">
        <v>88</v>
      </c>
      <c r="B2" s="140" t="s">
        <v>89</v>
      </c>
      <c r="C2" s="140" t="s">
        <v>89</v>
      </c>
      <c r="D2" s="140" t="s">
        <v>89</v>
      </c>
      <c r="E2" s="140" t="s">
        <v>89</v>
      </c>
      <c r="F2" s="140" t="s">
        <v>89</v>
      </c>
      <c r="G2" s="140" t="s">
        <v>89</v>
      </c>
      <c r="H2" s="140" t="s">
        <v>89</v>
      </c>
      <c r="I2" s="140" t="s">
        <v>89</v>
      </c>
      <c r="J2" s="140" t="s">
        <v>89</v>
      </c>
      <c r="K2" s="140" t="s">
        <v>89</v>
      </c>
      <c r="L2" s="140" t="s">
        <v>89</v>
      </c>
      <c r="M2" s="140" t="s">
        <v>89</v>
      </c>
      <c r="N2" s="140" t="s">
        <v>89</v>
      </c>
      <c r="O2" s="140" t="s">
        <v>89</v>
      </c>
      <c r="P2" s="140" t="s">
        <v>89</v>
      </c>
      <c r="Q2" s="140" t="s">
        <v>89</v>
      </c>
      <c r="R2" s="140" t="s">
        <v>89</v>
      </c>
      <c r="S2" s="140" t="s">
        <v>89</v>
      </c>
      <c r="T2" s="140" t="s">
        <v>89</v>
      </c>
      <c r="U2" s="140" t="s">
        <v>89</v>
      </c>
      <c r="V2" s="140" t="s">
        <v>89</v>
      </c>
      <c r="W2" s="140" t="s">
        <v>89</v>
      </c>
      <c r="X2" s="140" t="s">
        <v>89</v>
      </c>
      <c r="Y2" s="140" t="s">
        <v>89</v>
      </c>
      <c r="Z2" s="140" t="s">
        <v>89</v>
      </c>
      <c r="AA2" s="550" t="s">
        <v>89</v>
      </c>
      <c r="AB2" s="140" t="s">
        <v>89</v>
      </c>
      <c r="AC2" s="136" t="s">
        <v>90</v>
      </c>
      <c r="AD2" s="136" t="s">
        <v>90</v>
      </c>
      <c r="AE2" s="136" t="s">
        <v>90</v>
      </c>
      <c r="AF2" s="136" t="s">
        <v>90</v>
      </c>
      <c r="AG2" s="136" t="s">
        <v>90</v>
      </c>
      <c r="AH2" s="136" t="s">
        <v>90</v>
      </c>
    </row>
    <row r="3" spans="1:34" ht="14.1" customHeight="1">
      <c r="A3" s="264"/>
      <c r="B3" s="256" t="s">
        <v>91</v>
      </c>
      <c r="C3" s="256" t="s">
        <v>91</v>
      </c>
      <c r="D3" s="256" t="s">
        <v>91</v>
      </c>
      <c r="E3" s="256" t="s">
        <v>91</v>
      </c>
      <c r="F3" s="256" t="s">
        <v>91</v>
      </c>
      <c r="G3" s="256" t="s">
        <v>91</v>
      </c>
      <c r="H3" s="256" t="s">
        <v>91</v>
      </c>
      <c r="I3" s="256" t="s">
        <v>91</v>
      </c>
      <c r="J3" s="256" t="s">
        <v>91</v>
      </c>
      <c r="K3" s="256" t="s">
        <v>91</v>
      </c>
      <c r="L3" s="256" t="s">
        <v>91</v>
      </c>
      <c r="M3" s="256" t="s">
        <v>91</v>
      </c>
      <c r="N3" s="256" t="s">
        <v>91</v>
      </c>
      <c r="O3" s="256" t="s">
        <v>13</v>
      </c>
      <c r="P3" s="256" t="s">
        <v>13</v>
      </c>
      <c r="Q3" s="256" t="s">
        <v>13</v>
      </c>
      <c r="R3" s="256" t="s">
        <v>13</v>
      </c>
      <c r="S3" s="256" t="s">
        <v>13</v>
      </c>
      <c r="T3" s="256" t="s">
        <v>13</v>
      </c>
      <c r="U3" s="256"/>
      <c r="V3" s="256"/>
      <c r="W3" s="256"/>
      <c r="X3" s="256" t="s">
        <v>601</v>
      </c>
      <c r="Y3" s="142" t="s">
        <v>656</v>
      </c>
      <c r="Z3" s="142" t="s">
        <v>92</v>
      </c>
      <c r="AA3" s="551" t="s">
        <v>93</v>
      </c>
      <c r="AB3" s="142" t="s">
        <v>94</v>
      </c>
      <c r="AC3" s="141" t="s">
        <v>94</v>
      </c>
      <c r="AD3" s="141" t="s">
        <v>94</v>
      </c>
      <c r="AE3" s="141" t="s">
        <v>94</v>
      </c>
      <c r="AF3" s="141" t="s">
        <v>94</v>
      </c>
      <c r="AG3" s="141" t="s">
        <v>94</v>
      </c>
      <c r="AH3" s="141" t="s">
        <v>94</v>
      </c>
    </row>
    <row r="4" spans="1:34" ht="18.95" customHeight="1">
      <c r="A4" s="265" t="s">
        <v>95</v>
      </c>
      <c r="B4" s="265"/>
      <c r="C4" s="265"/>
      <c r="D4" s="265"/>
      <c r="E4" s="265"/>
      <c r="F4" s="265"/>
      <c r="G4" s="256"/>
      <c r="H4" s="256"/>
      <c r="I4" s="256"/>
      <c r="J4" s="256"/>
      <c r="K4" s="256"/>
      <c r="L4" s="256"/>
      <c r="M4" s="256"/>
      <c r="N4" s="256"/>
      <c r="O4" s="256"/>
      <c r="P4" s="256"/>
      <c r="Q4" s="256"/>
      <c r="R4" s="256"/>
      <c r="S4" s="256"/>
      <c r="T4" s="256"/>
      <c r="U4" s="256"/>
      <c r="V4" s="256"/>
      <c r="W4" s="256"/>
      <c r="X4" s="256"/>
      <c r="Y4" s="256"/>
      <c r="Z4" s="142"/>
      <c r="AA4" s="551"/>
      <c r="AB4" s="142"/>
      <c r="AC4" s="141"/>
      <c r="AD4" s="141"/>
      <c r="AE4" s="141"/>
      <c r="AF4" s="141"/>
      <c r="AG4" s="141"/>
      <c r="AH4" s="141"/>
    </row>
    <row r="5" spans="1:34" ht="13.35" customHeight="1">
      <c r="A5" s="266" t="s">
        <v>96</v>
      </c>
      <c r="B5" s="266"/>
      <c r="C5" s="266"/>
      <c r="D5" s="266"/>
      <c r="E5" s="266"/>
      <c r="F5" s="266"/>
      <c r="G5" s="257"/>
      <c r="H5" s="257"/>
      <c r="I5" s="257"/>
      <c r="J5" s="257"/>
      <c r="K5" s="257"/>
      <c r="L5" s="257"/>
      <c r="M5" s="257"/>
      <c r="N5" s="257"/>
      <c r="O5" s="107"/>
      <c r="P5" s="107"/>
      <c r="Q5" s="107"/>
      <c r="R5" s="107"/>
      <c r="S5" s="107"/>
      <c r="T5" s="107"/>
      <c r="U5" s="107"/>
      <c r="V5" s="107"/>
      <c r="W5" s="107"/>
      <c r="X5" s="107"/>
      <c r="Y5" s="107"/>
      <c r="Z5" s="107"/>
      <c r="AA5" s="551"/>
      <c r="AB5" s="107"/>
      <c r="AC5" s="143"/>
      <c r="AD5" s="143"/>
      <c r="AE5" s="143"/>
      <c r="AF5" s="143"/>
      <c r="AG5" s="143"/>
      <c r="AH5" s="143"/>
    </row>
    <row r="6" spans="1:34" ht="13.35" customHeight="1">
      <c r="A6" s="267" t="s">
        <v>505</v>
      </c>
      <c r="B6" s="259">
        <v>856.3</v>
      </c>
      <c r="C6" s="259">
        <v>891.3</v>
      </c>
      <c r="D6" s="259">
        <v>936.5</v>
      </c>
      <c r="E6" s="259">
        <v>1033.5</v>
      </c>
      <c r="F6" s="259">
        <v>1328.7</v>
      </c>
      <c r="G6" s="259">
        <v>1532.1</v>
      </c>
      <c r="H6" s="259">
        <v>1692.6</v>
      </c>
      <c r="I6" s="259">
        <v>1831.9</v>
      </c>
      <c r="J6" s="259">
        <v>1874.2</v>
      </c>
      <c r="K6" s="259">
        <v>3105.2</v>
      </c>
      <c r="L6" s="259">
        <v>2707.2</v>
      </c>
      <c r="M6" s="259">
        <v>2638</v>
      </c>
      <c r="N6" s="259">
        <v>2847</v>
      </c>
      <c r="O6" s="259">
        <v>4428</v>
      </c>
      <c r="P6" s="259">
        <v>4819.3999999999996</v>
      </c>
      <c r="Q6" s="259">
        <v>4550.8</v>
      </c>
      <c r="R6" s="259">
        <v>5019.8999999999996</v>
      </c>
      <c r="S6" s="259">
        <v>5327.3</v>
      </c>
      <c r="T6" s="259">
        <v>5901.7</v>
      </c>
      <c r="U6" s="259">
        <v>6916.7</v>
      </c>
      <c r="V6" s="259">
        <v>7207.9</v>
      </c>
      <c r="W6" s="259">
        <v>8106.9</v>
      </c>
      <c r="X6" s="259">
        <v>9376.5</v>
      </c>
      <c r="Y6" s="259">
        <v>8965.7000000000007</v>
      </c>
      <c r="Z6" s="259">
        <v>9242.2000000000007</v>
      </c>
      <c r="AA6" s="549">
        <v>10184.4</v>
      </c>
      <c r="AB6" s="145">
        <v>10882.2</v>
      </c>
      <c r="AC6" s="144">
        <v>12191.5</v>
      </c>
      <c r="AD6" s="144">
        <v>13382.7</v>
      </c>
      <c r="AE6" s="144">
        <v>14633.1</v>
      </c>
      <c r="AF6" s="144">
        <v>15793</v>
      </c>
      <c r="AG6" s="144">
        <v>17035.2</v>
      </c>
      <c r="AH6" s="144">
        <v>18341.099999999999</v>
      </c>
    </row>
    <row r="7" spans="1:34" ht="13.35" customHeight="1">
      <c r="A7" s="267" t="s">
        <v>97</v>
      </c>
      <c r="B7" s="259"/>
      <c r="C7" s="259"/>
      <c r="D7" s="259"/>
      <c r="E7" s="259"/>
      <c r="F7" s="259"/>
      <c r="G7" s="259"/>
      <c r="H7" s="259"/>
      <c r="I7" s="259"/>
      <c r="J7" s="259"/>
      <c r="K7" s="259"/>
      <c r="L7" s="259"/>
      <c r="M7" s="259"/>
      <c r="N7" s="259"/>
      <c r="O7" s="259">
        <v>158.80000000000001</v>
      </c>
      <c r="P7" s="259">
        <v>164.6</v>
      </c>
      <c r="Q7" s="259">
        <v>148.6</v>
      </c>
      <c r="R7" s="259">
        <v>152.9</v>
      </c>
      <c r="S7" s="259">
        <v>160.5</v>
      </c>
      <c r="T7" s="259">
        <v>170.7</v>
      </c>
      <c r="U7" s="259">
        <v>191.7</v>
      </c>
      <c r="V7" s="259">
        <v>198.4</v>
      </c>
      <c r="W7" s="259">
        <v>217</v>
      </c>
      <c r="X7" s="259">
        <v>231.1</v>
      </c>
      <c r="Y7" s="259">
        <v>227.1</v>
      </c>
      <c r="Z7" s="259">
        <v>230.3</v>
      </c>
      <c r="AA7" s="549">
        <v>245.6</v>
      </c>
      <c r="AB7" s="145">
        <v>256.3</v>
      </c>
      <c r="AC7" s="144">
        <v>278.5</v>
      </c>
      <c r="AD7" s="144">
        <v>295.2</v>
      </c>
      <c r="AE7" s="144">
        <v>311.39999999999998</v>
      </c>
      <c r="AF7" s="144">
        <v>324.60000000000002</v>
      </c>
      <c r="AG7" s="144">
        <v>338.4</v>
      </c>
      <c r="AH7" s="144">
        <v>353.3</v>
      </c>
    </row>
    <row r="8" spans="1:34" ht="13.35" customHeight="1">
      <c r="A8" s="267" t="s">
        <v>112</v>
      </c>
      <c r="B8" s="259"/>
      <c r="C8" s="259"/>
      <c r="D8" s="259"/>
      <c r="E8" s="259"/>
      <c r="F8" s="259"/>
      <c r="G8" s="259"/>
      <c r="H8" s="259"/>
      <c r="I8" s="259"/>
      <c r="J8" s="259"/>
      <c r="K8" s="259"/>
      <c r="L8" s="259"/>
      <c r="M8" s="259"/>
      <c r="N8" s="259"/>
      <c r="O8" s="259">
        <v>2788.8</v>
      </c>
      <c r="P8" s="259">
        <v>2927.2</v>
      </c>
      <c r="Q8" s="259">
        <v>3062.1</v>
      </c>
      <c r="R8" s="259">
        <v>3284</v>
      </c>
      <c r="S8" s="259">
        <v>3318.2</v>
      </c>
      <c r="T8" s="259">
        <v>3458.3</v>
      </c>
      <c r="U8" s="259">
        <v>3608.2</v>
      </c>
      <c r="V8" s="259">
        <v>3632.4</v>
      </c>
      <c r="W8" s="259">
        <v>3736.2</v>
      </c>
      <c r="X8" s="259">
        <v>4056.5</v>
      </c>
      <c r="Y8" s="259">
        <v>3948.7</v>
      </c>
      <c r="Z8" s="259">
        <v>4012.4</v>
      </c>
      <c r="AA8" s="549">
        <v>4146</v>
      </c>
      <c r="AB8" s="145">
        <v>4245.6000000000004</v>
      </c>
      <c r="AC8" s="144">
        <v>4377.7</v>
      </c>
      <c r="AD8" s="144">
        <v>4533.5</v>
      </c>
      <c r="AE8" s="144">
        <v>4699.1000000000004</v>
      </c>
      <c r="AF8" s="144">
        <v>4865.5</v>
      </c>
      <c r="AG8" s="144">
        <v>5033.3999999999996</v>
      </c>
      <c r="AH8" s="144">
        <v>5191.8999999999996</v>
      </c>
    </row>
    <row r="9" spans="1:34" ht="13.35" customHeight="1">
      <c r="A9" s="267" t="s">
        <v>98</v>
      </c>
      <c r="B9" s="259"/>
      <c r="C9" s="259"/>
      <c r="D9" s="259"/>
      <c r="E9" s="259"/>
      <c r="F9" s="259"/>
      <c r="G9" s="259"/>
      <c r="H9" s="259"/>
      <c r="I9" s="259"/>
      <c r="J9" s="259"/>
      <c r="K9" s="259"/>
      <c r="L9" s="259"/>
      <c r="M9" s="259"/>
      <c r="N9" s="259"/>
      <c r="O9" s="259">
        <v>-4.0999999999999996</v>
      </c>
      <c r="P9" s="259">
        <v>5</v>
      </c>
      <c r="Q9" s="259">
        <v>4.5999999999999996</v>
      </c>
      <c r="R9" s="259">
        <v>5.6</v>
      </c>
      <c r="S9" s="259">
        <v>1</v>
      </c>
      <c r="T9" s="259">
        <v>4.2</v>
      </c>
      <c r="U9" s="259">
        <v>4.3</v>
      </c>
      <c r="V9" s="259">
        <v>0.7</v>
      </c>
      <c r="W9" s="259">
        <v>2.9</v>
      </c>
      <c r="X9" s="259">
        <v>8.1</v>
      </c>
      <c r="Y9" s="259">
        <v>-1.6</v>
      </c>
      <c r="Z9" s="259">
        <v>1.9</v>
      </c>
      <c r="AA9" s="549">
        <v>3.3</v>
      </c>
      <c r="AB9" s="145">
        <v>1.9</v>
      </c>
      <c r="AC9" s="144">
        <v>3.1</v>
      </c>
      <c r="AD9" s="144">
        <v>3.6</v>
      </c>
      <c r="AE9" s="144">
        <v>3.7</v>
      </c>
      <c r="AF9" s="144">
        <v>3.5</v>
      </c>
      <c r="AG9" s="144">
        <v>3.5</v>
      </c>
      <c r="AH9" s="144">
        <v>3.1</v>
      </c>
    </row>
    <row r="10" spans="1:34" ht="13.35" customHeight="1">
      <c r="A10" s="267"/>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110"/>
      <c r="AA10" s="549"/>
      <c r="AB10" s="145"/>
      <c r="AC10" s="144"/>
      <c r="AD10" s="144"/>
      <c r="AE10" s="144"/>
      <c r="AF10" s="144"/>
      <c r="AG10" s="144"/>
      <c r="AH10" s="144"/>
    </row>
    <row r="11" spans="1:34" ht="12.75">
      <c r="A11" s="266" t="s">
        <v>99</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549"/>
      <c r="AB11" s="107"/>
      <c r="AC11" s="143"/>
      <c r="AD11" s="143"/>
      <c r="AE11" s="143"/>
      <c r="AF11" s="143"/>
      <c r="AG11" s="143"/>
      <c r="AH11" s="143"/>
    </row>
    <row r="12" spans="1:34" ht="12.75">
      <c r="A12" s="267" t="s">
        <v>505</v>
      </c>
      <c r="B12" s="259"/>
      <c r="C12" s="259"/>
      <c r="D12" s="259"/>
      <c r="E12" s="259"/>
      <c r="F12" s="259"/>
      <c r="G12" s="259"/>
      <c r="H12" s="259"/>
      <c r="I12" s="259"/>
      <c r="J12" s="259"/>
      <c r="K12" s="259"/>
      <c r="L12" s="259"/>
      <c r="M12" s="259"/>
      <c r="N12" s="259"/>
      <c r="O12" s="259">
        <v>1096.7</v>
      </c>
      <c r="P12" s="259">
        <v>853</v>
      </c>
      <c r="Q12" s="259">
        <v>738.4</v>
      </c>
      <c r="R12" s="259">
        <v>2038.1</v>
      </c>
      <c r="S12" s="259">
        <v>2269.5</v>
      </c>
      <c r="T12" s="259">
        <v>2418.6999999999998</v>
      </c>
      <c r="U12" s="259">
        <v>2758.8</v>
      </c>
      <c r="V12" s="259">
        <v>1676.9</v>
      </c>
      <c r="W12" s="259">
        <v>1979</v>
      </c>
      <c r="X12" s="259">
        <v>1862.6</v>
      </c>
      <c r="Y12" s="259">
        <v>1320.4</v>
      </c>
      <c r="Z12" s="259">
        <v>1364.8</v>
      </c>
      <c r="AA12" s="549">
        <v>8405.2000000000007</v>
      </c>
      <c r="AB12" s="145">
        <v>10073.799999999999</v>
      </c>
      <c r="AC12" s="144">
        <v>9844.6</v>
      </c>
      <c r="AD12" s="144">
        <v>11369.4</v>
      </c>
      <c r="AE12" s="144">
        <v>12138.9</v>
      </c>
      <c r="AF12" s="144">
        <v>12354.7</v>
      </c>
      <c r="AG12" s="144">
        <v>12727.5</v>
      </c>
      <c r="AH12" s="144">
        <v>13013.7</v>
      </c>
    </row>
    <row r="13" spans="1:34" ht="12.75">
      <c r="A13" s="267" t="s">
        <v>97</v>
      </c>
      <c r="B13" s="259"/>
      <c r="C13" s="259"/>
      <c r="D13" s="259"/>
      <c r="E13" s="259"/>
      <c r="F13" s="259"/>
      <c r="G13" s="259"/>
      <c r="H13" s="259"/>
      <c r="I13" s="259"/>
      <c r="J13" s="259"/>
      <c r="K13" s="259"/>
      <c r="L13" s="259"/>
      <c r="M13" s="259"/>
      <c r="N13" s="259"/>
      <c r="O13" s="259">
        <v>402.3</v>
      </c>
      <c r="P13" s="259">
        <v>317.8</v>
      </c>
      <c r="Q13" s="259">
        <v>300.5</v>
      </c>
      <c r="R13" s="259">
        <v>591.79999999999995</v>
      </c>
      <c r="S13" s="259">
        <v>681.9</v>
      </c>
      <c r="T13" s="259">
        <v>765.9</v>
      </c>
      <c r="U13" s="259">
        <v>952.3</v>
      </c>
      <c r="V13" s="259">
        <v>618.1</v>
      </c>
      <c r="W13" s="259">
        <v>782.2</v>
      </c>
      <c r="X13" s="259">
        <v>892.5</v>
      </c>
      <c r="Y13" s="259">
        <v>796.3</v>
      </c>
      <c r="Z13" s="259">
        <v>847.2</v>
      </c>
      <c r="AA13" s="549">
        <v>434.2</v>
      </c>
      <c r="AB13" s="145">
        <v>280.10000000000002</v>
      </c>
      <c r="AC13" s="144">
        <v>277.3</v>
      </c>
      <c r="AD13" s="144">
        <v>322.89999999999998</v>
      </c>
      <c r="AE13" s="144">
        <v>346.6</v>
      </c>
      <c r="AF13" s="144">
        <v>354.8</v>
      </c>
      <c r="AG13" s="144">
        <v>366.9</v>
      </c>
      <c r="AH13" s="144">
        <v>375.5</v>
      </c>
    </row>
    <row r="14" spans="1:34" ht="12.75">
      <c r="A14" s="267" t="s">
        <v>112</v>
      </c>
      <c r="B14" s="259"/>
      <c r="C14" s="259"/>
      <c r="D14" s="259"/>
      <c r="E14" s="259"/>
      <c r="F14" s="259"/>
      <c r="G14" s="259"/>
      <c r="H14" s="259"/>
      <c r="I14" s="259"/>
      <c r="J14" s="259"/>
      <c r="K14" s="259"/>
      <c r="L14" s="259"/>
      <c r="M14" s="259"/>
      <c r="N14" s="259"/>
      <c r="O14" s="259">
        <v>272.60000000000002</v>
      </c>
      <c r="P14" s="259">
        <v>268.39999999999998</v>
      </c>
      <c r="Q14" s="259">
        <v>245.7</v>
      </c>
      <c r="R14" s="259">
        <v>344.4</v>
      </c>
      <c r="S14" s="259">
        <v>332.8</v>
      </c>
      <c r="T14" s="259">
        <v>315.8</v>
      </c>
      <c r="U14" s="259">
        <v>289.7</v>
      </c>
      <c r="V14" s="259">
        <v>271.3</v>
      </c>
      <c r="W14" s="259">
        <v>253</v>
      </c>
      <c r="X14" s="259">
        <v>208.7</v>
      </c>
      <c r="Y14" s="259">
        <v>165.8</v>
      </c>
      <c r="Z14" s="259">
        <v>161.1</v>
      </c>
      <c r="AA14" s="549">
        <v>1935.6</v>
      </c>
      <c r="AB14" s="145">
        <v>3596.6</v>
      </c>
      <c r="AC14" s="144">
        <v>3550</v>
      </c>
      <c r="AD14" s="144">
        <v>3520.8</v>
      </c>
      <c r="AE14" s="144">
        <v>3501.8</v>
      </c>
      <c r="AF14" s="144">
        <v>3481.9</v>
      </c>
      <c r="AG14" s="144">
        <v>3469.1</v>
      </c>
      <c r="AH14" s="144">
        <v>3465.4</v>
      </c>
    </row>
    <row r="15" spans="1:34" ht="12.75">
      <c r="A15" s="267" t="s">
        <v>98</v>
      </c>
      <c r="B15" s="259"/>
      <c r="C15" s="259"/>
      <c r="D15" s="259"/>
      <c r="E15" s="259"/>
      <c r="F15" s="259"/>
      <c r="G15" s="259"/>
      <c r="H15" s="259"/>
      <c r="I15" s="259"/>
      <c r="J15" s="259"/>
      <c r="K15" s="259"/>
      <c r="L15" s="259"/>
      <c r="M15" s="259"/>
      <c r="N15" s="259"/>
      <c r="O15" s="259">
        <v>-36.1</v>
      </c>
      <c r="P15" s="259">
        <v>-1.5</v>
      </c>
      <c r="Q15" s="259">
        <v>-8.5</v>
      </c>
      <c r="R15" s="259">
        <v>13</v>
      </c>
      <c r="S15" s="259">
        <v>-3.4</v>
      </c>
      <c r="T15" s="259">
        <v>-5.0999999999999996</v>
      </c>
      <c r="U15" s="259">
        <v>-8.3000000000000007</v>
      </c>
      <c r="V15" s="259">
        <v>-6.3</v>
      </c>
      <c r="W15" s="259">
        <v>-6.7</v>
      </c>
      <c r="X15" s="259">
        <v>-17.5</v>
      </c>
      <c r="Y15" s="259">
        <v>-20.5</v>
      </c>
      <c r="Z15" s="259">
        <v>-2.8</v>
      </c>
      <c r="AA15" s="549">
        <v>1101.5</v>
      </c>
      <c r="AB15" s="145">
        <v>85.8</v>
      </c>
      <c r="AC15" s="144">
        <v>-1.3</v>
      </c>
      <c r="AD15" s="144">
        <v>-0.8</v>
      </c>
      <c r="AE15" s="144">
        <v>-0.5</v>
      </c>
      <c r="AF15" s="144">
        <v>-0.6</v>
      </c>
      <c r="AG15" s="144">
        <v>-0.4</v>
      </c>
      <c r="AH15" s="144">
        <v>-0.1</v>
      </c>
    </row>
    <row r="16" spans="1:34" ht="12.75">
      <c r="A16" s="267"/>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110"/>
      <c r="AA16" s="549"/>
      <c r="AB16" s="107"/>
      <c r="AC16" s="143"/>
      <c r="AD16" s="143"/>
      <c r="AE16" s="143"/>
      <c r="AF16" s="143"/>
      <c r="AG16" s="143"/>
      <c r="AH16" s="143"/>
    </row>
    <row r="17" spans="1:34" ht="12.75">
      <c r="A17" s="266" t="s">
        <v>100</v>
      </c>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110"/>
      <c r="AA17" s="549"/>
      <c r="AB17" s="107"/>
      <c r="AC17" s="143"/>
      <c r="AD17" s="143"/>
      <c r="AE17" s="143"/>
      <c r="AF17" s="143"/>
      <c r="AG17" s="143"/>
      <c r="AH17" s="143"/>
    </row>
    <row r="18" spans="1:34" ht="12.75">
      <c r="A18" s="267" t="s">
        <v>505</v>
      </c>
      <c r="B18" s="259">
        <v>352.7</v>
      </c>
      <c r="C18" s="259">
        <v>452.2</v>
      </c>
      <c r="D18" s="259">
        <v>612.9</v>
      </c>
      <c r="E18" s="259">
        <v>1012.6</v>
      </c>
      <c r="F18" s="259">
        <v>1294.8</v>
      </c>
      <c r="G18" s="259">
        <v>1276.9000000000001</v>
      </c>
      <c r="H18" s="259">
        <v>1793.6</v>
      </c>
      <c r="I18" s="259">
        <v>1752.5</v>
      </c>
      <c r="J18" s="259">
        <v>1288.3</v>
      </c>
      <c r="K18" s="259">
        <v>1868.3</v>
      </c>
      <c r="L18" s="259">
        <v>2355.5</v>
      </c>
      <c r="M18" s="259">
        <v>2662.7</v>
      </c>
      <c r="N18" s="259">
        <v>2745.1</v>
      </c>
      <c r="O18" s="259">
        <v>1252.0999999999999</v>
      </c>
      <c r="P18" s="259">
        <v>1398.8</v>
      </c>
      <c r="Q18" s="259">
        <v>1652.7</v>
      </c>
      <c r="R18" s="259">
        <v>2023.6</v>
      </c>
      <c r="S18" s="259">
        <v>2773.2</v>
      </c>
      <c r="T18" s="259">
        <v>3022.2</v>
      </c>
      <c r="U18" s="259">
        <v>3136.1</v>
      </c>
      <c r="V18" s="259">
        <v>3038</v>
      </c>
      <c r="W18" s="259">
        <v>3937.8</v>
      </c>
      <c r="X18" s="259">
        <v>3806.3</v>
      </c>
      <c r="Y18" s="259">
        <v>3275.2</v>
      </c>
      <c r="Z18" s="259">
        <v>3248.1</v>
      </c>
      <c r="AA18" s="549">
        <v>3119.1</v>
      </c>
      <c r="AB18" s="145">
        <v>3028.6</v>
      </c>
      <c r="AC18" s="144">
        <v>4034.3</v>
      </c>
      <c r="AD18" s="144">
        <v>4813.3</v>
      </c>
      <c r="AE18" s="144">
        <v>4973.7</v>
      </c>
      <c r="AF18" s="144">
        <v>4878.5</v>
      </c>
      <c r="AG18" s="144">
        <v>4966.6000000000004</v>
      </c>
      <c r="AH18" s="144">
        <v>5171.3</v>
      </c>
    </row>
    <row r="19" spans="1:34" ht="12.75">
      <c r="A19" s="267" t="s">
        <v>97</v>
      </c>
      <c r="B19" s="259"/>
      <c r="C19" s="259"/>
      <c r="D19" s="259"/>
      <c r="E19" s="259"/>
      <c r="F19" s="259"/>
      <c r="G19" s="259"/>
      <c r="H19" s="259"/>
      <c r="I19" s="259"/>
      <c r="J19" s="259"/>
      <c r="K19" s="259"/>
      <c r="L19" s="259"/>
      <c r="M19" s="259"/>
      <c r="N19" s="259"/>
      <c r="O19" s="259">
        <v>186.9</v>
      </c>
      <c r="P19" s="259">
        <v>199.6</v>
      </c>
      <c r="Q19" s="259">
        <v>227.7</v>
      </c>
      <c r="R19" s="259">
        <v>259</v>
      </c>
      <c r="S19" s="259">
        <v>397.5</v>
      </c>
      <c r="T19" s="259">
        <v>423.4</v>
      </c>
      <c r="U19" s="259">
        <v>432.5</v>
      </c>
      <c r="V19" s="259">
        <v>418.3</v>
      </c>
      <c r="W19" s="259">
        <v>543.20000000000005</v>
      </c>
      <c r="X19" s="259">
        <v>581.9</v>
      </c>
      <c r="Y19" s="259">
        <v>513.70000000000005</v>
      </c>
      <c r="Z19" s="259">
        <v>467</v>
      </c>
      <c r="AA19" s="549">
        <v>462.5</v>
      </c>
      <c r="AB19" s="145">
        <v>446.6</v>
      </c>
      <c r="AC19" s="144">
        <v>549.9</v>
      </c>
      <c r="AD19" s="144">
        <v>564.29999999999995</v>
      </c>
      <c r="AE19" s="144">
        <v>574.5</v>
      </c>
      <c r="AF19" s="144">
        <v>555.5</v>
      </c>
      <c r="AG19" s="144">
        <v>568.4</v>
      </c>
      <c r="AH19" s="144">
        <v>586.79999999999995</v>
      </c>
    </row>
    <row r="20" spans="1:34" ht="12.75">
      <c r="A20" s="267" t="s">
        <v>112</v>
      </c>
      <c r="B20" s="259"/>
      <c r="C20" s="259"/>
      <c r="D20" s="259"/>
      <c r="E20" s="259"/>
      <c r="F20" s="259"/>
      <c r="G20" s="259"/>
      <c r="H20" s="259"/>
      <c r="I20" s="259"/>
      <c r="J20" s="259"/>
      <c r="K20" s="259"/>
      <c r="L20" s="259"/>
      <c r="M20" s="259"/>
      <c r="N20" s="259"/>
      <c r="O20" s="259">
        <v>669.9</v>
      </c>
      <c r="P20" s="259">
        <v>700.7</v>
      </c>
      <c r="Q20" s="259">
        <v>725.9</v>
      </c>
      <c r="R20" s="259">
        <v>781.3</v>
      </c>
      <c r="S20" s="259">
        <v>697.6</v>
      </c>
      <c r="T20" s="259">
        <v>713.8</v>
      </c>
      <c r="U20" s="259">
        <v>725.2</v>
      </c>
      <c r="V20" s="259">
        <v>726.2</v>
      </c>
      <c r="W20" s="259">
        <v>725</v>
      </c>
      <c r="X20" s="259">
        <v>654.1</v>
      </c>
      <c r="Y20" s="259">
        <v>637.6</v>
      </c>
      <c r="Z20" s="259">
        <v>695.6</v>
      </c>
      <c r="AA20" s="549">
        <v>674.4</v>
      </c>
      <c r="AB20" s="145">
        <v>678.1</v>
      </c>
      <c r="AC20" s="144">
        <v>733.7</v>
      </c>
      <c r="AD20" s="144">
        <v>852.9</v>
      </c>
      <c r="AE20" s="144">
        <v>865.7</v>
      </c>
      <c r="AF20" s="144">
        <v>878.2</v>
      </c>
      <c r="AG20" s="144">
        <v>873.8</v>
      </c>
      <c r="AH20" s="144">
        <v>881.3</v>
      </c>
    </row>
    <row r="21" spans="1:34" ht="12.75">
      <c r="A21" s="267" t="s">
        <v>98</v>
      </c>
      <c r="B21" s="259"/>
      <c r="C21" s="259"/>
      <c r="D21" s="259"/>
      <c r="E21" s="259"/>
      <c r="F21" s="259"/>
      <c r="G21" s="259"/>
      <c r="H21" s="259"/>
      <c r="I21" s="259"/>
      <c r="J21" s="259"/>
      <c r="K21" s="259"/>
      <c r="L21" s="259"/>
      <c r="M21" s="259"/>
      <c r="N21" s="259"/>
      <c r="O21" s="259">
        <v>-3.5</v>
      </c>
      <c r="P21" s="259">
        <v>4.5999999999999996</v>
      </c>
      <c r="Q21" s="259">
        <v>3.6</v>
      </c>
      <c r="R21" s="259">
        <v>-3.2</v>
      </c>
      <c r="S21" s="259">
        <v>-10.7</v>
      </c>
      <c r="T21" s="259">
        <v>2.2999999999999998</v>
      </c>
      <c r="U21" s="259">
        <v>1.6</v>
      </c>
      <c r="V21" s="259">
        <v>0.1</v>
      </c>
      <c r="W21" s="259">
        <v>-0.2</v>
      </c>
      <c r="X21" s="259">
        <v>-9.8000000000000007</v>
      </c>
      <c r="Y21" s="259">
        <v>-2.5</v>
      </c>
      <c r="Z21" s="259">
        <v>9.9</v>
      </c>
      <c r="AA21" s="549">
        <v>-1.7</v>
      </c>
      <c r="AB21" s="145">
        <v>0.6</v>
      </c>
      <c r="AC21" s="144">
        <v>8.1999999999999993</v>
      </c>
      <c r="AD21" s="144">
        <v>16.3</v>
      </c>
      <c r="AE21" s="144">
        <v>1.5</v>
      </c>
      <c r="AF21" s="144">
        <v>1.5</v>
      </c>
      <c r="AG21" s="144">
        <v>-0.5</v>
      </c>
      <c r="AH21" s="144">
        <v>0.9</v>
      </c>
    </row>
    <row r="22" spans="1:34" ht="12.75">
      <c r="A22" s="26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110"/>
      <c r="AA22" s="549"/>
      <c r="AB22" s="107"/>
      <c r="AC22" s="143"/>
      <c r="AD22" s="143"/>
      <c r="AE22" s="143"/>
      <c r="AF22" s="143"/>
      <c r="AG22" s="143"/>
      <c r="AH22" s="143"/>
    </row>
    <row r="23" spans="1:34" ht="12.75">
      <c r="A23" s="266" t="s">
        <v>101</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549"/>
      <c r="AB23" s="107"/>
      <c r="AC23" s="143"/>
      <c r="AD23" s="143"/>
      <c r="AE23" s="143"/>
      <c r="AF23" s="143"/>
      <c r="AG23" s="143"/>
      <c r="AH23" s="143"/>
    </row>
    <row r="24" spans="1:34" ht="12.75">
      <c r="A24" s="267" t="s">
        <v>505</v>
      </c>
      <c r="B24" s="259">
        <v>336.9</v>
      </c>
      <c r="C24" s="259">
        <v>275.8</v>
      </c>
      <c r="D24" s="259">
        <v>345.1</v>
      </c>
      <c r="E24" s="259">
        <v>390.3</v>
      </c>
      <c r="F24" s="259">
        <v>411</v>
      </c>
      <c r="G24" s="259">
        <v>454.4</v>
      </c>
      <c r="H24" s="259">
        <v>496.6</v>
      </c>
      <c r="I24" s="259">
        <v>602.9</v>
      </c>
      <c r="J24" s="259">
        <v>609</v>
      </c>
      <c r="K24" s="259"/>
      <c r="L24" s="259">
        <v>778.9</v>
      </c>
      <c r="M24" s="259"/>
      <c r="N24" s="259"/>
      <c r="O24" s="259">
        <v>729.3</v>
      </c>
      <c r="P24" s="259">
        <v>820.8</v>
      </c>
      <c r="Q24" s="259">
        <v>848.3</v>
      </c>
      <c r="R24" s="259">
        <v>928.1</v>
      </c>
      <c r="S24" s="259">
        <v>974.7</v>
      </c>
      <c r="T24" s="259">
        <v>1064.2</v>
      </c>
      <c r="U24" s="259">
        <v>1247.5999999999999</v>
      </c>
      <c r="V24" s="259">
        <v>1328.8</v>
      </c>
      <c r="W24" s="259">
        <v>1613.3</v>
      </c>
      <c r="X24" s="259">
        <v>1978</v>
      </c>
      <c r="Y24" s="259">
        <v>2296</v>
      </c>
      <c r="Z24" s="259">
        <v>2448.6</v>
      </c>
      <c r="AA24" s="549">
        <v>2679</v>
      </c>
      <c r="AB24" s="145">
        <v>2882.8</v>
      </c>
      <c r="AC24" s="144">
        <v>3134.5</v>
      </c>
      <c r="AD24" s="144">
        <v>3453</v>
      </c>
      <c r="AE24" s="144">
        <v>3828.5</v>
      </c>
      <c r="AF24" s="144">
        <v>4204.8999999999996</v>
      </c>
      <c r="AG24" s="144">
        <v>4600.6000000000004</v>
      </c>
      <c r="AH24" s="144">
        <v>5025.3999999999996</v>
      </c>
    </row>
    <row r="25" spans="1:34" ht="12.75">
      <c r="A25" s="267" t="s">
        <v>97</v>
      </c>
      <c r="B25" s="259"/>
      <c r="C25" s="259"/>
      <c r="D25" s="259"/>
      <c r="E25" s="259"/>
      <c r="F25" s="259"/>
      <c r="G25" s="259"/>
      <c r="H25" s="259"/>
      <c r="I25" s="259"/>
      <c r="J25" s="259"/>
      <c r="K25" s="259"/>
      <c r="L25" s="259"/>
      <c r="M25" s="259"/>
      <c r="N25" s="259"/>
      <c r="O25" s="259">
        <v>130.19999999999999</v>
      </c>
      <c r="P25" s="259">
        <v>139.80000000000001</v>
      </c>
      <c r="Q25" s="259">
        <v>141.30000000000001</v>
      </c>
      <c r="R25" s="259">
        <v>142.69999999999999</v>
      </c>
      <c r="S25" s="259">
        <v>144.1</v>
      </c>
      <c r="T25" s="259">
        <v>148.4</v>
      </c>
      <c r="U25" s="259">
        <v>164.2</v>
      </c>
      <c r="V25" s="259">
        <v>174.5</v>
      </c>
      <c r="W25" s="259">
        <v>185.8</v>
      </c>
      <c r="X25" s="259">
        <v>201.6</v>
      </c>
      <c r="Y25" s="259">
        <v>209</v>
      </c>
      <c r="Z25" s="259">
        <v>215.3</v>
      </c>
      <c r="AA25" s="549">
        <v>226.5</v>
      </c>
      <c r="AB25" s="145">
        <v>240.2</v>
      </c>
      <c r="AC25" s="144">
        <v>256</v>
      </c>
      <c r="AD25" s="144">
        <v>273.8</v>
      </c>
      <c r="AE25" s="144">
        <v>291.89999999999998</v>
      </c>
      <c r="AF25" s="144">
        <v>308.3</v>
      </c>
      <c r="AG25" s="144">
        <v>324.3</v>
      </c>
      <c r="AH25" s="144">
        <v>340.6</v>
      </c>
    </row>
    <row r="26" spans="1:34" ht="12.75">
      <c r="A26" s="267" t="s">
        <v>112</v>
      </c>
      <c r="B26" s="259"/>
      <c r="C26" s="259"/>
      <c r="D26" s="259"/>
      <c r="E26" s="259"/>
      <c r="F26" s="259"/>
      <c r="G26" s="259"/>
      <c r="H26" s="259"/>
      <c r="I26" s="259"/>
      <c r="J26" s="259"/>
      <c r="K26" s="259"/>
      <c r="L26" s="259"/>
      <c r="M26" s="259"/>
      <c r="N26" s="259"/>
      <c r="O26" s="259">
        <v>560</v>
      </c>
      <c r="P26" s="259">
        <v>587.1</v>
      </c>
      <c r="Q26" s="259">
        <v>600.4</v>
      </c>
      <c r="R26" s="259">
        <v>650.4</v>
      </c>
      <c r="S26" s="259">
        <v>676.4</v>
      </c>
      <c r="T26" s="259">
        <v>717</v>
      </c>
      <c r="U26" s="259">
        <v>760</v>
      </c>
      <c r="V26" s="259">
        <v>761.5</v>
      </c>
      <c r="W26" s="259">
        <v>868.1</v>
      </c>
      <c r="X26" s="259">
        <v>981</v>
      </c>
      <c r="Y26" s="259">
        <v>1098.7</v>
      </c>
      <c r="Z26" s="259">
        <v>1137.2</v>
      </c>
      <c r="AA26" s="549">
        <v>1182.7</v>
      </c>
      <c r="AB26" s="145">
        <v>1200.4000000000001</v>
      </c>
      <c r="AC26" s="144">
        <v>1224.4000000000001</v>
      </c>
      <c r="AD26" s="144">
        <v>1261.0999999999999</v>
      </c>
      <c r="AE26" s="144">
        <v>1311.6</v>
      </c>
      <c r="AF26" s="144">
        <v>1364</v>
      </c>
      <c r="AG26" s="144">
        <v>1418.6</v>
      </c>
      <c r="AH26" s="144">
        <v>1475.3</v>
      </c>
    </row>
    <row r="27" spans="1:34" ht="12.75">
      <c r="A27" s="267" t="s">
        <v>98</v>
      </c>
      <c r="B27" s="259"/>
      <c r="C27" s="259"/>
      <c r="D27" s="259"/>
      <c r="E27" s="259"/>
      <c r="F27" s="259"/>
      <c r="G27" s="259"/>
      <c r="H27" s="259"/>
      <c r="I27" s="259"/>
      <c r="J27" s="259"/>
      <c r="K27" s="259"/>
      <c r="L27" s="259"/>
      <c r="M27" s="259"/>
      <c r="N27" s="259"/>
      <c r="O27" s="259">
        <v>-5.8</v>
      </c>
      <c r="P27" s="259">
        <v>4.8</v>
      </c>
      <c r="Q27" s="259">
        <v>2.2999999999999998</v>
      </c>
      <c r="R27" s="259">
        <v>8.3000000000000007</v>
      </c>
      <c r="S27" s="259">
        <v>4</v>
      </c>
      <c r="T27" s="259">
        <v>6</v>
      </c>
      <c r="U27" s="259">
        <v>6</v>
      </c>
      <c r="V27" s="259">
        <v>0.2</v>
      </c>
      <c r="W27" s="259">
        <v>14</v>
      </c>
      <c r="X27" s="259">
        <v>13</v>
      </c>
      <c r="Y27" s="259">
        <v>12</v>
      </c>
      <c r="Z27" s="259">
        <v>3.5</v>
      </c>
      <c r="AA27" s="549">
        <v>4</v>
      </c>
      <c r="AB27" s="145">
        <v>1.5</v>
      </c>
      <c r="AC27" s="144">
        <v>2</v>
      </c>
      <c r="AD27" s="144">
        <v>3</v>
      </c>
      <c r="AE27" s="144">
        <v>4</v>
      </c>
      <c r="AF27" s="144">
        <v>4</v>
      </c>
      <c r="AG27" s="144">
        <v>4</v>
      </c>
      <c r="AH27" s="144">
        <v>4</v>
      </c>
    </row>
    <row r="28" spans="1:34" ht="12.75">
      <c r="A28" s="267"/>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110"/>
      <c r="AA28" s="549"/>
      <c r="AB28" s="107"/>
      <c r="AC28" s="143"/>
      <c r="AD28" s="143"/>
      <c r="AE28" s="143"/>
      <c r="AF28" s="143"/>
      <c r="AG28" s="143"/>
      <c r="AH28" s="143"/>
    </row>
    <row r="29" spans="1:34" ht="12.75">
      <c r="A29" s="266" t="s">
        <v>102</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549"/>
      <c r="AB29" s="107"/>
      <c r="AC29" s="143"/>
      <c r="AD29" s="143"/>
      <c r="AE29" s="143"/>
      <c r="AF29" s="143"/>
      <c r="AG29" s="143"/>
      <c r="AH29" s="143"/>
    </row>
    <row r="30" spans="1:34" ht="12.75">
      <c r="A30" s="267" t="s">
        <v>505</v>
      </c>
      <c r="B30" s="259">
        <v>49</v>
      </c>
      <c r="C30" s="259">
        <v>52.3</v>
      </c>
      <c r="D30" s="259">
        <v>59.2</v>
      </c>
      <c r="E30" s="259">
        <v>65.099999999999994</v>
      </c>
      <c r="F30" s="259">
        <v>66.3</v>
      </c>
      <c r="G30" s="259">
        <v>72.900000000000006</v>
      </c>
      <c r="H30" s="259">
        <v>80.2</v>
      </c>
      <c r="I30" s="259">
        <v>89.9</v>
      </c>
      <c r="J30" s="259">
        <v>88.5</v>
      </c>
      <c r="K30" s="259"/>
      <c r="L30" s="259">
        <v>103</v>
      </c>
      <c r="M30" s="258"/>
      <c r="N30" s="258"/>
      <c r="O30" s="259">
        <v>193.8</v>
      </c>
      <c r="P30" s="259">
        <v>228.7</v>
      </c>
      <c r="Q30" s="259">
        <v>263.7</v>
      </c>
      <c r="R30" s="259">
        <v>301.3</v>
      </c>
      <c r="S30" s="259">
        <v>337.7</v>
      </c>
      <c r="T30" s="259">
        <v>361.8</v>
      </c>
      <c r="U30" s="259">
        <v>404.1</v>
      </c>
      <c r="V30" s="259">
        <v>461.7</v>
      </c>
      <c r="W30" s="259">
        <v>538</v>
      </c>
      <c r="X30" s="259">
        <v>639.20000000000005</v>
      </c>
      <c r="Y30" s="259">
        <v>715.4</v>
      </c>
      <c r="Z30" s="259">
        <v>803.5</v>
      </c>
      <c r="AA30" s="549">
        <v>896</v>
      </c>
      <c r="AB30" s="145">
        <v>987.9</v>
      </c>
      <c r="AC30" s="144">
        <v>1084.7</v>
      </c>
      <c r="AD30" s="144">
        <v>1194.9000000000001</v>
      </c>
      <c r="AE30" s="144">
        <v>1312.1</v>
      </c>
      <c r="AF30" s="144">
        <v>1427.3</v>
      </c>
      <c r="AG30" s="144">
        <v>1546.6</v>
      </c>
      <c r="AH30" s="144">
        <v>1673.1</v>
      </c>
    </row>
    <row r="31" spans="1:34" ht="12.75">
      <c r="A31" s="267" t="s">
        <v>97</v>
      </c>
      <c r="B31" s="259"/>
      <c r="C31" s="259"/>
      <c r="D31" s="259"/>
      <c r="E31" s="259"/>
      <c r="F31" s="259"/>
      <c r="G31" s="259"/>
      <c r="H31" s="259"/>
      <c r="I31" s="259"/>
      <c r="J31" s="259"/>
      <c r="K31" s="259"/>
      <c r="L31" s="259"/>
      <c r="M31" s="258"/>
      <c r="N31" s="258"/>
      <c r="O31" s="259">
        <v>181.6</v>
      </c>
      <c r="P31" s="259">
        <v>189</v>
      </c>
      <c r="Q31" s="259">
        <v>209</v>
      </c>
      <c r="R31" s="259">
        <v>225.7</v>
      </c>
      <c r="S31" s="259">
        <v>249.8</v>
      </c>
      <c r="T31" s="259">
        <v>257.3</v>
      </c>
      <c r="U31" s="259">
        <v>269.10000000000002</v>
      </c>
      <c r="V31" s="259">
        <v>286</v>
      </c>
      <c r="W31" s="259">
        <v>304.60000000000002</v>
      </c>
      <c r="X31" s="259">
        <v>330.5</v>
      </c>
      <c r="Y31" s="259">
        <v>342.5</v>
      </c>
      <c r="Z31" s="259">
        <v>353</v>
      </c>
      <c r="AA31" s="549">
        <v>371.3</v>
      </c>
      <c r="AB31" s="145">
        <v>393.7</v>
      </c>
      <c r="AC31" s="144">
        <v>419.6</v>
      </c>
      <c r="AD31" s="144">
        <v>448.8</v>
      </c>
      <c r="AE31" s="144">
        <v>478.5</v>
      </c>
      <c r="AF31" s="144">
        <v>505.3</v>
      </c>
      <c r="AG31" s="144">
        <v>531.6</v>
      </c>
      <c r="AH31" s="144">
        <v>558.29999999999995</v>
      </c>
    </row>
    <row r="32" spans="1:34" ht="12.75">
      <c r="A32" s="267" t="s">
        <v>112</v>
      </c>
      <c r="B32" s="259"/>
      <c r="C32" s="259"/>
      <c r="D32" s="259"/>
      <c r="E32" s="259"/>
      <c r="F32" s="259"/>
      <c r="G32" s="259"/>
      <c r="H32" s="259"/>
      <c r="I32" s="259"/>
      <c r="J32" s="259"/>
      <c r="K32" s="259"/>
      <c r="L32" s="259"/>
      <c r="M32" s="258"/>
      <c r="N32" s="258"/>
      <c r="O32" s="259">
        <v>106.7</v>
      </c>
      <c r="P32" s="259">
        <v>121</v>
      </c>
      <c r="Q32" s="259">
        <v>126.2</v>
      </c>
      <c r="R32" s="259">
        <v>133.5</v>
      </c>
      <c r="S32" s="259">
        <v>135.19999999999999</v>
      </c>
      <c r="T32" s="259">
        <v>140.6</v>
      </c>
      <c r="U32" s="259">
        <v>150.19999999999999</v>
      </c>
      <c r="V32" s="259">
        <v>161.4</v>
      </c>
      <c r="W32" s="259">
        <v>176.6</v>
      </c>
      <c r="X32" s="259">
        <v>193.4</v>
      </c>
      <c r="Y32" s="259">
        <v>208.9</v>
      </c>
      <c r="Z32" s="259">
        <v>227.7</v>
      </c>
      <c r="AA32" s="549">
        <v>241.3</v>
      </c>
      <c r="AB32" s="145">
        <v>251</v>
      </c>
      <c r="AC32" s="144">
        <v>258.5</v>
      </c>
      <c r="AD32" s="144">
        <v>266.2</v>
      </c>
      <c r="AE32" s="144">
        <v>274.2</v>
      </c>
      <c r="AF32" s="144">
        <v>282.5</v>
      </c>
      <c r="AG32" s="144">
        <v>290.89999999999998</v>
      </c>
      <c r="AH32" s="144">
        <v>299.7</v>
      </c>
    </row>
    <row r="33" spans="1:34" ht="12.75">
      <c r="A33" s="267" t="s">
        <v>98</v>
      </c>
      <c r="B33" s="259"/>
      <c r="C33" s="259"/>
      <c r="D33" s="259"/>
      <c r="E33" s="259"/>
      <c r="F33" s="259"/>
      <c r="G33" s="259"/>
      <c r="H33" s="259"/>
      <c r="I33" s="259"/>
      <c r="J33" s="259"/>
      <c r="K33" s="259"/>
      <c r="L33" s="259"/>
      <c r="M33" s="258"/>
      <c r="N33" s="258"/>
      <c r="O33" s="259">
        <v>-0.4</v>
      </c>
      <c r="P33" s="259">
        <v>13.4</v>
      </c>
      <c r="Q33" s="259">
        <v>4.3</v>
      </c>
      <c r="R33" s="259">
        <v>5.0999999999999996</v>
      </c>
      <c r="S33" s="259">
        <v>1.3</v>
      </c>
      <c r="T33" s="259">
        <v>4</v>
      </c>
      <c r="U33" s="259">
        <v>6.8</v>
      </c>
      <c r="V33" s="259">
        <v>7.5</v>
      </c>
      <c r="W33" s="259">
        <v>9.4</v>
      </c>
      <c r="X33" s="259">
        <v>9.5</v>
      </c>
      <c r="Y33" s="259">
        <v>24</v>
      </c>
      <c r="Z33" s="259">
        <v>9</v>
      </c>
      <c r="AA33" s="549">
        <v>6</v>
      </c>
      <c r="AB33" s="145">
        <v>4</v>
      </c>
      <c r="AC33" s="144">
        <v>3</v>
      </c>
      <c r="AD33" s="144">
        <v>3</v>
      </c>
      <c r="AE33" s="144">
        <v>3</v>
      </c>
      <c r="AF33" s="144">
        <v>3</v>
      </c>
      <c r="AG33" s="144">
        <v>3</v>
      </c>
      <c r="AH33" s="144">
        <v>3</v>
      </c>
    </row>
    <row r="34" spans="1:34" ht="13.35" customHeight="1">
      <c r="A34" s="267"/>
      <c r="B34" s="259"/>
      <c r="C34" s="259"/>
      <c r="D34" s="259"/>
      <c r="E34" s="259"/>
      <c r="F34" s="259"/>
      <c r="G34" s="259"/>
      <c r="H34" s="259"/>
      <c r="I34" s="259"/>
      <c r="J34" s="259"/>
      <c r="K34" s="259"/>
      <c r="L34" s="259"/>
      <c r="M34" s="258"/>
      <c r="N34" s="258"/>
      <c r="O34" s="259"/>
      <c r="P34" s="259"/>
      <c r="Q34" s="259"/>
      <c r="R34" s="259"/>
      <c r="S34" s="259"/>
      <c r="T34" s="259"/>
      <c r="U34" s="259"/>
      <c r="V34" s="259"/>
      <c r="W34" s="259"/>
      <c r="X34" s="259"/>
      <c r="Y34" s="259"/>
      <c r="Z34" s="110"/>
      <c r="AA34" s="549"/>
      <c r="AB34" s="107"/>
      <c r="AC34" s="143"/>
      <c r="AD34" s="143"/>
      <c r="AE34" s="143"/>
      <c r="AF34" s="143"/>
      <c r="AG34" s="143"/>
      <c r="AH34" s="143"/>
    </row>
    <row r="35" spans="1:34" ht="13.35" customHeight="1">
      <c r="A35" s="266" t="s">
        <v>103</v>
      </c>
      <c r="B35" s="259"/>
      <c r="C35" s="259"/>
      <c r="D35" s="259"/>
      <c r="E35" s="259"/>
      <c r="F35" s="259"/>
      <c r="G35" s="259"/>
      <c r="H35" s="259"/>
      <c r="I35" s="259"/>
      <c r="J35" s="259"/>
      <c r="K35" s="259"/>
      <c r="L35" s="259"/>
      <c r="M35" s="258"/>
      <c r="N35" s="258"/>
      <c r="O35" s="259"/>
      <c r="P35" s="259"/>
      <c r="Q35" s="259"/>
      <c r="R35" s="259"/>
      <c r="S35" s="259"/>
      <c r="T35" s="259"/>
      <c r="U35" s="259"/>
      <c r="V35" s="259"/>
      <c r="W35" s="259"/>
      <c r="X35" s="259"/>
      <c r="Y35" s="259"/>
      <c r="Z35" s="259"/>
      <c r="AA35" s="549"/>
      <c r="AB35" s="107"/>
      <c r="AC35" s="143"/>
      <c r="AD35" s="143"/>
      <c r="AE35" s="143"/>
      <c r="AF35" s="143"/>
      <c r="AG35" s="143"/>
      <c r="AH35" s="143"/>
    </row>
    <row r="36" spans="1:34" ht="12.75">
      <c r="A36" s="267" t="s">
        <v>505</v>
      </c>
      <c r="B36" s="259">
        <v>161.30000000000001</v>
      </c>
      <c r="C36" s="259">
        <v>155.1</v>
      </c>
      <c r="D36" s="259">
        <v>224.1</v>
      </c>
      <c r="E36" s="259">
        <v>210.6</v>
      </c>
      <c r="F36" s="259">
        <v>189.9</v>
      </c>
      <c r="G36" s="259">
        <v>236.7</v>
      </c>
      <c r="H36" s="259">
        <v>196</v>
      </c>
      <c r="I36" s="259">
        <v>384.1</v>
      </c>
      <c r="J36" s="259">
        <v>367.2</v>
      </c>
      <c r="K36" s="259"/>
      <c r="L36" s="259">
        <v>350.3</v>
      </c>
      <c r="M36" s="258"/>
      <c r="N36" s="258"/>
      <c r="O36" s="259">
        <v>995.7</v>
      </c>
      <c r="P36" s="259">
        <v>1128.9000000000001</v>
      </c>
      <c r="Q36" s="259">
        <v>1177</v>
      </c>
      <c r="R36" s="259">
        <v>1245.8</v>
      </c>
      <c r="S36" s="259">
        <v>1437.2</v>
      </c>
      <c r="T36" s="259">
        <v>1750.3</v>
      </c>
      <c r="U36" s="259">
        <v>2226.1999999999998</v>
      </c>
      <c r="V36" s="259">
        <v>2912.3</v>
      </c>
      <c r="W36" s="259">
        <v>3632</v>
      </c>
      <c r="X36" s="259">
        <v>4965.3</v>
      </c>
      <c r="Y36" s="259">
        <v>6380.8</v>
      </c>
      <c r="Z36" s="259">
        <v>7359.6</v>
      </c>
      <c r="AA36" s="549">
        <v>7247.7</v>
      </c>
      <c r="AB36" s="145">
        <v>7759.8</v>
      </c>
      <c r="AC36" s="144">
        <v>8404.1</v>
      </c>
      <c r="AD36" s="144">
        <v>9168.2999999999993</v>
      </c>
      <c r="AE36" s="144">
        <v>10067.6</v>
      </c>
      <c r="AF36" s="144">
        <v>10950.9</v>
      </c>
      <c r="AG36" s="144">
        <v>11866.4</v>
      </c>
      <c r="AH36" s="144">
        <v>12837.4</v>
      </c>
    </row>
    <row r="37" spans="1:34" ht="12.75">
      <c r="A37" s="267" t="s">
        <v>97</v>
      </c>
      <c r="B37" s="259"/>
      <c r="C37" s="259"/>
      <c r="D37" s="259"/>
      <c r="E37" s="259"/>
      <c r="F37" s="259"/>
      <c r="G37" s="259"/>
      <c r="H37" s="259"/>
      <c r="I37" s="259"/>
      <c r="J37" s="259"/>
      <c r="K37" s="259"/>
      <c r="L37" s="259"/>
      <c r="M37" s="258"/>
      <c r="N37" s="258"/>
      <c r="O37" s="259">
        <v>123.7</v>
      </c>
      <c r="P37" s="259">
        <v>133</v>
      </c>
      <c r="Q37" s="259">
        <v>134.4</v>
      </c>
      <c r="R37" s="259">
        <v>135.80000000000001</v>
      </c>
      <c r="S37" s="259">
        <v>139.80000000000001</v>
      </c>
      <c r="T37" s="259">
        <v>146.80000000000001</v>
      </c>
      <c r="U37" s="259">
        <v>162.30000000000001</v>
      </c>
      <c r="V37" s="259">
        <v>177.3</v>
      </c>
      <c r="W37" s="259">
        <v>188.8</v>
      </c>
      <c r="X37" s="259">
        <v>204.9</v>
      </c>
      <c r="Y37" s="259">
        <v>212.3</v>
      </c>
      <c r="Z37" s="259">
        <v>218.8</v>
      </c>
      <c r="AA37" s="549">
        <v>230.1</v>
      </c>
      <c r="AB37" s="145">
        <v>244</v>
      </c>
      <c r="AC37" s="144">
        <v>260.10000000000002</v>
      </c>
      <c r="AD37" s="144">
        <v>278.2</v>
      </c>
      <c r="AE37" s="144">
        <v>296.60000000000002</v>
      </c>
      <c r="AF37" s="144">
        <v>313.2</v>
      </c>
      <c r="AG37" s="144">
        <v>329.5</v>
      </c>
      <c r="AH37" s="144">
        <v>346.1</v>
      </c>
    </row>
    <row r="38" spans="1:34" ht="12.75">
      <c r="A38" s="267" t="s">
        <v>112</v>
      </c>
      <c r="B38" s="259"/>
      <c r="C38" s="259"/>
      <c r="D38" s="259"/>
      <c r="E38" s="259"/>
      <c r="F38" s="259"/>
      <c r="G38" s="259"/>
      <c r="H38" s="259"/>
      <c r="I38" s="259"/>
      <c r="J38" s="259"/>
      <c r="K38" s="259"/>
      <c r="L38" s="259"/>
      <c r="M38" s="258"/>
      <c r="N38" s="258"/>
      <c r="O38" s="259">
        <v>805</v>
      </c>
      <c r="P38" s="259">
        <v>848.7</v>
      </c>
      <c r="Q38" s="259">
        <v>875.7</v>
      </c>
      <c r="R38" s="259">
        <v>917.7</v>
      </c>
      <c r="S38" s="259">
        <v>1027.9000000000001</v>
      </c>
      <c r="T38" s="259">
        <v>1192.4000000000001</v>
      </c>
      <c r="U38" s="259">
        <v>1371.2</v>
      </c>
      <c r="V38" s="259">
        <v>1642.7</v>
      </c>
      <c r="W38" s="259">
        <v>1923.6</v>
      </c>
      <c r="X38" s="259">
        <v>2423.8000000000002</v>
      </c>
      <c r="Y38" s="259">
        <v>3005.5</v>
      </c>
      <c r="Z38" s="259">
        <v>3364.1</v>
      </c>
      <c r="AA38" s="549">
        <v>3148.8</v>
      </c>
      <c r="AB38" s="145">
        <v>3180.3</v>
      </c>
      <c r="AC38" s="144">
        <v>3231.2</v>
      </c>
      <c r="AD38" s="144">
        <v>3295.8</v>
      </c>
      <c r="AE38" s="144">
        <v>3394.7</v>
      </c>
      <c r="AF38" s="144">
        <v>3496.6</v>
      </c>
      <c r="AG38" s="144">
        <v>3601.5</v>
      </c>
      <c r="AH38" s="144">
        <v>3709.5</v>
      </c>
    </row>
    <row r="39" spans="1:34" ht="13.35" customHeight="1">
      <c r="A39" s="267" t="s">
        <v>98</v>
      </c>
      <c r="B39" s="259"/>
      <c r="C39" s="259"/>
      <c r="D39" s="259"/>
      <c r="E39" s="259"/>
      <c r="F39" s="259"/>
      <c r="G39" s="259"/>
      <c r="H39" s="259"/>
      <c r="I39" s="259"/>
      <c r="J39" s="259"/>
      <c r="K39" s="259"/>
      <c r="L39" s="259"/>
      <c r="M39" s="258"/>
      <c r="N39" s="258"/>
      <c r="O39" s="259">
        <v>34</v>
      </c>
      <c r="P39" s="259">
        <v>5.4</v>
      </c>
      <c r="Q39" s="259">
        <v>3.2</v>
      </c>
      <c r="R39" s="259">
        <v>4.8</v>
      </c>
      <c r="S39" s="259">
        <v>12</v>
      </c>
      <c r="T39" s="259">
        <v>16</v>
      </c>
      <c r="U39" s="259">
        <v>15</v>
      </c>
      <c r="V39" s="259">
        <v>19.8</v>
      </c>
      <c r="W39" s="259">
        <v>17.100000000000001</v>
      </c>
      <c r="X39" s="259">
        <v>26</v>
      </c>
      <c r="Y39" s="259">
        <v>24</v>
      </c>
      <c r="Z39" s="259">
        <v>11.9</v>
      </c>
      <c r="AA39" s="549">
        <v>-6.4</v>
      </c>
      <c r="AB39" s="145">
        <v>1</v>
      </c>
      <c r="AC39" s="144">
        <v>1.6</v>
      </c>
      <c r="AD39" s="144">
        <v>2</v>
      </c>
      <c r="AE39" s="144">
        <v>3</v>
      </c>
      <c r="AF39" s="144">
        <v>3</v>
      </c>
      <c r="AG39" s="144">
        <v>3</v>
      </c>
      <c r="AH39" s="144">
        <v>3</v>
      </c>
    </row>
    <row r="40" spans="1:34" ht="13.35" customHeight="1">
      <c r="A40" s="267"/>
      <c r="B40" s="259"/>
      <c r="C40" s="259"/>
      <c r="D40" s="259"/>
      <c r="E40" s="259"/>
      <c r="F40" s="259"/>
      <c r="G40" s="259"/>
      <c r="H40" s="259"/>
      <c r="I40" s="259"/>
      <c r="J40" s="259"/>
      <c r="K40" s="259"/>
      <c r="L40" s="259"/>
      <c r="M40" s="258"/>
      <c r="N40" s="258"/>
      <c r="O40" s="259"/>
      <c r="P40" s="259"/>
      <c r="Q40" s="259"/>
      <c r="R40" s="259"/>
      <c r="S40" s="259"/>
      <c r="T40" s="259"/>
      <c r="U40" s="259"/>
      <c r="V40" s="259"/>
      <c r="W40" s="259"/>
      <c r="X40" s="259"/>
      <c r="Y40" s="259"/>
      <c r="Z40" s="110"/>
      <c r="AA40" s="549"/>
      <c r="AB40" s="107"/>
      <c r="AC40" s="143"/>
      <c r="AD40" s="143"/>
      <c r="AE40" s="143"/>
      <c r="AF40" s="143"/>
      <c r="AG40" s="143"/>
      <c r="AH40" s="143"/>
    </row>
    <row r="41" spans="1:34" ht="12.75">
      <c r="A41" s="266" t="s">
        <v>104</v>
      </c>
      <c r="B41" s="259"/>
      <c r="C41" s="259"/>
      <c r="D41" s="259"/>
      <c r="E41" s="259"/>
      <c r="F41" s="259"/>
      <c r="G41" s="259"/>
      <c r="H41" s="259"/>
      <c r="I41" s="259"/>
      <c r="J41" s="259"/>
      <c r="K41" s="259"/>
      <c r="L41" s="259"/>
      <c r="M41" s="258"/>
      <c r="N41" s="258"/>
      <c r="O41" s="259"/>
      <c r="P41" s="259"/>
      <c r="Q41" s="259"/>
      <c r="R41" s="259"/>
      <c r="S41" s="259"/>
      <c r="T41" s="259"/>
      <c r="U41" s="259"/>
      <c r="V41" s="259"/>
      <c r="W41" s="259"/>
      <c r="X41" s="259"/>
      <c r="Y41" s="259"/>
      <c r="Z41" s="259"/>
      <c r="AA41" s="549"/>
      <c r="AB41" s="107"/>
      <c r="AC41" s="143"/>
      <c r="AD41" s="143"/>
      <c r="AE41" s="143"/>
      <c r="AF41" s="143"/>
      <c r="AG41" s="143"/>
      <c r="AH41" s="143"/>
    </row>
    <row r="42" spans="1:34" ht="12.75">
      <c r="A42" s="267" t="s">
        <v>505</v>
      </c>
      <c r="B42" s="259">
        <v>328.2</v>
      </c>
      <c r="C42" s="259">
        <v>296.8</v>
      </c>
      <c r="D42" s="259">
        <v>358.4</v>
      </c>
      <c r="E42" s="259">
        <v>387.1</v>
      </c>
      <c r="F42" s="259">
        <v>417.3</v>
      </c>
      <c r="G42" s="259">
        <v>477.4</v>
      </c>
      <c r="H42" s="259">
        <v>520.9</v>
      </c>
      <c r="I42" s="259">
        <v>607.29999999999995</v>
      </c>
      <c r="J42" s="259">
        <v>649.79999999999995</v>
      </c>
      <c r="K42" s="259"/>
      <c r="L42" s="259">
        <v>745.9</v>
      </c>
      <c r="M42" s="258"/>
      <c r="N42" s="258"/>
      <c r="O42" s="259">
        <v>745.5</v>
      </c>
      <c r="P42" s="259">
        <v>849.9</v>
      </c>
      <c r="Q42" s="259">
        <v>890.5</v>
      </c>
      <c r="R42" s="259">
        <v>942.6</v>
      </c>
      <c r="S42" s="259">
        <v>1039</v>
      </c>
      <c r="T42" s="259">
        <v>1177.3</v>
      </c>
      <c r="U42" s="259">
        <v>1393.3</v>
      </c>
      <c r="V42" s="259">
        <v>1621.8</v>
      </c>
      <c r="W42" s="259">
        <v>1944.8</v>
      </c>
      <c r="X42" s="259">
        <v>2489.9</v>
      </c>
      <c r="Y42" s="259">
        <v>3096.5</v>
      </c>
      <c r="Z42" s="259">
        <v>3350.3</v>
      </c>
      <c r="AA42" s="549">
        <v>3665.4</v>
      </c>
      <c r="AB42" s="145">
        <v>3956.1</v>
      </c>
      <c r="AC42" s="144">
        <v>4297.2</v>
      </c>
      <c r="AD42" s="144">
        <v>4733.8999999999996</v>
      </c>
      <c r="AE42" s="144">
        <v>5223.3999999999996</v>
      </c>
      <c r="AF42" s="144">
        <v>5736.9</v>
      </c>
      <c r="AG42" s="144">
        <v>6276.8</v>
      </c>
      <c r="AH42" s="144">
        <v>6856.4</v>
      </c>
    </row>
    <row r="43" spans="1:34" ht="12.75">
      <c r="A43" s="267" t="s">
        <v>97</v>
      </c>
      <c r="B43" s="259"/>
      <c r="C43" s="259"/>
      <c r="D43" s="259"/>
      <c r="E43" s="259"/>
      <c r="F43" s="259"/>
      <c r="G43" s="259"/>
      <c r="H43" s="259"/>
      <c r="I43" s="259"/>
      <c r="J43" s="259"/>
      <c r="K43" s="259"/>
      <c r="L43" s="259"/>
      <c r="M43" s="258"/>
      <c r="N43" s="258"/>
      <c r="O43" s="259">
        <v>141.9</v>
      </c>
      <c r="P43" s="259">
        <v>157.6</v>
      </c>
      <c r="Q43" s="259">
        <v>160</v>
      </c>
      <c r="R43" s="259">
        <v>163.69999999999999</v>
      </c>
      <c r="S43" s="259">
        <v>166.5</v>
      </c>
      <c r="T43" s="259">
        <v>171.5</v>
      </c>
      <c r="U43" s="259">
        <v>189.7</v>
      </c>
      <c r="V43" s="259">
        <v>201.6</v>
      </c>
      <c r="W43" s="259">
        <v>214.7</v>
      </c>
      <c r="X43" s="259">
        <v>233</v>
      </c>
      <c r="Y43" s="259">
        <v>241.5</v>
      </c>
      <c r="Z43" s="259">
        <v>248.8</v>
      </c>
      <c r="AA43" s="549">
        <v>261.7</v>
      </c>
      <c r="AB43" s="145">
        <v>277.5</v>
      </c>
      <c r="AC43" s="144">
        <v>295.8</v>
      </c>
      <c r="AD43" s="144">
        <v>316.39999999999998</v>
      </c>
      <c r="AE43" s="144">
        <v>337.3</v>
      </c>
      <c r="AF43" s="144">
        <v>356.2</v>
      </c>
      <c r="AG43" s="144">
        <v>374.7</v>
      </c>
      <c r="AH43" s="144">
        <v>393.6</v>
      </c>
    </row>
    <row r="44" spans="1:34" ht="13.35" customHeight="1">
      <c r="A44" s="267" t="s">
        <v>112</v>
      </c>
      <c r="B44" s="259"/>
      <c r="C44" s="259"/>
      <c r="D44" s="259"/>
      <c r="E44" s="259"/>
      <c r="F44" s="259"/>
      <c r="G44" s="259"/>
      <c r="H44" s="259"/>
      <c r="I44" s="259"/>
      <c r="J44" s="259"/>
      <c r="K44" s="259"/>
      <c r="L44" s="259"/>
      <c r="M44" s="258"/>
      <c r="N44" s="258"/>
      <c r="O44" s="259">
        <v>525.5</v>
      </c>
      <c r="P44" s="259">
        <v>539.4</v>
      </c>
      <c r="Q44" s="259">
        <v>556.4</v>
      </c>
      <c r="R44" s="259">
        <v>575.6</v>
      </c>
      <c r="S44" s="259">
        <v>624.1</v>
      </c>
      <c r="T44" s="259">
        <v>686.5</v>
      </c>
      <c r="U44" s="259">
        <v>734.6</v>
      </c>
      <c r="V44" s="259">
        <v>804.3</v>
      </c>
      <c r="W44" s="259">
        <v>905.7</v>
      </c>
      <c r="X44" s="259">
        <v>1068.7</v>
      </c>
      <c r="Y44" s="259">
        <v>1281.5</v>
      </c>
      <c r="Z44" s="259">
        <v>1346.6</v>
      </c>
      <c r="AA44" s="549">
        <v>1400.5</v>
      </c>
      <c r="AB44" s="145">
        <v>1425.7</v>
      </c>
      <c r="AC44" s="144">
        <v>1452.8</v>
      </c>
      <c r="AD44" s="144">
        <v>1496.3</v>
      </c>
      <c r="AE44" s="144">
        <v>1548.7</v>
      </c>
      <c r="AF44" s="144">
        <v>1610.7</v>
      </c>
      <c r="AG44" s="144">
        <v>1675.1</v>
      </c>
      <c r="AH44" s="144">
        <v>1742.1</v>
      </c>
    </row>
    <row r="45" spans="1:34" ht="13.35" customHeight="1">
      <c r="A45" s="267" t="s">
        <v>98</v>
      </c>
      <c r="B45" s="259"/>
      <c r="C45" s="259"/>
      <c r="D45" s="259"/>
      <c r="E45" s="259"/>
      <c r="F45" s="259"/>
      <c r="G45" s="259"/>
      <c r="H45" s="259"/>
      <c r="I45" s="259"/>
      <c r="J45" s="259"/>
      <c r="K45" s="259"/>
      <c r="L45" s="259"/>
      <c r="M45" s="258"/>
      <c r="N45" s="258"/>
      <c r="O45" s="259">
        <v>22.7</v>
      </c>
      <c r="P45" s="259">
        <v>2.6</v>
      </c>
      <c r="Q45" s="259">
        <v>3.2</v>
      </c>
      <c r="R45" s="259">
        <v>3.5</v>
      </c>
      <c r="S45" s="259">
        <v>8.4</v>
      </c>
      <c r="T45" s="259">
        <v>10</v>
      </c>
      <c r="U45" s="259">
        <v>7</v>
      </c>
      <c r="V45" s="259">
        <v>9.5</v>
      </c>
      <c r="W45" s="259">
        <v>12.6</v>
      </c>
      <c r="X45" s="259">
        <v>18</v>
      </c>
      <c r="Y45" s="259">
        <v>20</v>
      </c>
      <c r="Z45" s="259">
        <v>5</v>
      </c>
      <c r="AA45" s="549">
        <v>4</v>
      </c>
      <c r="AB45" s="145">
        <v>1.8</v>
      </c>
      <c r="AC45" s="144">
        <v>1.9</v>
      </c>
      <c r="AD45" s="144">
        <v>3</v>
      </c>
      <c r="AE45" s="144">
        <v>3.5</v>
      </c>
      <c r="AF45" s="144">
        <v>4</v>
      </c>
      <c r="AG45" s="144">
        <v>4</v>
      </c>
      <c r="AH45" s="144">
        <v>4</v>
      </c>
    </row>
    <row r="46" spans="1:34" ht="12.75">
      <c r="A46" s="267"/>
      <c r="B46" s="259"/>
      <c r="C46" s="259"/>
      <c r="D46" s="259"/>
      <c r="E46" s="259"/>
      <c r="F46" s="259"/>
      <c r="G46" s="259"/>
      <c r="H46" s="259"/>
      <c r="I46" s="259"/>
      <c r="J46" s="259"/>
      <c r="K46" s="259"/>
      <c r="L46" s="259"/>
      <c r="M46" s="258"/>
      <c r="N46" s="258"/>
      <c r="O46" s="259"/>
      <c r="P46" s="259"/>
      <c r="Q46" s="259"/>
      <c r="R46" s="259"/>
      <c r="S46" s="259"/>
      <c r="T46" s="259"/>
      <c r="U46" s="259"/>
      <c r="V46" s="259"/>
      <c r="W46" s="259"/>
      <c r="X46" s="259"/>
      <c r="Y46" s="259"/>
      <c r="Z46" s="110"/>
      <c r="AA46" s="549"/>
      <c r="AB46" s="107"/>
      <c r="AC46" s="143"/>
      <c r="AD46" s="143"/>
      <c r="AE46" s="143"/>
      <c r="AF46" s="143"/>
      <c r="AG46" s="143"/>
      <c r="AH46" s="143"/>
    </row>
    <row r="47" spans="1:34" ht="12.75">
      <c r="A47" s="266" t="s">
        <v>105</v>
      </c>
      <c r="B47" s="259"/>
      <c r="C47" s="259"/>
      <c r="D47" s="259"/>
      <c r="E47" s="259"/>
      <c r="F47" s="259"/>
      <c r="G47" s="259"/>
      <c r="H47" s="259"/>
      <c r="I47" s="259"/>
      <c r="J47" s="259"/>
      <c r="K47" s="259"/>
      <c r="L47" s="259"/>
      <c r="M47" s="258"/>
      <c r="N47" s="258"/>
      <c r="O47" s="259"/>
      <c r="P47" s="259"/>
      <c r="Q47" s="259"/>
      <c r="R47" s="259"/>
      <c r="S47" s="259"/>
      <c r="T47" s="259"/>
      <c r="U47" s="259"/>
      <c r="V47" s="259"/>
      <c r="W47" s="259"/>
      <c r="X47" s="259"/>
      <c r="Y47" s="259"/>
      <c r="Z47" s="259"/>
      <c r="AA47" s="549"/>
      <c r="AB47" s="107"/>
      <c r="AC47" s="143"/>
      <c r="AD47" s="143"/>
      <c r="AE47" s="143"/>
      <c r="AF47" s="143"/>
      <c r="AG47" s="143"/>
      <c r="AH47" s="143"/>
    </row>
    <row r="48" spans="1:34" ht="12.75">
      <c r="A48" s="267" t="s">
        <v>505</v>
      </c>
      <c r="B48" s="259">
        <v>163.5</v>
      </c>
      <c r="C48" s="259">
        <v>190.9</v>
      </c>
      <c r="D48" s="259">
        <v>243</v>
      </c>
      <c r="E48" s="259">
        <v>233.7</v>
      </c>
      <c r="F48" s="259">
        <v>261.2</v>
      </c>
      <c r="G48" s="259">
        <v>285</v>
      </c>
      <c r="H48" s="259">
        <v>318.39999999999998</v>
      </c>
      <c r="I48" s="259">
        <v>350.2</v>
      </c>
      <c r="J48" s="259">
        <v>359</v>
      </c>
      <c r="K48" s="259"/>
      <c r="L48" s="259">
        <v>469.6</v>
      </c>
      <c r="M48" s="258"/>
      <c r="N48" s="258"/>
      <c r="O48" s="259">
        <v>179.9</v>
      </c>
      <c r="P48" s="259">
        <v>293.89999999999998</v>
      </c>
      <c r="Q48" s="259">
        <v>304.7</v>
      </c>
      <c r="R48" s="259">
        <v>317</v>
      </c>
      <c r="S48" s="259">
        <v>326.2</v>
      </c>
      <c r="T48" s="259">
        <v>364.2</v>
      </c>
      <c r="U48" s="259">
        <v>440.3</v>
      </c>
      <c r="V48" s="259">
        <v>603.70000000000005</v>
      </c>
      <c r="W48" s="259">
        <v>772.2</v>
      </c>
      <c r="X48" s="259">
        <v>971.9</v>
      </c>
      <c r="Y48" s="259">
        <v>1168.4000000000001</v>
      </c>
      <c r="Z48" s="259">
        <v>1247.3</v>
      </c>
      <c r="AA48" s="549">
        <v>1364.6</v>
      </c>
      <c r="AB48" s="145">
        <v>1519.1</v>
      </c>
      <c r="AC48" s="144">
        <v>1684.1</v>
      </c>
      <c r="AD48" s="144">
        <v>1873.2</v>
      </c>
      <c r="AE48" s="144">
        <v>2086.9</v>
      </c>
      <c r="AF48" s="144">
        <v>2292.1</v>
      </c>
      <c r="AG48" s="144">
        <v>2507.8000000000002</v>
      </c>
      <c r="AH48" s="144">
        <v>2739.3</v>
      </c>
    </row>
    <row r="49" spans="1:34" ht="13.35" customHeight="1">
      <c r="A49" s="267" t="s">
        <v>97</v>
      </c>
      <c r="B49" s="259"/>
      <c r="C49" s="259"/>
      <c r="D49" s="259"/>
      <c r="E49" s="259"/>
      <c r="F49" s="259"/>
      <c r="G49" s="259"/>
      <c r="H49" s="259"/>
      <c r="I49" s="259"/>
      <c r="J49" s="259"/>
      <c r="K49" s="259"/>
      <c r="L49" s="259"/>
      <c r="M49" s="258"/>
      <c r="N49" s="258"/>
      <c r="O49" s="259">
        <v>130.5</v>
      </c>
      <c r="P49" s="259">
        <v>140.1</v>
      </c>
      <c r="Q49" s="259">
        <v>141.5</v>
      </c>
      <c r="R49" s="259">
        <v>142.9</v>
      </c>
      <c r="S49" s="259">
        <v>140.1</v>
      </c>
      <c r="T49" s="259">
        <v>110.7</v>
      </c>
      <c r="U49" s="259">
        <v>95.7</v>
      </c>
      <c r="V49" s="259">
        <v>101.7</v>
      </c>
      <c r="W49" s="259">
        <v>108.4</v>
      </c>
      <c r="X49" s="259">
        <v>117.6</v>
      </c>
      <c r="Y49" s="259">
        <v>121.8</v>
      </c>
      <c r="Z49" s="259">
        <v>125.5</v>
      </c>
      <c r="AA49" s="549">
        <v>132.1</v>
      </c>
      <c r="AB49" s="145">
        <v>140</v>
      </c>
      <c r="AC49" s="144">
        <v>149.30000000000001</v>
      </c>
      <c r="AD49" s="144">
        <v>159.6</v>
      </c>
      <c r="AE49" s="144">
        <v>170.2</v>
      </c>
      <c r="AF49" s="144">
        <v>179.7</v>
      </c>
      <c r="AG49" s="144">
        <v>189.1</v>
      </c>
      <c r="AH49" s="144">
        <v>198.6</v>
      </c>
    </row>
    <row r="50" spans="1:34" ht="13.35" customHeight="1">
      <c r="A50" s="267" t="s">
        <v>112</v>
      </c>
      <c r="B50" s="259"/>
      <c r="C50" s="259"/>
      <c r="D50" s="259"/>
      <c r="E50" s="259"/>
      <c r="F50" s="259"/>
      <c r="G50" s="259"/>
      <c r="H50" s="259"/>
      <c r="I50" s="259"/>
      <c r="J50" s="259"/>
      <c r="K50" s="259"/>
      <c r="L50" s="259"/>
      <c r="M50" s="258"/>
      <c r="N50" s="258"/>
      <c r="O50" s="259">
        <v>137.9</v>
      </c>
      <c r="P50" s="259">
        <v>209.8</v>
      </c>
      <c r="Q50" s="259">
        <v>215.3</v>
      </c>
      <c r="R50" s="259">
        <v>221.6</v>
      </c>
      <c r="S50" s="259">
        <v>232.6</v>
      </c>
      <c r="T50" s="259">
        <v>328.9</v>
      </c>
      <c r="U50" s="259">
        <v>460</v>
      </c>
      <c r="V50" s="259">
        <v>593.4</v>
      </c>
      <c r="W50" s="259">
        <v>712.7</v>
      </c>
      <c r="X50" s="259">
        <v>826.7</v>
      </c>
      <c r="Y50" s="259">
        <v>959</v>
      </c>
      <c r="Z50" s="259">
        <v>993.5</v>
      </c>
      <c r="AA50" s="549">
        <v>1033.2</v>
      </c>
      <c r="AB50" s="145">
        <v>1084.9000000000001</v>
      </c>
      <c r="AC50" s="144">
        <v>1128.3</v>
      </c>
      <c r="AD50" s="144">
        <v>1173.4000000000001</v>
      </c>
      <c r="AE50" s="144">
        <v>1226.2</v>
      </c>
      <c r="AF50" s="144">
        <v>1275.3</v>
      </c>
      <c r="AG50" s="144">
        <v>1326.3</v>
      </c>
      <c r="AH50" s="144">
        <v>1379.3</v>
      </c>
    </row>
    <row r="51" spans="1:34" ht="12.75">
      <c r="A51" s="267" t="s">
        <v>98</v>
      </c>
      <c r="B51" s="259"/>
      <c r="C51" s="259"/>
      <c r="D51" s="259"/>
      <c r="E51" s="259"/>
      <c r="F51" s="259"/>
      <c r="G51" s="259"/>
      <c r="H51" s="259"/>
      <c r="I51" s="259"/>
      <c r="J51" s="259"/>
      <c r="K51" s="259"/>
      <c r="L51" s="259"/>
      <c r="M51" s="258"/>
      <c r="N51" s="258"/>
      <c r="O51" s="259">
        <v>-34.200000000000003</v>
      </c>
      <c r="P51" s="259">
        <v>2.1</v>
      </c>
      <c r="Q51" s="259">
        <v>2.6</v>
      </c>
      <c r="R51" s="259">
        <v>3</v>
      </c>
      <c r="S51" s="259">
        <v>5</v>
      </c>
      <c r="T51" s="259">
        <v>41.3</v>
      </c>
      <c r="U51" s="259">
        <v>39.799999999999997</v>
      </c>
      <c r="V51" s="259">
        <v>29</v>
      </c>
      <c r="W51" s="259">
        <v>20.100000000000001</v>
      </c>
      <c r="X51" s="259">
        <v>16</v>
      </c>
      <c r="Y51" s="259">
        <v>16</v>
      </c>
      <c r="Z51" s="259">
        <v>3.6</v>
      </c>
      <c r="AA51" s="549">
        <v>4</v>
      </c>
      <c r="AB51" s="145">
        <v>5</v>
      </c>
      <c r="AC51" s="144">
        <v>4</v>
      </c>
      <c r="AD51" s="144">
        <v>4</v>
      </c>
      <c r="AE51" s="144">
        <v>4.5</v>
      </c>
      <c r="AF51" s="144">
        <v>4</v>
      </c>
      <c r="AG51" s="144">
        <v>4</v>
      </c>
      <c r="AH51" s="144">
        <v>4</v>
      </c>
    </row>
    <row r="52" spans="1:34" ht="12.75">
      <c r="A52" s="267"/>
      <c r="B52" s="259"/>
      <c r="C52" s="259"/>
      <c r="D52" s="259"/>
      <c r="E52" s="259"/>
      <c r="F52" s="259"/>
      <c r="G52" s="259"/>
      <c r="H52" s="259"/>
      <c r="I52" s="259"/>
      <c r="J52" s="259"/>
      <c r="K52" s="259"/>
      <c r="L52" s="259"/>
      <c r="M52" s="258"/>
      <c r="N52" s="258"/>
      <c r="O52" s="259"/>
      <c r="P52" s="259"/>
      <c r="Q52" s="259"/>
      <c r="R52" s="259"/>
      <c r="S52" s="259"/>
      <c r="T52" s="259"/>
      <c r="U52" s="259"/>
      <c r="V52" s="259"/>
      <c r="W52" s="259"/>
      <c r="X52" s="259"/>
      <c r="Y52" s="259"/>
      <c r="Z52" s="110"/>
      <c r="AA52" s="549"/>
      <c r="AB52" s="107"/>
      <c r="AC52" s="143"/>
      <c r="AD52" s="143"/>
      <c r="AE52" s="143"/>
      <c r="AF52" s="143"/>
      <c r="AG52" s="143"/>
      <c r="AH52" s="143"/>
    </row>
    <row r="53" spans="1:34" ht="12.75">
      <c r="A53" s="266" t="s">
        <v>106</v>
      </c>
      <c r="B53" s="259"/>
      <c r="C53" s="259"/>
      <c r="D53" s="259"/>
      <c r="E53" s="259"/>
      <c r="F53" s="259"/>
      <c r="G53" s="259"/>
      <c r="H53" s="259"/>
      <c r="I53" s="259"/>
      <c r="J53" s="259"/>
      <c r="K53" s="259"/>
      <c r="L53" s="259"/>
      <c r="M53" s="258"/>
      <c r="N53" s="258"/>
      <c r="O53" s="259"/>
      <c r="P53" s="259"/>
      <c r="Q53" s="259"/>
      <c r="R53" s="259"/>
      <c r="S53" s="259"/>
      <c r="T53" s="259"/>
      <c r="U53" s="259"/>
      <c r="V53" s="259"/>
      <c r="W53" s="259"/>
      <c r="X53" s="259"/>
      <c r="Y53" s="259"/>
      <c r="Z53" s="259"/>
      <c r="AA53" s="549"/>
      <c r="AB53" s="107"/>
      <c r="AC53" s="143"/>
      <c r="AD53" s="143"/>
      <c r="AE53" s="143"/>
      <c r="AF53" s="143"/>
      <c r="AG53" s="143"/>
      <c r="AH53" s="143"/>
    </row>
    <row r="54" spans="1:34" ht="12.75">
      <c r="A54" s="267" t="s">
        <v>505</v>
      </c>
      <c r="B54" s="259">
        <v>172.9</v>
      </c>
      <c r="C54" s="259">
        <v>22.6</v>
      </c>
      <c r="D54" s="259">
        <v>37.1</v>
      </c>
      <c r="E54" s="259">
        <v>44.6</v>
      </c>
      <c r="F54" s="259">
        <v>46.1</v>
      </c>
      <c r="G54" s="259">
        <v>51.3</v>
      </c>
      <c r="H54" s="259">
        <v>57.3</v>
      </c>
      <c r="I54" s="259">
        <v>70.3</v>
      </c>
      <c r="J54" s="259">
        <v>76.599999999999994</v>
      </c>
      <c r="K54" s="259"/>
      <c r="L54" s="259">
        <v>294.3</v>
      </c>
      <c r="M54" s="258"/>
      <c r="N54" s="258"/>
      <c r="O54" s="259">
        <v>407</v>
      </c>
      <c r="P54" s="259">
        <v>422.9</v>
      </c>
      <c r="Q54" s="259">
        <v>415.2</v>
      </c>
      <c r="R54" s="259">
        <v>488.7</v>
      </c>
      <c r="S54" s="259">
        <v>579.4</v>
      </c>
      <c r="T54" s="259">
        <v>638.6</v>
      </c>
      <c r="U54" s="259">
        <v>760</v>
      </c>
      <c r="V54" s="259">
        <v>933.1</v>
      </c>
      <c r="W54" s="259">
        <v>1084.2</v>
      </c>
      <c r="X54" s="259">
        <v>1411.6</v>
      </c>
      <c r="Y54" s="259">
        <v>1609.2</v>
      </c>
      <c r="Z54" s="259">
        <v>1707.9</v>
      </c>
      <c r="AA54" s="549">
        <v>1895.5</v>
      </c>
      <c r="AB54" s="145">
        <v>1084.9000000000001</v>
      </c>
      <c r="AC54" s="144">
        <v>1128.3</v>
      </c>
      <c r="AD54" s="144">
        <v>1173.4000000000001</v>
      </c>
      <c r="AE54" s="144">
        <v>1226.2</v>
      </c>
      <c r="AF54" s="144">
        <v>1275.3</v>
      </c>
      <c r="AG54" s="144">
        <v>1326.3</v>
      </c>
      <c r="AH54" s="144">
        <v>1379.3</v>
      </c>
    </row>
    <row r="55" spans="1:34" ht="12.75">
      <c r="A55" s="267" t="s">
        <v>97</v>
      </c>
      <c r="B55" s="259"/>
      <c r="C55" s="259"/>
      <c r="D55" s="259"/>
      <c r="E55" s="259"/>
      <c r="F55" s="259"/>
      <c r="G55" s="259"/>
      <c r="H55" s="259"/>
      <c r="I55" s="259"/>
      <c r="J55" s="259"/>
      <c r="K55" s="259"/>
      <c r="L55" s="259"/>
      <c r="M55" s="258"/>
      <c r="N55" s="258"/>
      <c r="O55" s="259">
        <v>125.5</v>
      </c>
      <c r="P55" s="259">
        <v>135</v>
      </c>
      <c r="Q55" s="259">
        <v>137.30000000000001</v>
      </c>
      <c r="R55" s="259">
        <v>146.6</v>
      </c>
      <c r="S55" s="259">
        <v>158.4</v>
      </c>
      <c r="T55" s="259">
        <v>166.3</v>
      </c>
      <c r="U55" s="259">
        <v>186.7</v>
      </c>
      <c r="V55" s="259">
        <v>198.5</v>
      </c>
      <c r="W55" s="259">
        <v>211.4</v>
      </c>
      <c r="X55" s="259">
        <v>229.3</v>
      </c>
      <c r="Y55" s="259">
        <v>237.7</v>
      </c>
      <c r="Z55" s="259">
        <v>244.9</v>
      </c>
      <c r="AA55" s="549">
        <v>257.7</v>
      </c>
      <c r="AB55" s="145">
        <v>273.2</v>
      </c>
      <c r="AC55" s="144">
        <v>291.2</v>
      </c>
      <c r="AD55" s="144">
        <v>311.39999999999998</v>
      </c>
      <c r="AE55" s="144">
        <v>332</v>
      </c>
      <c r="AF55" s="144">
        <v>350.6</v>
      </c>
      <c r="AG55" s="144">
        <v>368.9</v>
      </c>
      <c r="AH55" s="144">
        <v>387.4</v>
      </c>
    </row>
    <row r="56" spans="1:34" ht="12.75">
      <c r="A56" s="267" t="s">
        <v>112</v>
      </c>
      <c r="B56" s="259"/>
      <c r="C56" s="259"/>
      <c r="D56" s="259"/>
      <c r="E56" s="259"/>
      <c r="F56" s="259"/>
      <c r="G56" s="259"/>
      <c r="H56" s="259"/>
      <c r="I56" s="259"/>
      <c r="J56" s="259"/>
      <c r="K56" s="259"/>
      <c r="L56" s="259"/>
      <c r="M56" s="258"/>
      <c r="N56" s="258"/>
      <c r="O56" s="259">
        <v>324.2</v>
      </c>
      <c r="P56" s="259">
        <v>313.3</v>
      </c>
      <c r="Q56" s="259">
        <v>302.5</v>
      </c>
      <c r="R56" s="259">
        <v>333.3</v>
      </c>
      <c r="S56" s="259">
        <v>365.7</v>
      </c>
      <c r="T56" s="259">
        <v>384</v>
      </c>
      <c r="U56" s="259">
        <v>407</v>
      </c>
      <c r="V56" s="259">
        <v>470.1</v>
      </c>
      <c r="W56" s="259">
        <v>512.9</v>
      </c>
      <c r="X56" s="259">
        <v>615.5</v>
      </c>
      <c r="Y56" s="259">
        <v>6700</v>
      </c>
      <c r="Z56" s="259">
        <v>697.3</v>
      </c>
      <c r="AA56" s="549">
        <v>735.7</v>
      </c>
      <c r="AB56" s="145">
        <v>757.8</v>
      </c>
      <c r="AC56" s="144">
        <v>780.5</v>
      </c>
      <c r="AD56" s="144">
        <v>803.9</v>
      </c>
      <c r="AE56" s="144">
        <v>836.1</v>
      </c>
      <c r="AF56" s="144">
        <v>869.5</v>
      </c>
      <c r="AG56" s="144">
        <v>904.3</v>
      </c>
      <c r="AH56" s="144">
        <v>940.4</v>
      </c>
    </row>
    <row r="57" spans="1:34" ht="12.75">
      <c r="A57" s="267" t="s">
        <v>98</v>
      </c>
      <c r="B57" s="259"/>
      <c r="C57" s="259"/>
      <c r="D57" s="259"/>
      <c r="E57" s="259"/>
      <c r="F57" s="259"/>
      <c r="G57" s="259"/>
      <c r="H57" s="259"/>
      <c r="I57" s="259"/>
      <c r="J57" s="259"/>
      <c r="K57" s="259"/>
      <c r="L57" s="259"/>
      <c r="M57" s="258"/>
      <c r="N57" s="258"/>
      <c r="O57" s="259">
        <v>-5.5</v>
      </c>
      <c r="P57" s="259">
        <v>-3.4</v>
      </c>
      <c r="Q57" s="259">
        <v>-3.4</v>
      </c>
      <c r="R57" s="259">
        <v>10.199999999999999</v>
      </c>
      <c r="S57" s="259">
        <v>9.6999999999999993</v>
      </c>
      <c r="T57" s="259">
        <v>5</v>
      </c>
      <c r="U57" s="259">
        <v>6</v>
      </c>
      <c r="V57" s="259">
        <v>15.5</v>
      </c>
      <c r="W57" s="259">
        <v>9.1</v>
      </c>
      <c r="X57" s="259">
        <v>20</v>
      </c>
      <c r="Y57" s="259">
        <v>10</v>
      </c>
      <c r="Z57" s="259">
        <v>3</v>
      </c>
      <c r="AA57" s="549">
        <v>5.5</v>
      </c>
      <c r="AB57" s="145">
        <v>3</v>
      </c>
      <c r="AC57" s="144">
        <v>3</v>
      </c>
      <c r="AD57" s="144">
        <v>3</v>
      </c>
      <c r="AE57" s="144">
        <v>4</v>
      </c>
      <c r="AF57" s="144">
        <v>4</v>
      </c>
      <c r="AG57" s="144">
        <v>4</v>
      </c>
      <c r="AH57" s="144">
        <v>4</v>
      </c>
    </row>
    <row r="58" spans="1:34" ht="12.75">
      <c r="A58" s="267"/>
      <c r="B58" s="259"/>
      <c r="C58" s="259"/>
      <c r="D58" s="259"/>
      <c r="E58" s="259"/>
      <c r="F58" s="259"/>
      <c r="G58" s="259"/>
      <c r="H58" s="259"/>
      <c r="I58" s="259"/>
      <c r="J58" s="259"/>
      <c r="K58" s="259"/>
      <c r="L58" s="259"/>
      <c r="M58" s="258"/>
      <c r="N58" s="258"/>
      <c r="O58" s="259"/>
      <c r="P58" s="259"/>
      <c r="Q58" s="259"/>
      <c r="R58" s="259"/>
      <c r="S58" s="259"/>
      <c r="T58" s="259"/>
      <c r="U58" s="259"/>
      <c r="V58" s="259"/>
      <c r="W58" s="259"/>
      <c r="X58" s="259"/>
      <c r="Y58" s="259"/>
      <c r="Z58" s="110"/>
      <c r="AA58" s="549"/>
      <c r="AB58" s="107"/>
      <c r="AC58" s="143"/>
      <c r="AD58" s="143"/>
      <c r="AE58" s="143"/>
      <c r="AF58" s="143"/>
      <c r="AG58" s="143"/>
      <c r="AH58" s="143"/>
    </row>
    <row r="59" spans="1:34" ht="12.75">
      <c r="A59" s="266" t="s">
        <v>107</v>
      </c>
      <c r="B59" s="259"/>
      <c r="C59" s="259"/>
      <c r="D59" s="259"/>
      <c r="E59" s="259"/>
      <c r="F59" s="259"/>
      <c r="G59" s="259"/>
      <c r="H59" s="259"/>
      <c r="I59" s="259"/>
      <c r="J59" s="259"/>
      <c r="K59" s="259"/>
      <c r="L59" s="259"/>
      <c r="M59" s="258"/>
      <c r="N59" s="258"/>
      <c r="O59" s="259"/>
      <c r="P59" s="259"/>
      <c r="Q59" s="259"/>
      <c r="R59" s="259"/>
      <c r="S59" s="259"/>
      <c r="T59" s="259"/>
      <c r="U59" s="259"/>
      <c r="V59" s="259"/>
      <c r="W59" s="259"/>
      <c r="X59" s="259"/>
      <c r="Y59" s="259"/>
      <c r="Z59" s="259"/>
      <c r="AA59" s="549"/>
      <c r="AB59" s="145"/>
      <c r="AC59" s="144"/>
      <c r="AD59" s="144"/>
      <c r="AE59" s="144"/>
      <c r="AF59" s="144"/>
      <c r="AG59" s="144"/>
      <c r="AH59" s="144"/>
    </row>
    <row r="60" spans="1:34" ht="12.75">
      <c r="A60" s="267" t="s">
        <v>505</v>
      </c>
      <c r="B60" s="259">
        <v>421.9</v>
      </c>
      <c r="C60" s="259">
        <v>551.29999999999995</v>
      </c>
      <c r="D60" s="259">
        <v>588.1</v>
      </c>
      <c r="E60" s="259">
        <v>649.6</v>
      </c>
      <c r="F60" s="259">
        <v>711.4</v>
      </c>
      <c r="G60" s="259">
        <v>807.4</v>
      </c>
      <c r="H60" s="259">
        <v>859</v>
      </c>
      <c r="I60" s="259">
        <v>883.5</v>
      </c>
      <c r="J60" s="259">
        <v>963.4</v>
      </c>
      <c r="K60" s="259"/>
      <c r="L60" s="259">
        <v>1225.0999999999999</v>
      </c>
      <c r="M60" s="258"/>
      <c r="N60" s="258"/>
      <c r="O60" s="259">
        <v>1351.8</v>
      </c>
      <c r="P60" s="259">
        <v>1403.1</v>
      </c>
      <c r="Q60" s="259">
        <v>1395</v>
      </c>
      <c r="R60" s="259">
        <v>1447.9</v>
      </c>
      <c r="S60" s="259">
        <v>1526.8</v>
      </c>
      <c r="T60" s="259">
        <v>1635</v>
      </c>
      <c r="U60" s="259">
        <v>1818.8</v>
      </c>
      <c r="V60" s="259">
        <v>2010.1</v>
      </c>
      <c r="W60" s="259">
        <v>2211.4</v>
      </c>
      <c r="X60" s="259">
        <v>2519.3000000000002</v>
      </c>
      <c r="Y60" s="259">
        <v>2665.7</v>
      </c>
      <c r="Z60" s="259">
        <v>2911.6</v>
      </c>
      <c r="AA60" s="549">
        <v>3185.6</v>
      </c>
      <c r="AB60" s="145">
        <v>3461.8</v>
      </c>
      <c r="AC60" s="144">
        <v>3800.9</v>
      </c>
      <c r="AD60" s="144">
        <v>4207.3999999999996</v>
      </c>
      <c r="AE60" s="144">
        <v>4642.6000000000004</v>
      </c>
      <c r="AF60" s="144">
        <v>5074.3999999999996</v>
      </c>
      <c r="AG60" s="144">
        <v>5525.3</v>
      </c>
      <c r="AH60" s="144">
        <v>6006.5</v>
      </c>
    </row>
    <row r="61" spans="1:34" ht="12.75">
      <c r="A61" s="267" t="s">
        <v>97</v>
      </c>
      <c r="B61" s="267"/>
      <c r="C61" s="267"/>
      <c r="D61" s="267"/>
      <c r="E61" s="267"/>
      <c r="F61" s="267"/>
      <c r="G61" s="258"/>
      <c r="H61" s="258"/>
      <c r="I61" s="258"/>
      <c r="J61" s="258"/>
      <c r="K61" s="258"/>
      <c r="L61" s="258"/>
      <c r="M61" s="258"/>
      <c r="N61" s="258"/>
      <c r="O61" s="259">
        <v>115.2</v>
      </c>
      <c r="P61" s="259">
        <v>123.9</v>
      </c>
      <c r="Q61" s="259">
        <v>126.2</v>
      </c>
      <c r="R61" s="259">
        <v>128.5</v>
      </c>
      <c r="S61" s="259">
        <v>131.5</v>
      </c>
      <c r="T61" s="259">
        <v>135.4</v>
      </c>
      <c r="U61" s="259">
        <v>146.30000000000001</v>
      </c>
      <c r="V61" s="259">
        <v>157</v>
      </c>
      <c r="W61" s="259">
        <v>167.2</v>
      </c>
      <c r="X61" s="259">
        <v>181.4</v>
      </c>
      <c r="Y61" s="259">
        <v>188</v>
      </c>
      <c r="Z61" s="259">
        <v>193.7</v>
      </c>
      <c r="AA61" s="549">
        <v>203.8</v>
      </c>
      <c r="AB61" s="145">
        <v>216</v>
      </c>
      <c r="AC61" s="144">
        <v>230.3</v>
      </c>
      <c r="AD61" s="144">
        <v>246.3</v>
      </c>
      <c r="AE61" s="144">
        <v>262.60000000000002</v>
      </c>
      <c r="AF61" s="144">
        <v>277.3</v>
      </c>
      <c r="AG61" s="144">
        <v>291.7</v>
      </c>
      <c r="AH61" s="144">
        <v>306.39999999999998</v>
      </c>
    </row>
    <row r="62" spans="1:34" ht="12.75">
      <c r="A62" s="267" t="s">
        <v>112</v>
      </c>
      <c r="B62" s="267"/>
      <c r="C62" s="267"/>
      <c r="D62" s="267"/>
      <c r="E62" s="267"/>
      <c r="F62" s="267"/>
      <c r="G62" s="258"/>
      <c r="H62" s="258"/>
      <c r="I62" s="258"/>
      <c r="J62" s="258"/>
      <c r="K62" s="258"/>
      <c r="L62" s="258"/>
      <c r="M62" s="258"/>
      <c r="N62" s="258"/>
      <c r="O62" s="259">
        <v>1173.7</v>
      </c>
      <c r="P62" s="259">
        <v>1132.9000000000001</v>
      </c>
      <c r="Q62" s="259">
        <v>105.5</v>
      </c>
      <c r="R62" s="259">
        <v>1127.0999999999999</v>
      </c>
      <c r="S62" s="259">
        <v>1160.7</v>
      </c>
      <c r="T62" s="259">
        <v>1207.0999999999999</v>
      </c>
      <c r="U62" s="259">
        <v>1243.3</v>
      </c>
      <c r="V62" s="259">
        <v>1280.5999999999999</v>
      </c>
      <c r="W62" s="259">
        <v>1322.9</v>
      </c>
      <c r="X62" s="259">
        <v>1389</v>
      </c>
      <c r="Y62" s="259">
        <v>1418.2</v>
      </c>
      <c r="Z62" s="259">
        <f>Y62*(1+Z63/100)</f>
        <v>1503.2920000000001</v>
      </c>
      <c r="AA62" s="549">
        <v>1563.4</v>
      </c>
      <c r="AB62" s="145">
        <v>1602.5</v>
      </c>
      <c r="AC62" s="144">
        <v>1650.6</v>
      </c>
      <c r="AD62" s="144">
        <v>1708.4</v>
      </c>
      <c r="AE62" s="144">
        <v>1768.2</v>
      </c>
      <c r="AF62" s="144">
        <v>1830.1</v>
      </c>
      <c r="AG62" s="144">
        <v>1894.1</v>
      </c>
      <c r="AH62" s="144">
        <v>1960.4</v>
      </c>
    </row>
    <row r="63" spans="1:34" ht="12.75">
      <c r="A63" s="267" t="s">
        <v>98</v>
      </c>
      <c r="B63" s="267"/>
      <c r="C63" s="267"/>
      <c r="D63" s="267"/>
      <c r="E63" s="267"/>
      <c r="F63" s="267"/>
      <c r="G63" s="258"/>
      <c r="H63" s="258"/>
      <c r="I63" s="258"/>
      <c r="J63" s="258"/>
      <c r="K63" s="258"/>
      <c r="L63" s="258"/>
      <c r="M63" s="258"/>
      <c r="N63" s="258"/>
      <c r="O63" s="259">
        <v>2.9</v>
      </c>
      <c r="P63" s="259">
        <v>-3.5</v>
      </c>
      <c r="Q63" s="259">
        <v>-2.4</v>
      </c>
      <c r="R63" s="259">
        <v>2</v>
      </c>
      <c r="S63" s="259">
        <v>3</v>
      </c>
      <c r="T63" s="259">
        <v>4</v>
      </c>
      <c r="U63" s="259">
        <v>3</v>
      </c>
      <c r="V63" s="259">
        <v>3</v>
      </c>
      <c r="W63" s="259">
        <v>3.3</v>
      </c>
      <c r="X63" s="259">
        <v>5</v>
      </c>
      <c r="Y63" s="259">
        <v>2.1</v>
      </c>
      <c r="Z63" s="259">
        <v>6</v>
      </c>
      <c r="AA63" s="549">
        <v>4</v>
      </c>
      <c r="AB63" s="145">
        <v>2.5</v>
      </c>
      <c r="AC63" s="144">
        <v>3</v>
      </c>
      <c r="AD63" s="144">
        <v>3.5</v>
      </c>
      <c r="AE63" s="144">
        <v>3.5</v>
      </c>
      <c r="AF63" s="144">
        <v>3.5</v>
      </c>
      <c r="AG63" s="144">
        <v>3.5</v>
      </c>
      <c r="AH63" s="144">
        <v>3.5</v>
      </c>
    </row>
    <row r="64" spans="1:34" ht="12.75">
      <c r="A64" s="267"/>
      <c r="B64" s="267"/>
      <c r="C64" s="267"/>
      <c r="D64" s="267"/>
      <c r="E64" s="267"/>
      <c r="F64" s="267"/>
      <c r="G64" s="258"/>
      <c r="H64" s="258"/>
      <c r="I64" s="258"/>
      <c r="J64" s="258"/>
      <c r="K64" s="258"/>
      <c r="L64" s="258"/>
      <c r="M64" s="258"/>
      <c r="N64" s="258"/>
      <c r="O64" s="259"/>
      <c r="P64" s="259"/>
      <c r="Q64" s="259"/>
      <c r="R64" s="259"/>
      <c r="S64" s="259"/>
      <c r="T64" s="259"/>
      <c r="U64" s="259"/>
      <c r="V64" s="259"/>
      <c r="W64" s="259"/>
      <c r="X64" s="259"/>
      <c r="Y64" s="259"/>
      <c r="Z64" s="110"/>
      <c r="AA64" s="259"/>
      <c r="AB64" s="107"/>
      <c r="AC64" s="143"/>
      <c r="AD64" s="143"/>
      <c r="AE64" s="143"/>
      <c r="AF64" s="143"/>
      <c r="AG64" s="143"/>
      <c r="AH64" s="143"/>
    </row>
    <row r="65" spans="1:34" ht="20.100000000000001" customHeight="1">
      <c r="A65" s="617" t="s">
        <v>108</v>
      </c>
      <c r="B65" s="617"/>
      <c r="C65" s="617"/>
      <c r="D65" s="617"/>
      <c r="E65" s="617"/>
      <c r="F65" s="617"/>
      <c r="G65" s="618"/>
      <c r="H65" s="618"/>
      <c r="I65" s="618"/>
      <c r="J65" s="618"/>
      <c r="K65" s="618"/>
      <c r="L65" s="618"/>
      <c r="M65" s="618"/>
      <c r="N65" s="618"/>
      <c r="O65" s="618"/>
      <c r="P65" s="618"/>
      <c r="Q65" s="618"/>
      <c r="R65" s="618"/>
      <c r="S65" s="618"/>
      <c r="T65" s="618"/>
      <c r="U65" s="618"/>
      <c r="V65" s="618"/>
      <c r="W65" s="618"/>
      <c r="X65" s="618"/>
      <c r="Y65" s="618"/>
      <c r="Z65" s="619"/>
      <c r="AA65" s="619"/>
      <c r="AB65" s="620"/>
      <c r="AC65" s="621"/>
      <c r="AD65" s="621"/>
      <c r="AE65" s="621"/>
      <c r="AF65" s="621"/>
      <c r="AG65" s="621"/>
      <c r="AH65" s="621"/>
    </row>
    <row r="66" spans="1:34" ht="12.75">
      <c r="A66" s="267" t="s">
        <v>505</v>
      </c>
      <c r="B66" s="130">
        <v>3045.7</v>
      </c>
      <c r="C66" s="130">
        <v>3076.1</v>
      </c>
      <c r="D66" s="130">
        <v>3605.5</v>
      </c>
      <c r="E66" s="130">
        <v>4223</v>
      </c>
      <c r="F66" s="130">
        <v>4867.1000000000004</v>
      </c>
      <c r="G66" s="130">
        <v>5530.2103703592356</v>
      </c>
      <c r="H66" s="130">
        <v>6194.7652283638399</v>
      </c>
      <c r="I66" s="130">
        <v>6794.7336339524136</v>
      </c>
      <c r="J66" s="130">
        <v>7079.6110145337952</v>
      </c>
      <c r="K66" s="130">
        <v>7803.5855116358662</v>
      </c>
      <c r="L66" s="130">
        <v>8828.2526411261788</v>
      </c>
      <c r="M66" s="130">
        <v>9735.8993883195981</v>
      </c>
      <c r="N66" s="130">
        <v>10396.289593878231</v>
      </c>
      <c r="O66" s="259">
        <v>11871.9</v>
      </c>
      <c r="P66" s="259">
        <v>13241.4</v>
      </c>
      <c r="Q66" s="259">
        <v>13459.3</v>
      </c>
      <c r="R66" s="259">
        <v>15094.7</v>
      </c>
      <c r="S66" s="259">
        <v>16896.5</v>
      </c>
      <c r="T66" s="259">
        <v>18798.400000000001</v>
      </c>
      <c r="U66" s="259">
        <v>21601.3</v>
      </c>
      <c r="V66" s="259">
        <v>22331</v>
      </c>
      <c r="W66" s="259">
        <v>26395.3</v>
      </c>
      <c r="X66" s="259">
        <v>30618.400000000001</v>
      </c>
      <c r="Y66" s="259">
        <v>32133</v>
      </c>
      <c r="Z66" s="259">
        <v>34321.599999999999</v>
      </c>
      <c r="AA66" s="259">
        <v>43279.199999999997</v>
      </c>
      <c r="AB66" s="145">
        <v>47259.7</v>
      </c>
      <c r="AC66" s="144">
        <v>51386.400000000001</v>
      </c>
      <c r="AD66" s="144">
        <v>57337.599999999999</v>
      </c>
      <c r="AE66" s="144">
        <v>62320.6</v>
      </c>
      <c r="AF66" s="144">
        <v>66399.199999999997</v>
      </c>
      <c r="AG66" s="144">
        <v>71026.3</v>
      </c>
      <c r="AH66" s="144">
        <v>75945.7</v>
      </c>
    </row>
    <row r="67" spans="1:34" s="18" customFormat="1" ht="12.75">
      <c r="A67" s="267" t="s">
        <v>97</v>
      </c>
      <c r="B67" s="267"/>
      <c r="C67" s="267"/>
      <c r="D67" s="267"/>
      <c r="E67" s="267"/>
      <c r="F67" s="267"/>
      <c r="G67" s="259">
        <f t="shared" ref="G67:Q67" si="0">100*G66/G68</f>
        <v>71.511841254825754</v>
      </c>
      <c r="H67" s="259">
        <f t="shared" si="0"/>
        <v>82.965111806105526</v>
      </c>
      <c r="I67" s="259">
        <f t="shared" si="0"/>
        <v>85.366186057069115</v>
      </c>
      <c r="J67" s="259">
        <f t="shared" si="0"/>
        <v>94.970442093807122</v>
      </c>
      <c r="K67" s="259">
        <f t="shared" si="0"/>
        <v>100.00005204416911</v>
      </c>
      <c r="L67" s="259">
        <f t="shared" si="0"/>
        <v>111.07010831846996</v>
      </c>
      <c r="M67" s="259">
        <f t="shared" si="0"/>
        <v>125.57208238320486</v>
      </c>
      <c r="N67" s="259">
        <f t="shared" si="0"/>
        <v>134.15187256028415</v>
      </c>
      <c r="O67" s="259">
        <f t="shared" si="0"/>
        <v>150.17456422192427</v>
      </c>
      <c r="P67" s="259">
        <f t="shared" si="0"/>
        <v>160.4551403228152</v>
      </c>
      <c r="Q67" s="259">
        <f t="shared" si="0"/>
        <v>162.17782651130844</v>
      </c>
      <c r="R67" s="259">
        <f t="shared" ref="R67:X67" si="1">(R66/R68)*100</f>
        <v>175.00695636043221</v>
      </c>
      <c r="S67" s="259">
        <f t="shared" si="1"/>
        <v>191.50515697608523</v>
      </c>
      <c r="T67" s="259">
        <f t="shared" si="1"/>
        <v>198.84280561461409</v>
      </c>
      <c r="U67" s="259">
        <f t="shared" si="1"/>
        <v>214.31774662420256</v>
      </c>
      <c r="V67" s="259">
        <f t="shared" si="1"/>
        <v>208.74775650613219</v>
      </c>
      <c r="W67" s="259">
        <f t="shared" si="1"/>
        <v>229.37874218974042</v>
      </c>
      <c r="X67" s="259">
        <f t="shared" si="1"/>
        <v>239.15393507670203</v>
      </c>
      <c r="Y67" s="259">
        <v>233.1</v>
      </c>
      <c r="Z67" s="259">
        <v>237.3</v>
      </c>
      <c r="AA67" s="259">
        <v>264.2</v>
      </c>
      <c r="AB67" s="145">
        <v>257.60000000000002</v>
      </c>
      <c r="AC67" s="144">
        <v>274.7</v>
      </c>
      <c r="AD67" s="144">
        <v>298.10000000000002</v>
      </c>
      <c r="AE67" s="144">
        <v>315.60000000000002</v>
      </c>
      <c r="AF67" s="144">
        <v>327.5</v>
      </c>
      <c r="AG67" s="144">
        <v>341.3</v>
      </c>
      <c r="AH67" s="144">
        <v>355.4</v>
      </c>
    </row>
    <row r="68" spans="1:34" s="18" customFormat="1" ht="12.75">
      <c r="A68" s="267" t="s">
        <v>112</v>
      </c>
      <c r="B68" s="267"/>
      <c r="C68" s="267"/>
      <c r="D68" s="267"/>
      <c r="E68" s="267"/>
      <c r="F68" s="267"/>
      <c r="G68" s="130">
        <v>7733.2792350470309</v>
      </c>
      <c r="H68" s="130">
        <v>7466.7111192972061</v>
      </c>
      <c r="I68" s="130">
        <v>7959.5141212118679</v>
      </c>
      <c r="J68" s="130">
        <v>7454.5414957012663</v>
      </c>
      <c r="K68" s="130">
        <v>7803.5814503267402</v>
      </c>
      <c r="L68" s="130">
        <v>7948.3605218183793</v>
      </c>
      <c r="M68" s="130">
        <v>7753.2355946832377</v>
      </c>
      <c r="N68" s="130">
        <v>7749.6418018365157</v>
      </c>
      <c r="O68" s="259">
        <v>7905.4</v>
      </c>
      <c r="P68" s="259">
        <v>8252.4</v>
      </c>
      <c r="Q68" s="259">
        <v>8299.1</v>
      </c>
      <c r="R68" s="259">
        <v>8625.2000000000007</v>
      </c>
      <c r="S68" s="259">
        <v>8823</v>
      </c>
      <c r="T68" s="259">
        <v>9453.9</v>
      </c>
      <c r="U68" s="259">
        <v>10079.1</v>
      </c>
      <c r="V68" s="259">
        <v>10697.6</v>
      </c>
      <c r="W68" s="259">
        <v>11507.3</v>
      </c>
      <c r="X68" s="259">
        <v>12802.8</v>
      </c>
      <c r="Y68" s="259">
        <v>13785.3</v>
      </c>
      <c r="Z68" s="259">
        <v>14465.2</v>
      </c>
      <c r="AA68" s="259">
        <v>16383</v>
      </c>
      <c r="AB68" s="145">
        <v>18344.3</v>
      </c>
      <c r="AC68" s="144">
        <v>18709.099999999999</v>
      </c>
      <c r="AD68" s="144">
        <v>19233.900000000001</v>
      </c>
      <c r="AE68" s="144">
        <v>19747.7</v>
      </c>
      <c r="AF68" s="144">
        <v>20275.599999999999</v>
      </c>
      <c r="AG68" s="144">
        <v>20808.5</v>
      </c>
      <c r="AH68" s="144">
        <v>21366.799999999999</v>
      </c>
    </row>
    <row r="69" spans="1:34" s="18" customFormat="1" ht="12.75">
      <c r="A69" s="267" t="s">
        <v>109</v>
      </c>
      <c r="B69" s="267"/>
      <c r="C69" s="267"/>
      <c r="D69" s="267"/>
      <c r="E69" s="267"/>
      <c r="F69" s="267"/>
      <c r="G69" s="259"/>
      <c r="H69" s="259">
        <f>(H68/G68-1)*100</f>
        <v>-3.4470256103225183</v>
      </c>
      <c r="I69" s="259">
        <f t="shared" ref="I69:Q69" si="2">(I68/H68-1)*100</f>
        <v>6.6000009112585856</v>
      </c>
      <c r="J69" s="259">
        <f t="shared" si="2"/>
        <v>-6.3442644591189872</v>
      </c>
      <c r="K69" s="259">
        <f t="shared" si="2"/>
        <v>4.682245780330696</v>
      </c>
      <c r="L69" s="259">
        <f t="shared" si="2"/>
        <v>1.8552900666600536</v>
      </c>
      <c r="M69" s="259">
        <f t="shared" si="2"/>
        <v>-2.4549078592940088</v>
      </c>
      <c r="N69" s="259">
        <f t="shared" si="2"/>
        <v>-4.6352168753727163E-2</v>
      </c>
      <c r="O69" s="259">
        <f t="shared" si="2"/>
        <v>2.0098760968096929</v>
      </c>
      <c r="P69" s="259">
        <f t="shared" si="2"/>
        <v>4.3894047107040812</v>
      </c>
      <c r="Q69" s="259">
        <f t="shared" si="2"/>
        <v>0.56589598177501088</v>
      </c>
      <c r="R69" s="259">
        <v>3.9</v>
      </c>
      <c r="S69" s="259">
        <v>2.2999999999999998</v>
      </c>
      <c r="T69" s="259">
        <v>7.2</v>
      </c>
      <c r="U69" s="259">
        <v>6.6</v>
      </c>
      <c r="V69" s="259">
        <v>6.1</v>
      </c>
      <c r="W69" s="259">
        <v>7.6</v>
      </c>
      <c r="X69" s="259">
        <v>11.1</v>
      </c>
      <c r="Y69" s="259">
        <v>8</v>
      </c>
      <c r="Z69" s="259">
        <v>5</v>
      </c>
      <c r="AA69" s="259">
        <v>13.3</v>
      </c>
      <c r="AB69" s="145">
        <v>11.8</v>
      </c>
      <c r="AC69" s="144">
        <v>2</v>
      </c>
      <c r="AD69" s="144">
        <v>2.8</v>
      </c>
      <c r="AE69" s="144">
        <v>2.7</v>
      </c>
      <c r="AF69" s="144">
        <v>2.7</v>
      </c>
      <c r="AG69" s="144">
        <v>2.6</v>
      </c>
      <c r="AH69" s="144">
        <v>2.7</v>
      </c>
    </row>
    <row r="70" spans="1:34" s="18" customFormat="1" ht="12.75">
      <c r="A70" s="267" t="s">
        <v>110</v>
      </c>
      <c r="B70" s="267"/>
      <c r="C70" s="267"/>
      <c r="D70" s="267"/>
      <c r="E70" s="267"/>
      <c r="F70" s="267"/>
      <c r="G70" s="258"/>
      <c r="H70" s="259">
        <f t="shared" ref="H70:Q70" si="3">(H66/G66-1)*100</f>
        <v>12.016809732347223</v>
      </c>
      <c r="I70" s="259">
        <f t="shared" si="3"/>
        <v>9.6850870609512576</v>
      </c>
      <c r="J70" s="259">
        <f t="shared" si="3"/>
        <v>4.1926202840076865</v>
      </c>
      <c r="K70" s="259">
        <f t="shared" si="3"/>
        <v>10.226190331867357</v>
      </c>
      <c r="L70" s="259">
        <f t="shared" si="3"/>
        <v>13.130722127186779</v>
      </c>
      <c r="M70" s="259">
        <f t="shared" si="3"/>
        <v>10.281159637017767</v>
      </c>
      <c r="N70" s="259">
        <f t="shared" si="3"/>
        <v>6.7830426262510457</v>
      </c>
      <c r="O70" s="259"/>
      <c r="P70" s="259">
        <f t="shared" si="3"/>
        <v>11.53564298890657</v>
      </c>
      <c r="Q70" s="259">
        <f t="shared" si="3"/>
        <v>1.6455963870889656</v>
      </c>
      <c r="R70" s="259">
        <v>12.1</v>
      </c>
      <c r="S70" s="259">
        <v>11.9</v>
      </c>
      <c r="T70" s="259">
        <v>11.3</v>
      </c>
      <c r="U70" s="259">
        <v>14.9</v>
      </c>
      <c r="V70" s="259">
        <v>3.4</v>
      </c>
      <c r="W70" s="259">
        <v>18.2</v>
      </c>
      <c r="X70" s="259">
        <v>15.9</v>
      </c>
      <c r="Y70" s="259">
        <v>5.3</v>
      </c>
      <c r="Z70" s="259">
        <v>8.6</v>
      </c>
      <c r="AA70" s="259">
        <f>(AA66/Z66-1)*100</f>
        <v>26.099016362873527</v>
      </c>
      <c r="AB70" s="145">
        <v>8.6999999999999993</v>
      </c>
      <c r="AC70" s="144">
        <v>8.6999999999999993</v>
      </c>
      <c r="AD70" s="144">
        <v>11.6</v>
      </c>
      <c r="AE70" s="144">
        <v>8.6999999999999993</v>
      </c>
      <c r="AF70" s="144">
        <v>6.5</v>
      </c>
      <c r="AG70" s="144">
        <v>7</v>
      </c>
      <c r="AH70" s="144">
        <v>6.9</v>
      </c>
    </row>
    <row r="71" spans="1:34" s="18" customFormat="1" ht="12.75">
      <c r="A71" s="267"/>
      <c r="B71" s="267"/>
      <c r="C71" s="267"/>
      <c r="D71" s="267"/>
      <c r="E71" s="267"/>
      <c r="F71" s="267"/>
      <c r="G71" s="130"/>
      <c r="H71" s="130"/>
      <c r="I71" s="130"/>
      <c r="J71" s="130"/>
      <c r="K71" s="130"/>
      <c r="L71" s="130"/>
      <c r="M71" s="130"/>
      <c r="N71" s="130"/>
      <c r="O71" s="259"/>
      <c r="P71" s="259"/>
      <c r="Q71" s="259"/>
      <c r="R71" s="259"/>
      <c r="S71" s="259"/>
      <c r="T71" s="259"/>
      <c r="U71" s="259"/>
      <c r="V71" s="259"/>
      <c r="W71" s="259"/>
      <c r="X71" s="259"/>
      <c r="Y71" s="259"/>
      <c r="Z71" s="110"/>
      <c r="AA71" s="259"/>
      <c r="AB71" s="107"/>
      <c r="AC71" s="143"/>
      <c r="AD71" s="143"/>
      <c r="AE71" s="143"/>
      <c r="AF71" s="143"/>
      <c r="AG71" s="143"/>
      <c r="AH71" s="143"/>
    </row>
    <row r="72" spans="1:34" s="18" customFormat="1" ht="12.75">
      <c r="A72" s="266" t="s">
        <v>111</v>
      </c>
      <c r="B72" s="266"/>
      <c r="C72" s="266"/>
      <c r="D72" s="266"/>
      <c r="E72" s="266"/>
      <c r="F72" s="266"/>
      <c r="G72" s="130"/>
      <c r="H72" s="130"/>
      <c r="I72" s="130"/>
      <c r="J72" s="130"/>
      <c r="K72" s="130"/>
      <c r="L72" s="130"/>
      <c r="M72" s="130"/>
      <c r="N72" s="130"/>
      <c r="O72" s="259"/>
      <c r="P72" s="259"/>
      <c r="Q72" s="259"/>
      <c r="R72" s="259"/>
      <c r="S72" s="259"/>
      <c r="T72" s="259"/>
      <c r="U72" s="259"/>
      <c r="V72" s="259"/>
      <c r="W72" s="259"/>
      <c r="X72" s="259"/>
      <c r="Y72" s="259"/>
      <c r="Z72" s="259"/>
      <c r="AA72" s="259"/>
      <c r="AB72" s="107"/>
      <c r="AC72" s="143"/>
      <c r="AD72" s="143"/>
      <c r="AE72" s="143"/>
      <c r="AF72" s="143"/>
      <c r="AG72" s="143"/>
      <c r="AH72" s="143"/>
    </row>
    <row r="73" spans="1:34" s="18" customFormat="1" ht="12.75">
      <c r="A73" s="267" t="s">
        <v>505</v>
      </c>
      <c r="B73" s="267"/>
      <c r="C73" s="267"/>
      <c r="D73" s="267"/>
      <c r="E73" s="267"/>
      <c r="F73" s="267"/>
      <c r="G73" s="258"/>
      <c r="H73" s="258"/>
      <c r="I73" s="258"/>
      <c r="J73" s="258"/>
      <c r="K73" s="259">
        <v>7032.9</v>
      </c>
      <c r="L73" s="259">
        <v>6987.8</v>
      </c>
      <c r="M73" s="259">
        <v>7332.7</v>
      </c>
      <c r="N73" s="259">
        <v>7887.3</v>
      </c>
      <c r="O73" s="259">
        <v>9417.7999999999993</v>
      </c>
      <c r="P73" s="259">
        <v>10315.5</v>
      </c>
      <c r="Q73" s="259">
        <v>10261</v>
      </c>
      <c r="R73" s="259">
        <v>11033.1</v>
      </c>
      <c r="S73" s="259">
        <v>11853.8</v>
      </c>
      <c r="T73" s="259">
        <v>13357.5</v>
      </c>
      <c r="U73" s="259">
        <v>15706.4</v>
      </c>
      <c r="V73" s="259">
        <v>17616.099999999999</v>
      </c>
      <c r="W73" s="259">
        <v>20478.400000000001</v>
      </c>
      <c r="X73" s="259">
        <v>24949.4</v>
      </c>
      <c r="Y73" s="259">
        <v>27537.5</v>
      </c>
      <c r="Z73" s="259">
        <v>29708.7</v>
      </c>
      <c r="AA73" s="259">
        <v>31755</v>
      </c>
      <c r="AB73" s="145">
        <v>34157.300000000003</v>
      </c>
      <c r="AC73" s="144">
        <v>37507.4</v>
      </c>
      <c r="AD73" s="144">
        <v>41154.9</v>
      </c>
      <c r="AE73" s="144">
        <v>45208</v>
      </c>
      <c r="AF73" s="144">
        <v>49166</v>
      </c>
      <c r="AG73" s="144">
        <v>53332.2</v>
      </c>
      <c r="AH73" s="144">
        <v>57760.7</v>
      </c>
    </row>
    <row r="74" spans="1:34" s="18" customFormat="1" ht="12.75">
      <c r="A74" s="267" t="s">
        <v>97</v>
      </c>
      <c r="B74" s="267"/>
      <c r="C74" s="267"/>
      <c r="D74" s="267"/>
      <c r="E74" s="267"/>
      <c r="F74" s="267"/>
      <c r="G74" s="258"/>
      <c r="H74" s="258"/>
      <c r="I74" s="258"/>
      <c r="J74" s="258"/>
      <c r="K74" s="258"/>
      <c r="L74" s="258"/>
      <c r="M74" s="258"/>
      <c r="N74" s="258"/>
      <c r="O74" s="259">
        <v>140.19999999999999</v>
      </c>
      <c r="P74" s="259">
        <v>148.9</v>
      </c>
      <c r="Q74" s="259">
        <v>143.69999999999999</v>
      </c>
      <c r="R74" s="259">
        <v>147.1</v>
      </c>
      <c r="S74" s="259">
        <v>152.1</v>
      </c>
      <c r="T74" s="259">
        <v>158.6</v>
      </c>
      <c r="U74" s="259">
        <v>173.3</v>
      </c>
      <c r="V74" s="259">
        <v>181.6</v>
      </c>
      <c r="W74" s="259">
        <v>194.5</v>
      </c>
      <c r="X74" s="259">
        <v>209.5</v>
      </c>
      <c r="Y74" s="259">
        <v>212.1</v>
      </c>
      <c r="Z74" s="259">
        <v>218.3</v>
      </c>
      <c r="AA74" s="259">
        <v>230.6</v>
      </c>
      <c r="AB74" s="145">
        <v>242.8</v>
      </c>
      <c r="AC74" s="144">
        <v>260</v>
      </c>
      <c r="AD74" s="144">
        <v>276.89999999999998</v>
      </c>
      <c r="AE74" s="144">
        <v>293.89999999999998</v>
      </c>
      <c r="AF74" s="144">
        <v>308.89999999999998</v>
      </c>
      <c r="AG74" s="144">
        <v>323.89999999999998</v>
      </c>
      <c r="AH74" s="144">
        <v>339.4</v>
      </c>
    </row>
    <row r="75" spans="1:34" s="18" customFormat="1" ht="12.75">
      <c r="A75" s="267" t="s">
        <v>112</v>
      </c>
      <c r="B75" s="267"/>
      <c r="C75" s="267"/>
      <c r="D75" s="267"/>
      <c r="E75" s="267"/>
      <c r="F75" s="267"/>
      <c r="G75" s="258"/>
      <c r="H75" s="258"/>
      <c r="I75" s="258"/>
      <c r="J75" s="258"/>
      <c r="K75" s="258"/>
      <c r="L75" s="258"/>
      <c r="M75" s="258"/>
      <c r="N75" s="258"/>
      <c r="O75" s="259">
        <v>6718.4</v>
      </c>
      <c r="P75" s="259">
        <v>6926.6</v>
      </c>
      <c r="Q75" s="259">
        <v>7138.9</v>
      </c>
      <c r="R75" s="259">
        <v>7499.3</v>
      </c>
      <c r="S75" s="259">
        <v>7792.5</v>
      </c>
      <c r="T75" s="259">
        <v>8424.2999999999993</v>
      </c>
      <c r="U75" s="259">
        <v>9064.2000000000007</v>
      </c>
      <c r="V75" s="259">
        <v>9700.1</v>
      </c>
      <c r="W75" s="259">
        <v>10529.3</v>
      </c>
      <c r="X75" s="259">
        <v>11940</v>
      </c>
      <c r="Y75" s="259">
        <v>12981.9</v>
      </c>
      <c r="Z75" s="259">
        <v>13608.6</v>
      </c>
      <c r="AA75" s="259">
        <v>13773.1</v>
      </c>
      <c r="AB75" s="145">
        <v>14069.6</v>
      </c>
      <c r="AC75" s="144">
        <v>14425.4</v>
      </c>
      <c r="AD75" s="144">
        <v>14860.2</v>
      </c>
      <c r="AE75" s="144">
        <v>15380.3</v>
      </c>
      <c r="AF75" s="144">
        <v>15915.4</v>
      </c>
      <c r="AG75" s="144">
        <v>16465.599999999999</v>
      </c>
      <c r="AH75" s="144">
        <v>17020.099999999999</v>
      </c>
    </row>
    <row r="76" spans="1:34" s="18" customFormat="1" ht="12.75">
      <c r="A76" s="267" t="s">
        <v>109</v>
      </c>
      <c r="B76" s="267"/>
      <c r="C76" s="267"/>
      <c r="D76" s="267"/>
      <c r="E76" s="267"/>
      <c r="F76" s="267"/>
      <c r="G76" s="258"/>
      <c r="H76" s="258"/>
      <c r="I76" s="258"/>
      <c r="J76" s="258"/>
      <c r="K76" s="258"/>
      <c r="L76" s="258"/>
      <c r="M76" s="258"/>
      <c r="N76" s="258"/>
      <c r="O76" s="259">
        <v>1.5</v>
      </c>
      <c r="P76" s="259">
        <v>2.1</v>
      </c>
      <c r="Q76" s="259">
        <v>3.1</v>
      </c>
      <c r="R76" s="259">
        <v>4.3</v>
      </c>
      <c r="S76" s="259">
        <v>3.9</v>
      </c>
      <c r="T76" s="259">
        <v>8.1</v>
      </c>
      <c r="U76" s="259">
        <v>7.6</v>
      </c>
      <c r="V76" s="259">
        <v>7</v>
      </c>
      <c r="W76" s="259">
        <v>8.5</v>
      </c>
      <c r="X76" s="259">
        <v>13.2</v>
      </c>
      <c r="Y76" s="259">
        <v>9.1</v>
      </c>
      <c r="Z76" s="259">
        <v>4.9000000000000004</v>
      </c>
      <c r="AA76" s="259">
        <v>1.2</v>
      </c>
      <c r="AB76" s="547">
        <v>2</v>
      </c>
      <c r="AC76" s="548">
        <v>2.5</v>
      </c>
      <c r="AD76" s="548">
        <v>3</v>
      </c>
      <c r="AE76" s="548">
        <v>3.5</v>
      </c>
      <c r="AF76" s="548">
        <v>3.5</v>
      </c>
      <c r="AG76" s="548">
        <v>3.5</v>
      </c>
      <c r="AH76" s="548">
        <v>3.4</v>
      </c>
    </row>
    <row r="77" spans="1:34" s="25" customFormat="1" ht="12.75">
      <c r="A77" s="268" t="s">
        <v>110</v>
      </c>
      <c r="B77" s="268"/>
      <c r="C77" s="268"/>
      <c r="D77" s="268"/>
      <c r="E77" s="268"/>
      <c r="F77" s="268"/>
      <c r="G77" s="260"/>
      <c r="H77" s="260"/>
      <c r="I77" s="260"/>
      <c r="J77" s="260"/>
      <c r="K77" s="260"/>
      <c r="L77" s="260"/>
      <c r="M77" s="260"/>
      <c r="N77" s="260"/>
      <c r="O77" s="261">
        <v>17.8</v>
      </c>
      <c r="P77" s="261">
        <v>8.5</v>
      </c>
      <c r="Q77" s="261">
        <v>-0.5</v>
      </c>
      <c r="R77" s="261">
        <v>7.5</v>
      </c>
      <c r="S77" s="261">
        <v>7.4</v>
      </c>
      <c r="T77" s="261">
        <v>12.7</v>
      </c>
      <c r="U77" s="261">
        <v>17.600000000000001</v>
      </c>
      <c r="V77" s="261">
        <v>12.2</v>
      </c>
      <c r="W77" s="261">
        <v>16.2</v>
      </c>
      <c r="X77" s="261">
        <v>21.7</v>
      </c>
      <c r="Y77" s="261">
        <v>10.9</v>
      </c>
      <c r="Z77" s="261">
        <v>9.9</v>
      </c>
      <c r="AA77" s="261">
        <f>(AA73/Z73-1)*100</f>
        <v>6.8878813276918915</v>
      </c>
      <c r="AB77" s="148">
        <v>7.3</v>
      </c>
      <c r="AC77" s="147">
        <v>9.8000000000000007</v>
      </c>
      <c r="AD77" s="147">
        <v>9.6999999999999993</v>
      </c>
      <c r="AE77" s="147">
        <v>9.8000000000000007</v>
      </c>
      <c r="AF77" s="147">
        <v>8.8000000000000007</v>
      </c>
      <c r="AG77" s="147">
        <v>8.5</v>
      </c>
      <c r="AH77" s="147">
        <v>8.3000000000000007</v>
      </c>
    </row>
    <row r="78" spans="1:34" s="18" customFormat="1" ht="12.75">
      <c r="A78" s="611"/>
      <c r="B78" s="611"/>
      <c r="C78" s="611"/>
      <c r="D78" s="611"/>
      <c r="E78" s="611"/>
      <c r="F78" s="611"/>
      <c r="G78" s="612"/>
      <c r="H78" s="612"/>
      <c r="I78" s="612"/>
      <c r="J78" s="612"/>
      <c r="K78" s="612"/>
      <c r="L78" s="612"/>
      <c r="M78" s="612"/>
      <c r="N78" s="612"/>
      <c r="O78" s="613"/>
      <c r="P78" s="613"/>
      <c r="Q78" s="613"/>
      <c r="R78" s="613"/>
      <c r="S78" s="613"/>
      <c r="T78" s="613"/>
      <c r="U78" s="613"/>
      <c r="V78" s="613"/>
      <c r="W78" s="613"/>
      <c r="X78" s="613"/>
      <c r="Y78" s="613"/>
      <c r="Z78" s="613"/>
      <c r="AA78" s="614"/>
      <c r="AB78" s="613"/>
      <c r="AC78" s="613"/>
      <c r="AD78" s="613"/>
      <c r="AE78" s="613"/>
      <c r="AF78" s="613"/>
      <c r="AG78" s="613"/>
      <c r="AH78" s="113"/>
    </row>
    <row r="79" spans="1:34" s="18" customFormat="1" ht="20.25">
      <c r="A79" s="623" t="s">
        <v>484</v>
      </c>
      <c r="B79" s="624"/>
      <c r="C79" s="624"/>
      <c r="D79" s="624"/>
      <c r="E79" s="624"/>
      <c r="F79" s="624"/>
      <c r="G79" s="625"/>
      <c r="H79" s="625"/>
      <c r="I79" s="625"/>
      <c r="J79" s="625"/>
      <c r="K79" s="625"/>
      <c r="L79" s="625"/>
      <c r="M79" s="625"/>
      <c r="N79" s="625"/>
      <c r="O79" s="626"/>
      <c r="P79" s="615"/>
      <c r="Q79" s="615"/>
      <c r="R79" s="615"/>
      <c r="S79" s="615"/>
      <c r="T79" s="615"/>
      <c r="U79" s="615"/>
      <c r="V79" s="615"/>
      <c r="W79" s="615"/>
      <c r="X79" s="615"/>
      <c r="Y79" s="615"/>
      <c r="Z79" s="615"/>
      <c r="AA79" s="616"/>
      <c r="AB79" s="615"/>
      <c r="AC79" s="615"/>
      <c r="AD79" s="615"/>
      <c r="AE79" s="615"/>
      <c r="AF79" s="615"/>
      <c r="AG79" s="615"/>
    </row>
    <row r="80" spans="1:34" s="18" customFormat="1" ht="15.95" customHeight="1">
      <c r="A80" s="627" t="s">
        <v>528</v>
      </c>
      <c r="B80" s="624"/>
      <c r="C80" s="624"/>
      <c r="D80" s="624"/>
      <c r="E80" s="624"/>
      <c r="F80" s="624"/>
      <c r="G80" s="625"/>
      <c r="H80" s="625"/>
      <c r="I80" s="625"/>
      <c r="J80" s="625"/>
      <c r="K80" s="625"/>
      <c r="L80" s="625"/>
      <c r="M80" s="625"/>
      <c r="N80" s="625"/>
      <c r="O80" s="628"/>
      <c r="P80" s="615"/>
      <c r="Q80" s="615"/>
      <c r="R80" s="615"/>
      <c r="S80" s="615"/>
      <c r="T80" s="615"/>
      <c r="U80" s="615"/>
      <c r="V80" s="615"/>
      <c r="W80" s="615"/>
      <c r="X80" s="615"/>
      <c r="Y80" s="615"/>
      <c r="Z80" s="615"/>
      <c r="AA80" s="616"/>
      <c r="AB80" s="615"/>
      <c r="AC80" s="615"/>
      <c r="AD80" s="615"/>
      <c r="AE80" s="615"/>
      <c r="AF80" s="615"/>
      <c r="AG80" s="615"/>
    </row>
    <row r="81" spans="1:34" s="18" customFormat="1" ht="12" customHeight="1">
      <c r="A81" s="629" t="s">
        <v>87</v>
      </c>
      <c r="B81" s="630"/>
      <c r="C81" s="630"/>
      <c r="D81" s="630"/>
      <c r="E81" s="630"/>
      <c r="F81" s="630"/>
      <c r="G81" s="631"/>
      <c r="H81" s="631"/>
      <c r="I81" s="631"/>
      <c r="J81" s="631"/>
      <c r="K81" s="631"/>
      <c r="L81" s="631"/>
      <c r="M81" s="631"/>
      <c r="N81" s="631"/>
      <c r="O81" s="632"/>
      <c r="P81" s="632"/>
      <c r="Q81" s="632"/>
      <c r="R81" s="632"/>
      <c r="S81" s="632"/>
      <c r="T81" s="632"/>
      <c r="U81" s="632"/>
      <c r="V81" s="632"/>
      <c r="W81" s="632"/>
      <c r="X81" s="632"/>
      <c r="Y81" s="632"/>
      <c r="Z81" s="632"/>
      <c r="AA81" s="633"/>
      <c r="AB81" s="739"/>
      <c r="AC81" s="634">
        <v>2016</v>
      </c>
      <c r="AD81" s="634">
        <v>2017</v>
      </c>
      <c r="AE81" s="634">
        <v>2018</v>
      </c>
      <c r="AF81" s="634">
        <v>2019</v>
      </c>
      <c r="AG81" s="634">
        <v>2020</v>
      </c>
      <c r="AH81" s="635"/>
    </row>
    <row r="82" spans="1:34" s="18" customFormat="1" ht="12" customHeight="1">
      <c r="A82" s="636" t="s">
        <v>88</v>
      </c>
      <c r="B82" s="630"/>
      <c r="C82" s="630"/>
      <c r="D82" s="630"/>
      <c r="E82" s="630"/>
      <c r="F82" s="630"/>
      <c r="G82" s="631"/>
      <c r="H82" s="631"/>
      <c r="I82" s="631"/>
      <c r="J82" s="631"/>
      <c r="K82" s="631"/>
      <c r="L82" s="631"/>
      <c r="M82" s="631"/>
      <c r="N82" s="631"/>
      <c r="O82" s="637"/>
      <c r="P82" s="637"/>
      <c r="Q82" s="637"/>
      <c r="R82" s="637"/>
      <c r="S82" s="637"/>
      <c r="T82" s="633"/>
      <c r="U82" s="633"/>
      <c r="V82" s="633"/>
      <c r="W82" s="633"/>
      <c r="X82" s="633"/>
      <c r="Y82" s="633"/>
      <c r="Z82" s="633"/>
      <c r="AA82" s="633"/>
      <c r="AB82" s="410"/>
      <c r="AC82" s="638" t="s">
        <v>90</v>
      </c>
      <c r="AD82" s="638" t="s">
        <v>90</v>
      </c>
      <c r="AE82" s="638" t="s">
        <v>90</v>
      </c>
      <c r="AF82" s="638" t="s">
        <v>90</v>
      </c>
      <c r="AG82" s="638" t="s">
        <v>90</v>
      </c>
      <c r="AH82" s="224"/>
    </row>
    <row r="83" spans="1:34" s="18" customFormat="1" ht="12" customHeight="1">
      <c r="A83" s="615"/>
      <c r="B83" s="615"/>
      <c r="C83" s="615"/>
      <c r="D83" s="615"/>
      <c r="E83" s="615"/>
      <c r="F83" s="615"/>
      <c r="G83" s="639"/>
      <c r="H83" s="639"/>
      <c r="I83" s="639"/>
      <c r="J83" s="639"/>
      <c r="K83" s="639"/>
      <c r="L83" s="639"/>
      <c r="M83" s="639"/>
      <c r="N83" s="639"/>
      <c r="O83" s="632"/>
      <c r="P83" s="632"/>
      <c r="Q83" s="632"/>
      <c r="R83" s="632"/>
      <c r="S83" s="632"/>
      <c r="T83" s="632"/>
      <c r="U83" s="632"/>
      <c r="V83" s="632"/>
      <c r="W83" s="632"/>
      <c r="X83" s="632"/>
      <c r="Y83" s="632"/>
      <c r="Z83" s="632"/>
      <c r="AA83" s="633"/>
      <c r="AB83" s="740"/>
      <c r="AC83" s="640"/>
      <c r="AD83" s="640"/>
      <c r="AE83" s="640"/>
      <c r="AF83" s="640"/>
      <c r="AG83" s="640"/>
      <c r="AH83" s="641"/>
    </row>
    <row r="84" spans="1:34" s="18" customFormat="1" ht="12" customHeight="1">
      <c r="A84" s="630" t="s">
        <v>96</v>
      </c>
      <c r="B84" s="615"/>
      <c r="C84" s="615"/>
      <c r="D84" s="615"/>
      <c r="E84" s="615"/>
      <c r="F84" s="615"/>
      <c r="G84" s="642"/>
      <c r="H84" s="642"/>
      <c r="I84" s="642"/>
      <c r="J84" s="642"/>
      <c r="K84" s="642"/>
      <c r="L84" s="642"/>
      <c r="M84" s="642"/>
      <c r="N84" s="642"/>
      <c r="O84" s="632"/>
      <c r="P84" s="632"/>
      <c r="Q84" s="632"/>
      <c r="R84" s="632"/>
      <c r="S84" s="632"/>
      <c r="T84" s="632"/>
      <c r="U84" s="632"/>
      <c r="V84" s="632"/>
      <c r="W84" s="632"/>
      <c r="X84" s="632"/>
      <c r="Y84" s="632"/>
      <c r="Z84" s="632"/>
      <c r="AA84" s="633"/>
      <c r="AB84" s="741"/>
      <c r="AC84" s="644">
        <v>11679.1</v>
      </c>
      <c r="AD84" s="643">
        <v>12605.4</v>
      </c>
      <c r="AE84" s="643">
        <v>13550</v>
      </c>
      <c r="AF84" s="643">
        <v>14511.9</v>
      </c>
      <c r="AG84" s="643">
        <v>15572.3</v>
      </c>
      <c r="AH84" s="641"/>
    </row>
    <row r="85" spans="1:34" s="18" customFormat="1" ht="12" customHeight="1">
      <c r="A85" s="645" t="s">
        <v>505</v>
      </c>
      <c r="B85" s="615"/>
      <c r="C85" s="615"/>
      <c r="D85" s="615"/>
      <c r="E85" s="615"/>
      <c r="F85" s="615"/>
      <c r="G85" s="646"/>
      <c r="H85" s="646"/>
      <c r="I85" s="646"/>
      <c r="J85" s="646"/>
      <c r="K85" s="646"/>
      <c r="L85" s="646"/>
      <c r="M85" s="646"/>
      <c r="N85" s="646"/>
      <c r="O85" s="633"/>
      <c r="P85" s="633"/>
      <c r="Q85" s="633"/>
      <c r="R85" s="633"/>
      <c r="S85" s="633"/>
      <c r="T85" s="633"/>
      <c r="U85" s="633"/>
      <c r="V85" s="633"/>
      <c r="W85" s="633"/>
      <c r="X85" s="633"/>
      <c r="Y85" s="633"/>
      <c r="Z85" s="632"/>
      <c r="AA85" s="633"/>
      <c r="AB85" s="741"/>
      <c r="AC85" s="644">
        <v>265.8</v>
      </c>
      <c r="AD85" s="643">
        <v>277.5</v>
      </c>
      <c r="AE85" s="644">
        <v>287.8</v>
      </c>
      <c r="AF85" s="643">
        <v>296.2</v>
      </c>
      <c r="AG85" s="643">
        <v>308</v>
      </c>
      <c r="AH85" s="641"/>
    </row>
    <row r="86" spans="1:34" s="18" customFormat="1" ht="12" customHeight="1">
      <c r="A86" s="645" t="s">
        <v>97</v>
      </c>
      <c r="B86" s="615"/>
      <c r="C86" s="615"/>
      <c r="D86" s="615"/>
      <c r="E86" s="615"/>
      <c r="F86" s="615"/>
      <c r="G86" s="632"/>
      <c r="H86" s="647"/>
      <c r="I86" s="647"/>
      <c r="J86" s="647"/>
      <c r="K86" s="647"/>
      <c r="L86" s="647"/>
      <c r="M86" s="647"/>
      <c r="N86" s="647"/>
      <c r="O86" s="633"/>
      <c r="P86" s="633"/>
      <c r="Q86" s="633"/>
      <c r="R86" s="633"/>
      <c r="S86" s="633"/>
      <c r="T86" s="633"/>
      <c r="U86" s="633"/>
      <c r="V86" s="633"/>
      <c r="W86" s="633"/>
      <c r="X86" s="633"/>
      <c r="Y86" s="633"/>
      <c r="Z86" s="632"/>
      <c r="AA86" s="633"/>
      <c r="AB86" s="741"/>
      <c r="AC86" s="644">
        <v>4393.8999999999996</v>
      </c>
      <c r="AD86" s="643">
        <v>4542.7</v>
      </c>
      <c r="AE86" s="644">
        <v>4708.5</v>
      </c>
      <c r="AF86" s="643">
        <v>4899</v>
      </c>
      <c r="AG86" s="643">
        <v>5055.5</v>
      </c>
      <c r="AH86" s="641"/>
    </row>
    <row r="87" spans="1:34" s="18" customFormat="1" ht="12" customHeight="1">
      <c r="A87" s="645" t="s">
        <v>112</v>
      </c>
      <c r="B87" s="615"/>
      <c r="C87" s="615"/>
      <c r="D87" s="615"/>
      <c r="E87" s="615"/>
      <c r="F87" s="615"/>
      <c r="G87" s="632"/>
      <c r="H87" s="647"/>
      <c r="I87" s="647"/>
      <c r="J87" s="647"/>
      <c r="K87" s="647"/>
      <c r="L87" s="647"/>
      <c r="M87" s="647"/>
      <c r="N87" s="647"/>
      <c r="O87" s="632"/>
      <c r="P87" s="632"/>
      <c r="Q87" s="632"/>
      <c r="R87" s="632"/>
      <c r="S87" s="632"/>
      <c r="T87" s="632"/>
      <c r="U87" s="632"/>
      <c r="V87" s="632"/>
      <c r="W87" s="632"/>
      <c r="X87" s="632"/>
      <c r="Y87" s="632"/>
      <c r="Z87" s="632"/>
      <c r="AA87" s="633"/>
      <c r="AB87" s="741"/>
      <c r="AC87" s="644">
        <v>3.8</v>
      </c>
      <c r="AD87" s="644">
        <v>3.4</v>
      </c>
      <c r="AE87" s="644">
        <v>3.6</v>
      </c>
      <c r="AF87" s="643">
        <v>4</v>
      </c>
      <c r="AG87" s="643">
        <v>3.2</v>
      </c>
      <c r="AH87" s="641"/>
    </row>
    <row r="88" spans="1:34" s="18" customFormat="1" ht="12" customHeight="1">
      <c r="A88" s="645" t="s">
        <v>98</v>
      </c>
      <c r="B88" s="615"/>
      <c r="C88" s="615"/>
      <c r="D88" s="615"/>
      <c r="E88" s="615"/>
      <c r="F88" s="615"/>
      <c r="G88" s="632"/>
      <c r="H88" s="647"/>
      <c r="I88" s="647"/>
      <c r="J88" s="647"/>
      <c r="K88" s="647"/>
      <c r="L88" s="647"/>
      <c r="M88" s="647"/>
      <c r="N88" s="647"/>
      <c r="O88" s="632"/>
      <c r="P88" s="632"/>
      <c r="Q88" s="632"/>
      <c r="R88" s="632"/>
      <c r="S88" s="632"/>
      <c r="T88" s="632"/>
      <c r="U88" s="632"/>
      <c r="V88" s="632"/>
      <c r="W88" s="632"/>
      <c r="X88" s="632"/>
      <c r="Y88" s="632"/>
      <c r="Z88" s="632"/>
      <c r="AA88" s="633"/>
      <c r="AB88" s="741"/>
      <c r="AC88" s="644"/>
      <c r="AD88" s="644"/>
      <c r="AE88" s="644"/>
      <c r="AF88" s="643"/>
      <c r="AG88" s="643"/>
      <c r="AH88" s="641"/>
    </row>
    <row r="89" spans="1:34" s="18" customFormat="1" ht="12" customHeight="1">
      <c r="A89" s="630"/>
      <c r="B89" s="615"/>
      <c r="C89" s="615"/>
      <c r="D89" s="615"/>
      <c r="E89" s="615"/>
      <c r="F89" s="615"/>
      <c r="G89" s="632"/>
      <c r="H89" s="632"/>
      <c r="I89" s="632"/>
      <c r="J89" s="632"/>
      <c r="K89" s="632"/>
      <c r="L89" s="632"/>
      <c r="M89" s="632"/>
      <c r="N89" s="632"/>
      <c r="O89" s="632"/>
      <c r="P89" s="632"/>
      <c r="Q89" s="632"/>
      <c r="R89" s="632"/>
      <c r="S89" s="632"/>
      <c r="T89" s="632"/>
      <c r="U89" s="632"/>
      <c r="V89" s="632"/>
      <c r="W89" s="632"/>
      <c r="X89" s="632"/>
      <c r="Y89" s="632"/>
      <c r="Z89" s="632"/>
      <c r="AA89" s="633"/>
      <c r="AB89" s="741"/>
      <c r="AC89" s="644"/>
      <c r="AD89" s="644"/>
      <c r="AE89" s="644"/>
      <c r="AF89" s="643"/>
      <c r="AG89" s="643"/>
      <c r="AH89" s="641"/>
    </row>
    <row r="90" spans="1:34" s="18" customFormat="1" ht="12" customHeight="1">
      <c r="A90" s="630" t="s">
        <v>99</v>
      </c>
      <c r="B90" s="615"/>
      <c r="C90" s="615"/>
      <c r="D90" s="615"/>
      <c r="E90" s="615"/>
      <c r="F90" s="615"/>
      <c r="G90" s="632"/>
      <c r="H90" s="642"/>
      <c r="I90" s="632"/>
      <c r="J90" s="632"/>
      <c r="K90" s="632"/>
      <c r="L90" s="632"/>
      <c r="M90" s="632"/>
      <c r="N90" s="632"/>
      <c r="O90" s="632"/>
      <c r="P90" s="632"/>
      <c r="Q90" s="632"/>
      <c r="R90" s="632"/>
      <c r="S90" s="632"/>
      <c r="T90" s="632"/>
      <c r="U90" s="632"/>
      <c r="V90" s="632"/>
      <c r="W90" s="632"/>
      <c r="X90" s="632"/>
      <c r="Y90" s="632"/>
      <c r="Z90" s="632"/>
      <c r="AA90" s="633"/>
      <c r="AB90" s="741"/>
      <c r="AC90" s="644">
        <v>15009.2</v>
      </c>
      <c r="AD90" s="644">
        <v>14928.2</v>
      </c>
      <c r="AE90" s="644">
        <v>14160.5</v>
      </c>
      <c r="AF90" s="643">
        <v>14074.6</v>
      </c>
      <c r="AG90" s="643">
        <v>14019</v>
      </c>
      <c r="AH90" s="641"/>
    </row>
    <row r="91" spans="1:34" s="18" customFormat="1" ht="12" customHeight="1">
      <c r="A91" s="645" t="s">
        <v>505</v>
      </c>
      <c r="B91" s="615"/>
      <c r="C91" s="615"/>
      <c r="D91" s="615"/>
      <c r="E91" s="615"/>
      <c r="F91" s="615"/>
      <c r="G91" s="632"/>
      <c r="H91" s="632"/>
      <c r="I91" s="632"/>
      <c r="J91" s="632"/>
      <c r="K91" s="632"/>
      <c r="L91" s="632"/>
      <c r="M91" s="632"/>
      <c r="N91" s="632"/>
      <c r="O91" s="632"/>
      <c r="P91" s="632"/>
      <c r="Q91" s="632"/>
      <c r="R91" s="632"/>
      <c r="S91" s="632"/>
      <c r="T91" s="632"/>
      <c r="U91" s="632"/>
      <c r="V91" s="632"/>
      <c r="W91" s="632"/>
      <c r="X91" s="632"/>
      <c r="Y91" s="632"/>
      <c r="Z91" s="632"/>
      <c r="AA91" s="633"/>
      <c r="AB91" s="741"/>
      <c r="AC91" s="644">
        <v>431.3</v>
      </c>
      <c r="AD91" s="644">
        <v>446.6</v>
      </c>
      <c r="AE91" s="644">
        <v>451.1</v>
      </c>
      <c r="AF91" s="643">
        <v>453.1</v>
      </c>
      <c r="AG91" s="643">
        <v>454.4</v>
      </c>
      <c r="AH91" s="641"/>
    </row>
    <row r="92" spans="1:34" s="18" customFormat="1" ht="12" customHeight="1">
      <c r="A92" s="645" t="s">
        <v>97</v>
      </c>
      <c r="B92" s="648"/>
      <c r="C92" s="648"/>
      <c r="D92" s="648"/>
      <c r="E92" s="648"/>
      <c r="F92" s="648"/>
      <c r="G92" s="632"/>
      <c r="H92" s="632"/>
      <c r="I92" s="632"/>
      <c r="J92" s="632"/>
      <c r="K92" s="632"/>
      <c r="L92" s="632"/>
      <c r="M92" s="632"/>
      <c r="N92" s="632"/>
      <c r="O92" s="632"/>
      <c r="P92" s="632"/>
      <c r="Q92" s="632"/>
      <c r="R92" s="632"/>
      <c r="S92" s="632"/>
      <c r="T92" s="632"/>
      <c r="U92" s="632"/>
      <c r="V92" s="632"/>
      <c r="W92" s="632"/>
      <c r="X92" s="632"/>
      <c r="Y92" s="632"/>
      <c r="Z92" s="632"/>
      <c r="AA92" s="633"/>
      <c r="AB92" s="741"/>
      <c r="AC92" s="644">
        <v>3480</v>
      </c>
      <c r="AD92" s="644">
        <v>3342.9</v>
      </c>
      <c r="AE92" s="644">
        <v>3139.1</v>
      </c>
      <c r="AF92" s="643">
        <v>3106.5</v>
      </c>
      <c r="AG92" s="643">
        <v>3085.3</v>
      </c>
      <c r="AH92" s="641"/>
    </row>
    <row r="93" spans="1:34" s="18" customFormat="1" ht="12" customHeight="1">
      <c r="A93" s="645" t="s">
        <v>112</v>
      </c>
      <c r="B93" s="615"/>
      <c r="C93" s="615"/>
      <c r="D93" s="615"/>
      <c r="E93" s="615"/>
      <c r="F93" s="615"/>
      <c r="G93" s="632"/>
      <c r="H93" s="632"/>
      <c r="I93" s="632"/>
      <c r="J93" s="632"/>
      <c r="K93" s="632"/>
      <c r="L93" s="632"/>
      <c r="M93" s="632"/>
      <c r="N93" s="632"/>
      <c r="O93" s="632"/>
      <c r="P93" s="632"/>
      <c r="Q93" s="632"/>
      <c r="R93" s="632"/>
      <c r="S93" s="632"/>
      <c r="T93" s="632"/>
      <c r="U93" s="632"/>
      <c r="V93" s="632"/>
      <c r="W93" s="632"/>
      <c r="X93" s="632"/>
      <c r="Y93" s="632"/>
      <c r="Z93" s="632"/>
      <c r="AA93" s="633"/>
      <c r="AB93" s="741"/>
      <c r="AC93" s="644">
        <v>7.1</v>
      </c>
      <c r="AD93" s="644">
        <v>-3.9</v>
      </c>
      <c r="AE93" s="644">
        <v>-6.1</v>
      </c>
      <c r="AF93" s="643">
        <v>-1</v>
      </c>
      <c r="AG93" s="643">
        <v>-0.7</v>
      </c>
      <c r="AH93" s="641"/>
    </row>
    <row r="94" spans="1:34" s="18" customFormat="1" ht="12" customHeight="1">
      <c r="A94" s="645" t="s">
        <v>98</v>
      </c>
      <c r="B94" s="615"/>
      <c r="C94" s="615"/>
      <c r="D94" s="615"/>
      <c r="E94" s="615"/>
      <c r="F94" s="615"/>
      <c r="G94" s="632"/>
      <c r="H94" s="632"/>
      <c r="I94" s="632"/>
      <c r="J94" s="632"/>
      <c r="K94" s="632"/>
      <c r="L94" s="632"/>
      <c r="M94" s="632"/>
      <c r="N94" s="632"/>
      <c r="O94" s="632"/>
      <c r="P94" s="632"/>
      <c r="Q94" s="632"/>
      <c r="R94" s="632"/>
      <c r="S94" s="632"/>
      <c r="T94" s="632"/>
      <c r="U94" s="632"/>
      <c r="V94" s="632"/>
      <c r="W94" s="632"/>
      <c r="X94" s="632"/>
      <c r="Y94" s="632"/>
      <c r="Z94" s="632"/>
      <c r="AA94" s="633"/>
      <c r="AB94" s="741"/>
      <c r="AC94" s="644"/>
      <c r="AD94" s="644"/>
      <c r="AE94" s="644"/>
      <c r="AF94" s="643"/>
      <c r="AG94" s="643"/>
      <c r="AH94" s="641"/>
    </row>
    <row r="95" spans="1:34" s="18" customFormat="1" ht="12" customHeight="1">
      <c r="A95" s="630"/>
      <c r="B95" s="615"/>
      <c r="C95" s="615"/>
      <c r="D95" s="615"/>
      <c r="E95" s="615"/>
      <c r="F95" s="615"/>
      <c r="G95" s="632"/>
      <c r="H95" s="632"/>
      <c r="I95" s="632"/>
      <c r="J95" s="632"/>
      <c r="K95" s="632"/>
      <c r="L95" s="632"/>
      <c r="M95" s="632"/>
      <c r="N95" s="632"/>
      <c r="O95" s="632"/>
      <c r="P95" s="632"/>
      <c r="Q95" s="632"/>
      <c r="R95" s="632"/>
      <c r="S95" s="632"/>
      <c r="T95" s="632"/>
      <c r="U95" s="632"/>
      <c r="V95" s="632"/>
      <c r="W95" s="632"/>
      <c r="X95" s="632"/>
      <c r="Y95" s="632"/>
      <c r="Z95" s="632"/>
      <c r="AA95" s="633"/>
      <c r="AB95" s="741"/>
      <c r="AC95" s="644"/>
      <c r="AD95" s="644"/>
      <c r="AE95" s="644"/>
      <c r="AF95" s="643"/>
      <c r="AG95" s="643"/>
      <c r="AH95" s="641"/>
    </row>
    <row r="96" spans="1:34" s="18" customFormat="1" ht="12" customHeight="1">
      <c r="A96" s="630" t="s">
        <v>100</v>
      </c>
      <c r="B96" s="648"/>
      <c r="C96" s="648"/>
      <c r="D96" s="648"/>
      <c r="E96" s="648"/>
      <c r="F96" s="648"/>
      <c r="G96" s="632"/>
      <c r="H96" s="632"/>
      <c r="I96" s="632"/>
      <c r="J96" s="632"/>
      <c r="K96" s="632"/>
      <c r="L96" s="632"/>
      <c r="M96" s="632"/>
      <c r="N96" s="632"/>
      <c r="O96" s="632"/>
      <c r="P96" s="632"/>
      <c r="Q96" s="632"/>
      <c r="R96" s="632"/>
      <c r="S96" s="632"/>
      <c r="T96" s="632"/>
      <c r="U96" s="632"/>
      <c r="V96" s="632"/>
      <c r="W96" s="632"/>
      <c r="X96" s="632"/>
      <c r="Y96" s="632"/>
      <c r="Z96" s="632"/>
      <c r="AA96" s="633"/>
      <c r="AB96" s="741"/>
      <c r="AC96" s="644">
        <v>3139.2</v>
      </c>
      <c r="AD96" s="644">
        <v>3528.4</v>
      </c>
      <c r="AE96" s="644">
        <v>3735</v>
      </c>
      <c r="AF96" s="643">
        <v>3817.2</v>
      </c>
      <c r="AG96" s="643">
        <v>3905.6</v>
      </c>
      <c r="AH96" s="641"/>
    </row>
    <row r="97" spans="1:34" s="18" customFormat="1" ht="12" customHeight="1">
      <c r="A97" s="645" t="s">
        <v>505</v>
      </c>
      <c r="B97" s="615"/>
      <c r="C97" s="615"/>
      <c r="D97" s="615"/>
      <c r="E97" s="615"/>
      <c r="F97" s="615"/>
      <c r="G97" s="632"/>
      <c r="H97" s="632"/>
      <c r="I97" s="632"/>
      <c r="J97" s="632"/>
      <c r="K97" s="632"/>
      <c r="L97" s="632"/>
      <c r="M97" s="632"/>
      <c r="N97" s="632"/>
      <c r="O97" s="632"/>
      <c r="P97" s="632"/>
      <c r="Q97" s="632"/>
      <c r="R97" s="632"/>
      <c r="S97" s="632"/>
      <c r="T97" s="632"/>
      <c r="U97" s="632"/>
      <c r="V97" s="632"/>
      <c r="W97" s="632"/>
      <c r="X97" s="632"/>
      <c r="Y97" s="632"/>
      <c r="Z97" s="632"/>
      <c r="AA97" s="633"/>
      <c r="AB97" s="741"/>
      <c r="AC97" s="644">
        <v>442.3</v>
      </c>
      <c r="AD97" s="644">
        <v>453.8</v>
      </c>
      <c r="AE97" s="644">
        <v>458.8</v>
      </c>
      <c r="AF97" s="643">
        <v>466.4</v>
      </c>
      <c r="AG97" s="643">
        <v>474.8</v>
      </c>
      <c r="AH97" s="641"/>
    </row>
    <row r="98" spans="1:34" s="18" customFormat="1" ht="12" customHeight="1">
      <c r="A98" s="645" t="s">
        <v>97</v>
      </c>
      <c r="B98" s="615"/>
      <c r="C98" s="615"/>
      <c r="D98" s="615"/>
      <c r="E98" s="615"/>
      <c r="F98" s="615"/>
      <c r="G98" s="632"/>
      <c r="H98" s="632"/>
      <c r="I98" s="632"/>
      <c r="J98" s="632"/>
      <c r="K98" s="632"/>
      <c r="L98" s="632"/>
      <c r="M98" s="632"/>
      <c r="N98" s="632"/>
      <c r="O98" s="632"/>
      <c r="P98" s="632"/>
      <c r="Q98" s="632"/>
      <c r="R98" s="632"/>
      <c r="S98" s="632"/>
      <c r="T98" s="632"/>
      <c r="U98" s="632"/>
      <c r="V98" s="632"/>
      <c r="W98" s="632"/>
      <c r="X98" s="632"/>
      <c r="Y98" s="632"/>
      <c r="Z98" s="632"/>
      <c r="AA98" s="633"/>
      <c r="AB98" s="741"/>
      <c r="AC98" s="644">
        <v>709.7</v>
      </c>
      <c r="AD98" s="644">
        <v>777.5</v>
      </c>
      <c r="AE98" s="644">
        <v>814.1</v>
      </c>
      <c r="AF98" s="643">
        <v>818.5</v>
      </c>
      <c r="AG98" s="643">
        <v>822.6</v>
      </c>
      <c r="AH98" s="641"/>
    </row>
    <row r="99" spans="1:34" s="18" customFormat="1" ht="12" customHeight="1">
      <c r="A99" s="645" t="s">
        <v>112</v>
      </c>
      <c r="B99" s="648"/>
      <c r="C99" s="648"/>
      <c r="D99" s="648"/>
      <c r="E99" s="648"/>
      <c r="F99" s="648"/>
      <c r="G99" s="632"/>
      <c r="H99" s="632"/>
      <c r="I99" s="632"/>
      <c r="J99" s="632"/>
      <c r="K99" s="632"/>
      <c r="L99" s="632"/>
      <c r="M99" s="632"/>
      <c r="N99" s="632"/>
      <c r="O99" s="632"/>
      <c r="P99" s="632"/>
      <c r="Q99" s="632"/>
      <c r="R99" s="632"/>
      <c r="S99" s="632"/>
      <c r="T99" s="632"/>
      <c r="U99" s="632"/>
      <c r="V99" s="632"/>
      <c r="W99" s="632"/>
      <c r="X99" s="632"/>
      <c r="Y99" s="632"/>
      <c r="Z99" s="632"/>
      <c r="AA99" s="633"/>
      <c r="AB99" s="741"/>
      <c r="AC99" s="644">
        <v>9.3000000000000007</v>
      </c>
      <c r="AD99" s="644">
        <v>9.5</v>
      </c>
      <c r="AE99" s="644">
        <v>4.7</v>
      </c>
      <c r="AF99" s="643">
        <v>0.5</v>
      </c>
      <c r="AG99" s="643">
        <v>0.5</v>
      </c>
      <c r="AH99" s="641"/>
    </row>
    <row r="100" spans="1:34" s="18" customFormat="1" ht="12" customHeight="1">
      <c r="A100" s="645" t="s">
        <v>98</v>
      </c>
      <c r="B100" s="615"/>
      <c r="C100" s="615"/>
      <c r="D100" s="615"/>
      <c r="E100" s="615"/>
      <c r="F100" s="615"/>
      <c r="G100" s="632"/>
      <c r="H100" s="632"/>
      <c r="I100" s="632"/>
      <c r="J100" s="632"/>
      <c r="K100" s="632"/>
      <c r="L100" s="632"/>
      <c r="M100" s="632"/>
      <c r="N100" s="632"/>
      <c r="O100" s="632"/>
      <c r="P100" s="632"/>
      <c r="Q100" s="632"/>
      <c r="R100" s="632"/>
      <c r="S100" s="632"/>
      <c r="T100" s="632"/>
      <c r="U100" s="632"/>
      <c r="V100" s="632"/>
      <c r="W100" s="632"/>
      <c r="X100" s="632"/>
      <c r="Y100" s="632"/>
      <c r="Z100" s="632"/>
      <c r="AA100" s="633"/>
      <c r="AB100" s="741"/>
      <c r="AC100" s="644"/>
      <c r="AD100" s="644"/>
      <c r="AE100" s="644"/>
      <c r="AF100" s="643"/>
      <c r="AG100" s="643"/>
      <c r="AH100" s="641"/>
    </row>
    <row r="101" spans="1:34" s="18" customFormat="1" ht="12" customHeight="1">
      <c r="A101" s="630"/>
      <c r="B101" s="615"/>
      <c r="C101" s="615"/>
      <c r="D101" s="615"/>
      <c r="E101" s="615"/>
      <c r="F101" s="615"/>
      <c r="G101" s="632"/>
      <c r="H101" s="632"/>
      <c r="I101" s="632"/>
      <c r="J101" s="632"/>
      <c r="K101" s="632"/>
      <c r="L101" s="632"/>
      <c r="M101" s="632"/>
      <c r="N101" s="632"/>
      <c r="O101" s="632"/>
      <c r="P101" s="632"/>
      <c r="Q101" s="632"/>
      <c r="R101" s="632"/>
      <c r="S101" s="632"/>
      <c r="T101" s="632"/>
      <c r="U101" s="632"/>
      <c r="V101" s="632"/>
      <c r="W101" s="632"/>
      <c r="X101" s="632"/>
      <c r="Y101" s="632"/>
      <c r="Z101" s="632"/>
      <c r="AA101" s="633"/>
      <c r="AB101" s="741"/>
      <c r="AC101" s="644"/>
      <c r="AD101" s="644"/>
      <c r="AE101" s="644"/>
      <c r="AF101" s="643"/>
      <c r="AG101" s="643"/>
      <c r="AH101" s="641"/>
    </row>
    <row r="102" spans="1:34" s="18" customFormat="1" ht="12" customHeight="1">
      <c r="A102" s="630" t="s">
        <v>101</v>
      </c>
      <c r="B102" s="615"/>
      <c r="C102" s="615"/>
      <c r="D102" s="615"/>
      <c r="E102" s="615"/>
      <c r="F102" s="615"/>
      <c r="G102" s="632"/>
      <c r="H102" s="632"/>
      <c r="I102" s="632"/>
      <c r="J102" s="632"/>
      <c r="K102" s="632"/>
      <c r="L102" s="632"/>
      <c r="M102" s="632"/>
      <c r="N102" s="632"/>
      <c r="O102" s="632"/>
      <c r="P102" s="632"/>
      <c r="Q102" s="632"/>
      <c r="R102" s="632"/>
      <c r="S102" s="632"/>
      <c r="T102" s="632"/>
      <c r="U102" s="632"/>
      <c r="V102" s="632"/>
      <c r="W102" s="632"/>
      <c r="X102" s="632"/>
      <c r="Y102" s="632"/>
      <c r="Z102" s="632"/>
      <c r="AA102" s="633"/>
      <c r="AB102" s="741"/>
      <c r="AC102" s="644">
        <v>3173.5</v>
      </c>
      <c r="AD102" s="644">
        <v>3465.3</v>
      </c>
      <c r="AE102" s="644">
        <v>3785.6</v>
      </c>
      <c r="AF102" s="643">
        <v>4134</v>
      </c>
      <c r="AG102" s="643">
        <v>4514.8999999999996</v>
      </c>
      <c r="AH102" s="641"/>
    </row>
    <row r="103" spans="1:34" s="18" customFormat="1" ht="12" customHeight="1">
      <c r="A103" s="645" t="s">
        <v>505</v>
      </c>
      <c r="B103" s="648"/>
      <c r="C103" s="648"/>
      <c r="D103" s="648"/>
      <c r="E103" s="648"/>
      <c r="F103" s="648"/>
      <c r="G103" s="632"/>
      <c r="H103" s="632"/>
      <c r="I103" s="632"/>
      <c r="J103" s="632"/>
      <c r="K103" s="632"/>
      <c r="L103" s="632"/>
      <c r="M103" s="632"/>
      <c r="N103" s="632"/>
      <c r="O103" s="632"/>
      <c r="P103" s="632"/>
      <c r="Q103" s="632"/>
      <c r="R103" s="632"/>
      <c r="S103" s="632"/>
      <c r="T103" s="632"/>
      <c r="U103" s="632"/>
      <c r="V103" s="632"/>
      <c r="W103" s="632"/>
      <c r="X103" s="632"/>
      <c r="Y103" s="632"/>
      <c r="Z103" s="632"/>
      <c r="AA103" s="633"/>
      <c r="AB103" s="741"/>
      <c r="AC103" s="644">
        <v>251.7</v>
      </c>
      <c r="AD103" s="644">
        <v>264.3</v>
      </c>
      <c r="AE103" s="644">
        <v>277.60000000000002</v>
      </c>
      <c r="AF103" s="643">
        <v>291.5</v>
      </c>
      <c r="AG103" s="643">
        <v>306.10000000000002</v>
      </c>
      <c r="AH103" s="641"/>
    </row>
    <row r="104" spans="1:34" s="18" customFormat="1" ht="12" customHeight="1">
      <c r="A104" s="645" t="s">
        <v>97</v>
      </c>
      <c r="B104" s="615"/>
      <c r="C104" s="615"/>
      <c r="D104" s="615"/>
      <c r="E104" s="615"/>
      <c r="F104" s="615"/>
      <c r="G104" s="632"/>
      <c r="H104" s="632"/>
      <c r="I104" s="632"/>
      <c r="J104" s="632"/>
      <c r="K104" s="632"/>
      <c r="L104" s="632"/>
      <c r="M104" s="632"/>
      <c r="N104" s="632"/>
      <c r="O104" s="632"/>
      <c r="P104" s="632"/>
      <c r="Q104" s="632"/>
      <c r="R104" s="632"/>
      <c r="S104" s="632"/>
      <c r="T104" s="632"/>
      <c r="U104" s="632"/>
      <c r="V104" s="632"/>
      <c r="W104" s="632"/>
      <c r="X104" s="632"/>
      <c r="Y104" s="632"/>
      <c r="Z104" s="632"/>
      <c r="AA104" s="633"/>
      <c r="AB104" s="741"/>
      <c r="AC104" s="644">
        <v>1260.7</v>
      </c>
      <c r="AD104" s="644">
        <v>1311.1</v>
      </c>
      <c r="AE104" s="644">
        <v>1363.6</v>
      </c>
      <c r="AF104" s="643">
        <v>1418.1</v>
      </c>
      <c r="AG104" s="643">
        <v>1474.9</v>
      </c>
      <c r="AH104" s="641"/>
    </row>
    <row r="105" spans="1:34" s="18" customFormat="1" ht="12" customHeight="1">
      <c r="A105" s="645" t="s">
        <v>112</v>
      </c>
      <c r="B105" s="615"/>
      <c r="C105" s="615"/>
      <c r="D105" s="615"/>
      <c r="E105" s="615"/>
      <c r="F105" s="615"/>
      <c r="G105" s="647"/>
      <c r="H105" s="647"/>
      <c r="I105" s="647"/>
      <c r="J105" s="647"/>
      <c r="K105" s="647"/>
      <c r="L105" s="647"/>
      <c r="M105" s="647"/>
      <c r="N105" s="647"/>
      <c r="O105" s="632"/>
      <c r="P105" s="632"/>
      <c r="Q105" s="632"/>
      <c r="R105" s="632"/>
      <c r="S105" s="632"/>
      <c r="T105" s="632"/>
      <c r="U105" s="632"/>
      <c r="V105" s="632"/>
      <c r="W105" s="632"/>
      <c r="X105" s="632"/>
      <c r="Y105" s="632"/>
      <c r="Z105" s="632"/>
      <c r="AA105" s="633"/>
      <c r="AB105" s="741"/>
      <c r="AC105" s="644">
        <v>4</v>
      </c>
      <c r="AD105" s="644">
        <v>4</v>
      </c>
      <c r="AE105" s="644">
        <v>4</v>
      </c>
      <c r="AF105" s="643">
        <v>4</v>
      </c>
      <c r="AG105" s="643">
        <v>4</v>
      </c>
      <c r="AH105" s="641"/>
    </row>
    <row r="106" spans="1:34" s="18" customFormat="1" ht="12" customHeight="1">
      <c r="A106" s="645" t="s">
        <v>98</v>
      </c>
      <c r="B106" s="615"/>
      <c r="C106" s="615"/>
      <c r="D106" s="615"/>
      <c r="E106" s="615"/>
      <c r="F106" s="615"/>
      <c r="G106" s="647"/>
      <c r="H106" s="647"/>
      <c r="I106" s="647"/>
      <c r="J106" s="647"/>
      <c r="K106" s="647"/>
      <c r="L106" s="647"/>
      <c r="M106" s="647"/>
      <c r="N106" s="647"/>
      <c r="O106" s="632"/>
      <c r="P106" s="632"/>
      <c r="Q106" s="632"/>
      <c r="R106" s="632"/>
      <c r="S106" s="632"/>
      <c r="T106" s="632"/>
      <c r="U106" s="632"/>
      <c r="V106" s="632"/>
      <c r="W106" s="632"/>
      <c r="X106" s="632"/>
      <c r="Y106" s="632"/>
      <c r="Z106" s="632"/>
      <c r="AA106" s="633"/>
      <c r="AB106" s="741"/>
      <c r="AC106" s="644"/>
      <c r="AD106" s="644"/>
      <c r="AE106" s="644"/>
      <c r="AF106" s="643"/>
      <c r="AG106" s="643"/>
      <c r="AH106" s="641"/>
    </row>
    <row r="107" spans="1:34" s="18" customFormat="1" ht="12" customHeight="1">
      <c r="A107" s="630"/>
      <c r="B107" s="615"/>
      <c r="C107" s="615"/>
      <c r="D107" s="615"/>
      <c r="E107" s="615"/>
      <c r="F107" s="615"/>
      <c r="G107" s="647"/>
      <c r="H107" s="647"/>
      <c r="I107" s="647"/>
      <c r="J107" s="647"/>
      <c r="K107" s="647"/>
      <c r="L107" s="647"/>
      <c r="M107" s="647"/>
      <c r="N107" s="647"/>
      <c r="O107" s="632"/>
      <c r="P107" s="632"/>
      <c r="Q107" s="632"/>
      <c r="R107" s="632"/>
      <c r="S107" s="632"/>
      <c r="T107" s="632"/>
      <c r="U107" s="632"/>
      <c r="V107" s="632"/>
      <c r="W107" s="632"/>
      <c r="X107" s="632"/>
      <c r="Y107" s="632"/>
      <c r="Z107" s="632"/>
      <c r="AA107" s="633"/>
      <c r="AB107" s="741"/>
      <c r="AC107" s="644"/>
      <c r="AD107" s="644"/>
      <c r="AE107" s="644"/>
      <c r="AF107" s="643"/>
      <c r="AG107" s="643"/>
      <c r="AH107" s="641"/>
    </row>
    <row r="108" spans="1:34" s="18" customFormat="1" ht="12" customHeight="1">
      <c r="A108" s="630" t="s">
        <v>102</v>
      </c>
      <c r="B108" s="615"/>
      <c r="C108" s="615"/>
      <c r="D108" s="615"/>
      <c r="E108" s="615"/>
      <c r="F108" s="615"/>
      <c r="G108" s="632"/>
      <c r="H108" s="632"/>
      <c r="I108" s="632"/>
      <c r="J108" s="632"/>
      <c r="K108" s="632"/>
      <c r="L108" s="632"/>
      <c r="M108" s="632"/>
      <c r="N108" s="632"/>
      <c r="O108" s="632"/>
      <c r="P108" s="632"/>
      <c r="Q108" s="632"/>
      <c r="R108" s="632"/>
      <c r="S108" s="632"/>
      <c r="T108" s="632"/>
      <c r="U108" s="632"/>
      <c r="V108" s="632"/>
      <c r="W108" s="632"/>
      <c r="X108" s="632"/>
      <c r="Y108" s="632"/>
      <c r="Z108" s="632"/>
      <c r="AA108" s="633"/>
      <c r="AB108" s="741"/>
      <c r="AC108" s="644">
        <v>1108.2</v>
      </c>
      <c r="AD108" s="644">
        <v>1210.0999999999999</v>
      </c>
      <c r="AE108" s="644">
        <v>1321.9</v>
      </c>
      <c r="AF108" s="643">
        <v>1443.6</v>
      </c>
      <c r="AG108" s="643">
        <v>1576.6</v>
      </c>
      <c r="AH108" s="641"/>
    </row>
    <row r="109" spans="1:34" s="18" customFormat="1" ht="12" customHeight="1">
      <c r="A109" s="645" t="s">
        <v>505</v>
      </c>
      <c r="B109" s="615"/>
      <c r="C109" s="615"/>
      <c r="D109" s="615"/>
      <c r="E109" s="615"/>
      <c r="F109" s="615"/>
      <c r="G109" s="647"/>
      <c r="H109" s="647"/>
      <c r="I109" s="647"/>
      <c r="J109" s="647"/>
      <c r="K109" s="647"/>
      <c r="L109" s="647"/>
      <c r="M109" s="647"/>
      <c r="N109" s="647"/>
      <c r="O109" s="632"/>
      <c r="P109" s="632"/>
      <c r="Q109" s="632"/>
      <c r="R109" s="632"/>
      <c r="S109" s="632"/>
      <c r="T109" s="632"/>
      <c r="U109" s="632"/>
      <c r="V109" s="632"/>
      <c r="W109" s="632"/>
      <c r="X109" s="632"/>
      <c r="Y109" s="632"/>
      <c r="Z109" s="632"/>
      <c r="AA109" s="633"/>
      <c r="AB109" s="741"/>
      <c r="AC109" s="644">
        <v>412.6</v>
      </c>
      <c r="AD109" s="644">
        <v>433.2</v>
      </c>
      <c r="AE109" s="644">
        <v>455.1</v>
      </c>
      <c r="AF109" s="643">
        <v>477.8</v>
      </c>
      <c r="AG109" s="643">
        <v>501.8</v>
      </c>
      <c r="AH109" s="641"/>
    </row>
    <row r="110" spans="1:34" s="18" customFormat="1" ht="12" customHeight="1">
      <c r="A110" s="645" t="s">
        <v>97</v>
      </c>
      <c r="B110" s="615"/>
      <c r="C110" s="615"/>
      <c r="D110" s="615"/>
      <c r="E110" s="615"/>
      <c r="F110" s="615"/>
      <c r="G110" s="647"/>
      <c r="H110" s="647"/>
      <c r="I110" s="647"/>
      <c r="J110" s="647"/>
      <c r="K110" s="647"/>
      <c r="L110" s="647"/>
      <c r="M110" s="647"/>
      <c r="N110" s="647"/>
      <c r="O110" s="632"/>
      <c r="P110" s="632"/>
      <c r="Q110" s="632"/>
      <c r="R110" s="632"/>
      <c r="S110" s="632"/>
      <c r="T110" s="632"/>
      <c r="U110" s="632"/>
      <c r="V110" s="632"/>
      <c r="W110" s="632"/>
      <c r="X110" s="632"/>
      <c r="Y110" s="632"/>
      <c r="Z110" s="632"/>
      <c r="AA110" s="633"/>
      <c r="AB110" s="741"/>
      <c r="AC110" s="644">
        <v>268.60000000000002</v>
      </c>
      <c r="AD110" s="644">
        <v>279.3</v>
      </c>
      <c r="AE110" s="644">
        <v>290.5</v>
      </c>
      <c r="AF110" s="643">
        <v>302.10000000000002</v>
      </c>
      <c r="AG110" s="643">
        <v>314.2</v>
      </c>
      <c r="AH110" s="641"/>
    </row>
    <row r="111" spans="1:34" s="18" customFormat="1" ht="12" customHeight="1">
      <c r="A111" s="645" t="s">
        <v>112</v>
      </c>
      <c r="B111" s="615"/>
      <c r="C111" s="615"/>
      <c r="D111" s="615"/>
      <c r="E111" s="615"/>
      <c r="F111" s="615"/>
      <c r="G111" s="647"/>
      <c r="H111" s="647"/>
      <c r="I111" s="647"/>
      <c r="J111" s="647"/>
      <c r="K111" s="647"/>
      <c r="L111" s="647"/>
      <c r="M111" s="647"/>
      <c r="N111" s="647"/>
      <c r="O111" s="632"/>
      <c r="P111" s="632"/>
      <c r="Q111" s="632"/>
      <c r="R111" s="632"/>
      <c r="S111" s="632"/>
      <c r="T111" s="632"/>
      <c r="U111" s="632"/>
      <c r="V111" s="632"/>
      <c r="W111" s="632"/>
      <c r="X111" s="632"/>
      <c r="Y111" s="632"/>
      <c r="Z111" s="632"/>
      <c r="AA111" s="633"/>
      <c r="AB111" s="741"/>
      <c r="AC111" s="644">
        <v>5</v>
      </c>
      <c r="AD111" s="644">
        <v>4</v>
      </c>
      <c r="AE111" s="644">
        <v>4</v>
      </c>
      <c r="AF111" s="643">
        <v>4</v>
      </c>
      <c r="AG111" s="643">
        <v>4</v>
      </c>
      <c r="AH111" s="641"/>
    </row>
    <row r="112" spans="1:34" s="18" customFormat="1" ht="12" customHeight="1">
      <c r="A112" s="645" t="s">
        <v>98</v>
      </c>
      <c r="B112" s="615"/>
      <c r="C112" s="615"/>
      <c r="D112" s="615"/>
      <c r="E112" s="615"/>
      <c r="F112" s="615"/>
      <c r="G112" s="632"/>
      <c r="H112" s="632"/>
      <c r="I112" s="632"/>
      <c r="J112" s="632"/>
      <c r="K112" s="632"/>
      <c r="L112" s="632"/>
      <c r="M112" s="632"/>
      <c r="N112" s="632"/>
      <c r="O112" s="632"/>
      <c r="P112" s="632"/>
      <c r="Q112" s="632"/>
      <c r="R112" s="632"/>
      <c r="S112" s="632"/>
      <c r="T112" s="632"/>
      <c r="U112" s="632"/>
      <c r="V112" s="632"/>
      <c r="W112" s="632"/>
      <c r="X112" s="632"/>
      <c r="Y112" s="632"/>
      <c r="Z112" s="632"/>
      <c r="AA112" s="633"/>
      <c r="AB112" s="741"/>
      <c r="AC112" s="644"/>
      <c r="AD112" s="644"/>
      <c r="AE112" s="644"/>
      <c r="AF112" s="643"/>
      <c r="AG112" s="643"/>
      <c r="AH112" s="641"/>
    </row>
    <row r="113" spans="1:34" s="18" customFormat="1" ht="12" customHeight="1">
      <c r="A113" s="645"/>
      <c r="B113" s="615"/>
      <c r="C113" s="615"/>
      <c r="D113" s="615"/>
      <c r="E113" s="615"/>
      <c r="F113" s="615"/>
      <c r="G113" s="632"/>
      <c r="H113" s="632"/>
      <c r="I113" s="632"/>
      <c r="J113" s="632"/>
      <c r="K113" s="632"/>
      <c r="L113" s="632"/>
      <c r="M113" s="632"/>
      <c r="N113" s="632"/>
      <c r="O113" s="632"/>
      <c r="P113" s="632"/>
      <c r="Q113" s="632"/>
      <c r="R113" s="632"/>
      <c r="S113" s="632"/>
      <c r="T113" s="632"/>
      <c r="U113" s="632"/>
      <c r="V113" s="632"/>
      <c r="W113" s="632"/>
      <c r="X113" s="632"/>
      <c r="Y113" s="632"/>
      <c r="Z113" s="632"/>
      <c r="AA113" s="633"/>
      <c r="AB113" s="741"/>
      <c r="AC113" s="644"/>
      <c r="AD113" s="644"/>
      <c r="AE113" s="644"/>
      <c r="AF113" s="643"/>
      <c r="AG113" s="643"/>
      <c r="AH113" s="641"/>
    </row>
    <row r="114" spans="1:34" s="18" customFormat="1" ht="12" customHeight="1">
      <c r="A114" s="630" t="s">
        <v>103</v>
      </c>
      <c r="B114" s="615"/>
      <c r="C114" s="615"/>
      <c r="D114" s="615"/>
      <c r="E114" s="615"/>
      <c r="F114" s="615"/>
      <c r="G114" s="632"/>
      <c r="H114" s="632"/>
      <c r="I114" s="632"/>
      <c r="J114" s="632"/>
      <c r="K114" s="632"/>
      <c r="L114" s="632"/>
      <c r="M114" s="632"/>
      <c r="N114" s="632"/>
      <c r="O114" s="632"/>
      <c r="P114" s="632"/>
      <c r="Q114" s="632"/>
      <c r="R114" s="632"/>
      <c r="S114" s="632"/>
      <c r="T114" s="632"/>
      <c r="U114" s="632"/>
      <c r="V114" s="632"/>
      <c r="W114" s="632"/>
      <c r="X114" s="632"/>
      <c r="Y114" s="632"/>
      <c r="Z114" s="632"/>
      <c r="AA114" s="633"/>
      <c r="AB114" s="741"/>
      <c r="AC114" s="644">
        <v>8419.1</v>
      </c>
      <c r="AD114" s="644">
        <v>9148.9</v>
      </c>
      <c r="AE114" s="644">
        <v>9898.5</v>
      </c>
      <c r="AF114" s="643">
        <v>10705.5</v>
      </c>
      <c r="AG114" s="643">
        <v>11579.4</v>
      </c>
      <c r="AH114" s="641"/>
    </row>
    <row r="115" spans="1:34" s="18" customFormat="1" ht="12" customHeight="1">
      <c r="A115" s="645" t="s">
        <v>505</v>
      </c>
      <c r="B115" s="615"/>
      <c r="C115" s="615"/>
      <c r="D115" s="615"/>
      <c r="E115" s="615"/>
      <c r="F115" s="615"/>
      <c r="G115" s="632"/>
      <c r="H115" s="632"/>
      <c r="I115" s="632"/>
      <c r="J115" s="632"/>
      <c r="K115" s="632"/>
      <c r="L115" s="632"/>
      <c r="M115" s="632"/>
      <c r="N115" s="632"/>
      <c r="O115" s="632"/>
      <c r="P115" s="632"/>
      <c r="Q115" s="632"/>
      <c r="R115" s="632"/>
      <c r="S115" s="632"/>
      <c r="T115" s="632"/>
      <c r="U115" s="632"/>
      <c r="V115" s="632"/>
      <c r="W115" s="632"/>
      <c r="X115" s="632"/>
      <c r="Y115" s="632"/>
      <c r="Z115" s="632"/>
      <c r="AA115" s="633"/>
      <c r="AB115" s="741"/>
      <c r="AC115" s="644">
        <v>255.7</v>
      </c>
      <c r="AD115" s="644">
        <v>268.5</v>
      </c>
      <c r="AE115" s="644">
        <v>282.10000000000002</v>
      </c>
      <c r="AF115" s="643">
        <v>296.2</v>
      </c>
      <c r="AG115" s="643">
        <v>311</v>
      </c>
      <c r="AH115" s="641"/>
    </row>
    <row r="116" spans="1:34" s="18" customFormat="1" ht="12" customHeight="1">
      <c r="A116" s="645" t="s">
        <v>97</v>
      </c>
      <c r="B116" s="615"/>
      <c r="C116" s="615"/>
      <c r="D116" s="615"/>
      <c r="E116" s="615"/>
      <c r="F116" s="615"/>
      <c r="G116" s="632"/>
      <c r="H116" s="632"/>
      <c r="I116" s="632"/>
      <c r="J116" s="632"/>
      <c r="K116" s="632"/>
      <c r="L116" s="632"/>
      <c r="M116" s="632"/>
      <c r="N116" s="632"/>
      <c r="O116" s="632"/>
      <c r="P116" s="632"/>
      <c r="Q116" s="632"/>
      <c r="R116" s="632"/>
      <c r="S116" s="632"/>
      <c r="T116" s="632"/>
      <c r="U116" s="632"/>
      <c r="V116" s="632"/>
      <c r="W116" s="632"/>
      <c r="X116" s="632"/>
      <c r="Y116" s="632"/>
      <c r="Z116" s="632"/>
      <c r="AA116" s="633"/>
      <c r="AB116" s="741"/>
      <c r="AC116" s="644">
        <v>3292</v>
      </c>
      <c r="AD116" s="644">
        <v>3407.2</v>
      </c>
      <c r="AE116" s="644">
        <v>3509.4</v>
      </c>
      <c r="AF116" s="643">
        <v>3614.7</v>
      </c>
      <c r="AG116" s="643">
        <v>3723.1</v>
      </c>
      <c r="AH116" s="641"/>
    </row>
    <row r="117" spans="1:34" s="18" customFormat="1" ht="12" customHeight="1">
      <c r="A117" s="645" t="s">
        <v>112</v>
      </c>
      <c r="B117" s="615"/>
      <c r="C117" s="615"/>
      <c r="D117" s="615"/>
      <c r="E117" s="615"/>
      <c r="F117" s="615"/>
      <c r="G117" s="632"/>
      <c r="H117" s="632"/>
      <c r="I117" s="632"/>
      <c r="J117" s="632"/>
      <c r="K117" s="632"/>
      <c r="L117" s="632"/>
      <c r="M117" s="632"/>
      <c r="N117" s="632"/>
      <c r="O117" s="632"/>
      <c r="P117" s="632"/>
      <c r="Q117" s="632"/>
      <c r="R117" s="632"/>
      <c r="S117" s="632"/>
      <c r="T117" s="632"/>
      <c r="U117" s="632"/>
      <c r="V117" s="632"/>
      <c r="W117" s="632"/>
      <c r="X117" s="632"/>
      <c r="Y117" s="632"/>
      <c r="Z117" s="632"/>
      <c r="AA117" s="633"/>
      <c r="AB117" s="741"/>
      <c r="AC117" s="644">
        <v>3</v>
      </c>
      <c r="AD117" s="644">
        <v>3.5</v>
      </c>
      <c r="AE117" s="644">
        <v>3</v>
      </c>
      <c r="AF117" s="643">
        <v>3</v>
      </c>
      <c r="AG117" s="643">
        <v>3</v>
      </c>
      <c r="AH117" s="641"/>
    </row>
    <row r="118" spans="1:34" s="18" customFormat="1" ht="12" customHeight="1">
      <c r="A118" s="645" t="s">
        <v>98</v>
      </c>
      <c r="B118" s="615"/>
      <c r="C118" s="615"/>
      <c r="D118" s="615"/>
      <c r="E118" s="615"/>
      <c r="F118" s="615"/>
      <c r="G118" s="632"/>
      <c r="H118" s="632"/>
      <c r="I118" s="632"/>
      <c r="J118" s="632"/>
      <c r="K118" s="632"/>
      <c r="L118" s="632"/>
      <c r="M118" s="632"/>
      <c r="N118" s="632"/>
      <c r="O118" s="632"/>
      <c r="P118" s="632"/>
      <c r="Q118" s="632"/>
      <c r="R118" s="632"/>
      <c r="S118" s="632"/>
      <c r="T118" s="632"/>
      <c r="U118" s="632"/>
      <c r="V118" s="632"/>
      <c r="W118" s="632"/>
      <c r="X118" s="632"/>
      <c r="Y118" s="632"/>
      <c r="Z118" s="632"/>
      <c r="AA118" s="633"/>
      <c r="AB118" s="741"/>
      <c r="AC118" s="644"/>
      <c r="AD118" s="644"/>
      <c r="AE118" s="644"/>
      <c r="AF118" s="643"/>
      <c r="AG118" s="643"/>
      <c r="AH118" s="641"/>
    </row>
    <row r="119" spans="1:34" s="18" customFormat="1" ht="12" customHeight="1">
      <c r="A119" s="630"/>
      <c r="B119" s="615"/>
      <c r="C119" s="615"/>
      <c r="D119" s="615"/>
      <c r="E119" s="615"/>
      <c r="F119" s="615"/>
      <c r="G119" s="632"/>
      <c r="H119" s="632"/>
      <c r="I119" s="632"/>
      <c r="J119" s="632"/>
      <c r="K119" s="632"/>
      <c r="L119" s="632"/>
      <c r="M119" s="632"/>
      <c r="N119" s="632"/>
      <c r="O119" s="632"/>
      <c r="P119" s="632"/>
      <c r="Q119" s="632"/>
      <c r="R119" s="632"/>
      <c r="S119" s="632"/>
      <c r="T119" s="632"/>
      <c r="U119" s="632"/>
      <c r="V119" s="632"/>
      <c r="W119" s="632"/>
      <c r="X119" s="632"/>
      <c r="Y119" s="632"/>
      <c r="Z119" s="632"/>
      <c r="AA119" s="633"/>
      <c r="AB119" s="741"/>
      <c r="AC119" s="644"/>
      <c r="AD119" s="644"/>
      <c r="AE119" s="644"/>
      <c r="AF119" s="643"/>
      <c r="AG119" s="643"/>
      <c r="AH119" s="641"/>
    </row>
    <row r="120" spans="1:34" s="18" customFormat="1" ht="12" customHeight="1">
      <c r="A120" s="630" t="s">
        <v>104</v>
      </c>
      <c r="B120" s="615"/>
      <c r="C120" s="615"/>
      <c r="D120" s="615"/>
      <c r="E120" s="615"/>
      <c r="F120" s="615"/>
      <c r="G120" s="632"/>
      <c r="H120" s="632"/>
      <c r="I120" s="632"/>
      <c r="J120" s="632"/>
      <c r="K120" s="632"/>
      <c r="L120" s="632"/>
      <c r="M120" s="632"/>
      <c r="N120" s="632"/>
      <c r="O120" s="632"/>
      <c r="P120" s="632"/>
      <c r="Q120" s="632"/>
      <c r="R120" s="632"/>
      <c r="S120" s="632"/>
      <c r="T120" s="632"/>
      <c r="U120" s="632"/>
      <c r="V120" s="632"/>
      <c r="W120" s="632"/>
      <c r="X120" s="632"/>
      <c r="Y120" s="632"/>
      <c r="Z120" s="632"/>
      <c r="AA120" s="633"/>
      <c r="AB120" s="741"/>
      <c r="AC120" s="644">
        <v>4300.3999999999996</v>
      </c>
      <c r="AD120" s="644">
        <v>4740.8999999999996</v>
      </c>
      <c r="AE120" s="644">
        <v>5204</v>
      </c>
      <c r="AF120" s="643">
        <v>5682.9</v>
      </c>
      <c r="AG120" s="643">
        <v>6206.5</v>
      </c>
      <c r="AH120" s="641"/>
    </row>
    <row r="121" spans="1:34" s="18" customFormat="1" ht="12" customHeight="1">
      <c r="A121" s="645" t="s">
        <v>505</v>
      </c>
      <c r="B121" s="615"/>
      <c r="C121" s="615"/>
      <c r="D121" s="615"/>
      <c r="E121" s="615"/>
      <c r="F121" s="615"/>
      <c r="G121" s="632"/>
      <c r="H121" s="632"/>
      <c r="I121" s="632"/>
      <c r="J121" s="632"/>
      <c r="K121" s="632"/>
      <c r="L121" s="632"/>
      <c r="M121" s="632"/>
      <c r="N121" s="632"/>
      <c r="O121" s="632"/>
      <c r="P121" s="632"/>
      <c r="Q121" s="632"/>
      <c r="R121" s="632"/>
      <c r="S121" s="632"/>
      <c r="T121" s="632"/>
      <c r="U121" s="632"/>
      <c r="V121" s="632"/>
      <c r="W121" s="632"/>
      <c r="X121" s="632"/>
      <c r="Y121" s="632"/>
      <c r="Z121" s="632"/>
      <c r="AA121" s="633"/>
      <c r="AB121" s="741"/>
      <c r="AC121" s="644">
        <v>290.89999999999998</v>
      </c>
      <c r="AD121" s="644">
        <v>305.39999999999998</v>
      </c>
      <c r="AE121" s="644">
        <v>320.8</v>
      </c>
      <c r="AF121" s="643">
        <v>336.8</v>
      </c>
      <c r="AG121" s="643">
        <v>353.7</v>
      </c>
      <c r="AH121" s="641"/>
    </row>
    <row r="122" spans="1:34" s="18" customFormat="1" ht="12" customHeight="1">
      <c r="A122" s="645" t="s">
        <v>97</v>
      </c>
      <c r="B122" s="615"/>
      <c r="C122" s="615"/>
      <c r="D122" s="615"/>
      <c r="E122" s="615"/>
      <c r="F122" s="615"/>
      <c r="G122" s="632"/>
      <c r="H122" s="632"/>
      <c r="I122" s="632"/>
      <c r="J122" s="632"/>
      <c r="K122" s="632"/>
      <c r="L122" s="632"/>
      <c r="M122" s="632"/>
      <c r="N122" s="632"/>
      <c r="O122" s="632"/>
      <c r="P122" s="632"/>
      <c r="Q122" s="632"/>
      <c r="R122" s="632"/>
      <c r="S122" s="632"/>
      <c r="T122" s="632"/>
      <c r="U122" s="632"/>
      <c r="V122" s="632"/>
      <c r="W122" s="632"/>
      <c r="X122" s="632"/>
      <c r="Y122" s="632"/>
      <c r="Z122" s="632"/>
      <c r="AA122" s="633"/>
      <c r="AB122" s="741"/>
      <c r="AC122" s="644">
        <v>1478.5</v>
      </c>
      <c r="AD122" s="644">
        <v>1552.5</v>
      </c>
      <c r="AE122" s="644">
        <v>1622.3</v>
      </c>
      <c r="AF122" s="643">
        <v>1687.2</v>
      </c>
      <c r="AG122" s="643">
        <v>1754.7</v>
      </c>
      <c r="AH122" s="641"/>
    </row>
    <row r="123" spans="1:34" s="18" customFormat="1" ht="12" customHeight="1">
      <c r="A123" s="645" t="s">
        <v>112</v>
      </c>
      <c r="B123" s="615"/>
      <c r="C123" s="615"/>
      <c r="D123" s="615"/>
      <c r="E123" s="615"/>
      <c r="F123" s="615"/>
      <c r="G123" s="632"/>
      <c r="H123" s="632"/>
      <c r="I123" s="632"/>
      <c r="J123" s="632"/>
      <c r="K123" s="632"/>
      <c r="L123" s="632"/>
      <c r="M123" s="632"/>
      <c r="N123" s="632"/>
      <c r="O123" s="632"/>
      <c r="P123" s="632"/>
      <c r="Q123" s="632"/>
      <c r="R123" s="632"/>
      <c r="S123" s="632"/>
      <c r="T123" s="632"/>
      <c r="U123" s="632"/>
      <c r="V123" s="632"/>
      <c r="W123" s="632"/>
      <c r="X123" s="632"/>
      <c r="Y123" s="632"/>
      <c r="Z123" s="632"/>
      <c r="AA123" s="633"/>
      <c r="AB123" s="741"/>
      <c r="AC123" s="644">
        <v>3</v>
      </c>
      <c r="AD123" s="644">
        <v>5</v>
      </c>
      <c r="AE123" s="644">
        <v>4.5</v>
      </c>
      <c r="AF123" s="643">
        <v>4</v>
      </c>
      <c r="AG123" s="643">
        <v>4</v>
      </c>
      <c r="AH123" s="641"/>
    </row>
    <row r="124" spans="1:34" s="18" customFormat="1" ht="12" customHeight="1">
      <c r="A124" s="645" t="s">
        <v>98</v>
      </c>
      <c r="B124" s="615"/>
      <c r="C124" s="615"/>
      <c r="D124" s="615"/>
      <c r="E124" s="615"/>
      <c r="F124" s="615"/>
      <c r="G124" s="632"/>
      <c r="H124" s="632"/>
      <c r="I124" s="632"/>
      <c r="J124" s="632"/>
      <c r="K124" s="632"/>
      <c r="L124" s="632"/>
      <c r="M124" s="632"/>
      <c r="N124" s="632"/>
      <c r="O124" s="632"/>
      <c r="P124" s="632"/>
      <c r="Q124" s="632"/>
      <c r="R124" s="632"/>
      <c r="S124" s="632"/>
      <c r="T124" s="632"/>
      <c r="U124" s="632"/>
      <c r="V124" s="632"/>
      <c r="W124" s="632"/>
      <c r="X124" s="632"/>
      <c r="Y124" s="632"/>
      <c r="Z124" s="632"/>
      <c r="AA124" s="633"/>
      <c r="AB124" s="741"/>
      <c r="AC124" s="644"/>
      <c r="AD124" s="644"/>
      <c r="AE124" s="644"/>
      <c r="AF124" s="643"/>
      <c r="AG124" s="643"/>
      <c r="AH124" s="641"/>
    </row>
    <row r="125" spans="1:34" s="18" customFormat="1" ht="12" customHeight="1">
      <c r="A125" s="630"/>
      <c r="B125" s="615"/>
      <c r="C125" s="615"/>
      <c r="D125" s="615"/>
      <c r="E125" s="615"/>
      <c r="F125" s="615"/>
      <c r="G125" s="632"/>
      <c r="H125" s="632"/>
      <c r="I125" s="632"/>
      <c r="J125" s="632"/>
      <c r="K125" s="632"/>
      <c r="L125" s="632"/>
      <c r="M125" s="632"/>
      <c r="N125" s="632"/>
      <c r="O125" s="632"/>
      <c r="P125" s="632"/>
      <c r="Q125" s="632"/>
      <c r="R125" s="632"/>
      <c r="S125" s="632"/>
      <c r="T125" s="632"/>
      <c r="U125" s="632"/>
      <c r="V125" s="632"/>
      <c r="W125" s="632"/>
      <c r="X125" s="632"/>
      <c r="Y125" s="632"/>
      <c r="Z125" s="632"/>
      <c r="AA125" s="633"/>
      <c r="AB125" s="741"/>
      <c r="AC125" s="644"/>
      <c r="AD125" s="644"/>
      <c r="AE125" s="644"/>
      <c r="AF125" s="643"/>
      <c r="AG125" s="643"/>
      <c r="AH125" s="641"/>
    </row>
    <row r="126" spans="1:34" s="18" customFormat="1" ht="12" customHeight="1">
      <c r="A126" s="630" t="s">
        <v>105</v>
      </c>
      <c r="B126" s="615"/>
      <c r="C126" s="615"/>
      <c r="D126" s="615"/>
      <c r="E126" s="615"/>
      <c r="F126" s="615"/>
      <c r="G126" s="632"/>
      <c r="H126" s="632"/>
      <c r="I126" s="632"/>
      <c r="J126" s="632"/>
      <c r="K126" s="632"/>
      <c r="L126" s="632"/>
      <c r="M126" s="632"/>
      <c r="N126" s="632"/>
      <c r="O126" s="632"/>
      <c r="P126" s="632"/>
      <c r="Q126" s="632"/>
      <c r="R126" s="632"/>
      <c r="S126" s="632"/>
      <c r="T126" s="632"/>
      <c r="U126" s="632"/>
      <c r="V126" s="632"/>
      <c r="W126" s="632"/>
      <c r="X126" s="632"/>
      <c r="Y126" s="632"/>
      <c r="Z126" s="632"/>
      <c r="AA126" s="633"/>
      <c r="AB126" s="741"/>
      <c r="AC126" s="644">
        <v>1655.9</v>
      </c>
      <c r="AD126" s="644">
        <v>1808.2</v>
      </c>
      <c r="AE126" s="644">
        <v>1984.8</v>
      </c>
      <c r="AF126" s="643">
        <v>2167.5</v>
      </c>
      <c r="AG126" s="643">
        <v>2367.1999999999998</v>
      </c>
      <c r="AH126" s="641"/>
    </row>
    <row r="127" spans="1:34" s="18" customFormat="1" ht="12" customHeight="1">
      <c r="A127" s="645" t="s">
        <v>505</v>
      </c>
      <c r="B127" s="615"/>
      <c r="C127" s="615"/>
      <c r="D127" s="615"/>
      <c r="E127" s="615"/>
      <c r="F127" s="615"/>
      <c r="G127" s="632"/>
      <c r="H127" s="632"/>
      <c r="I127" s="632"/>
      <c r="J127" s="632"/>
      <c r="K127" s="632"/>
      <c r="L127" s="632"/>
      <c r="M127" s="632"/>
      <c r="N127" s="632"/>
      <c r="O127" s="632"/>
      <c r="P127" s="632"/>
      <c r="Q127" s="632"/>
      <c r="R127" s="632"/>
      <c r="S127" s="632"/>
      <c r="T127" s="632"/>
      <c r="U127" s="632"/>
      <c r="V127" s="632"/>
      <c r="W127" s="632"/>
      <c r="X127" s="632"/>
      <c r="Y127" s="632"/>
      <c r="Z127" s="632"/>
      <c r="AA127" s="633"/>
      <c r="AB127" s="741"/>
      <c r="AC127" s="644">
        <v>146.80000000000001</v>
      </c>
      <c r="AD127" s="644">
        <v>154.1</v>
      </c>
      <c r="AE127" s="644">
        <v>161.9</v>
      </c>
      <c r="AF127" s="643">
        <v>170</v>
      </c>
      <c r="AG127" s="643">
        <v>178.5</v>
      </c>
      <c r="AH127" s="641"/>
    </row>
    <row r="128" spans="1:34" s="18" customFormat="1" ht="12" customHeight="1">
      <c r="A128" s="645" t="s">
        <v>97</v>
      </c>
      <c r="B128" s="615"/>
      <c r="C128" s="615"/>
      <c r="D128" s="615"/>
      <c r="E128" s="615"/>
      <c r="F128" s="615"/>
      <c r="G128" s="632"/>
      <c r="H128" s="632"/>
      <c r="I128" s="632"/>
      <c r="J128" s="632"/>
      <c r="K128" s="632"/>
      <c r="L128" s="632"/>
      <c r="M128" s="632"/>
      <c r="N128" s="632"/>
      <c r="O128" s="632"/>
      <c r="P128" s="632"/>
      <c r="Q128" s="632"/>
      <c r="R128" s="632"/>
      <c r="S128" s="632"/>
      <c r="T128" s="632"/>
      <c r="U128" s="632"/>
      <c r="V128" s="632"/>
      <c r="W128" s="632"/>
      <c r="X128" s="632"/>
      <c r="Y128" s="632"/>
      <c r="Z128" s="632"/>
      <c r="AA128" s="633"/>
      <c r="AB128" s="741"/>
      <c r="AC128" s="644">
        <v>1128.3</v>
      </c>
      <c r="AD128" s="644">
        <v>1173.4000000000001</v>
      </c>
      <c r="AE128" s="644">
        <v>1226.2</v>
      </c>
      <c r="AF128" s="643">
        <v>1275.3</v>
      </c>
      <c r="AG128" s="643">
        <v>1326.3</v>
      </c>
      <c r="AH128" s="641"/>
    </row>
    <row r="129" spans="1:34" s="18" customFormat="1" ht="12" customHeight="1">
      <c r="A129" s="645" t="s">
        <v>112</v>
      </c>
      <c r="B129" s="615"/>
      <c r="C129" s="615"/>
      <c r="D129" s="615"/>
      <c r="E129" s="615"/>
      <c r="F129" s="615"/>
      <c r="G129" s="632"/>
      <c r="H129" s="632"/>
      <c r="I129" s="632"/>
      <c r="J129" s="632"/>
      <c r="K129" s="632"/>
      <c r="L129" s="632"/>
      <c r="M129" s="632"/>
      <c r="N129" s="632"/>
      <c r="O129" s="632"/>
      <c r="P129" s="632"/>
      <c r="Q129" s="632"/>
      <c r="R129" s="632"/>
      <c r="S129" s="632"/>
      <c r="T129" s="632"/>
      <c r="U129" s="632"/>
      <c r="V129" s="632"/>
      <c r="W129" s="632"/>
      <c r="X129" s="632"/>
      <c r="Y129" s="632"/>
      <c r="Z129" s="632"/>
      <c r="AA129" s="633"/>
      <c r="AB129" s="741"/>
      <c r="AC129" s="644">
        <v>4</v>
      </c>
      <c r="AD129" s="644">
        <v>4</v>
      </c>
      <c r="AE129" s="644">
        <v>4.5</v>
      </c>
      <c r="AF129" s="643">
        <v>4</v>
      </c>
      <c r="AG129" s="643">
        <v>4</v>
      </c>
      <c r="AH129" s="641"/>
    </row>
    <row r="130" spans="1:34" s="18" customFormat="1" ht="12" customHeight="1">
      <c r="A130" s="645" t="s">
        <v>98</v>
      </c>
      <c r="B130" s="615"/>
      <c r="C130" s="615"/>
      <c r="D130" s="615"/>
      <c r="E130" s="615"/>
      <c r="F130" s="615"/>
      <c r="G130" s="632"/>
      <c r="H130" s="632"/>
      <c r="I130" s="632"/>
      <c r="J130" s="632"/>
      <c r="K130" s="632"/>
      <c r="L130" s="632"/>
      <c r="M130" s="632"/>
      <c r="N130" s="632"/>
      <c r="O130" s="632"/>
      <c r="P130" s="632"/>
      <c r="Q130" s="632"/>
      <c r="R130" s="632"/>
      <c r="S130" s="632"/>
      <c r="T130" s="632"/>
      <c r="U130" s="632"/>
      <c r="V130" s="632"/>
      <c r="W130" s="632"/>
      <c r="X130" s="632"/>
      <c r="Y130" s="632"/>
      <c r="Z130" s="632"/>
      <c r="AA130" s="633"/>
      <c r="AB130" s="741"/>
      <c r="AC130" s="644"/>
      <c r="AD130" s="644"/>
      <c r="AE130" s="644"/>
      <c r="AF130" s="643"/>
      <c r="AG130" s="643"/>
      <c r="AH130" s="641"/>
    </row>
    <row r="131" spans="1:34" s="18" customFormat="1" ht="12" customHeight="1">
      <c r="A131" s="630"/>
      <c r="B131" s="615"/>
      <c r="C131" s="615"/>
      <c r="D131" s="615"/>
      <c r="E131" s="615"/>
      <c r="F131" s="615"/>
      <c r="G131" s="632"/>
      <c r="H131" s="632"/>
      <c r="I131" s="632"/>
      <c r="J131" s="632"/>
      <c r="K131" s="632"/>
      <c r="L131" s="632"/>
      <c r="M131" s="632"/>
      <c r="N131" s="632"/>
      <c r="O131" s="632"/>
      <c r="P131" s="632"/>
      <c r="Q131" s="632"/>
      <c r="R131" s="632"/>
      <c r="S131" s="632"/>
      <c r="T131" s="632"/>
      <c r="U131" s="632"/>
      <c r="V131" s="632"/>
      <c r="W131" s="632"/>
      <c r="X131" s="632"/>
      <c r="Y131" s="632"/>
      <c r="Z131" s="632"/>
      <c r="AA131" s="633"/>
      <c r="AB131" s="741"/>
      <c r="AC131" s="644"/>
      <c r="AD131" s="644"/>
      <c r="AE131" s="644"/>
      <c r="AF131" s="643"/>
      <c r="AG131" s="643"/>
      <c r="AH131" s="641"/>
    </row>
    <row r="132" spans="1:34" s="18" customFormat="1" ht="12" customHeight="1">
      <c r="A132" s="630" t="s">
        <v>106</v>
      </c>
      <c r="B132" s="615"/>
      <c r="C132" s="615"/>
      <c r="D132" s="615"/>
      <c r="E132" s="615"/>
      <c r="F132" s="615"/>
      <c r="G132" s="632"/>
      <c r="H132" s="632"/>
      <c r="I132" s="632"/>
      <c r="J132" s="632"/>
      <c r="K132" s="632"/>
      <c r="L132" s="632"/>
      <c r="M132" s="632"/>
      <c r="N132" s="632"/>
      <c r="O132" s="632"/>
      <c r="P132" s="632"/>
      <c r="Q132" s="632"/>
      <c r="R132" s="632"/>
      <c r="S132" s="632"/>
      <c r="T132" s="632"/>
      <c r="U132" s="632"/>
      <c r="V132" s="632"/>
      <c r="W132" s="632"/>
      <c r="X132" s="632"/>
      <c r="Y132" s="632"/>
      <c r="Z132" s="632"/>
      <c r="AA132" s="633"/>
      <c r="AB132" s="741"/>
      <c r="AC132" s="644">
        <v>2245.6</v>
      </c>
      <c r="AD132" s="644">
        <v>2428.4</v>
      </c>
      <c r="AE132" s="644">
        <v>2652.9</v>
      </c>
      <c r="AF132" s="643">
        <v>2852.5</v>
      </c>
      <c r="AG132" s="643">
        <v>3067.4</v>
      </c>
      <c r="AH132" s="641"/>
    </row>
    <row r="133" spans="1:34" s="18" customFormat="1" ht="12" customHeight="1">
      <c r="A133" s="645" t="s">
        <v>505</v>
      </c>
      <c r="B133" s="615"/>
      <c r="C133" s="615"/>
      <c r="D133" s="615"/>
      <c r="E133" s="615"/>
      <c r="F133" s="615"/>
      <c r="G133" s="632"/>
      <c r="H133" s="632"/>
      <c r="I133" s="632"/>
      <c r="J133" s="632"/>
      <c r="K133" s="632"/>
      <c r="L133" s="632"/>
      <c r="M133" s="632"/>
      <c r="N133" s="632"/>
      <c r="O133" s="632"/>
      <c r="P133" s="632"/>
      <c r="Q133" s="632"/>
      <c r="R133" s="632"/>
      <c r="S133" s="632"/>
      <c r="T133" s="632"/>
      <c r="U133" s="632"/>
      <c r="V133" s="632"/>
      <c r="W133" s="632"/>
      <c r="X133" s="632"/>
      <c r="Y133" s="632"/>
      <c r="Z133" s="632"/>
      <c r="AA133" s="633"/>
      <c r="AB133" s="741"/>
      <c r="AC133" s="644">
        <v>286.3</v>
      </c>
      <c r="AD133" s="644">
        <v>300.60000000000002</v>
      </c>
      <c r="AE133" s="644">
        <v>315.8</v>
      </c>
      <c r="AF133" s="643">
        <v>331.6</v>
      </c>
      <c r="AG133" s="643">
        <v>348.2</v>
      </c>
      <c r="AH133" s="641"/>
    </row>
    <row r="134" spans="1:34" s="18" customFormat="1" ht="12" customHeight="1">
      <c r="A134" s="645" t="s">
        <v>97</v>
      </c>
      <c r="B134" s="615"/>
      <c r="C134" s="615"/>
      <c r="D134" s="615"/>
      <c r="E134" s="615"/>
      <c r="F134" s="615"/>
      <c r="G134" s="632"/>
      <c r="H134" s="632"/>
      <c r="I134" s="632"/>
      <c r="J134" s="632"/>
      <c r="K134" s="632"/>
      <c r="L134" s="632"/>
      <c r="M134" s="632"/>
      <c r="N134" s="632"/>
      <c r="O134" s="632"/>
      <c r="P134" s="632"/>
      <c r="Q134" s="632"/>
      <c r="R134" s="632"/>
      <c r="S134" s="632"/>
      <c r="T134" s="632"/>
      <c r="U134" s="632"/>
      <c r="V134" s="632"/>
      <c r="W134" s="632"/>
      <c r="X134" s="632"/>
      <c r="Y134" s="632"/>
      <c r="Z134" s="632"/>
      <c r="AA134" s="633"/>
      <c r="AB134" s="741"/>
      <c r="AC134" s="644">
        <v>784.3</v>
      </c>
      <c r="AD134" s="644">
        <v>807.8</v>
      </c>
      <c r="AE134" s="644">
        <v>840.1</v>
      </c>
      <c r="AF134" s="643">
        <v>860.3</v>
      </c>
      <c r="AG134" s="643">
        <v>880.9</v>
      </c>
      <c r="AH134" s="641"/>
    </row>
    <row r="135" spans="1:34" s="18" customFormat="1" ht="12" customHeight="1">
      <c r="A135" s="645" t="s">
        <v>112</v>
      </c>
      <c r="B135" s="615"/>
      <c r="C135" s="615"/>
      <c r="D135" s="615"/>
      <c r="E135" s="615"/>
      <c r="F135" s="615"/>
      <c r="G135" s="632"/>
      <c r="H135" s="632"/>
      <c r="I135" s="632"/>
      <c r="J135" s="632"/>
      <c r="K135" s="632"/>
      <c r="L135" s="632"/>
      <c r="M135" s="632"/>
      <c r="N135" s="632"/>
      <c r="O135" s="632"/>
      <c r="P135" s="632"/>
      <c r="Q135" s="632"/>
      <c r="R135" s="632"/>
      <c r="S135" s="632"/>
      <c r="T135" s="632"/>
      <c r="U135" s="632"/>
      <c r="V135" s="632"/>
      <c r="W135" s="632"/>
      <c r="X135" s="632"/>
      <c r="Y135" s="632"/>
      <c r="Z135" s="632"/>
      <c r="AA135" s="633"/>
      <c r="AB135" s="741"/>
      <c r="AC135" s="644">
        <v>3</v>
      </c>
      <c r="AD135" s="644">
        <v>3</v>
      </c>
      <c r="AE135" s="644">
        <v>4</v>
      </c>
      <c r="AF135" s="643">
        <v>2.4</v>
      </c>
      <c r="AG135" s="643">
        <v>2.4</v>
      </c>
      <c r="AH135" s="641"/>
    </row>
    <row r="136" spans="1:34" s="18" customFormat="1" ht="12" customHeight="1">
      <c r="A136" s="645" t="s">
        <v>98</v>
      </c>
      <c r="B136" s="615"/>
      <c r="C136" s="615"/>
      <c r="D136" s="615"/>
      <c r="E136" s="615"/>
      <c r="F136" s="615"/>
      <c r="G136" s="632"/>
      <c r="H136" s="632"/>
      <c r="I136" s="632"/>
      <c r="J136" s="632"/>
      <c r="K136" s="632"/>
      <c r="L136" s="632"/>
      <c r="M136" s="632"/>
      <c r="N136" s="632"/>
      <c r="O136" s="632"/>
      <c r="P136" s="632"/>
      <c r="Q136" s="632"/>
      <c r="R136" s="632"/>
      <c r="S136" s="632"/>
      <c r="T136" s="632"/>
      <c r="U136" s="632"/>
      <c r="V136" s="632"/>
      <c r="W136" s="632"/>
      <c r="X136" s="632"/>
      <c r="Y136" s="632"/>
      <c r="Z136" s="632"/>
      <c r="AA136" s="633"/>
      <c r="AB136" s="741"/>
      <c r="AC136" s="644"/>
      <c r="AD136" s="644"/>
      <c r="AE136" s="644"/>
      <c r="AF136" s="643"/>
      <c r="AG136" s="643"/>
      <c r="AH136" s="641"/>
    </row>
    <row r="137" spans="1:34" s="18" customFormat="1" ht="12" customHeight="1">
      <c r="A137" s="630"/>
      <c r="B137" s="615"/>
      <c r="C137" s="615"/>
      <c r="D137" s="615"/>
      <c r="E137" s="615"/>
      <c r="F137" s="615"/>
      <c r="G137" s="632"/>
      <c r="H137" s="632"/>
      <c r="I137" s="632"/>
      <c r="J137" s="632"/>
      <c r="K137" s="632"/>
      <c r="L137" s="632"/>
      <c r="M137" s="632"/>
      <c r="N137" s="632"/>
      <c r="O137" s="632"/>
      <c r="P137" s="632"/>
      <c r="Q137" s="632"/>
      <c r="R137" s="632"/>
      <c r="S137" s="632"/>
      <c r="T137" s="632"/>
      <c r="U137" s="632"/>
      <c r="V137" s="632"/>
      <c r="W137" s="632"/>
      <c r="X137" s="632"/>
      <c r="Y137" s="632"/>
      <c r="Z137" s="632"/>
      <c r="AA137" s="633"/>
      <c r="AB137" s="741"/>
      <c r="AC137" s="644"/>
      <c r="AD137" s="644"/>
      <c r="AE137" s="644"/>
      <c r="AF137" s="643"/>
      <c r="AG137" s="643"/>
      <c r="AH137" s="641"/>
    </row>
    <row r="138" spans="1:34" s="18" customFormat="1" ht="12" customHeight="1">
      <c r="A138" s="630" t="s">
        <v>107</v>
      </c>
      <c r="B138" s="615"/>
      <c r="C138" s="615"/>
      <c r="D138" s="615"/>
      <c r="E138" s="615"/>
      <c r="F138" s="615"/>
      <c r="G138" s="632"/>
      <c r="H138" s="632"/>
      <c r="I138" s="632"/>
      <c r="J138" s="632"/>
      <c r="K138" s="632"/>
      <c r="L138" s="632"/>
      <c r="M138" s="632"/>
      <c r="N138" s="632"/>
      <c r="O138" s="632"/>
      <c r="P138" s="632"/>
      <c r="Q138" s="632"/>
      <c r="R138" s="632"/>
      <c r="S138" s="632"/>
      <c r="T138" s="632"/>
      <c r="U138" s="632"/>
      <c r="V138" s="632"/>
      <c r="W138" s="632"/>
      <c r="X138" s="632"/>
      <c r="Y138" s="632"/>
      <c r="Z138" s="632"/>
      <c r="AA138" s="633"/>
      <c r="AB138" s="741"/>
      <c r="AC138" s="644">
        <v>3755.5</v>
      </c>
      <c r="AD138" s="644">
        <v>4081.1</v>
      </c>
      <c r="AE138" s="644">
        <v>4436.8999999999996</v>
      </c>
      <c r="AF138" s="643">
        <v>4821.8999999999996</v>
      </c>
      <c r="AG138" s="643">
        <v>5240.8</v>
      </c>
      <c r="AH138" s="641"/>
    </row>
    <row r="139" spans="1:34" s="18" customFormat="1" ht="12" customHeight="1">
      <c r="A139" s="645" t="s">
        <v>505</v>
      </c>
      <c r="B139" s="615"/>
      <c r="C139" s="615"/>
      <c r="D139" s="615"/>
      <c r="E139" s="615"/>
      <c r="F139" s="615"/>
      <c r="G139" s="632"/>
      <c r="H139" s="632"/>
      <c r="I139" s="632"/>
      <c r="J139" s="632"/>
      <c r="K139" s="632"/>
      <c r="L139" s="632"/>
      <c r="M139" s="632"/>
      <c r="N139" s="632"/>
      <c r="O139" s="632"/>
      <c r="P139" s="632"/>
      <c r="Q139" s="632"/>
      <c r="R139" s="632"/>
      <c r="S139" s="632"/>
      <c r="T139" s="632"/>
      <c r="U139" s="632"/>
      <c r="V139" s="632"/>
      <c r="W139" s="632"/>
      <c r="X139" s="632"/>
      <c r="Y139" s="632"/>
      <c r="Z139" s="632"/>
      <c r="AA139" s="633"/>
      <c r="AB139" s="741"/>
      <c r="AC139" s="644">
        <v>226.4</v>
      </c>
      <c r="AD139" s="644">
        <v>237.7</v>
      </c>
      <c r="AE139" s="644">
        <v>249.7</v>
      </c>
      <c r="AF139" s="643">
        <v>262.2</v>
      </c>
      <c r="AG139" s="643">
        <v>275.39999999999998</v>
      </c>
      <c r="AH139" s="641"/>
    </row>
    <row r="140" spans="1:34" s="18" customFormat="1" ht="12" customHeight="1">
      <c r="A140" s="645" t="s">
        <v>97</v>
      </c>
      <c r="B140" s="615"/>
      <c r="C140" s="615"/>
      <c r="D140" s="615"/>
      <c r="E140" s="615"/>
      <c r="F140" s="615"/>
      <c r="G140" s="632"/>
      <c r="H140" s="632"/>
      <c r="I140" s="632"/>
      <c r="J140" s="632"/>
      <c r="K140" s="632"/>
      <c r="L140" s="632"/>
      <c r="M140" s="632"/>
      <c r="N140" s="632"/>
      <c r="O140" s="632"/>
      <c r="P140" s="632"/>
      <c r="Q140" s="632"/>
      <c r="R140" s="632"/>
      <c r="S140" s="632"/>
      <c r="T140" s="632"/>
      <c r="U140" s="632"/>
      <c r="V140" s="632"/>
      <c r="W140" s="632"/>
      <c r="X140" s="632"/>
      <c r="Y140" s="632"/>
      <c r="Z140" s="632"/>
      <c r="AA140" s="633"/>
      <c r="AB140" s="741"/>
      <c r="AC140" s="644">
        <v>1658.6</v>
      </c>
      <c r="AD140" s="644">
        <v>1716.7</v>
      </c>
      <c r="AE140" s="644">
        <v>1776.8</v>
      </c>
      <c r="AF140" s="643">
        <v>1838.9</v>
      </c>
      <c r="AG140" s="643">
        <v>1903.3</v>
      </c>
      <c r="AH140" s="641"/>
    </row>
    <row r="141" spans="1:34" s="18" customFormat="1" ht="12" customHeight="1">
      <c r="A141" s="645" t="s">
        <v>112</v>
      </c>
      <c r="B141" s="615"/>
      <c r="C141" s="615"/>
      <c r="D141" s="615"/>
      <c r="E141" s="615"/>
      <c r="F141" s="615"/>
      <c r="G141" s="632"/>
      <c r="H141" s="632"/>
      <c r="I141" s="632"/>
      <c r="J141" s="632"/>
      <c r="K141" s="632"/>
      <c r="L141" s="632"/>
      <c r="M141" s="632"/>
      <c r="N141" s="632"/>
      <c r="O141" s="632"/>
      <c r="P141" s="632"/>
      <c r="Q141" s="632"/>
      <c r="R141" s="632"/>
      <c r="S141" s="632"/>
      <c r="T141" s="632"/>
      <c r="U141" s="632"/>
      <c r="V141" s="632"/>
      <c r="W141" s="632"/>
      <c r="X141" s="632"/>
      <c r="Y141" s="632"/>
      <c r="Z141" s="632"/>
      <c r="AA141" s="633"/>
      <c r="AB141" s="741"/>
      <c r="AC141" s="644">
        <v>3.5</v>
      </c>
      <c r="AD141" s="644">
        <v>3.5</v>
      </c>
      <c r="AE141" s="644">
        <v>3.5</v>
      </c>
      <c r="AF141" s="643">
        <v>3.5</v>
      </c>
      <c r="AG141" s="643">
        <v>3.5</v>
      </c>
      <c r="AH141" s="641"/>
    </row>
    <row r="142" spans="1:34" s="18" customFormat="1" ht="12" customHeight="1">
      <c r="A142" s="645" t="s">
        <v>98</v>
      </c>
      <c r="B142" s="615"/>
      <c r="C142" s="615"/>
      <c r="D142" s="615"/>
      <c r="E142" s="615"/>
      <c r="F142" s="615"/>
      <c r="G142" s="632"/>
      <c r="H142" s="632"/>
      <c r="I142" s="632"/>
      <c r="J142" s="632"/>
      <c r="K142" s="632"/>
      <c r="L142" s="632"/>
      <c r="M142" s="632"/>
      <c r="N142" s="632"/>
      <c r="O142" s="632"/>
      <c r="P142" s="632"/>
      <c r="Q142" s="632"/>
      <c r="R142" s="632"/>
      <c r="S142" s="632"/>
      <c r="T142" s="632"/>
      <c r="U142" s="632"/>
      <c r="V142" s="632"/>
      <c r="W142" s="632"/>
      <c r="X142" s="632"/>
      <c r="Y142" s="632"/>
      <c r="Z142" s="632"/>
      <c r="AA142" s="633"/>
      <c r="AB142" s="741"/>
      <c r="AC142" s="644"/>
      <c r="AD142" s="644"/>
      <c r="AE142" s="644"/>
      <c r="AF142" s="643"/>
      <c r="AG142" s="643"/>
      <c r="AH142" s="641"/>
    </row>
    <row r="143" spans="1:34" s="18" customFormat="1" ht="12" customHeight="1">
      <c r="A143" s="630"/>
      <c r="B143" s="615"/>
      <c r="C143" s="615"/>
      <c r="D143" s="615"/>
      <c r="E143" s="615"/>
      <c r="F143" s="615"/>
      <c r="G143" s="632"/>
      <c r="H143" s="632"/>
      <c r="I143" s="632"/>
      <c r="J143" s="632"/>
      <c r="K143" s="632"/>
      <c r="L143" s="632"/>
      <c r="M143" s="632"/>
      <c r="N143" s="632"/>
      <c r="O143" s="632"/>
      <c r="P143" s="632"/>
      <c r="Q143" s="632"/>
      <c r="R143" s="632"/>
      <c r="S143" s="632"/>
      <c r="T143" s="632"/>
      <c r="U143" s="632"/>
      <c r="V143" s="632"/>
      <c r="W143" s="632"/>
      <c r="X143" s="632"/>
      <c r="Y143" s="632"/>
      <c r="Z143" s="632"/>
      <c r="AA143" s="633"/>
      <c r="AB143" s="741"/>
      <c r="AC143" s="644"/>
      <c r="AD143" s="644"/>
      <c r="AE143" s="644"/>
      <c r="AF143" s="643"/>
      <c r="AG143" s="643"/>
      <c r="AH143" s="641"/>
    </row>
    <row r="144" spans="1:34" s="18" customFormat="1" ht="12" customHeight="1">
      <c r="A144" s="630" t="s">
        <v>507</v>
      </c>
      <c r="B144" s="615"/>
      <c r="C144" s="615"/>
      <c r="D144" s="615"/>
      <c r="E144" s="615"/>
      <c r="F144" s="615"/>
      <c r="G144" s="632"/>
      <c r="H144" s="632"/>
      <c r="I144" s="632"/>
      <c r="J144" s="632"/>
      <c r="K144" s="632"/>
      <c r="L144" s="632"/>
      <c r="M144" s="632"/>
      <c r="N144" s="632"/>
      <c r="O144" s="632"/>
      <c r="P144" s="632"/>
      <c r="Q144" s="632"/>
      <c r="R144" s="632"/>
      <c r="S144" s="632"/>
      <c r="T144" s="632"/>
      <c r="U144" s="632"/>
      <c r="V144" s="632"/>
      <c r="W144" s="632"/>
      <c r="X144" s="632"/>
      <c r="Y144" s="632"/>
      <c r="Z144" s="632"/>
      <c r="AA144" s="633"/>
      <c r="AB144" s="741"/>
      <c r="AC144" s="644">
        <v>55123.6</v>
      </c>
      <c r="AD144" s="644">
        <v>58582.8</v>
      </c>
      <c r="AE144" s="644">
        <v>61367.8</v>
      </c>
      <c r="AF144" s="643">
        <v>64849.3</v>
      </c>
      <c r="AG144" s="643">
        <v>68687.5</v>
      </c>
      <c r="AH144" s="641"/>
    </row>
    <row r="145" spans="1:34" s="18" customFormat="1" ht="12" customHeight="1">
      <c r="A145" s="645" t="s">
        <v>508</v>
      </c>
      <c r="B145" s="615"/>
      <c r="C145" s="615"/>
      <c r="D145" s="615"/>
      <c r="E145" s="615"/>
      <c r="F145" s="615"/>
      <c r="G145" s="632"/>
      <c r="H145" s="632"/>
      <c r="I145" s="632"/>
      <c r="J145" s="632"/>
      <c r="K145" s="632"/>
      <c r="L145" s="632"/>
      <c r="M145" s="632"/>
      <c r="N145" s="632"/>
      <c r="O145" s="632"/>
      <c r="P145" s="632"/>
      <c r="Q145" s="632"/>
      <c r="R145" s="632"/>
      <c r="S145" s="632"/>
      <c r="T145" s="632"/>
      <c r="U145" s="632"/>
      <c r="V145" s="632"/>
      <c r="W145" s="632"/>
      <c r="X145" s="632"/>
      <c r="Y145" s="632"/>
      <c r="Z145" s="632"/>
      <c r="AA145" s="633"/>
      <c r="AB145" s="741"/>
      <c r="AC145" s="644">
        <v>293.60000000000002</v>
      </c>
      <c r="AD145" s="644">
        <v>304.60000000000002</v>
      </c>
      <c r="AE145" s="644">
        <v>312.89999999999998</v>
      </c>
      <c r="AF145" s="643">
        <v>322</v>
      </c>
      <c r="AG145" s="643">
        <v>332.4</v>
      </c>
      <c r="AH145" s="641"/>
    </row>
    <row r="146" spans="1:34" s="18" customFormat="1" ht="12" customHeight="1">
      <c r="A146" s="645" t="s">
        <v>509</v>
      </c>
      <c r="B146" s="615"/>
      <c r="C146" s="615"/>
      <c r="D146" s="615"/>
      <c r="E146" s="615"/>
      <c r="F146" s="615"/>
      <c r="G146" s="632"/>
      <c r="H146" s="632"/>
      <c r="I146" s="632"/>
      <c r="J146" s="632"/>
      <c r="K146" s="632"/>
      <c r="L146" s="632"/>
      <c r="M146" s="632"/>
      <c r="N146" s="632"/>
      <c r="O146" s="632"/>
      <c r="P146" s="632"/>
      <c r="Q146" s="632"/>
      <c r="R146" s="632"/>
      <c r="S146" s="632"/>
      <c r="T146" s="632"/>
      <c r="U146" s="632"/>
      <c r="V146" s="632"/>
      <c r="W146" s="632"/>
      <c r="X146" s="632"/>
      <c r="Y146" s="632"/>
      <c r="Z146" s="632"/>
      <c r="AA146" s="633"/>
      <c r="AB146" s="741"/>
      <c r="AC146" s="644">
        <v>18776</v>
      </c>
      <c r="AD146" s="644">
        <v>19232.599999999999</v>
      </c>
      <c r="AE146" s="644">
        <v>19612.099999999999</v>
      </c>
      <c r="AF146" s="643">
        <v>20142</v>
      </c>
      <c r="AG146" s="643">
        <v>20662.2</v>
      </c>
      <c r="AH146" s="641"/>
    </row>
    <row r="147" spans="1:34" s="18" customFormat="1" ht="12" customHeight="1">
      <c r="A147" s="645" t="s">
        <v>510</v>
      </c>
      <c r="B147" s="615"/>
      <c r="C147" s="615"/>
      <c r="D147" s="615"/>
      <c r="E147" s="615"/>
      <c r="F147" s="615"/>
      <c r="G147" s="632"/>
      <c r="H147" s="632"/>
      <c r="I147" s="632"/>
      <c r="J147" s="632"/>
      <c r="K147" s="632"/>
      <c r="L147" s="632"/>
      <c r="M147" s="632"/>
      <c r="N147" s="632"/>
      <c r="O147" s="632"/>
      <c r="P147" s="632"/>
      <c r="Q147" s="632"/>
      <c r="R147" s="632"/>
      <c r="S147" s="632"/>
      <c r="T147" s="632"/>
      <c r="U147" s="632"/>
      <c r="V147" s="632"/>
      <c r="W147" s="632"/>
      <c r="X147" s="632"/>
      <c r="Y147" s="632"/>
      <c r="Z147" s="632"/>
      <c r="AA147" s="633"/>
      <c r="AB147" s="741"/>
      <c r="AC147" s="644">
        <v>4.3</v>
      </c>
      <c r="AD147" s="644">
        <v>2.4</v>
      </c>
      <c r="AE147" s="644">
        <v>2</v>
      </c>
      <c r="AF147" s="643">
        <v>2.7</v>
      </c>
      <c r="AG147" s="643">
        <v>2.6</v>
      </c>
      <c r="AH147" s="641"/>
    </row>
    <row r="148" spans="1:34" s="18" customFormat="1" ht="12" customHeight="1">
      <c r="A148" s="645" t="s">
        <v>98</v>
      </c>
      <c r="B148" s="615"/>
      <c r="C148" s="615"/>
      <c r="D148" s="615"/>
      <c r="E148" s="615"/>
      <c r="F148" s="615"/>
      <c r="G148" s="632"/>
      <c r="H148" s="632"/>
      <c r="I148" s="632"/>
      <c r="J148" s="632"/>
      <c r="K148" s="632"/>
      <c r="L148" s="632"/>
      <c r="M148" s="632"/>
      <c r="N148" s="632"/>
      <c r="O148" s="632"/>
      <c r="P148" s="632"/>
      <c r="Q148" s="632"/>
      <c r="R148" s="632"/>
      <c r="S148" s="632"/>
      <c r="T148" s="632"/>
      <c r="U148" s="632"/>
      <c r="V148" s="632"/>
      <c r="W148" s="632"/>
      <c r="X148" s="632"/>
      <c r="Y148" s="632"/>
      <c r="Z148" s="632"/>
      <c r="AA148" s="633"/>
      <c r="AB148" s="741"/>
      <c r="AC148" s="644">
        <v>8.0340151653231793</v>
      </c>
      <c r="AD148" s="644">
        <v>6.2753521177862188</v>
      </c>
      <c r="AE148" s="644">
        <v>4.7539550857931001</v>
      </c>
      <c r="AF148" s="643">
        <v>5.6731706204230878</v>
      </c>
      <c r="AG148" s="643">
        <v>5.9186452282445563</v>
      </c>
      <c r="AH148" s="641"/>
    </row>
    <row r="149" spans="1:34" s="18" customFormat="1" ht="12" customHeight="1">
      <c r="A149" s="645" t="s">
        <v>511</v>
      </c>
      <c r="B149" s="615"/>
      <c r="C149" s="615"/>
      <c r="D149" s="615"/>
      <c r="E149" s="615"/>
      <c r="F149" s="615"/>
      <c r="G149" s="632"/>
      <c r="H149" s="632"/>
      <c r="I149" s="632"/>
      <c r="J149" s="632"/>
      <c r="K149" s="632"/>
      <c r="L149" s="632"/>
      <c r="M149" s="632"/>
      <c r="N149" s="632"/>
      <c r="O149" s="632"/>
      <c r="P149" s="632"/>
      <c r="Q149" s="632"/>
      <c r="R149" s="632"/>
      <c r="S149" s="632"/>
      <c r="T149" s="632"/>
      <c r="U149" s="632"/>
      <c r="V149" s="632"/>
      <c r="W149" s="632"/>
      <c r="X149" s="632"/>
      <c r="Y149" s="632"/>
      <c r="Z149" s="632"/>
      <c r="AA149" s="633"/>
      <c r="AB149" s="741"/>
      <c r="AC149" s="644"/>
      <c r="AD149" s="644"/>
      <c r="AE149" s="644"/>
      <c r="AF149" s="643"/>
      <c r="AG149" s="643"/>
      <c r="AH149" s="641"/>
    </row>
    <row r="150" spans="1:34" s="18" customFormat="1" ht="12" customHeight="1">
      <c r="A150" s="630"/>
      <c r="B150" s="615"/>
      <c r="C150" s="615"/>
      <c r="D150" s="615"/>
      <c r="E150" s="615"/>
      <c r="F150" s="615"/>
      <c r="G150" s="632"/>
      <c r="H150" s="632"/>
      <c r="I150" s="632"/>
      <c r="J150" s="632"/>
      <c r="K150" s="632"/>
      <c r="L150" s="632"/>
      <c r="M150" s="632"/>
      <c r="N150" s="632"/>
      <c r="O150" s="632"/>
      <c r="P150" s="632"/>
      <c r="Q150" s="632"/>
      <c r="R150" s="632"/>
      <c r="S150" s="632"/>
      <c r="T150" s="632"/>
      <c r="U150" s="632"/>
      <c r="V150" s="632"/>
      <c r="W150" s="632"/>
      <c r="X150" s="632"/>
      <c r="Y150" s="632"/>
      <c r="Z150" s="632"/>
      <c r="AA150" s="633"/>
      <c r="AB150" s="741"/>
      <c r="AC150" s="644"/>
      <c r="AD150" s="644"/>
      <c r="AE150" s="644"/>
      <c r="AF150" s="643"/>
      <c r="AG150" s="643"/>
      <c r="AH150" s="641"/>
    </row>
    <row r="151" spans="1:34" s="18" customFormat="1" ht="12" customHeight="1">
      <c r="A151" s="630" t="s">
        <v>111</v>
      </c>
      <c r="B151" s="615"/>
      <c r="C151" s="615"/>
      <c r="D151" s="615"/>
      <c r="E151" s="615"/>
      <c r="F151" s="615"/>
      <c r="G151" s="632"/>
      <c r="H151" s="632"/>
      <c r="I151" s="632"/>
      <c r="J151" s="632"/>
      <c r="K151" s="632"/>
      <c r="L151" s="632"/>
      <c r="M151" s="632"/>
      <c r="N151" s="632"/>
      <c r="O151" s="632"/>
      <c r="P151" s="632"/>
      <c r="Q151" s="632"/>
      <c r="R151" s="632"/>
      <c r="S151" s="632"/>
      <c r="T151" s="632"/>
      <c r="U151" s="632"/>
      <c r="V151" s="632"/>
      <c r="W151" s="632"/>
      <c r="X151" s="632"/>
      <c r="Y151" s="632"/>
      <c r="Z151" s="632"/>
      <c r="AA151" s="633"/>
      <c r="AB151" s="741"/>
      <c r="AC151" s="644">
        <v>36975.1</v>
      </c>
      <c r="AD151" s="644">
        <v>40126.1</v>
      </c>
      <c r="AE151" s="644">
        <v>43472.3</v>
      </c>
      <c r="AF151" s="643">
        <v>46957.5</v>
      </c>
      <c r="AG151" s="643">
        <v>50762.9</v>
      </c>
      <c r="AH151" s="641"/>
    </row>
    <row r="152" spans="1:34" s="18" customFormat="1" ht="12" customHeight="1">
      <c r="A152" s="645" t="s">
        <v>505</v>
      </c>
      <c r="B152" s="615"/>
      <c r="C152" s="615"/>
      <c r="D152" s="615"/>
      <c r="E152" s="615"/>
      <c r="F152" s="615"/>
      <c r="G152" s="632"/>
      <c r="H152" s="632"/>
      <c r="I152" s="632"/>
      <c r="J152" s="632"/>
      <c r="K152" s="632"/>
      <c r="L152" s="632"/>
      <c r="M152" s="632"/>
      <c r="N152" s="632"/>
      <c r="O152" s="632"/>
      <c r="P152" s="632"/>
      <c r="Q152" s="632"/>
      <c r="R152" s="632"/>
      <c r="S152" s="632"/>
      <c r="T152" s="632"/>
      <c r="U152" s="632"/>
      <c r="V152" s="632"/>
      <c r="W152" s="632"/>
      <c r="X152" s="632"/>
      <c r="Y152" s="632"/>
      <c r="Z152" s="632"/>
      <c r="AA152" s="633"/>
      <c r="AB152" s="741"/>
      <c r="AC152" s="644">
        <v>253.5</v>
      </c>
      <c r="AD152" s="644">
        <v>265.5</v>
      </c>
      <c r="AE152" s="644">
        <v>277.60000000000002</v>
      </c>
      <c r="AF152" s="643">
        <v>289.60000000000002</v>
      </c>
      <c r="AG152" s="643">
        <v>303</v>
      </c>
      <c r="AH152" s="641"/>
    </row>
    <row r="153" spans="1:34" s="18" customFormat="1" ht="12" customHeight="1">
      <c r="A153" s="645" t="s">
        <v>97</v>
      </c>
      <c r="B153" s="615"/>
      <c r="C153" s="615"/>
      <c r="D153" s="615"/>
      <c r="E153" s="615"/>
      <c r="F153" s="615"/>
      <c r="G153" s="632"/>
      <c r="H153" s="632"/>
      <c r="I153" s="632"/>
      <c r="J153" s="632"/>
      <c r="K153" s="632"/>
      <c r="L153" s="632"/>
      <c r="M153" s="632"/>
      <c r="N153" s="632"/>
      <c r="O153" s="632"/>
      <c r="P153" s="632"/>
      <c r="Q153" s="632"/>
      <c r="R153" s="632"/>
      <c r="S153" s="632"/>
      <c r="T153" s="632"/>
      <c r="U153" s="632"/>
      <c r="V153" s="632"/>
      <c r="W153" s="632"/>
      <c r="X153" s="632"/>
      <c r="Y153" s="632"/>
      <c r="Z153" s="632"/>
      <c r="AA153" s="633"/>
      <c r="AB153" s="741"/>
      <c r="AC153" s="644">
        <v>14586.3</v>
      </c>
      <c r="AD153" s="644">
        <v>15112.1</v>
      </c>
      <c r="AE153" s="644">
        <v>15658.8</v>
      </c>
      <c r="AF153" s="643">
        <v>16217</v>
      </c>
      <c r="AG153" s="643">
        <v>16754.3</v>
      </c>
      <c r="AH153" s="641"/>
    </row>
    <row r="154" spans="1:34" s="18" customFormat="1" ht="12" customHeight="1">
      <c r="A154" s="645" t="s">
        <v>112</v>
      </c>
      <c r="B154" s="615"/>
      <c r="C154" s="615"/>
      <c r="D154" s="615"/>
      <c r="E154" s="615"/>
      <c r="F154" s="615"/>
      <c r="G154" s="632"/>
      <c r="H154" s="632"/>
      <c r="I154" s="632"/>
      <c r="J154" s="632"/>
      <c r="K154" s="632"/>
      <c r="L154" s="632"/>
      <c r="M154" s="632"/>
      <c r="N154" s="632"/>
      <c r="O154" s="632"/>
      <c r="P154" s="632"/>
      <c r="Q154" s="632"/>
      <c r="R154" s="632"/>
      <c r="S154" s="632"/>
      <c r="T154" s="632"/>
      <c r="U154" s="632"/>
      <c r="V154" s="632"/>
      <c r="W154" s="632"/>
      <c r="X154" s="632"/>
      <c r="Y154" s="632"/>
      <c r="Z154" s="632"/>
      <c r="AA154" s="633"/>
      <c r="AB154" s="741"/>
      <c r="AC154" s="644">
        <v>3.4</v>
      </c>
      <c r="AD154" s="644">
        <v>3.6</v>
      </c>
      <c r="AE154" s="644">
        <v>3.6</v>
      </c>
      <c r="AF154" s="643">
        <v>3.6</v>
      </c>
      <c r="AG154" s="643">
        <v>3.3</v>
      </c>
      <c r="AH154" s="641"/>
    </row>
    <row r="155" spans="1:34" s="18" customFormat="1" ht="12" customHeight="1">
      <c r="A155" s="645" t="s">
        <v>98</v>
      </c>
      <c r="B155" s="615"/>
      <c r="C155" s="615"/>
      <c r="D155" s="615"/>
      <c r="E155" s="615"/>
      <c r="F155" s="615"/>
      <c r="G155" s="632"/>
      <c r="H155" s="632"/>
      <c r="I155" s="632"/>
      <c r="J155" s="632"/>
      <c r="K155" s="632"/>
      <c r="L155" s="632"/>
      <c r="M155" s="632"/>
      <c r="N155" s="632"/>
      <c r="O155" s="632"/>
      <c r="P155" s="632"/>
      <c r="Q155" s="632"/>
      <c r="R155" s="632"/>
      <c r="S155" s="632"/>
      <c r="T155" s="632"/>
      <c r="U155" s="632"/>
      <c r="V155" s="632"/>
      <c r="W155" s="632"/>
      <c r="X155" s="632"/>
      <c r="Y155" s="632"/>
      <c r="Z155" s="632"/>
      <c r="AA155" s="633"/>
      <c r="AB155" s="741"/>
      <c r="AC155" s="644">
        <v>8.9714420441484144</v>
      </c>
      <c r="AD155" s="644">
        <v>8.5219512590905779</v>
      </c>
      <c r="AE155" s="644">
        <v>8.3392106384622586</v>
      </c>
      <c r="AF155" s="643">
        <v>8.0170591388079231</v>
      </c>
      <c r="AG155" s="643">
        <v>8.1039237608475787</v>
      </c>
      <c r="AH155" s="641"/>
    </row>
    <row r="156" spans="1:34" s="18" customFormat="1" ht="12" customHeight="1">
      <c r="A156" s="649"/>
      <c r="B156" s="650"/>
      <c r="C156" s="650"/>
      <c r="D156" s="650"/>
      <c r="E156" s="650"/>
      <c r="F156" s="650"/>
      <c r="G156" s="651"/>
      <c r="H156" s="651"/>
      <c r="I156" s="651"/>
      <c r="J156" s="651"/>
      <c r="K156" s="651"/>
      <c r="L156" s="651"/>
      <c r="M156" s="651"/>
      <c r="N156" s="651"/>
      <c r="O156" s="651"/>
      <c r="P156" s="651"/>
      <c r="Q156" s="651"/>
      <c r="R156" s="651"/>
      <c r="S156" s="651"/>
      <c r="T156" s="651"/>
      <c r="U156" s="651"/>
      <c r="V156" s="651"/>
      <c r="W156" s="651"/>
      <c r="X156" s="651"/>
      <c r="Y156" s="651"/>
      <c r="Z156" s="651"/>
      <c r="AA156" s="652"/>
      <c r="AB156" s="651"/>
      <c r="AC156" s="653"/>
      <c r="AD156" s="653"/>
      <c r="AE156" s="653"/>
      <c r="AF156" s="653"/>
      <c r="AG156" s="653"/>
      <c r="AH156" s="641"/>
    </row>
    <row r="157" spans="1:34" s="18" customFormat="1" ht="20.100000000000001" customHeight="1">
      <c r="A157" s="615"/>
      <c r="B157" s="615"/>
      <c r="C157" s="615"/>
      <c r="D157" s="615"/>
      <c r="E157" s="615"/>
      <c r="F157" s="615"/>
      <c r="G157" s="632"/>
      <c r="H157" s="632"/>
      <c r="I157" s="632"/>
      <c r="J157" s="632"/>
      <c r="K157" s="632"/>
      <c r="L157" s="632"/>
      <c r="M157" s="632"/>
      <c r="N157" s="632"/>
      <c r="O157" s="632"/>
      <c r="P157" s="632"/>
      <c r="Q157" s="632"/>
      <c r="R157" s="632"/>
      <c r="S157" s="632"/>
      <c r="T157" s="632"/>
      <c r="U157" s="632"/>
      <c r="V157" s="632"/>
      <c r="W157" s="632"/>
      <c r="X157" s="632"/>
      <c r="Y157" s="632"/>
      <c r="Z157" s="632"/>
      <c r="AA157" s="633"/>
      <c r="AB157" s="632"/>
      <c r="AC157" s="632"/>
      <c r="AD157" s="632"/>
      <c r="AE157" s="632"/>
      <c r="AF157" s="632"/>
      <c r="AG157" s="641"/>
      <c r="AH157" s="641"/>
    </row>
    <row r="158" spans="1:34" s="18" customFormat="1" ht="20.100000000000001" customHeight="1">
      <c r="A158" s="623" t="s">
        <v>512</v>
      </c>
      <c r="B158" s="615"/>
      <c r="C158" s="615"/>
      <c r="D158" s="615"/>
      <c r="E158" s="615"/>
      <c r="F158" s="615"/>
      <c r="G158" s="632"/>
      <c r="H158" s="632"/>
      <c r="I158" s="632"/>
      <c r="J158" s="632"/>
      <c r="K158" s="632"/>
      <c r="L158" s="632"/>
      <c r="M158" s="632"/>
      <c r="N158" s="632"/>
      <c r="O158" s="632"/>
      <c r="P158" s="632"/>
      <c r="Q158" s="632"/>
      <c r="R158" s="632"/>
      <c r="S158" s="632"/>
      <c r="T158" s="632"/>
      <c r="U158" s="632"/>
      <c r="V158" s="632"/>
      <c r="W158" s="632"/>
      <c r="X158" s="632"/>
      <c r="Y158" s="632"/>
      <c r="Z158" s="632"/>
      <c r="AA158" s="633"/>
      <c r="AB158" s="632"/>
      <c r="AC158" s="632"/>
      <c r="AD158" s="632"/>
      <c r="AE158" s="632"/>
      <c r="AF158" s="632"/>
      <c r="AG158" s="641"/>
      <c r="AH158" s="641"/>
    </row>
    <row r="159" spans="1:34" s="18" customFormat="1" ht="15.95" customHeight="1">
      <c r="A159" s="627" t="s">
        <v>529</v>
      </c>
      <c r="B159" s="615"/>
      <c r="C159" s="615"/>
      <c r="D159" s="615"/>
      <c r="E159" s="615"/>
      <c r="F159" s="615"/>
      <c r="G159" s="632"/>
      <c r="H159" s="632"/>
      <c r="I159" s="632"/>
      <c r="J159" s="632"/>
      <c r="K159" s="632"/>
      <c r="L159" s="632"/>
      <c r="M159" s="632"/>
      <c r="N159" s="632"/>
      <c r="O159" s="632"/>
      <c r="P159" s="632"/>
      <c r="Q159" s="632"/>
      <c r="R159" s="632"/>
      <c r="S159" s="632"/>
      <c r="T159" s="632"/>
      <c r="U159" s="632"/>
      <c r="V159" s="632"/>
      <c r="W159" s="632"/>
      <c r="X159" s="632"/>
      <c r="Y159" s="632"/>
      <c r="Z159" s="632"/>
      <c r="AA159" s="633"/>
      <c r="AB159" s="632"/>
      <c r="AC159" s="632"/>
      <c r="AD159" s="632"/>
      <c r="AE159" s="632"/>
      <c r="AF159" s="632"/>
      <c r="AG159" s="641"/>
    </row>
    <row r="160" spans="1:34" s="18" customFormat="1" ht="12" customHeight="1">
      <c r="A160" s="629" t="s">
        <v>87</v>
      </c>
      <c r="B160" s="615"/>
      <c r="C160" s="615"/>
      <c r="D160" s="615"/>
      <c r="E160" s="615"/>
      <c r="F160" s="615"/>
      <c r="G160" s="632"/>
      <c r="H160" s="632"/>
      <c r="I160" s="632"/>
      <c r="J160" s="632"/>
      <c r="K160" s="632"/>
      <c r="L160" s="632"/>
      <c r="M160" s="632"/>
      <c r="N160" s="632"/>
      <c r="O160" s="632"/>
      <c r="P160" s="632"/>
      <c r="Q160" s="632"/>
      <c r="R160" s="632"/>
      <c r="S160" s="632"/>
      <c r="T160" s="632"/>
      <c r="U160" s="632"/>
      <c r="V160" s="632"/>
      <c r="W160" s="632"/>
      <c r="X160" s="632"/>
      <c r="Y160" s="632"/>
      <c r="Z160" s="632"/>
      <c r="AA160" s="739"/>
      <c r="AB160" s="634">
        <v>2015</v>
      </c>
      <c r="AC160" s="634">
        <v>2016</v>
      </c>
      <c r="AD160" s="634">
        <v>2017</v>
      </c>
      <c r="AE160" s="634">
        <v>2018</v>
      </c>
      <c r="AF160" s="634">
        <v>2019</v>
      </c>
      <c r="AG160" s="641"/>
    </row>
    <row r="161" spans="1:34" s="18" customFormat="1" ht="12" customHeight="1">
      <c r="A161" s="636" t="s">
        <v>88</v>
      </c>
      <c r="B161" s="615"/>
      <c r="C161" s="615"/>
      <c r="D161" s="615"/>
      <c r="E161" s="615"/>
      <c r="F161" s="615"/>
      <c r="G161" s="632"/>
      <c r="H161" s="632"/>
      <c r="I161" s="632"/>
      <c r="J161" s="632"/>
      <c r="K161" s="632"/>
      <c r="L161" s="632"/>
      <c r="M161" s="632"/>
      <c r="N161" s="632"/>
      <c r="O161" s="632"/>
      <c r="P161" s="632"/>
      <c r="Q161" s="632"/>
      <c r="R161" s="632"/>
      <c r="S161" s="632"/>
      <c r="T161" s="632"/>
      <c r="U161" s="632"/>
      <c r="V161" s="632"/>
      <c r="W161" s="632"/>
      <c r="X161" s="632"/>
      <c r="Y161" s="632"/>
      <c r="Z161" s="632"/>
      <c r="AA161" s="410"/>
      <c r="AB161" s="638" t="s">
        <v>90</v>
      </c>
      <c r="AC161" s="638" t="s">
        <v>90</v>
      </c>
      <c r="AD161" s="638" t="s">
        <v>90</v>
      </c>
      <c r="AE161" s="638" t="s">
        <v>90</v>
      </c>
      <c r="AF161" s="638" t="s">
        <v>90</v>
      </c>
      <c r="AG161" s="641"/>
    </row>
    <row r="162" spans="1:34" s="18" customFormat="1" ht="12" customHeight="1">
      <c r="A162" s="615"/>
      <c r="B162" s="615"/>
      <c r="C162" s="615"/>
      <c r="D162" s="615"/>
      <c r="E162" s="615"/>
      <c r="F162" s="615"/>
      <c r="G162" s="632"/>
      <c r="H162" s="632"/>
      <c r="I162" s="632"/>
      <c r="J162" s="632"/>
      <c r="K162" s="632"/>
      <c r="L162" s="632"/>
      <c r="M162" s="632"/>
      <c r="N162" s="632"/>
      <c r="O162" s="632"/>
      <c r="P162" s="632"/>
      <c r="Q162" s="632"/>
      <c r="R162" s="632"/>
      <c r="S162" s="632"/>
      <c r="T162" s="632"/>
      <c r="U162" s="632"/>
      <c r="V162" s="632"/>
      <c r="W162" s="632"/>
      <c r="X162" s="632"/>
      <c r="Y162" s="632"/>
      <c r="Z162" s="632"/>
      <c r="AA162" s="615"/>
      <c r="AB162" s="622"/>
      <c r="AC162" s="622"/>
      <c r="AD162" s="622"/>
      <c r="AE162" s="622"/>
      <c r="AF162" s="622"/>
      <c r="AG162" s="641"/>
    </row>
    <row r="163" spans="1:34" s="18" customFormat="1" ht="12" customHeight="1">
      <c r="A163" s="630" t="s">
        <v>96</v>
      </c>
      <c r="B163" s="615"/>
      <c r="C163" s="615"/>
      <c r="D163" s="615"/>
      <c r="E163" s="615"/>
      <c r="F163" s="615"/>
      <c r="G163" s="632"/>
      <c r="H163" s="632"/>
      <c r="I163" s="632"/>
      <c r="J163" s="632"/>
      <c r="K163" s="632"/>
      <c r="L163" s="632"/>
      <c r="M163" s="632"/>
      <c r="N163" s="632"/>
      <c r="O163" s="632"/>
      <c r="P163" s="632"/>
      <c r="Q163" s="632"/>
      <c r="R163" s="632"/>
      <c r="S163" s="632"/>
      <c r="T163" s="632"/>
      <c r="U163" s="632"/>
      <c r="V163" s="632"/>
      <c r="W163" s="632"/>
      <c r="X163" s="632"/>
      <c r="Y163" s="632"/>
      <c r="Z163" s="632"/>
      <c r="AA163" s="633"/>
      <c r="AB163" s="655">
        <v>12002.8</v>
      </c>
      <c r="AC163" s="655">
        <v>12002.8</v>
      </c>
      <c r="AD163" s="655">
        <v>12840.1</v>
      </c>
      <c r="AE163" s="655">
        <v>13758.5</v>
      </c>
      <c r="AF163" s="655">
        <v>14747.7</v>
      </c>
      <c r="AG163" s="641"/>
    </row>
    <row r="164" spans="1:34" s="18" customFormat="1" ht="12" customHeight="1">
      <c r="A164" s="645" t="s">
        <v>505</v>
      </c>
      <c r="B164" s="615"/>
      <c r="C164" s="615"/>
      <c r="D164" s="615"/>
      <c r="E164" s="615"/>
      <c r="F164" s="615"/>
      <c r="G164" s="632"/>
      <c r="H164" s="632"/>
      <c r="I164" s="632"/>
      <c r="J164" s="632"/>
      <c r="K164" s="632"/>
      <c r="L164" s="632"/>
      <c r="M164" s="632"/>
      <c r="N164" s="632"/>
      <c r="O164" s="632"/>
      <c r="P164" s="632"/>
      <c r="Q164" s="632"/>
      <c r="R164" s="632"/>
      <c r="S164" s="632"/>
      <c r="T164" s="632"/>
      <c r="U164" s="632"/>
      <c r="V164" s="632"/>
      <c r="W164" s="632"/>
      <c r="X164" s="632"/>
      <c r="Y164" s="632"/>
      <c r="Z164" s="632"/>
      <c r="AA164" s="633"/>
      <c r="AB164" s="655">
        <v>268.10000000000002</v>
      </c>
      <c r="AC164" s="655">
        <v>268.10000000000002</v>
      </c>
      <c r="AD164" s="655">
        <v>278.7</v>
      </c>
      <c r="AE164" s="655">
        <v>288.7</v>
      </c>
      <c r="AF164" s="655">
        <v>296.60000000000002</v>
      </c>
      <c r="AG164" s="641"/>
    </row>
    <row r="165" spans="1:34" s="18" customFormat="1" ht="12" customHeight="1">
      <c r="A165" s="645" t="s">
        <v>97</v>
      </c>
      <c r="B165" s="615"/>
      <c r="C165" s="615"/>
      <c r="D165" s="615"/>
      <c r="E165" s="615"/>
      <c r="F165" s="615"/>
      <c r="G165" s="632"/>
      <c r="H165" s="632"/>
      <c r="I165" s="632"/>
      <c r="J165" s="632"/>
      <c r="K165" s="632"/>
      <c r="L165" s="632"/>
      <c r="M165" s="632"/>
      <c r="N165" s="632"/>
      <c r="O165" s="632"/>
      <c r="P165" s="632"/>
      <c r="Q165" s="632"/>
      <c r="R165" s="632"/>
      <c r="S165" s="632"/>
      <c r="T165" s="632"/>
      <c r="U165" s="632"/>
      <c r="V165" s="632"/>
      <c r="W165" s="632"/>
      <c r="X165" s="632"/>
      <c r="Y165" s="632"/>
      <c r="Z165" s="632"/>
      <c r="AA165" s="633"/>
      <c r="AB165" s="655">
        <v>4476.8</v>
      </c>
      <c r="AC165" s="655">
        <v>4476.8</v>
      </c>
      <c r="AD165" s="655">
        <v>4607.8999999999996</v>
      </c>
      <c r="AE165" s="655">
        <v>4765.2</v>
      </c>
      <c r="AF165" s="655">
        <v>4971.7</v>
      </c>
      <c r="AG165" s="641"/>
      <c r="AH165" s="641"/>
    </row>
    <row r="166" spans="1:34" s="18" customFormat="1" ht="12" customHeight="1">
      <c r="A166" s="645" t="s">
        <v>112</v>
      </c>
      <c r="B166" s="615"/>
      <c r="C166" s="615"/>
      <c r="D166" s="615"/>
      <c r="E166" s="615"/>
      <c r="F166" s="615"/>
      <c r="G166" s="632"/>
      <c r="H166" s="632"/>
      <c r="I166" s="632"/>
      <c r="J166" s="632"/>
      <c r="K166" s="632"/>
      <c r="L166" s="632"/>
      <c r="M166" s="632"/>
      <c r="N166" s="632"/>
      <c r="O166" s="632"/>
      <c r="P166" s="632"/>
      <c r="Q166" s="632"/>
      <c r="R166" s="632"/>
      <c r="S166" s="632"/>
      <c r="T166" s="632"/>
      <c r="U166" s="632"/>
      <c r="V166" s="632"/>
      <c r="W166" s="632"/>
      <c r="X166" s="632"/>
      <c r="Y166" s="632"/>
      <c r="Z166" s="632"/>
      <c r="AA166" s="633"/>
      <c r="AB166" s="655">
        <v>3.7</v>
      </c>
      <c r="AC166" s="655">
        <v>3.7</v>
      </c>
      <c r="AD166" s="655">
        <v>2.9</v>
      </c>
      <c r="AE166" s="655">
        <v>3.4</v>
      </c>
      <c r="AF166" s="655">
        <v>4.3</v>
      </c>
      <c r="AG166" s="641"/>
      <c r="AH166" s="641"/>
    </row>
    <row r="167" spans="1:34" s="18" customFormat="1" ht="12" customHeight="1">
      <c r="A167" s="645" t="s">
        <v>98</v>
      </c>
      <c r="B167" s="615"/>
      <c r="C167" s="615"/>
      <c r="D167" s="615"/>
      <c r="E167" s="615"/>
      <c r="F167" s="615"/>
      <c r="G167" s="632"/>
      <c r="H167" s="632"/>
      <c r="I167" s="632"/>
      <c r="J167" s="632"/>
      <c r="K167" s="632"/>
      <c r="L167" s="632"/>
      <c r="M167" s="632"/>
      <c r="N167" s="632"/>
      <c r="O167" s="632"/>
      <c r="P167" s="632"/>
      <c r="Q167" s="632"/>
      <c r="R167" s="632"/>
      <c r="S167" s="632"/>
      <c r="T167" s="632"/>
      <c r="U167" s="632"/>
      <c r="V167" s="632"/>
      <c r="W167" s="632"/>
      <c r="X167" s="632"/>
      <c r="Y167" s="632"/>
      <c r="Z167" s="632"/>
      <c r="AA167" s="633"/>
      <c r="AB167" s="655"/>
      <c r="AC167" s="655"/>
      <c r="AD167" s="655"/>
      <c r="AE167" s="655"/>
      <c r="AF167" s="655"/>
      <c r="AG167" s="641"/>
      <c r="AH167" s="641"/>
    </row>
    <row r="168" spans="1:34" s="18" customFormat="1" ht="12" customHeight="1">
      <c r="A168" s="630"/>
      <c r="B168" s="615"/>
      <c r="C168" s="615"/>
      <c r="D168" s="615"/>
      <c r="E168" s="615"/>
      <c r="F168" s="615"/>
      <c r="G168" s="632"/>
      <c r="H168" s="632"/>
      <c r="I168" s="632"/>
      <c r="J168" s="632"/>
      <c r="K168" s="632"/>
      <c r="L168" s="632"/>
      <c r="M168" s="632"/>
      <c r="N168" s="632"/>
      <c r="O168" s="632"/>
      <c r="P168" s="632"/>
      <c r="Q168" s="632"/>
      <c r="R168" s="632"/>
      <c r="S168" s="632"/>
      <c r="T168" s="632"/>
      <c r="U168" s="632"/>
      <c r="V168" s="632"/>
      <c r="W168" s="632"/>
      <c r="X168" s="632"/>
      <c r="Y168" s="632"/>
      <c r="Z168" s="632"/>
      <c r="AA168" s="633"/>
      <c r="AB168" s="655"/>
      <c r="AC168" s="655"/>
      <c r="AD168" s="655"/>
      <c r="AE168" s="655"/>
      <c r="AF168" s="655"/>
      <c r="AG168" s="641"/>
      <c r="AH168" s="641"/>
    </row>
    <row r="169" spans="1:34" s="18" customFormat="1" ht="12" customHeight="1">
      <c r="A169" s="630" t="s">
        <v>99</v>
      </c>
      <c r="B169" s="615"/>
      <c r="C169" s="615"/>
      <c r="D169" s="615"/>
      <c r="E169" s="615"/>
      <c r="F169" s="615"/>
      <c r="G169" s="632"/>
      <c r="H169" s="632"/>
      <c r="I169" s="632"/>
      <c r="J169" s="632"/>
      <c r="K169" s="632"/>
      <c r="L169" s="632"/>
      <c r="M169" s="632"/>
      <c r="N169" s="632"/>
      <c r="O169" s="632"/>
      <c r="P169" s="632"/>
      <c r="Q169" s="632"/>
      <c r="R169" s="632"/>
      <c r="S169" s="632"/>
      <c r="T169" s="632"/>
      <c r="U169" s="632"/>
      <c r="V169" s="632"/>
      <c r="W169" s="632"/>
      <c r="X169" s="632"/>
      <c r="Y169" s="632"/>
      <c r="Z169" s="632"/>
      <c r="AA169" s="633"/>
      <c r="AB169" s="655">
        <v>13863.3</v>
      </c>
      <c r="AC169" s="655">
        <v>13863.3</v>
      </c>
      <c r="AD169" s="655">
        <v>13780</v>
      </c>
      <c r="AE169" s="655">
        <v>13813.4</v>
      </c>
      <c r="AF169" s="655">
        <v>13912</v>
      </c>
      <c r="AG169" s="641"/>
      <c r="AH169" s="641"/>
    </row>
    <row r="170" spans="1:34" s="18" customFormat="1" ht="12" customHeight="1">
      <c r="A170" s="645" t="s">
        <v>505</v>
      </c>
      <c r="B170" s="615"/>
      <c r="C170" s="615"/>
      <c r="D170" s="615"/>
      <c r="E170" s="615"/>
      <c r="F170" s="615"/>
      <c r="G170" s="632"/>
      <c r="H170" s="632"/>
      <c r="I170" s="632"/>
      <c r="J170" s="632"/>
      <c r="K170" s="632"/>
      <c r="L170" s="632"/>
      <c r="M170" s="632"/>
      <c r="N170" s="632"/>
      <c r="O170" s="632"/>
      <c r="P170" s="632"/>
      <c r="Q170" s="632"/>
      <c r="R170" s="632"/>
      <c r="S170" s="632"/>
      <c r="T170" s="632"/>
      <c r="U170" s="632"/>
      <c r="V170" s="632"/>
      <c r="W170" s="632"/>
      <c r="X170" s="632"/>
      <c r="Y170" s="632"/>
      <c r="Z170" s="632"/>
      <c r="AA170" s="633"/>
      <c r="AB170" s="655">
        <v>426.6</v>
      </c>
      <c r="AC170" s="655">
        <v>426.6</v>
      </c>
      <c r="AD170" s="655">
        <v>431.8</v>
      </c>
      <c r="AE170" s="655">
        <v>437.5</v>
      </c>
      <c r="AF170" s="655">
        <v>444.4</v>
      </c>
      <c r="AG170" s="641"/>
      <c r="AH170" s="641"/>
    </row>
    <row r="171" spans="1:34" s="18" customFormat="1" ht="12" customHeight="1">
      <c r="A171" s="645" t="s">
        <v>97</v>
      </c>
      <c r="B171" s="615"/>
      <c r="C171" s="615"/>
      <c r="D171" s="615"/>
      <c r="E171" s="615"/>
      <c r="F171" s="615"/>
      <c r="G171" s="632"/>
      <c r="H171" s="632"/>
      <c r="I171" s="632"/>
      <c r="J171" s="632"/>
      <c r="K171" s="632"/>
      <c r="L171" s="632"/>
      <c r="M171" s="632"/>
      <c r="N171" s="632"/>
      <c r="O171" s="632"/>
      <c r="P171" s="632"/>
      <c r="Q171" s="632"/>
      <c r="R171" s="632"/>
      <c r="S171" s="632"/>
      <c r="T171" s="632"/>
      <c r="U171" s="632"/>
      <c r="V171" s="632"/>
      <c r="W171" s="632"/>
      <c r="X171" s="632"/>
      <c r="Y171" s="632"/>
      <c r="Z171" s="632"/>
      <c r="AA171" s="633"/>
      <c r="AB171" s="655">
        <v>3249.8</v>
      </c>
      <c r="AC171" s="655">
        <v>3249.8</v>
      </c>
      <c r="AD171" s="655">
        <v>3191.1</v>
      </c>
      <c r="AE171" s="655">
        <v>3157.5</v>
      </c>
      <c r="AF171" s="655">
        <v>3130.7</v>
      </c>
      <c r="AG171" s="641"/>
      <c r="AH171" s="641"/>
    </row>
    <row r="172" spans="1:34" s="18" customFormat="1" ht="12" customHeight="1">
      <c r="A172" s="645" t="s">
        <v>112</v>
      </c>
      <c r="B172" s="615"/>
      <c r="C172" s="615"/>
      <c r="D172" s="615"/>
      <c r="E172" s="615"/>
      <c r="F172" s="615"/>
      <c r="G172" s="632"/>
      <c r="H172" s="632"/>
      <c r="I172" s="632"/>
      <c r="J172" s="632"/>
      <c r="K172" s="632"/>
      <c r="L172" s="632"/>
      <c r="M172" s="632"/>
      <c r="N172" s="632"/>
      <c r="O172" s="632"/>
      <c r="P172" s="632"/>
      <c r="Q172" s="632"/>
      <c r="R172" s="632"/>
      <c r="S172" s="632"/>
      <c r="T172" s="632"/>
      <c r="U172" s="632"/>
      <c r="V172" s="632"/>
      <c r="W172" s="632"/>
      <c r="X172" s="632"/>
      <c r="Y172" s="632"/>
      <c r="Z172" s="632"/>
      <c r="AA172" s="633"/>
      <c r="AB172" s="655">
        <v>10.6</v>
      </c>
      <c r="AC172" s="655">
        <v>10.6</v>
      </c>
      <c r="AD172" s="655">
        <v>-1.8</v>
      </c>
      <c r="AE172" s="655">
        <v>-1.1000000000000001</v>
      </c>
      <c r="AF172" s="655">
        <v>-0.8</v>
      </c>
      <c r="AG172" s="641"/>
      <c r="AH172" s="641"/>
    </row>
    <row r="173" spans="1:34" s="18" customFormat="1" ht="12" customHeight="1">
      <c r="A173" s="645" t="s">
        <v>98</v>
      </c>
      <c r="B173" s="615"/>
      <c r="C173" s="615"/>
      <c r="D173" s="615"/>
      <c r="E173" s="615"/>
      <c r="F173" s="615"/>
      <c r="G173" s="632"/>
      <c r="H173" s="632"/>
      <c r="I173" s="632"/>
      <c r="J173" s="632"/>
      <c r="K173" s="632"/>
      <c r="L173" s="632"/>
      <c r="M173" s="632"/>
      <c r="N173" s="632"/>
      <c r="O173" s="632"/>
      <c r="P173" s="632"/>
      <c r="Q173" s="632"/>
      <c r="R173" s="632"/>
      <c r="S173" s="632"/>
      <c r="T173" s="632"/>
      <c r="U173" s="632"/>
      <c r="V173" s="632"/>
      <c r="W173" s="632"/>
      <c r="X173" s="632"/>
      <c r="Y173" s="632"/>
      <c r="Z173" s="632"/>
      <c r="AA173" s="633"/>
      <c r="AB173" s="655"/>
      <c r="AC173" s="655"/>
      <c r="AD173" s="655"/>
      <c r="AE173" s="655"/>
      <c r="AF173" s="655"/>
      <c r="AG173" s="641"/>
      <c r="AH173" s="641"/>
    </row>
    <row r="174" spans="1:34" s="18" customFormat="1" ht="12" customHeight="1">
      <c r="A174" s="630"/>
      <c r="B174" s="615"/>
      <c r="C174" s="615"/>
      <c r="D174" s="615"/>
      <c r="E174" s="615"/>
      <c r="F174" s="615"/>
      <c r="G174" s="632"/>
      <c r="H174" s="632"/>
      <c r="I174" s="632"/>
      <c r="J174" s="632"/>
      <c r="K174" s="632"/>
      <c r="L174" s="632"/>
      <c r="M174" s="632"/>
      <c r="N174" s="632"/>
      <c r="O174" s="632"/>
      <c r="P174" s="632"/>
      <c r="Q174" s="632"/>
      <c r="R174" s="632"/>
      <c r="S174" s="632"/>
      <c r="T174" s="632"/>
      <c r="U174" s="632"/>
      <c r="V174" s="632"/>
      <c r="W174" s="632"/>
      <c r="X174" s="632"/>
      <c r="Y174" s="632"/>
      <c r="Z174" s="632"/>
      <c r="AA174" s="633"/>
      <c r="AB174" s="655"/>
      <c r="AC174" s="655"/>
      <c r="AD174" s="655"/>
      <c r="AE174" s="655"/>
      <c r="AF174" s="655"/>
      <c r="AG174" s="641"/>
      <c r="AH174" s="641"/>
    </row>
    <row r="175" spans="1:34" s="18" customFormat="1" ht="12" customHeight="1">
      <c r="A175" s="630" t="s">
        <v>100</v>
      </c>
      <c r="B175" s="615"/>
      <c r="C175" s="615"/>
      <c r="D175" s="615"/>
      <c r="E175" s="615"/>
      <c r="F175" s="615"/>
      <c r="G175" s="632"/>
      <c r="H175" s="632"/>
      <c r="I175" s="632"/>
      <c r="J175" s="632"/>
      <c r="K175" s="632"/>
      <c r="L175" s="632"/>
      <c r="M175" s="632"/>
      <c r="N175" s="632"/>
      <c r="O175" s="632"/>
      <c r="P175" s="632"/>
      <c r="Q175" s="632"/>
      <c r="R175" s="632"/>
      <c r="S175" s="632"/>
      <c r="T175" s="632"/>
      <c r="U175" s="632"/>
      <c r="V175" s="632"/>
      <c r="W175" s="632"/>
      <c r="X175" s="632"/>
      <c r="Y175" s="632"/>
      <c r="Z175" s="632"/>
      <c r="AA175" s="633"/>
      <c r="AB175" s="655">
        <v>4041.6</v>
      </c>
      <c r="AC175" s="655">
        <v>4041.6</v>
      </c>
      <c r="AD175" s="655">
        <v>3753</v>
      </c>
      <c r="AE175" s="655">
        <v>3559.6</v>
      </c>
      <c r="AF175" s="655">
        <v>3760.3</v>
      </c>
      <c r="AG175" s="641"/>
      <c r="AH175" s="641"/>
    </row>
    <row r="176" spans="1:34" s="18" customFormat="1" ht="12" customHeight="1">
      <c r="A176" s="645" t="s">
        <v>505</v>
      </c>
      <c r="B176" s="615"/>
      <c r="C176" s="615"/>
      <c r="D176" s="615"/>
      <c r="E176" s="615"/>
      <c r="F176" s="615"/>
      <c r="G176" s="632"/>
      <c r="H176" s="632"/>
      <c r="I176" s="632"/>
      <c r="J176" s="632"/>
      <c r="K176" s="632"/>
      <c r="L176" s="632"/>
      <c r="M176" s="632"/>
      <c r="N176" s="632"/>
      <c r="O176" s="632"/>
      <c r="P176" s="632"/>
      <c r="Q176" s="632"/>
      <c r="R176" s="632"/>
      <c r="S176" s="632"/>
      <c r="T176" s="632"/>
      <c r="U176" s="632"/>
      <c r="V176" s="632"/>
      <c r="W176" s="632"/>
      <c r="X176" s="632"/>
      <c r="Y176" s="632"/>
      <c r="Z176" s="632"/>
      <c r="AA176" s="633"/>
      <c r="AB176" s="655">
        <v>475.6</v>
      </c>
      <c r="AC176" s="655">
        <v>475.6</v>
      </c>
      <c r="AD176" s="655">
        <v>476.5</v>
      </c>
      <c r="AE176" s="655">
        <v>479.2</v>
      </c>
      <c r="AF176" s="655">
        <v>490.4</v>
      </c>
      <c r="AG176" s="641"/>
      <c r="AH176" s="641"/>
    </row>
    <row r="177" spans="1:34" s="18" customFormat="1" ht="12" customHeight="1">
      <c r="A177" s="645" t="s">
        <v>97</v>
      </c>
      <c r="B177" s="615"/>
      <c r="C177" s="615"/>
      <c r="D177" s="615"/>
      <c r="E177" s="615"/>
      <c r="F177" s="615"/>
      <c r="G177" s="632"/>
      <c r="H177" s="632"/>
      <c r="I177" s="632"/>
      <c r="J177" s="632"/>
      <c r="K177" s="632"/>
      <c r="L177" s="632"/>
      <c r="M177" s="632"/>
      <c r="N177" s="632"/>
      <c r="O177" s="632"/>
      <c r="P177" s="632"/>
      <c r="Q177" s="632"/>
      <c r="R177" s="632"/>
      <c r="S177" s="632"/>
      <c r="T177" s="632"/>
      <c r="U177" s="632"/>
      <c r="V177" s="632"/>
      <c r="W177" s="632"/>
      <c r="X177" s="632"/>
      <c r="Y177" s="632"/>
      <c r="Z177" s="632"/>
      <c r="AA177" s="633"/>
      <c r="AB177" s="655">
        <v>849.9</v>
      </c>
      <c r="AC177" s="655">
        <v>849.9</v>
      </c>
      <c r="AD177" s="655">
        <v>787.6</v>
      </c>
      <c r="AE177" s="655">
        <v>742.8</v>
      </c>
      <c r="AF177" s="655">
        <v>766.8</v>
      </c>
      <c r="AG177" s="641"/>
      <c r="AH177" s="641"/>
    </row>
    <row r="178" spans="1:34" s="18" customFormat="1" ht="12" customHeight="1">
      <c r="A178" s="645" t="s">
        <v>112</v>
      </c>
      <c r="B178" s="615"/>
      <c r="C178" s="615"/>
      <c r="D178" s="615"/>
      <c r="E178" s="615"/>
      <c r="F178" s="615"/>
      <c r="G178" s="632"/>
      <c r="H178" s="632"/>
      <c r="I178" s="632"/>
      <c r="J178" s="632"/>
      <c r="K178" s="632"/>
      <c r="L178" s="632"/>
      <c r="M178" s="632"/>
      <c r="N178" s="632"/>
      <c r="O178" s="632"/>
      <c r="P178" s="632"/>
      <c r="Q178" s="632"/>
      <c r="R178" s="632"/>
      <c r="S178" s="632"/>
      <c r="T178" s="632"/>
      <c r="U178" s="632"/>
      <c r="V178" s="632"/>
      <c r="W178" s="632"/>
      <c r="X178" s="632"/>
      <c r="Y178" s="632"/>
      <c r="Z178" s="632"/>
      <c r="AA178" s="633"/>
      <c r="AB178" s="655">
        <v>3</v>
      </c>
      <c r="AC178" s="655">
        <v>3</v>
      </c>
      <c r="AD178" s="655">
        <v>-7.3</v>
      </c>
      <c r="AE178" s="655">
        <v>-5.7</v>
      </c>
      <c r="AF178" s="655">
        <v>3.2</v>
      </c>
      <c r="AG178" s="641"/>
      <c r="AH178" s="641"/>
    </row>
    <row r="179" spans="1:34" s="18" customFormat="1" ht="12" customHeight="1">
      <c r="A179" s="645" t="s">
        <v>98</v>
      </c>
      <c r="B179" s="615"/>
      <c r="C179" s="615"/>
      <c r="D179" s="615"/>
      <c r="E179" s="615"/>
      <c r="F179" s="615"/>
      <c r="G179" s="632"/>
      <c r="H179" s="632"/>
      <c r="I179" s="632"/>
      <c r="J179" s="632"/>
      <c r="K179" s="632"/>
      <c r="L179" s="632"/>
      <c r="M179" s="632"/>
      <c r="N179" s="632"/>
      <c r="O179" s="632"/>
      <c r="P179" s="632"/>
      <c r="Q179" s="632"/>
      <c r="R179" s="632"/>
      <c r="S179" s="632"/>
      <c r="T179" s="632"/>
      <c r="U179" s="632"/>
      <c r="V179" s="632"/>
      <c r="W179" s="632"/>
      <c r="X179" s="632"/>
      <c r="Y179" s="632"/>
      <c r="Z179" s="632"/>
      <c r="AA179" s="633"/>
      <c r="AB179" s="655"/>
      <c r="AC179" s="655"/>
      <c r="AD179" s="655"/>
      <c r="AE179" s="655"/>
      <c r="AF179" s="655"/>
      <c r="AG179" s="641"/>
      <c r="AH179" s="641"/>
    </row>
    <row r="180" spans="1:34" s="18" customFormat="1" ht="12" customHeight="1">
      <c r="A180" s="630"/>
      <c r="B180" s="615"/>
      <c r="C180" s="615"/>
      <c r="D180" s="615"/>
      <c r="E180" s="615"/>
      <c r="F180" s="615"/>
      <c r="G180" s="632"/>
      <c r="H180" s="632"/>
      <c r="I180" s="632"/>
      <c r="J180" s="632"/>
      <c r="K180" s="632"/>
      <c r="L180" s="632"/>
      <c r="M180" s="632"/>
      <c r="N180" s="632"/>
      <c r="O180" s="632"/>
      <c r="P180" s="632"/>
      <c r="Q180" s="632"/>
      <c r="R180" s="632"/>
      <c r="S180" s="632"/>
      <c r="T180" s="632"/>
      <c r="U180" s="632"/>
      <c r="V180" s="632"/>
      <c r="W180" s="632"/>
      <c r="X180" s="632"/>
      <c r="Y180" s="632"/>
      <c r="Z180" s="632"/>
      <c r="AA180" s="633"/>
      <c r="AB180" s="655"/>
      <c r="AC180" s="655"/>
      <c r="AD180" s="655"/>
      <c r="AE180" s="655"/>
      <c r="AF180" s="655"/>
      <c r="AG180" s="641"/>
      <c r="AH180" s="641"/>
    </row>
    <row r="181" spans="1:34" s="18" customFormat="1" ht="12" customHeight="1">
      <c r="A181" s="630" t="s">
        <v>101</v>
      </c>
      <c r="B181" s="615"/>
      <c r="C181" s="615"/>
      <c r="D181" s="615"/>
      <c r="E181" s="615"/>
      <c r="F181" s="615"/>
      <c r="G181" s="632"/>
      <c r="H181" s="632"/>
      <c r="I181" s="632"/>
      <c r="J181" s="632"/>
      <c r="K181" s="632"/>
      <c r="L181" s="632"/>
      <c r="M181" s="632"/>
      <c r="N181" s="632"/>
      <c r="O181" s="632"/>
      <c r="P181" s="632"/>
      <c r="Q181" s="632"/>
      <c r="R181" s="632"/>
      <c r="S181" s="632"/>
      <c r="T181" s="632"/>
      <c r="U181" s="632"/>
      <c r="V181" s="632"/>
      <c r="W181" s="632"/>
      <c r="X181" s="632"/>
      <c r="Y181" s="632"/>
      <c r="Z181" s="632"/>
      <c r="AA181" s="633"/>
      <c r="AB181" s="655">
        <v>3246.1</v>
      </c>
      <c r="AC181" s="655">
        <v>3246.1</v>
      </c>
      <c r="AD181" s="655">
        <v>3544.6</v>
      </c>
      <c r="AE181" s="655">
        <v>3870.7</v>
      </c>
      <c r="AF181" s="655">
        <v>4226.8</v>
      </c>
      <c r="AG181" s="641"/>
      <c r="AH181" s="641"/>
    </row>
    <row r="182" spans="1:34" s="18" customFormat="1" ht="12" customHeight="1">
      <c r="A182" s="645" t="s">
        <v>505</v>
      </c>
      <c r="B182" s="615"/>
      <c r="C182" s="615"/>
      <c r="D182" s="615"/>
      <c r="E182" s="615"/>
      <c r="F182" s="615"/>
      <c r="G182" s="632"/>
      <c r="H182" s="632"/>
      <c r="I182" s="632"/>
      <c r="J182" s="632"/>
      <c r="K182" s="632"/>
      <c r="L182" s="632"/>
      <c r="M182" s="632"/>
      <c r="N182" s="632"/>
      <c r="O182" s="632"/>
      <c r="P182" s="632"/>
      <c r="Q182" s="632"/>
      <c r="R182" s="632"/>
      <c r="S182" s="632"/>
      <c r="T182" s="632"/>
      <c r="U182" s="632"/>
      <c r="V182" s="632"/>
      <c r="W182" s="632"/>
      <c r="X182" s="632"/>
      <c r="Y182" s="632"/>
      <c r="Z182" s="632"/>
      <c r="AA182" s="633"/>
      <c r="AB182" s="655">
        <v>252.6</v>
      </c>
      <c r="AC182" s="655">
        <v>252.6</v>
      </c>
      <c r="AD182" s="655">
        <v>265.2</v>
      </c>
      <c r="AE182" s="655">
        <v>278.39999999999998</v>
      </c>
      <c r="AF182" s="655">
        <v>292.39999999999998</v>
      </c>
      <c r="AG182" s="641"/>
      <c r="AH182" s="641"/>
    </row>
    <row r="183" spans="1:34" s="18" customFormat="1" ht="12" customHeight="1">
      <c r="A183" s="645" t="s">
        <v>97</v>
      </c>
      <c r="B183" s="615"/>
      <c r="C183" s="615"/>
      <c r="D183" s="615"/>
      <c r="E183" s="615"/>
      <c r="F183" s="615"/>
      <c r="G183" s="632"/>
      <c r="H183" s="632"/>
      <c r="I183" s="632"/>
      <c r="J183" s="632"/>
      <c r="K183" s="632"/>
      <c r="L183" s="632"/>
      <c r="M183" s="632"/>
      <c r="N183" s="632"/>
      <c r="O183" s="632"/>
      <c r="P183" s="632"/>
      <c r="Q183" s="632"/>
      <c r="R183" s="632"/>
      <c r="S183" s="632"/>
      <c r="T183" s="632"/>
      <c r="U183" s="632"/>
      <c r="V183" s="632"/>
      <c r="W183" s="632"/>
      <c r="X183" s="632"/>
      <c r="Y183" s="632"/>
      <c r="Z183" s="632"/>
      <c r="AA183" s="633"/>
      <c r="AB183" s="655">
        <v>1285.3</v>
      </c>
      <c r="AC183" s="655">
        <v>1285.3</v>
      </c>
      <c r="AD183" s="655">
        <v>1336.7</v>
      </c>
      <c r="AE183" s="655">
        <v>1390.2</v>
      </c>
      <c r="AF183" s="655">
        <v>1445.8</v>
      </c>
      <c r="AG183" s="641"/>
      <c r="AH183" s="641"/>
    </row>
    <row r="184" spans="1:34" s="18" customFormat="1" ht="12" customHeight="1">
      <c r="A184" s="645" t="s">
        <v>112</v>
      </c>
      <c r="B184" s="615"/>
      <c r="C184" s="615"/>
      <c r="D184" s="615"/>
      <c r="E184" s="615"/>
      <c r="F184" s="615"/>
      <c r="G184" s="632"/>
      <c r="H184" s="632"/>
      <c r="I184" s="632"/>
      <c r="J184" s="632"/>
      <c r="K184" s="632"/>
      <c r="L184" s="632"/>
      <c r="M184" s="632"/>
      <c r="N184" s="632"/>
      <c r="O184" s="632"/>
      <c r="P184" s="632"/>
      <c r="Q184" s="632"/>
      <c r="R184" s="632"/>
      <c r="S184" s="632"/>
      <c r="T184" s="632"/>
      <c r="U184" s="632"/>
      <c r="V184" s="632"/>
      <c r="W184" s="632"/>
      <c r="X184" s="632"/>
      <c r="Y184" s="632"/>
      <c r="Z184" s="632"/>
      <c r="AA184" s="633"/>
      <c r="AB184" s="655">
        <v>4</v>
      </c>
      <c r="AC184" s="655">
        <v>4</v>
      </c>
      <c r="AD184" s="655">
        <v>4</v>
      </c>
      <c r="AE184" s="655">
        <v>4</v>
      </c>
      <c r="AF184" s="655">
        <v>4</v>
      </c>
      <c r="AG184" s="641"/>
      <c r="AH184" s="641"/>
    </row>
    <row r="185" spans="1:34" s="18" customFormat="1" ht="12" customHeight="1">
      <c r="A185" s="645" t="s">
        <v>98</v>
      </c>
      <c r="B185" s="615"/>
      <c r="C185" s="615"/>
      <c r="D185" s="615"/>
      <c r="E185" s="615"/>
      <c r="F185" s="615"/>
      <c r="G185" s="632"/>
      <c r="H185" s="632"/>
      <c r="I185" s="632"/>
      <c r="J185" s="632"/>
      <c r="K185" s="632"/>
      <c r="L185" s="632"/>
      <c r="M185" s="632"/>
      <c r="N185" s="632"/>
      <c r="O185" s="632"/>
      <c r="P185" s="632"/>
      <c r="Q185" s="632"/>
      <c r="R185" s="632"/>
      <c r="S185" s="632"/>
      <c r="T185" s="632"/>
      <c r="U185" s="632"/>
      <c r="V185" s="632"/>
      <c r="W185" s="632"/>
      <c r="X185" s="632"/>
      <c r="Y185" s="632"/>
      <c r="Z185" s="632"/>
      <c r="AA185" s="633"/>
      <c r="AB185" s="655"/>
      <c r="AC185" s="655"/>
      <c r="AD185" s="655"/>
      <c r="AE185" s="655"/>
      <c r="AF185" s="655"/>
      <c r="AG185" s="641"/>
      <c r="AH185" s="641"/>
    </row>
    <row r="186" spans="1:34" s="18" customFormat="1" ht="12" customHeight="1">
      <c r="A186" s="630"/>
      <c r="B186" s="615"/>
      <c r="C186" s="615"/>
      <c r="D186" s="615"/>
      <c r="E186" s="615"/>
      <c r="F186" s="615"/>
      <c r="G186" s="632"/>
      <c r="H186" s="632"/>
      <c r="I186" s="632"/>
      <c r="J186" s="632"/>
      <c r="K186" s="632"/>
      <c r="L186" s="632"/>
      <c r="M186" s="632"/>
      <c r="N186" s="632"/>
      <c r="O186" s="632"/>
      <c r="P186" s="632"/>
      <c r="Q186" s="632"/>
      <c r="R186" s="632"/>
      <c r="S186" s="632"/>
      <c r="T186" s="632"/>
      <c r="U186" s="632"/>
      <c r="V186" s="632"/>
      <c r="W186" s="632"/>
      <c r="X186" s="632"/>
      <c r="Y186" s="632"/>
      <c r="Z186" s="632"/>
      <c r="AA186" s="633"/>
      <c r="AB186" s="655"/>
      <c r="AC186" s="655"/>
      <c r="AD186" s="655"/>
      <c r="AE186" s="655"/>
      <c r="AF186" s="655"/>
      <c r="AG186" s="641"/>
      <c r="AH186" s="641"/>
    </row>
    <row r="187" spans="1:34" s="18" customFormat="1" ht="12" customHeight="1">
      <c r="A187" s="630" t="s">
        <v>102</v>
      </c>
      <c r="B187" s="615"/>
      <c r="C187" s="615"/>
      <c r="D187" s="615"/>
      <c r="E187" s="615"/>
      <c r="F187" s="615"/>
      <c r="G187" s="632"/>
      <c r="H187" s="632"/>
      <c r="I187" s="632"/>
      <c r="J187" s="632"/>
      <c r="K187" s="632"/>
      <c r="L187" s="632"/>
      <c r="M187" s="632"/>
      <c r="N187" s="632"/>
      <c r="O187" s="632"/>
      <c r="P187" s="632"/>
      <c r="Q187" s="632"/>
      <c r="R187" s="632"/>
      <c r="S187" s="632"/>
      <c r="T187" s="632"/>
      <c r="U187" s="632"/>
      <c r="V187" s="632"/>
      <c r="W187" s="632"/>
      <c r="X187" s="632"/>
      <c r="Y187" s="632"/>
      <c r="Z187" s="632"/>
      <c r="AA187" s="633"/>
      <c r="AB187" s="655">
        <v>1101.4000000000001</v>
      </c>
      <c r="AC187" s="655">
        <v>1101.4000000000001</v>
      </c>
      <c r="AD187" s="655">
        <v>1214.2</v>
      </c>
      <c r="AE187" s="655">
        <v>1338.7</v>
      </c>
      <c r="AF187" s="655">
        <v>1475.9</v>
      </c>
      <c r="AG187" s="641"/>
      <c r="AH187" s="641"/>
    </row>
    <row r="188" spans="1:34" s="18" customFormat="1" ht="12" customHeight="1">
      <c r="A188" s="645" t="s">
        <v>505</v>
      </c>
      <c r="B188" s="615"/>
      <c r="C188" s="615"/>
      <c r="D188" s="615"/>
      <c r="E188" s="615"/>
      <c r="F188" s="615"/>
      <c r="G188" s="632"/>
      <c r="H188" s="632"/>
      <c r="I188" s="632"/>
      <c r="J188" s="632"/>
      <c r="K188" s="632"/>
      <c r="L188" s="632"/>
      <c r="M188" s="632"/>
      <c r="N188" s="632"/>
      <c r="O188" s="632"/>
      <c r="P188" s="632"/>
      <c r="Q188" s="632"/>
      <c r="R188" s="632"/>
      <c r="S188" s="632"/>
      <c r="T188" s="632"/>
      <c r="U188" s="632"/>
      <c r="V188" s="632"/>
      <c r="W188" s="632"/>
      <c r="X188" s="632"/>
      <c r="Y188" s="632"/>
      <c r="Z188" s="632"/>
      <c r="AA188" s="633"/>
      <c r="AB188" s="655">
        <v>414</v>
      </c>
      <c r="AC188" s="655">
        <v>414</v>
      </c>
      <c r="AD188" s="655">
        <v>434.7</v>
      </c>
      <c r="AE188" s="655">
        <v>456.4</v>
      </c>
      <c r="AF188" s="655">
        <v>479.2</v>
      </c>
      <c r="AG188" s="641"/>
      <c r="AH188" s="641"/>
    </row>
    <row r="189" spans="1:34" s="18" customFormat="1" ht="12" customHeight="1">
      <c r="A189" s="645" t="s">
        <v>97</v>
      </c>
      <c r="B189" s="615"/>
      <c r="C189" s="615"/>
      <c r="D189" s="615"/>
      <c r="E189" s="615"/>
      <c r="F189" s="615"/>
      <c r="G189" s="632"/>
      <c r="H189" s="632"/>
      <c r="I189" s="632"/>
      <c r="J189" s="632"/>
      <c r="K189" s="632"/>
      <c r="L189" s="632"/>
      <c r="M189" s="632"/>
      <c r="N189" s="632"/>
      <c r="O189" s="632"/>
      <c r="P189" s="632"/>
      <c r="Q189" s="632"/>
      <c r="R189" s="632"/>
      <c r="S189" s="632"/>
      <c r="T189" s="632"/>
      <c r="U189" s="632"/>
      <c r="V189" s="632"/>
      <c r="W189" s="632"/>
      <c r="X189" s="632"/>
      <c r="Y189" s="632"/>
      <c r="Z189" s="632"/>
      <c r="AA189" s="633"/>
      <c r="AB189" s="655">
        <v>266</v>
      </c>
      <c r="AC189" s="655">
        <v>266</v>
      </c>
      <c r="AD189" s="655">
        <v>279.3</v>
      </c>
      <c r="AE189" s="655">
        <v>293.3</v>
      </c>
      <c r="AF189" s="655">
        <v>308</v>
      </c>
      <c r="AG189" s="641"/>
      <c r="AH189" s="641"/>
    </row>
    <row r="190" spans="1:34" s="18" customFormat="1" ht="12" customHeight="1">
      <c r="A190" s="645" t="s">
        <v>112</v>
      </c>
      <c r="B190" s="615"/>
      <c r="C190" s="615"/>
      <c r="D190" s="615"/>
      <c r="E190" s="615"/>
      <c r="F190" s="615"/>
      <c r="G190" s="632"/>
      <c r="H190" s="632"/>
      <c r="I190" s="632"/>
      <c r="J190" s="632"/>
      <c r="K190" s="632"/>
      <c r="L190" s="632"/>
      <c r="M190" s="632"/>
      <c r="N190" s="632"/>
      <c r="O190" s="632"/>
      <c r="P190" s="632"/>
      <c r="Q190" s="632"/>
      <c r="R190" s="632"/>
      <c r="S190" s="632"/>
      <c r="T190" s="632"/>
      <c r="U190" s="632"/>
      <c r="V190" s="632"/>
      <c r="W190" s="632"/>
      <c r="X190" s="632"/>
      <c r="Y190" s="632"/>
      <c r="Z190" s="632"/>
      <c r="AA190" s="633"/>
      <c r="AB190" s="655">
        <v>5</v>
      </c>
      <c r="AC190" s="655">
        <v>5</v>
      </c>
      <c r="AD190" s="655">
        <v>5</v>
      </c>
      <c r="AE190" s="655">
        <v>5</v>
      </c>
      <c r="AF190" s="655">
        <v>5</v>
      </c>
      <c r="AG190" s="641"/>
      <c r="AH190" s="641"/>
    </row>
    <row r="191" spans="1:34" s="18" customFormat="1" ht="12" customHeight="1">
      <c r="A191" s="645" t="s">
        <v>98</v>
      </c>
      <c r="B191" s="615"/>
      <c r="C191" s="615"/>
      <c r="D191" s="615"/>
      <c r="E191" s="615"/>
      <c r="F191" s="615"/>
      <c r="G191" s="632"/>
      <c r="H191" s="632"/>
      <c r="I191" s="632"/>
      <c r="J191" s="632"/>
      <c r="K191" s="632"/>
      <c r="L191" s="632"/>
      <c r="M191" s="632"/>
      <c r="N191" s="632"/>
      <c r="O191" s="632"/>
      <c r="P191" s="632"/>
      <c r="Q191" s="632"/>
      <c r="R191" s="632"/>
      <c r="S191" s="632"/>
      <c r="T191" s="632"/>
      <c r="U191" s="632"/>
      <c r="V191" s="632"/>
      <c r="W191" s="632"/>
      <c r="X191" s="632"/>
      <c r="Y191" s="632"/>
      <c r="Z191" s="632"/>
      <c r="AA191" s="633"/>
      <c r="AB191" s="655"/>
      <c r="AC191" s="655"/>
      <c r="AD191" s="655"/>
      <c r="AE191" s="655"/>
      <c r="AF191" s="655"/>
      <c r="AG191" s="641"/>
      <c r="AH191" s="641"/>
    </row>
    <row r="192" spans="1:34" s="18" customFormat="1" ht="12" customHeight="1">
      <c r="A192" s="645"/>
      <c r="B192" s="615"/>
      <c r="C192" s="615"/>
      <c r="D192" s="615"/>
      <c r="E192" s="615"/>
      <c r="F192" s="615"/>
      <c r="G192" s="632"/>
      <c r="H192" s="632"/>
      <c r="I192" s="632"/>
      <c r="J192" s="632"/>
      <c r="K192" s="632"/>
      <c r="L192" s="632"/>
      <c r="M192" s="632"/>
      <c r="N192" s="632"/>
      <c r="O192" s="632"/>
      <c r="P192" s="632"/>
      <c r="Q192" s="632"/>
      <c r="R192" s="632"/>
      <c r="S192" s="632"/>
      <c r="T192" s="632"/>
      <c r="U192" s="632"/>
      <c r="V192" s="632"/>
      <c r="W192" s="632"/>
      <c r="X192" s="632"/>
      <c r="Y192" s="632"/>
      <c r="Z192" s="632"/>
      <c r="AA192" s="633"/>
      <c r="AB192" s="655"/>
      <c r="AC192" s="655"/>
      <c r="AD192" s="655"/>
      <c r="AE192" s="655"/>
      <c r="AF192" s="655"/>
      <c r="AG192" s="641"/>
      <c r="AH192" s="641"/>
    </row>
    <row r="193" spans="1:34" s="18" customFormat="1" ht="12" customHeight="1">
      <c r="A193" s="630" t="s">
        <v>103</v>
      </c>
      <c r="B193" s="615"/>
      <c r="C193" s="615"/>
      <c r="D193" s="615"/>
      <c r="E193" s="615"/>
      <c r="F193" s="615"/>
      <c r="G193" s="632"/>
      <c r="H193" s="632"/>
      <c r="I193" s="632"/>
      <c r="J193" s="632"/>
      <c r="K193" s="632"/>
      <c r="L193" s="632"/>
      <c r="M193" s="632"/>
      <c r="N193" s="632"/>
      <c r="O193" s="632"/>
      <c r="P193" s="632"/>
      <c r="Q193" s="632"/>
      <c r="R193" s="632"/>
      <c r="S193" s="632"/>
      <c r="T193" s="632"/>
      <c r="U193" s="632"/>
      <c r="V193" s="632"/>
      <c r="W193" s="632"/>
      <c r="X193" s="632"/>
      <c r="Y193" s="632"/>
      <c r="Z193" s="632"/>
      <c r="AA193" s="633"/>
      <c r="AB193" s="655">
        <v>8722.7999999999993</v>
      </c>
      <c r="AC193" s="655">
        <v>8722.7999999999993</v>
      </c>
      <c r="AD193" s="655">
        <v>9525</v>
      </c>
      <c r="AE193" s="655">
        <v>10401.299999999999</v>
      </c>
      <c r="AF193" s="655">
        <v>11358.2</v>
      </c>
      <c r="AG193" s="641"/>
      <c r="AH193" s="641"/>
    </row>
    <row r="194" spans="1:34" s="18" customFormat="1" ht="12" customHeight="1">
      <c r="A194" s="645" t="s">
        <v>505</v>
      </c>
      <c r="B194" s="615"/>
      <c r="C194" s="615"/>
      <c r="D194" s="615"/>
      <c r="E194" s="615"/>
      <c r="F194" s="615"/>
      <c r="G194" s="632"/>
      <c r="H194" s="632"/>
      <c r="I194" s="632"/>
      <c r="J194" s="632"/>
      <c r="K194" s="632"/>
      <c r="L194" s="632"/>
      <c r="M194" s="632"/>
      <c r="N194" s="632"/>
      <c r="O194" s="632"/>
      <c r="P194" s="632"/>
      <c r="Q194" s="632"/>
      <c r="R194" s="632"/>
      <c r="S194" s="632"/>
      <c r="T194" s="632"/>
      <c r="U194" s="632"/>
      <c r="V194" s="632"/>
      <c r="W194" s="632"/>
      <c r="X194" s="632"/>
      <c r="Y194" s="632"/>
      <c r="Z194" s="632"/>
      <c r="AA194" s="633"/>
      <c r="AB194" s="655">
        <v>256.60000000000002</v>
      </c>
      <c r="AC194" s="655">
        <v>256.60000000000002</v>
      </c>
      <c r="AD194" s="655">
        <v>269.39999999999998</v>
      </c>
      <c r="AE194" s="655">
        <v>282.89999999999998</v>
      </c>
      <c r="AF194" s="655">
        <v>297</v>
      </c>
      <c r="AG194" s="641"/>
      <c r="AH194" s="641"/>
    </row>
    <row r="195" spans="1:34" s="18" customFormat="1" ht="12" customHeight="1">
      <c r="A195" s="645" t="s">
        <v>97</v>
      </c>
      <c r="B195" s="615"/>
      <c r="C195" s="615"/>
      <c r="D195" s="615"/>
      <c r="E195" s="615"/>
      <c r="F195" s="615"/>
      <c r="G195" s="632"/>
      <c r="H195" s="632"/>
      <c r="I195" s="632"/>
      <c r="J195" s="632"/>
      <c r="K195" s="632"/>
      <c r="L195" s="632"/>
      <c r="M195" s="632"/>
      <c r="N195" s="632"/>
      <c r="O195" s="632"/>
      <c r="P195" s="632"/>
      <c r="Q195" s="632"/>
      <c r="R195" s="632"/>
      <c r="S195" s="632"/>
      <c r="T195" s="632"/>
      <c r="U195" s="632"/>
      <c r="V195" s="632"/>
      <c r="W195" s="632"/>
      <c r="X195" s="632"/>
      <c r="Y195" s="632"/>
      <c r="Z195" s="632"/>
      <c r="AA195" s="633"/>
      <c r="AB195" s="655">
        <v>3399.5</v>
      </c>
      <c r="AC195" s="655">
        <v>3399.5</v>
      </c>
      <c r="AD195" s="655">
        <v>3535.5</v>
      </c>
      <c r="AE195" s="655">
        <v>3676.9</v>
      </c>
      <c r="AF195" s="655">
        <v>3824</v>
      </c>
      <c r="AG195" s="641"/>
      <c r="AH195" s="641"/>
    </row>
    <row r="196" spans="1:34" s="18" customFormat="1" ht="12" customHeight="1">
      <c r="A196" s="645" t="s">
        <v>112</v>
      </c>
      <c r="B196" s="615"/>
      <c r="C196" s="615"/>
      <c r="D196" s="615"/>
      <c r="E196" s="615"/>
      <c r="F196" s="615"/>
      <c r="G196" s="632"/>
      <c r="H196" s="632"/>
      <c r="I196" s="632"/>
      <c r="J196" s="632"/>
      <c r="K196" s="632"/>
      <c r="L196" s="632"/>
      <c r="M196" s="632"/>
      <c r="N196" s="632"/>
      <c r="O196" s="632"/>
      <c r="P196" s="632"/>
      <c r="Q196" s="632"/>
      <c r="R196" s="632"/>
      <c r="S196" s="632"/>
      <c r="T196" s="632"/>
      <c r="U196" s="632"/>
      <c r="V196" s="632"/>
      <c r="W196" s="632"/>
      <c r="X196" s="632"/>
      <c r="Y196" s="632"/>
      <c r="Z196" s="632"/>
      <c r="AA196" s="633"/>
      <c r="AB196" s="655">
        <v>4</v>
      </c>
      <c r="AC196" s="655">
        <v>4</v>
      </c>
      <c r="AD196" s="655">
        <v>4</v>
      </c>
      <c r="AE196" s="655">
        <v>4</v>
      </c>
      <c r="AF196" s="655">
        <v>4</v>
      </c>
      <c r="AG196" s="641"/>
      <c r="AH196" s="641"/>
    </row>
    <row r="197" spans="1:34" s="18" customFormat="1" ht="12" customHeight="1">
      <c r="A197" s="645" t="s">
        <v>98</v>
      </c>
      <c r="B197" s="615"/>
      <c r="C197" s="615"/>
      <c r="D197" s="615"/>
      <c r="E197" s="615"/>
      <c r="F197" s="615"/>
      <c r="G197" s="632"/>
      <c r="H197" s="632"/>
      <c r="I197" s="632"/>
      <c r="J197" s="632"/>
      <c r="K197" s="632"/>
      <c r="L197" s="632"/>
      <c r="M197" s="632"/>
      <c r="N197" s="632"/>
      <c r="O197" s="632"/>
      <c r="P197" s="632"/>
      <c r="Q197" s="632"/>
      <c r="R197" s="632"/>
      <c r="S197" s="632"/>
      <c r="T197" s="632"/>
      <c r="U197" s="632"/>
      <c r="V197" s="632"/>
      <c r="W197" s="632"/>
      <c r="X197" s="632"/>
      <c r="Y197" s="632"/>
      <c r="Z197" s="632"/>
      <c r="AA197" s="633"/>
      <c r="AB197" s="655"/>
      <c r="AC197" s="655"/>
      <c r="AD197" s="655"/>
      <c r="AE197" s="655"/>
      <c r="AF197" s="655"/>
      <c r="AG197" s="641"/>
      <c r="AH197" s="641"/>
    </row>
    <row r="198" spans="1:34" s="18" customFormat="1" ht="12" customHeight="1">
      <c r="A198" s="630"/>
      <c r="B198" s="615"/>
      <c r="C198" s="615"/>
      <c r="D198" s="615"/>
      <c r="E198" s="615"/>
      <c r="F198" s="615"/>
      <c r="G198" s="632"/>
      <c r="H198" s="632"/>
      <c r="I198" s="632"/>
      <c r="J198" s="632"/>
      <c r="K198" s="632"/>
      <c r="L198" s="632"/>
      <c r="M198" s="632"/>
      <c r="N198" s="632"/>
      <c r="O198" s="632"/>
      <c r="P198" s="632"/>
      <c r="Q198" s="632"/>
      <c r="R198" s="632"/>
      <c r="S198" s="632"/>
      <c r="T198" s="632"/>
      <c r="U198" s="632"/>
      <c r="V198" s="632"/>
      <c r="W198" s="632"/>
      <c r="X198" s="632"/>
      <c r="Y198" s="632"/>
      <c r="Z198" s="632"/>
      <c r="AA198" s="633"/>
      <c r="AB198" s="655"/>
      <c r="AC198" s="655"/>
      <c r="AD198" s="655"/>
      <c r="AE198" s="655"/>
      <c r="AF198" s="655"/>
      <c r="AG198" s="641"/>
      <c r="AH198" s="641"/>
    </row>
    <row r="199" spans="1:34" s="18" customFormat="1" ht="12" customHeight="1">
      <c r="A199" s="630" t="s">
        <v>104</v>
      </c>
      <c r="B199" s="615"/>
      <c r="C199" s="615"/>
      <c r="D199" s="615"/>
      <c r="E199" s="615"/>
      <c r="F199" s="615"/>
      <c r="G199" s="632"/>
      <c r="H199" s="632"/>
      <c r="I199" s="632"/>
      <c r="J199" s="632"/>
      <c r="K199" s="632"/>
      <c r="L199" s="632"/>
      <c r="M199" s="632"/>
      <c r="N199" s="632"/>
      <c r="O199" s="632"/>
      <c r="P199" s="632"/>
      <c r="Q199" s="632"/>
      <c r="R199" s="632"/>
      <c r="S199" s="632"/>
      <c r="T199" s="632"/>
      <c r="U199" s="632"/>
      <c r="V199" s="632"/>
      <c r="W199" s="632"/>
      <c r="X199" s="632"/>
      <c r="Y199" s="632"/>
      <c r="Z199" s="632"/>
      <c r="AA199" s="633"/>
      <c r="AB199" s="655">
        <v>4614.1000000000004</v>
      </c>
      <c r="AC199" s="655">
        <v>4614.1000000000004</v>
      </c>
      <c r="AD199" s="655">
        <v>5086.8999999999996</v>
      </c>
      <c r="AE199" s="655">
        <v>5608.3</v>
      </c>
      <c r="AF199" s="655">
        <v>6183.1</v>
      </c>
      <c r="AG199" s="641"/>
      <c r="AH199" s="641"/>
    </row>
    <row r="200" spans="1:34" s="18" customFormat="1" ht="12" customHeight="1">
      <c r="A200" s="645" t="s">
        <v>505</v>
      </c>
      <c r="B200" s="615"/>
      <c r="C200" s="615"/>
      <c r="D200" s="615"/>
      <c r="E200" s="615"/>
      <c r="F200" s="615"/>
      <c r="G200" s="632"/>
      <c r="H200" s="632"/>
      <c r="I200" s="632"/>
      <c r="J200" s="632"/>
      <c r="K200" s="632"/>
      <c r="L200" s="632"/>
      <c r="M200" s="632"/>
      <c r="N200" s="632"/>
      <c r="O200" s="632"/>
      <c r="P200" s="632"/>
      <c r="Q200" s="632"/>
      <c r="R200" s="632"/>
      <c r="S200" s="632"/>
      <c r="T200" s="632"/>
      <c r="U200" s="632"/>
      <c r="V200" s="632"/>
      <c r="W200" s="632"/>
      <c r="X200" s="632"/>
      <c r="Y200" s="632"/>
      <c r="Z200" s="632"/>
      <c r="AA200" s="633"/>
      <c r="AB200" s="655">
        <v>291.8</v>
      </c>
      <c r="AC200" s="655">
        <v>291.8</v>
      </c>
      <c r="AD200" s="655">
        <v>306.39999999999998</v>
      </c>
      <c r="AE200" s="655">
        <v>321.7</v>
      </c>
      <c r="AF200" s="655">
        <v>337.8</v>
      </c>
      <c r="AG200" s="641"/>
      <c r="AH200" s="641"/>
    </row>
    <row r="201" spans="1:34" s="18" customFormat="1" ht="12" customHeight="1">
      <c r="A201" s="645" t="s">
        <v>97</v>
      </c>
      <c r="B201" s="615"/>
      <c r="C201" s="615"/>
      <c r="D201" s="615"/>
      <c r="E201" s="615"/>
      <c r="F201" s="615"/>
      <c r="G201" s="632"/>
      <c r="H201" s="632"/>
      <c r="I201" s="632"/>
      <c r="J201" s="632"/>
      <c r="K201" s="632"/>
      <c r="L201" s="632"/>
      <c r="M201" s="632"/>
      <c r="N201" s="632"/>
      <c r="O201" s="632"/>
      <c r="P201" s="632"/>
      <c r="Q201" s="632"/>
      <c r="R201" s="632"/>
      <c r="S201" s="632"/>
      <c r="T201" s="632"/>
      <c r="U201" s="632"/>
      <c r="V201" s="632"/>
      <c r="W201" s="632"/>
      <c r="X201" s="632"/>
      <c r="Y201" s="632"/>
      <c r="Z201" s="632"/>
      <c r="AA201" s="633"/>
      <c r="AB201" s="655">
        <v>1581.2</v>
      </c>
      <c r="AC201" s="655">
        <v>1581.2</v>
      </c>
      <c r="AD201" s="655">
        <v>1660.2</v>
      </c>
      <c r="AE201" s="655">
        <v>1743.3</v>
      </c>
      <c r="AF201" s="655">
        <v>1830.4</v>
      </c>
      <c r="AG201" s="641"/>
      <c r="AH201" s="641"/>
    </row>
    <row r="202" spans="1:34" s="18" customFormat="1" ht="12" customHeight="1">
      <c r="A202" s="645" t="s">
        <v>112</v>
      </c>
      <c r="B202" s="615"/>
      <c r="C202" s="615"/>
      <c r="D202" s="615"/>
      <c r="E202" s="615"/>
      <c r="F202" s="615"/>
      <c r="G202" s="632"/>
      <c r="H202" s="632"/>
      <c r="I202" s="632"/>
      <c r="J202" s="632"/>
      <c r="K202" s="632"/>
      <c r="L202" s="632"/>
      <c r="M202" s="632"/>
      <c r="N202" s="632"/>
      <c r="O202" s="632"/>
      <c r="P202" s="632"/>
      <c r="Q202" s="632"/>
      <c r="R202" s="632"/>
      <c r="S202" s="632"/>
      <c r="T202" s="632"/>
      <c r="U202" s="632"/>
      <c r="V202" s="632"/>
      <c r="W202" s="632"/>
      <c r="X202" s="632"/>
      <c r="Y202" s="632"/>
      <c r="Z202" s="632"/>
      <c r="AA202" s="633"/>
      <c r="AB202" s="655">
        <v>5</v>
      </c>
      <c r="AC202" s="655">
        <v>5</v>
      </c>
      <c r="AD202" s="655">
        <v>5</v>
      </c>
      <c r="AE202" s="655">
        <v>5</v>
      </c>
      <c r="AF202" s="655">
        <v>5</v>
      </c>
      <c r="AG202" s="641"/>
      <c r="AH202" s="641"/>
    </row>
    <row r="203" spans="1:34" s="18" customFormat="1" ht="12" customHeight="1">
      <c r="A203" s="645" t="s">
        <v>98</v>
      </c>
      <c r="B203" s="615"/>
      <c r="C203" s="615"/>
      <c r="D203" s="615"/>
      <c r="E203" s="615"/>
      <c r="F203" s="615"/>
      <c r="G203" s="632"/>
      <c r="H203" s="632"/>
      <c r="I203" s="632"/>
      <c r="J203" s="632"/>
      <c r="K203" s="632"/>
      <c r="L203" s="632"/>
      <c r="M203" s="632"/>
      <c r="N203" s="632"/>
      <c r="O203" s="632"/>
      <c r="P203" s="632"/>
      <c r="Q203" s="632"/>
      <c r="R203" s="632"/>
      <c r="S203" s="632"/>
      <c r="T203" s="632"/>
      <c r="U203" s="632"/>
      <c r="V203" s="632"/>
      <c r="W203" s="632"/>
      <c r="X203" s="632"/>
      <c r="Y203" s="632"/>
      <c r="Z203" s="632"/>
      <c r="AA203" s="633"/>
      <c r="AB203" s="655"/>
      <c r="AC203" s="655"/>
      <c r="AD203" s="655"/>
      <c r="AE203" s="655"/>
      <c r="AF203" s="655"/>
      <c r="AG203" s="641"/>
      <c r="AH203" s="641"/>
    </row>
    <row r="204" spans="1:34" s="18" customFormat="1" ht="12" customHeight="1">
      <c r="A204" s="630"/>
      <c r="B204" s="615"/>
      <c r="C204" s="615"/>
      <c r="D204" s="615"/>
      <c r="E204" s="615"/>
      <c r="F204" s="615"/>
      <c r="G204" s="632"/>
      <c r="H204" s="632"/>
      <c r="I204" s="632"/>
      <c r="J204" s="632"/>
      <c r="K204" s="632"/>
      <c r="L204" s="632"/>
      <c r="M204" s="632"/>
      <c r="N204" s="632"/>
      <c r="O204" s="632"/>
      <c r="P204" s="632"/>
      <c r="Q204" s="632"/>
      <c r="R204" s="632"/>
      <c r="S204" s="632"/>
      <c r="T204" s="632"/>
      <c r="U204" s="632"/>
      <c r="V204" s="632"/>
      <c r="W204" s="632"/>
      <c r="X204" s="632"/>
      <c r="Y204" s="632"/>
      <c r="Z204" s="632"/>
      <c r="AA204" s="633"/>
      <c r="AB204" s="655"/>
      <c r="AC204" s="655"/>
      <c r="AD204" s="655"/>
      <c r="AE204" s="655"/>
      <c r="AF204" s="655"/>
      <c r="AG204" s="641"/>
      <c r="AH204" s="641"/>
    </row>
    <row r="205" spans="1:34" s="18" customFormat="1" ht="12" customHeight="1">
      <c r="A205" s="630" t="s">
        <v>105</v>
      </c>
      <c r="B205" s="615"/>
      <c r="C205" s="615"/>
      <c r="D205" s="615"/>
      <c r="E205" s="615"/>
      <c r="F205" s="615"/>
      <c r="G205" s="632"/>
      <c r="H205" s="632"/>
      <c r="I205" s="632"/>
      <c r="J205" s="632"/>
      <c r="K205" s="632"/>
      <c r="L205" s="632"/>
      <c r="M205" s="632"/>
      <c r="N205" s="632"/>
      <c r="O205" s="632"/>
      <c r="P205" s="632"/>
      <c r="Q205" s="632"/>
      <c r="R205" s="632"/>
      <c r="S205" s="632"/>
      <c r="T205" s="632"/>
      <c r="U205" s="632"/>
      <c r="V205" s="632"/>
      <c r="W205" s="632"/>
      <c r="X205" s="632"/>
      <c r="Y205" s="632"/>
      <c r="Z205" s="632"/>
      <c r="AA205" s="633"/>
      <c r="AB205" s="655">
        <v>1677.4</v>
      </c>
      <c r="AC205" s="655">
        <v>1677.4</v>
      </c>
      <c r="AD205" s="655">
        <v>1849.2</v>
      </c>
      <c r="AE205" s="655">
        <v>2038.8</v>
      </c>
      <c r="AF205" s="655">
        <v>2247.8000000000002</v>
      </c>
      <c r="AG205" s="641"/>
      <c r="AH205" s="641"/>
    </row>
    <row r="206" spans="1:34" s="18" customFormat="1" ht="12" customHeight="1">
      <c r="A206" s="645" t="s">
        <v>505</v>
      </c>
      <c r="B206" s="615"/>
      <c r="C206" s="615"/>
      <c r="D206" s="615"/>
      <c r="E206" s="615"/>
      <c r="F206" s="615"/>
      <c r="G206" s="632"/>
      <c r="H206" s="632"/>
      <c r="I206" s="632"/>
      <c r="J206" s="632"/>
      <c r="K206" s="632"/>
      <c r="L206" s="632"/>
      <c r="M206" s="632"/>
      <c r="N206" s="632"/>
      <c r="O206" s="632"/>
      <c r="P206" s="632"/>
      <c r="Q206" s="632"/>
      <c r="R206" s="632"/>
      <c r="S206" s="632"/>
      <c r="T206" s="632"/>
      <c r="U206" s="632"/>
      <c r="V206" s="632"/>
      <c r="W206" s="632"/>
      <c r="X206" s="632"/>
      <c r="Y206" s="632"/>
      <c r="Z206" s="632"/>
      <c r="AA206" s="633"/>
      <c r="AB206" s="655">
        <v>147.19999999999999</v>
      </c>
      <c r="AC206" s="655">
        <v>147.19999999999999</v>
      </c>
      <c r="AD206" s="655">
        <v>154.6</v>
      </c>
      <c r="AE206" s="655">
        <v>162.30000000000001</v>
      </c>
      <c r="AF206" s="655">
        <v>170.5</v>
      </c>
      <c r="AG206" s="641"/>
      <c r="AH206" s="641"/>
    </row>
    <row r="207" spans="1:34" s="18" customFormat="1" ht="12" customHeight="1">
      <c r="A207" s="645" t="s">
        <v>97</v>
      </c>
      <c r="B207" s="615"/>
      <c r="C207" s="615"/>
      <c r="D207" s="615"/>
      <c r="E207" s="615"/>
      <c r="F207" s="615"/>
      <c r="G207" s="632"/>
      <c r="H207" s="632"/>
      <c r="I207" s="632"/>
      <c r="J207" s="632"/>
      <c r="K207" s="632"/>
      <c r="L207" s="632"/>
      <c r="M207" s="632"/>
      <c r="N207" s="632"/>
      <c r="O207" s="632"/>
      <c r="P207" s="632"/>
      <c r="Q207" s="632"/>
      <c r="R207" s="632"/>
      <c r="S207" s="632"/>
      <c r="T207" s="632"/>
      <c r="U207" s="632"/>
      <c r="V207" s="632"/>
      <c r="W207" s="632"/>
      <c r="X207" s="632"/>
      <c r="Y207" s="632"/>
      <c r="Z207" s="632"/>
      <c r="AA207" s="633"/>
      <c r="AB207" s="655">
        <v>1139.0999999999999</v>
      </c>
      <c r="AC207" s="655">
        <v>1139.0999999999999</v>
      </c>
      <c r="AD207" s="655">
        <v>1196.0999999999999</v>
      </c>
      <c r="AE207" s="655">
        <v>1255.9000000000001</v>
      </c>
      <c r="AF207" s="655">
        <v>1318.7</v>
      </c>
      <c r="AG207" s="641"/>
      <c r="AH207" s="641"/>
    </row>
    <row r="208" spans="1:34" s="18" customFormat="1" ht="12" customHeight="1">
      <c r="A208" s="645" t="s">
        <v>112</v>
      </c>
      <c r="B208" s="615"/>
      <c r="C208" s="615"/>
      <c r="D208" s="615"/>
      <c r="E208" s="615"/>
      <c r="F208" s="615"/>
      <c r="G208" s="632"/>
      <c r="H208" s="632"/>
      <c r="I208" s="632"/>
      <c r="J208" s="632"/>
      <c r="K208" s="632"/>
      <c r="L208" s="632"/>
      <c r="M208" s="632"/>
      <c r="N208" s="632"/>
      <c r="O208" s="632"/>
      <c r="P208" s="632"/>
      <c r="Q208" s="632"/>
      <c r="R208" s="632"/>
      <c r="S208" s="632"/>
      <c r="T208" s="632"/>
      <c r="U208" s="632"/>
      <c r="V208" s="632"/>
      <c r="W208" s="632"/>
      <c r="X208" s="632"/>
      <c r="Y208" s="632"/>
      <c r="Z208" s="632"/>
      <c r="AA208" s="633"/>
      <c r="AB208" s="655">
        <v>5</v>
      </c>
      <c r="AC208" s="655">
        <v>5</v>
      </c>
      <c r="AD208" s="655">
        <v>5</v>
      </c>
      <c r="AE208" s="655">
        <v>5</v>
      </c>
      <c r="AF208" s="655">
        <v>5</v>
      </c>
      <c r="AG208" s="641"/>
      <c r="AH208" s="641"/>
    </row>
    <row r="209" spans="1:34" s="18" customFormat="1" ht="12" customHeight="1">
      <c r="A209" s="645" t="s">
        <v>98</v>
      </c>
      <c r="B209" s="615"/>
      <c r="C209" s="615"/>
      <c r="D209" s="615"/>
      <c r="E209" s="615"/>
      <c r="F209" s="615"/>
      <c r="G209" s="632"/>
      <c r="H209" s="632"/>
      <c r="I209" s="632"/>
      <c r="J209" s="632"/>
      <c r="K209" s="632"/>
      <c r="L209" s="632"/>
      <c r="M209" s="632"/>
      <c r="N209" s="632"/>
      <c r="O209" s="632"/>
      <c r="P209" s="632"/>
      <c r="Q209" s="632"/>
      <c r="R209" s="632"/>
      <c r="S209" s="632"/>
      <c r="T209" s="632"/>
      <c r="U209" s="632"/>
      <c r="V209" s="632"/>
      <c r="W209" s="632"/>
      <c r="X209" s="632"/>
      <c r="Y209" s="632"/>
      <c r="Z209" s="632"/>
      <c r="AA209" s="633"/>
      <c r="AB209" s="655"/>
      <c r="AC209" s="655"/>
      <c r="AD209" s="655"/>
      <c r="AE209" s="655"/>
      <c r="AF209" s="655"/>
      <c r="AG209" s="641"/>
      <c r="AH209" s="641"/>
    </row>
    <row r="210" spans="1:34" s="18" customFormat="1" ht="12" customHeight="1">
      <c r="A210" s="630"/>
      <c r="B210" s="615"/>
      <c r="C210" s="615"/>
      <c r="D210" s="615"/>
      <c r="E210" s="615"/>
      <c r="F210" s="615"/>
      <c r="G210" s="632"/>
      <c r="H210" s="632"/>
      <c r="I210" s="632"/>
      <c r="J210" s="632"/>
      <c r="K210" s="632"/>
      <c r="L210" s="632"/>
      <c r="M210" s="632"/>
      <c r="N210" s="632"/>
      <c r="O210" s="632"/>
      <c r="P210" s="632"/>
      <c r="Q210" s="632"/>
      <c r="R210" s="632"/>
      <c r="S210" s="632"/>
      <c r="T210" s="632"/>
      <c r="U210" s="632"/>
      <c r="V210" s="632"/>
      <c r="W210" s="632"/>
      <c r="X210" s="632"/>
      <c r="Y210" s="632"/>
      <c r="Z210" s="632"/>
      <c r="AA210" s="633"/>
      <c r="AB210" s="655"/>
      <c r="AC210" s="655"/>
      <c r="AD210" s="655"/>
      <c r="AE210" s="655"/>
      <c r="AF210" s="655"/>
      <c r="AG210" s="641"/>
      <c r="AH210" s="641"/>
    </row>
    <row r="211" spans="1:34" s="18" customFormat="1" ht="12" customHeight="1">
      <c r="A211" s="630" t="s">
        <v>106</v>
      </c>
      <c r="B211" s="615"/>
      <c r="C211" s="615"/>
      <c r="D211" s="615"/>
      <c r="E211" s="615"/>
      <c r="F211" s="615"/>
      <c r="G211" s="632"/>
      <c r="H211" s="632"/>
      <c r="I211" s="632"/>
      <c r="J211" s="632"/>
      <c r="K211" s="632"/>
      <c r="L211" s="632"/>
      <c r="M211" s="632"/>
      <c r="N211" s="632"/>
      <c r="O211" s="632"/>
      <c r="P211" s="632"/>
      <c r="Q211" s="632"/>
      <c r="R211" s="632"/>
      <c r="S211" s="632"/>
      <c r="T211" s="632"/>
      <c r="U211" s="632"/>
      <c r="V211" s="632"/>
      <c r="W211" s="632"/>
      <c r="X211" s="632"/>
      <c r="Y211" s="632"/>
      <c r="Z211" s="632"/>
      <c r="AA211" s="633"/>
      <c r="AB211" s="655">
        <v>2253.1999999999998</v>
      </c>
      <c r="AC211" s="655">
        <v>2253.1999999999998</v>
      </c>
      <c r="AD211" s="655">
        <v>2472.1999999999998</v>
      </c>
      <c r="AE211" s="655">
        <v>2712.6</v>
      </c>
      <c r="AF211" s="655">
        <v>2976.4</v>
      </c>
      <c r="AG211" s="641"/>
      <c r="AH211" s="641"/>
    </row>
    <row r="212" spans="1:34" s="18" customFormat="1" ht="12" customHeight="1">
      <c r="A212" s="645" t="s">
        <v>505</v>
      </c>
      <c r="B212" s="615"/>
      <c r="C212" s="615"/>
      <c r="D212" s="615"/>
      <c r="E212" s="615"/>
      <c r="F212" s="615"/>
      <c r="G212" s="632"/>
      <c r="H212" s="632"/>
      <c r="I212" s="632"/>
      <c r="J212" s="632"/>
      <c r="K212" s="632"/>
      <c r="L212" s="632"/>
      <c r="M212" s="632"/>
      <c r="N212" s="632"/>
      <c r="O212" s="632"/>
      <c r="P212" s="632"/>
      <c r="Q212" s="632"/>
      <c r="R212" s="632"/>
      <c r="S212" s="632"/>
      <c r="T212" s="632"/>
      <c r="U212" s="632"/>
      <c r="V212" s="632"/>
      <c r="W212" s="632"/>
      <c r="X212" s="632"/>
      <c r="Y212" s="632"/>
      <c r="Z212" s="632"/>
      <c r="AA212" s="633"/>
      <c r="AB212" s="655">
        <v>287.3</v>
      </c>
      <c r="AC212" s="655">
        <v>287.3</v>
      </c>
      <c r="AD212" s="655">
        <v>301.60000000000002</v>
      </c>
      <c r="AE212" s="655">
        <v>316.7</v>
      </c>
      <c r="AF212" s="655">
        <v>332.5</v>
      </c>
      <c r="AG212" s="641"/>
      <c r="AH212" s="641"/>
    </row>
    <row r="213" spans="1:34" s="18" customFormat="1" ht="12" customHeight="1">
      <c r="A213" s="645" t="s">
        <v>97</v>
      </c>
      <c r="B213" s="615"/>
      <c r="C213" s="615"/>
      <c r="D213" s="615"/>
      <c r="E213" s="615"/>
      <c r="F213" s="615"/>
      <c r="G213" s="632"/>
      <c r="H213" s="632"/>
      <c r="I213" s="632"/>
      <c r="J213" s="632"/>
      <c r="K213" s="632"/>
      <c r="L213" s="632"/>
      <c r="M213" s="632"/>
      <c r="N213" s="632"/>
      <c r="O213" s="632"/>
      <c r="P213" s="632"/>
      <c r="Q213" s="632"/>
      <c r="R213" s="632"/>
      <c r="S213" s="632"/>
      <c r="T213" s="632"/>
      <c r="U213" s="632"/>
      <c r="V213" s="632"/>
      <c r="W213" s="632"/>
      <c r="X213" s="632"/>
      <c r="Y213" s="632"/>
      <c r="Z213" s="632"/>
      <c r="AA213" s="633"/>
      <c r="AB213" s="655">
        <v>784.3</v>
      </c>
      <c r="AC213" s="655">
        <v>784.3</v>
      </c>
      <c r="AD213" s="655">
        <v>819.6</v>
      </c>
      <c r="AE213" s="655">
        <v>856.5</v>
      </c>
      <c r="AF213" s="655">
        <v>895.1</v>
      </c>
      <c r="AG213" s="641"/>
      <c r="AH213" s="641"/>
    </row>
    <row r="214" spans="1:34" s="18" customFormat="1" ht="12" customHeight="1">
      <c r="A214" s="645" t="s">
        <v>112</v>
      </c>
      <c r="B214" s="615"/>
      <c r="C214" s="615"/>
      <c r="D214" s="615"/>
      <c r="E214" s="615"/>
      <c r="F214" s="615"/>
      <c r="G214" s="632"/>
      <c r="H214" s="632"/>
      <c r="I214" s="632"/>
      <c r="J214" s="632"/>
      <c r="K214" s="632"/>
      <c r="L214" s="632"/>
      <c r="M214" s="632"/>
      <c r="N214" s="632"/>
      <c r="O214" s="632"/>
      <c r="P214" s="632"/>
      <c r="Q214" s="632"/>
      <c r="R214" s="632"/>
      <c r="S214" s="632"/>
      <c r="T214" s="632"/>
      <c r="U214" s="632"/>
      <c r="V214" s="632"/>
      <c r="W214" s="632"/>
      <c r="X214" s="632"/>
      <c r="Y214" s="632"/>
      <c r="Z214" s="632"/>
      <c r="AA214" s="633"/>
      <c r="AB214" s="655">
        <v>4.5</v>
      </c>
      <c r="AC214" s="655">
        <v>4.5</v>
      </c>
      <c r="AD214" s="655">
        <v>4.5</v>
      </c>
      <c r="AE214" s="655">
        <v>4.5</v>
      </c>
      <c r="AF214" s="655">
        <v>4.5</v>
      </c>
      <c r="AG214" s="641"/>
      <c r="AH214" s="641"/>
    </row>
    <row r="215" spans="1:34" s="18" customFormat="1" ht="12" customHeight="1">
      <c r="A215" s="645" t="s">
        <v>98</v>
      </c>
      <c r="B215" s="615"/>
      <c r="C215" s="615"/>
      <c r="D215" s="615"/>
      <c r="E215" s="615"/>
      <c r="F215" s="615"/>
      <c r="G215" s="632"/>
      <c r="H215" s="632"/>
      <c r="I215" s="632"/>
      <c r="J215" s="632"/>
      <c r="K215" s="632"/>
      <c r="L215" s="632"/>
      <c r="M215" s="632"/>
      <c r="N215" s="632"/>
      <c r="O215" s="632"/>
      <c r="P215" s="632"/>
      <c r="Q215" s="632"/>
      <c r="R215" s="632"/>
      <c r="S215" s="632"/>
      <c r="T215" s="632"/>
      <c r="U215" s="632"/>
      <c r="V215" s="632"/>
      <c r="W215" s="632"/>
      <c r="X215" s="632"/>
      <c r="Y215" s="632"/>
      <c r="Z215" s="632"/>
      <c r="AA215" s="633"/>
      <c r="AB215" s="655"/>
      <c r="AC215" s="655"/>
      <c r="AD215" s="655"/>
      <c r="AE215" s="655"/>
      <c r="AF215" s="655"/>
      <c r="AG215" s="641"/>
      <c r="AH215" s="641"/>
    </row>
    <row r="216" spans="1:34" s="18" customFormat="1" ht="12" customHeight="1">
      <c r="A216" s="630"/>
      <c r="B216" s="615"/>
      <c r="C216" s="615"/>
      <c r="D216" s="615"/>
      <c r="E216" s="615"/>
      <c r="F216" s="615"/>
      <c r="G216" s="632"/>
      <c r="H216" s="632"/>
      <c r="I216" s="632"/>
      <c r="J216" s="632"/>
      <c r="K216" s="632"/>
      <c r="L216" s="632"/>
      <c r="M216" s="632"/>
      <c r="N216" s="632"/>
      <c r="O216" s="632"/>
      <c r="P216" s="632"/>
      <c r="Q216" s="632"/>
      <c r="R216" s="632"/>
      <c r="S216" s="632"/>
      <c r="T216" s="632"/>
      <c r="U216" s="632"/>
      <c r="V216" s="632"/>
      <c r="W216" s="632"/>
      <c r="X216" s="632"/>
      <c r="Y216" s="632"/>
      <c r="Z216" s="632"/>
      <c r="AA216" s="633"/>
      <c r="AB216" s="655"/>
      <c r="AC216" s="655"/>
      <c r="AD216" s="655"/>
      <c r="AE216" s="655"/>
      <c r="AF216" s="655"/>
      <c r="AG216" s="641"/>
      <c r="AH216" s="641"/>
    </row>
    <row r="217" spans="1:34" s="18" customFormat="1" ht="12" customHeight="1">
      <c r="A217" s="630" t="s">
        <v>107</v>
      </c>
      <c r="B217" s="615"/>
      <c r="C217" s="615"/>
      <c r="D217" s="615"/>
      <c r="E217" s="615"/>
      <c r="F217" s="615"/>
      <c r="G217" s="632"/>
      <c r="H217" s="632"/>
      <c r="I217" s="632"/>
      <c r="J217" s="632"/>
      <c r="K217" s="632"/>
      <c r="L217" s="632"/>
      <c r="M217" s="632"/>
      <c r="N217" s="632"/>
      <c r="O217" s="632"/>
      <c r="P217" s="632"/>
      <c r="Q217" s="632"/>
      <c r="R217" s="632"/>
      <c r="S217" s="632"/>
      <c r="T217" s="632"/>
      <c r="U217" s="632"/>
      <c r="V217" s="632"/>
      <c r="W217" s="632"/>
      <c r="X217" s="632"/>
      <c r="Y217" s="632"/>
      <c r="Z217" s="632"/>
      <c r="AA217" s="633"/>
      <c r="AB217" s="655">
        <v>3768</v>
      </c>
      <c r="AC217" s="655">
        <v>3768</v>
      </c>
      <c r="AD217" s="655">
        <v>4074.9</v>
      </c>
      <c r="AE217" s="655">
        <v>4407</v>
      </c>
      <c r="AF217" s="655">
        <v>4766.2</v>
      </c>
      <c r="AG217" s="641"/>
      <c r="AH217" s="641"/>
    </row>
    <row r="218" spans="1:34" s="18" customFormat="1" ht="12" customHeight="1">
      <c r="A218" s="645" t="s">
        <v>505</v>
      </c>
      <c r="B218" s="615"/>
      <c r="C218" s="615"/>
      <c r="D218" s="615"/>
      <c r="E218" s="615"/>
      <c r="F218" s="615"/>
      <c r="G218" s="632"/>
      <c r="H218" s="632"/>
      <c r="I218" s="632"/>
      <c r="J218" s="632"/>
      <c r="K218" s="632"/>
      <c r="L218" s="632"/>
      <c r="M218" s="632"/>
      <c r="N218" s="632"/>
      <c r="O218" s="632"/>
      <c r="P218" s="632"/>
      <c r="Q218" s="632"/>
      <c r="R218" s="632"/>
      <c r="S218" s="632"/>
      <c r="T218" s="632"/>
      <c r="U218" s="632"/>
      <c r="V218" s="632"/>
      <c r="W218" s="632"/>
      <c r="X218" s="632"/>
      <c r="Y218" s="632"/>
      <c r="Z218" s="632"/>
      <c r="AA218" s="633"/>
      <c r="AB218" s="655">
        <v>227.2</v>
      </c>
      <c r="AC218" s="655">
        <v>227.2</v>
      </c>
      <c r="AD218" s="655">
        <v>238.5</v>
      </c>
      <c r="AE218" s="655">
        <v>250.4</v>
      </c>
      <c r="AF218" s="655">
        <v>263</v>
      </c>
      <c r="AG218" s="641"/>
      <c r="AH218" s="641"/>
    </row>
    <row r="219" spans="1:34" s="18" customFormat="1" ht="12" customHeight="1">
      <c r="A219" s="645" t="s">
        <v>97</v>
      </c>
      <c r="B219" s="615"/>
      <c r="C219" s="615"/>
      <c r="D219" s="615"/>
      <c r="E219" s="615"/>
      <c r="F219" s="615"/>
      <c r="G219" s="632"/>
      <c r="H219" s="632"/>
      <c r="I219" s="632"/>
      <c r="J219" s="632"/>
      <c r="K219" s="632"/>
      <c r="L219" s="632"/>
      <c r="M219" s="632"/>
      <c r="N219" s="632"/>
      <c r="O219" s="632"/>
      <c r="P219" s="632"/>
      <c r="Q219" s="632"/>
      <c r="R219" s="632"/>
      <c r="S219" s="632"/>
      <c r="T219" s="632"/>
      <c r="U219" s="632"/>
      <c r="V219" s="632"/>
      <c r="W219" s="632"/>
      <c r="X219" s="632"/>
      <c r="Y219" s="632"/>
      <c r="Z219" s="632"/>
      <c r="AA219" s="633"/>
      <c r="AB219" s="655">
        <v>1658.7</v>
      </c>
      <c r="AC219" s="655">
        <v>1658.7</v>
      </c>
      <c r="AD219" s="655">
        <v>1708.4</v>
      </c>
      <c r="AE219" s="655">
        <v>1759.7</v>
      </c>
      <c r="AF219" s="655">
        <v>1812.5</v>
      </c>
      <c r="AG219" s="641"/>
      <c r="AH219" s="641"/>
    </row>
    <row r="220" spans="1:34" s="18" customFormat="1" ht="12" customHeight="1">
      <c r="A220" s="645" t="s">
        <v>112</v>
      </c>
      <c r="B220" s="615"/>
      <c r="C220" s="615"/>
      <c r="D220" s="615"/>
      <c r="E220" s="615"/>
      <c r="F220" s="615"/>
      <c r="G220" s="632"/>
      <c r="H220" s="632"/>
      <c r="I220" s="632"/>
      <c r="J220" s="632"/>
      <c r="K220" s="632"/>
      <c r="L220" s="632"/>
      <c r="M220" s="632"/>
      <c r="N220" s="632"/>
      <c r="O220" s="632"/>
      <c r="P220" s="632"/>
      <c r="Q220" s="632"/>
      <c r="R220" s="632"/>
      <c r="S220" s="632"/>
      <c r="T220" s="632"/>
      <c r="U220" s="632"/>
      <c r="V220" s="632"/>
      <c r="W220" s="632"/>
      <c r="X220" s="632"/>
      <c r="Y220" s="632"/>
      <c r="Z220" s="632"/>
      <c r="AA220" s="633"/>
      <c r="AB220" s="655">
        <v>3</v>
      </c>
      <c r="AC220" s="655">
        <v>3</v>
      </c>
      <c r="AD220" s="655">
        <v>3</v>
      </c>
      <c r="AE220" s="655">
        <v>3</v>
      </c>
      <c r="AF220" s="655">
        <v>3</v>
      </c>
      <c r="AG220" s="641"/>
      <c r="AH220" s="641"/>
    </row>
    <row r="221" spans="1:34" s="18" customFormat="1" ht="12" customHeight="1">
      <c r="A221" s="645" t="s">
        <v>98</v>
      </c>
      <c r="B221" s="615"/>
      <c r="C221" s="615"/>
      <c r="D221" s="615"/>
      <c r="E221" s="615"/>
      <c r="F221" s="615"/>
      <c r="G221" s="632"/>
      <c r="H221" s="632"/>
      <c r="I221" s="632"/>
      <c r="J221" s="632"/>
      <c r="K221" s="632"/>
      <c r="L221" s="632"/>
      <c r="M221" s="632"/>
      <c r="N221" s="632"/>
      <c r="O221" s="632"/>
      <c r="P221" s="632"/>
      <c r="Q221" s="632"/>
      <c r="R221" s="632"/>
      <c r="S221" s="632"/>
      <c r="T221" s="632"/>
      <c r="U221" s="632"/>
      <c r="V221" s="632"/>
      <c r="W221" s="632"/>
      <c r="X221" s="632"/>
      <c r="Y221" s="632"/>
      <c r="Z221" s="632"/>
      <c r="AA221" s="633"/>
      <c r="AB221" s="655"/>
      <c r="AC221" s="655"/>
      <c r="AD221" s="655"/>
      <c r="AE221" s="655"/>
      <c r="AF221" s="655"/>
      <c r="AG221" s="641"/>
      <c r="AH221" s="641"/>
    </row>
    <row r="222" spans="1:34" s="18" customFormat="1" ht="12" customHeight="1">
      <c r="A222" s="630"/>
      <c r="B222" s="615"/>
      <c r="C222" s="615"/>
      <c r="D222" s="615"/>
      <c r="E222" s="615"/>
      <c r="F222" s="615"/>
      <c r="G222" s="632"/>
      <c r="H222" s="632"/>
      <c r="I222" s="632"/>
      <c r="J222" s="632"/>
      <c r="K222" s="632"/>
      <c r="L222" s="632"/>
      <c r="M222" s="632"/>
      <c r="N222" s="632"/>
      <c r="O222" s="632"/>
      <c r="P222" s="632"/>
      <c r="Q222" s="632"/>
      <c r="R222" s="632"/>
      <c r="S222" s="632"/>
      <c r="T222" s="632"/>
      <c r="U222" s="632"/>
      <c r="V222" s="632"/>
      <c r="W222" s="632"/>
      <c r="X222" s="632"/>
      <c r="Y222" s="632"/>
      <c r="Z222" s="632"/>
      <c r="AA222" s="633"/>
      <c r="AB222" s="655"/>
      <c r="AC222" s="655"/>
      <c r="AD222" s="655"/>
      <c r="AE222" s="655"/>
      <c r="AF222" s="655"/>
      <c r="AG222" s="641"/>
      <c r="AH222" s="641"/>
    </row>
    <row r="223" spans="1:34" s="18" customFormat="1" ht="12" customHeight="1">
      <c r="A223" s="630" t="s">
        <v>507</v>
      </c>
      <c r="B223" s="615"/>
      <c r="C223" s="615"/>
      <c r="D223" s="615"/>
      <c r="E223" s="615"/>
      <c r="F223" s="615"/>
      <c r="G223" s="632"/>
      <c r="H223" s="632"/>
      <c r="I223" s="632"/>
      <c r="J223" s="632"/>
      <c r="K223" s="632"/>
      <c r="L223" s="632"/>
      <c r="M223" s="632"/>
      <c r="N223" s="632"/>
      <c r="O223" s="632"/>
      <c r="P223" s="632"/>
      <c r="Q223" s="632"/>
      <c r="R223" s="632"/>
      <c r="S223" s="632"/>
      <c r="T223" s="632"/>
      <c r="U223" s="632"/>
      <c r="V223" s="632"/>
      <c r="W223" s="632"/>
      <c r="X223" s="632"/>
      <c r="Y223" s="632"/>
      <c r="Z223" s="632"/>
      <c r="AA223" s="633"/>
      <c r="AB223" s="655">
        <v>55928.4</v>
      </c>
      <c r="AC223" s="655">
        <v>55928.4</v>
      </c>
      <c r="AD223" s="655">
        <v>58777.8</v>
      </c>
      <c r="AE223" s="655">
        <v>62146.6</v>
      </c>
      <c r="AF223" s="655">
        <v>66292.100000000006</v>
      </c>
      <c r="AG223" s="641"/>
      <c r="AH223" s="641"/>
    </row>
    <row r="224" spans="1:34" s="18" customFormat="1" ht="12" customHeight="1">
      <c r="A224" s="645" t="s">
        <v>508</v>
      </c>
      <c r="B224" s="615"/>
      <c r="C224" s="615"/>
      <c r="D224" s="615"/>
      <c r="E224" s="615"/>
      <c r="F224" s="615"/>
      <c r="G224" s="632"/>
      <c r="H224" s="632"/>
      <c r="I224" s="632"/>
      <c r="J224" s="632"/>
      <c r="K224" s="632"/>
      <c r="L224" s="632"/>
      <c r="M224" s="632"/>
      <c r="N224" s="632"/>
      <c r="O224" s="632"/>
      <c r="P224" s="632"/>
      <c r="Q224" s="632"/>
      <c r="R224" s="632"/>
      <c r="S224" s="632"/>
      <c r="T224" s="632"/>
      <c r="U224" s="632"/>
      <c r="V224" s="632"/>
      <c r="W224" s="632"/>
      <c r="X224" s="632"/>
      <c r="Y224" s="632"/>
      <c r="Z224" s="632"/>
      <c r="AA224" s="633"/>
      <c r="AB224" s="655">
        <v>294.2</v>
      </c>
      <c r="AC224" s="655">
        <v>294.2</v>
      </c>
      <c r="AD224" s="655">
        <v>302.3</v>
      </c>
      <c r="AE224" s="655">
        <v>311.3</v>
      </c>
      <c r="AF224" s="655">
        <v>321.39999999999998</v>
      </c>
      <c r="AG224" s="641"/>
      <c r="AH224" s="641"/>
    </row>
    <row r="225" spans="1:34" s="18" customFormat="1" ht="12" customHeight="1">
      <c r="A225" s="645" t="s">
        <v>509</v>
      </c>
      <c r="B225" s="615"/>
      <c r="C225" s="615"/>
      <c r="D225" s="615"/>
      <c r="E225" s="615"/>
      <c r="F225" s="615"/>
      <c r="G225" s="632"/>
      <c r="H225" s="632"/>
      <c r="I225" s="632"/>
      <c r="J225" s="632"/>
      <c r="K225" s="632"/>
      <c r="L225" s="632"/>
      <c r="M225" s="632"/>
      <c r="N225" s="632"/>
      <c r="O225" s="632"/>
      <c r="P225" s="632"/>
      <c r="Q225" s="632"/>
      <c r="R225" s="632"/>
      <c r="S225" s="632"/>
      <c r="T225" s="632"/>
      <c r="U225" s="632"/>
      <c r="V225" s="632"/>
      <c r="W225" s="632"/>
      <c r="X225" s="632"/>
      <c r="Y225" s="632"/>
      <c r="Z225" s="632"/>
      <c r="AA225" s="633"/>
      <c r="AB225" s="655">
        <v>19012.099999999999</v>
      </c>
      <c r="AC225" s="655">
        <v>19012.099999999999</v>
      </c>
      <c r="AD225" s="655">
        <v>19444</v>
      </c>
      <c r="AE225" s="655">
        <v>19962.8</v>
      </c>
      <c r="AF225" s="655">
        <v>20625.099999999999</v>
      </c>
      <c r="AG225" s="641"/>
      <c r="AH225" s="641"/>
    </row>
    <row r="226" spans="1:34" s="18" customFormat="1" ht="12" customHeight="1">
      <c r="A226" s="645" t="s">
        <v>510</v>
      </c>
      <c r="B226" s="615"/>
      <c r="C226" s="615"/>
      <c r="D226" s="615"/>
      <c r="E226" s="615"/>
      <c r="F226" s="615"/>
      <c r="G226" s="632"/>
      <c r="H226" s="632"/>
      <c r="I226" s="632"/>
      <c r="J226" s="632"/>
      <c r="K226" s="632"/>
      <c r="L226" s="632"/>
      <c r="M226" s="632"/>
      <c r="N226" s="632"/>
      <c r="O226" s="632"/>
      <c r="P226" s="632"/>
      <c r="Q226" s="632"/>
      <c r="R226" s="632"/>
      <c r="S226" s="632"/>
      <c r="T226" s="632"/>
      <c r="U226" s="632"/>
      <c r="V226" s="632"/>
      <c r="W226" s="632"/>
      <c r="X226" s="632"/>
      <c r="Y226" s="632"/>
      <c r="Z226" s="632"/>
      <c r="AA226" s="633"/>
      <c r="AB226" s="655">
        <v>5</v>
      </c>
      <c r="AC226" s="655">
        <v>5</v>
      </c>
      <c r="AD226" s="655">
        <v>2.2999999999999998</v>
      </c>
      <c r="AE226" s="655">
        <v>2.7</v>
      </c>
      <c r="AF226" s="655">
        <v>3.3</v>
      </c>
      <c r="AG226" s="641"/>
      <c r="AH226" s="641"/>
    </row>
    <row r="227" spans="1:34" s="18" customFormat="1" ht="12" customHeight="1">
      <c r="A227" s="645" t="s">
        <v>98</v>
      </c>
      <c r="B227" s="615"/>
      <c r="C227" s="615"/>
      <c r="D227" s="615"/>
      <c r="E227" s="615"/>
      <c r="F227" s="615"/>
      <c r="G227" s="632"/>
      <c r="H227" s="632"/>
      <c r="I227" s="632"/>
      <c r="J227" s="632"/>
      <c r="K227" s="632"/>
      <c r="L227" s="632"/>
      <c r="M227" s="632"/>
      <c r="N227" s="632"/>
      <c r="O227" s="632"/>
      <c r="P227" s="632"/>
      <c r="Q227" s="632"/>
      <c r="R227" s="632"/>
      <c r="S227" s="632"/>
      <c r="T227" s="632"/>
      <c r="U227" s="632"/>
      <c r="V227" s="632"/>
      <c r="W227" s="632"/>
      <c r="X227" s="632"/>
      <c r="Y227" s="632"/>
      <c r="Z227" s="632"/>
      <c r="AA227" s="633"/>
      <c r="AB227" s="655">
        <v>9.1999999999999993</v>
      </c>
      <c r="AC227" s="655">
        <v>9.1999999999999993</v>
      </c>
      <c r="AD227" s="655">
        <v>5.0999999999999996</v>
      </c>
      <c r="AE227" s="655">
        <v>5.7</v>
      </c>
      <c r="AF227" s="655">
        <v>6.7</v>
      </c>
      <c r="AG227" s="641"/>
      <c r="AH227" s="641"/>
    </row>
    <row r="228" spans="1:34" s="18" customFormat="1" ht="12" customHeight="1">
      <c r="A228" s="645" t="s">
        <v>511</v>
      </c>
      <c r="B228" s="615"/>
      <c r="C228" s="615"/>
      <c r="D228" s="615"/>
      <c r="E228" s="615"/>
      <c r="F228" s="615"/>
      <c r="G228" s="632"/>
      <c r="H228" s="632"/>
      <c r="I228" s="632"/>
      <c r="J228" s="632"/>
      <c r="K228" s="632"/>
      <c r="L228" s="632"/>
      <c r="M228" s="632"/>
      <c r="N228" s="632"/>
      <c r="O228" s="632"/>
      <c r="P228" s="632"/>
      <c r="Q228" s="632"/>
      <c r="R228" s="632"/>
      <c r="S228" s="632"/>
      <c r="T228" s="632"/>
      <c r="U228" s="632"/>
      <c r="V228" s="632"/>
      <c r="W228" s="632"/>
      <c r="X228" s="632"/>
      <c r="Y228" s="632"/>
      <c r="Z228" s="632"/>
      <c r="AA228" s="633"/>
      <c r="AB228" s="655"/>
      <c r="AC228" s="655"/>
      <c r="AD228" s="655"/>
      <c r="AE228" s="655"/>
      <c r="AF228" s="655"/>
      <c r="AG228" s="641"/>
      <c r="AH228" s="641"/>
    </row>
    <row r="229" spans="1:34" s="18" customFormat="1" ht="12" customHeight="1">
      <c r="A229" s="630"/>
      <c r="B229" s="615"/>
      <c r="C229" s="615"/>
      <c r="D229" s="615"/>
      <c r="E229" s="615"/>
      <c r="F229" s="615"/>
      <c r="G229" s="632"/>
      <c r="H229" s="632"/>
      <c r="I229" s="632"/>
      <c r="J229" s="632"/>
      <c r="K229" s="632"/>
      <c r="L229" s="632"/>
      <c r="M229" s="632"/>
      <c r="N229" s="632"/>
      <c r="O229" s="632"/>
      <c r="P229" s="632"/>
      <c r="Q229" s="632"/>
      <c r="R229" s="632"/>
      <c r="S229" s="632"/>
      <c r="T229" s="632"/>
      <c r="U229" s="632"/>
      <c r="V229" s="632"/>
      <c r="W229" s="632"/>
      <c r="X229" s="632"/>
      <c r="Y229" s="632"/>
      <c r="Z229" s="632"/>
      <c r="AA229" s="633"/>
      <c r="AB229" s="655"/>
      <c r="AC229" s="655"/>
      <c r="AD229" s="655"/>
      <c r="AE229" s="655"/>
      <c r="AF229" s="655"/>
      <c r="AG229" s="641"/>
      <c r="AH229" s="641"/>
    </row>
    <row r="230" spans="1:34" s="18" customFormat="1" ht="12" customHeight="1">
      <c r="A230" s="630" t="s">
        <v>111</v>
      </c>
      <c r="B230" s="615"/>
      <c r="C230" s="615"/>
      <c r="D230" s="615"/>
      <c r="E230" s="615"/>
      <c r="F230" s="615"/>
      <c r="G230" s="632"/>
      <c r="H230" s="632"/>
      <c r="I230" s="632"/>
      <c r="J230" s="632"/>
      <c r="K230" s="632"/>
      <c r="L230" s="632"/>
      <c r="M230" s="632"/>
      <c r="N230" s="632"/>
      <c r="O230" s="632"/>
      <c r="P230" s="632"/>
      <c r="Q230" s="632"/>
      <c r="R230" s="632"/>
      <c r="S230" s="632"/>
      <c r="T230" s="632"/>
      <c r="U230" s="632"/>
      <c r="V230" s="632"/>
      <c r="W230" s="632"/>
      <c r="X230" s="632"/>
      <c r="Y230" s="632"/>
      <c r="Z230" s="632"/>
      <c r="AA230" s="633"/>
      <c r="AB230" s="655">
        <v>38023.5</v>
      </c>
      <c r="AC230" s="655">
        <v>38023.5</v>
      </c>
      <c r="AD230" s="655">
        <v>41244.800000000003</v>
      </c>
      <c r="AE230" s="655">
        <v>44773.599999999999</v>
      </c>
      <c r="AF230" s="655">
        <v>48619.8</v>
      </c>
      <c r="AG230" s="641"/>
      <c r="AH230" s="641"/>
    </row>
    <row r="231" spans="1:34" s="18" customFormat="1" ht="12" customHeight="1">
      <c r="A231" s="645" t="s">
        <v>505</v>
      </c>
      <c r="B231" s="615"/>
      <c r="C231" s="615"/>
      <c r="D231" s="615"/>
      <c r="E231" s="615"/>
      <c r="F231" s="615"/>
      <c r="G231" s="632"/>
      <c r="H231" s="632"/>
      <c r="I231" s="632"/>
      <c r="J231" s="632"/>
      <c r="K231" s="632"/>
      <c r="L231" s="632"/>
      <c r="M231" s="632"/>
      <c r="N231" s="632"/>
      <c r="O231" s="632"/>
      <c r="P231" s="632"/>
      <c r="Q231" s="632"/>
      <c r="R231" s="632"/>
      <c r="S231" s="632"/>
      <c r="T231" s="632"/>
      <c r="U231" s="632"/>
      <c r="V231" s="632"/>
      <c r="W231" s="632"/>
      <c r="X231" s="632"/>
      <c r="Y231" s="632"/>
      <c r="Z231" s="632"/>
      <c r="AA231" s="633"/>
      <c r="AB231" s="655">
        <v>255</v>
      </c>
      <c r="AC231" s="655">
        <v>255</v>
      </c>
      <c r="AD231" s="655">
        <v>266.7</v>
      </c>
      <c r="AE231" s="655">
        <v>278.7</v>
      </c>
      <c r="AF231" s="655">
        <v>290.7</v>
      </c>
      <c r="AG231" s="641"/>
      <c r="AH231" s="641"/>
    </row>
    <row r="232" spans="1:34" s="18" customFormat="1" ht="12" customHeight="1">
      <c r="A232" s="645" t="s">
        <v>97</v>
      </c>
      <c r="B232" s="615"/>
      <c r="C232" s="615"/>
      <c r="D232" s="615"/>
      <c r="E232" s="615"/>
      <c r="F232" s="615"/>
      <c r="G232" s="632"/>
      <c r="H232" s="632"/>
      <c r="I232" s="632"/>
      <c r="J232" s="632"/>
      <c r="K232" s="632"/>
      <c r="L232" s="632"/>
      <c r="M232" s="632"/>
      <c r="N232" s="632"/>
      <c r="O232" s="632"/>
      <c r="P232" s="632"/>
      <c r="Q232" s="632"/>
      <c r="R232" s="632"/>
      <c r="S232" s="632"/>
      <c r="T232" s="632"/>
      <c r="U232" s="632"/>
      <c r="V232" s="632"/>
      <c r="W232" s="632"/>
      <c r="X232" s="632"/>
      <c r="Y232" s="632"/>
      <c r="Z232" s="632"/>
      <c r="AA232" s="633"/>
      <c r="AB232" s="655">
        <v>14912.4</v>
      </c>
      <c r="AC232" s="655">
        <v>14912.4</v>
      </c>
      <c r="AD232" s="655">
        <v>15465.3</v>
      </c>
      <c r="AE232" s="655">
        <v>16062.4</v>
      </c>
      <c r="AF232" s="655">
        <v>16727.599999999999</v>
      </c>
      <c r="AG232" s="641"/>
      <c r="AH232" s="641"/>
    </row>
    <row r="233" spans="1:34" s="18" customFormat="1" ht="12" customHeight="1">
      <c r="A233" s="645" t="s">
        <v>112</v>
      </c>
      <c r="B233" s="615"/>
      <c r="C233" s="615"/>
      <c r="D233" s="615"/>
      <c r="E233" s="615"/>
      <c r="F233" s="615"/>
      <c r="G233" s="632"/>
      <c r="H233" s="632"/>
      <c r="I233" s="632"/>
      <c r="J233" s="632"/>
      <c r="K233" s="632"/>
      <c r="L233" s="632"/>
      <c r="M233" s="632"/>
      <c r="N233" s="632"/>
      <c r="O233" s="632"/>
      <c r="P233" s="632"/>
      <c r="Q233" s="632"/>
      <c r="R233" s="632"/>
      <c r="S233" s="632"/>
      <c r="T233" s="632"/>
      <c r="U233" s="632"/>
      <c r="V233" s="632"/>
      <c r="W233" s="632"/>
      <c r="X233" s="632"/>
      <c r="Y233" s="632"/>
      <c r="Z233" s="632"/>
      <c r="AA233" s="633"/>
      <c r="AB233" s="655">
        <v>3.9</v>
      </c>
      <c r="AC233" s="655">
        <v>3.9</v>
      </c>
      <c r="AD233" s="655">
        <v>3.7</v>
      </c>
      <c r="AE233" s="655">
        <v>3.9</v>
      </c>
      <c r="AF233" s="655">
        <v>4.0999999999999996</v>
      </c>
      <c r="AG233" s="641"/>
      <c r="AH233" s="641"/>
    </row>
    <row r="234" spans="1:34" s="18" customFormat="1" ht="12" customHeight="1">
      <c r="A234" s="645" t="s">
        <v>98</v>
      </c>
      <c r="B234" s="615"/>
      <c r="C234" s="615"/>
      <c r="D234" s="615"/>
      <c r="E234" s="615"/>
      <c r="F234" s="615"/>
      <c r="G234" s="632"/>
      <c r="H234" s="632"/>
      <c r="I234" s="632"/>
      <c r="J234" s="632"/>
      <c r="K234" s="632"/>
      <c r="L234" s="632"/>
      <c r="M234" s="632"/>
      <c r="N234" s="632"/>
      <c r="O234" s="632"/>
      <c r="P234" s="632"/>
      <c r="Q234" s="632"/>
      <c r="R234" s="632"/>
      <c r="S234" s="632"/>
      <c r="T234" s="632"/>
      <c r="U234" s="632"/>
      <c r="V234" s="632"/>
      <c r="W234" s="632"/>
      <c r="X234" s="632"/>
      <c r="Y234" s="632"/>
      <c r="Z234" s="632"/>
      <c r="AA234" s="633"/>
      <c r="AB234" s="655">
        <v>8.9</v>
      </c>
      <c r="AC234" s="655">
        <v>8.9</v>
      </c>
      <c r="AD234" s="655">
        <v>8.5</v>
      </c>
      <c r="AE234" s="655">
        <v>8.6</v>
      </c>
      <c r="AF234" s="655">
        <v>8.6</v>
      </c>
      <c r="AG234" s="641"/>
      <c r="AH234" s="641"/>
    </row>
    <row r="235" spans="1:34" s="18" customFormat="1" ht="12" customHeight="1">
      <c r="A235" s="649" t="s">
        <v>511</v>
      </c>
      <c r="B235" s="650"/>
      <c r="C235" s="650"/>
      <c r="D235" s="650"/>
      <c r="E235" s="650"/>
      <c r="F235" s="650"/>
      <c r="G235" s="651"/>
      <c r="H235" s="651"/>
      <c r="I235" s="651"/>
      <c r="J235" s="651"/>
      <c r="K235" s="651"/>
      <c r="L235" s="651"/>
      <c r="M235" s="651"/>
      <c r="N235" s="651"/>
      <c r="O235" s="651"/>
      <c r="P235" s="651"/>
      <c r="Q235" s="651"/>
      <c r="R235" s="651"/>
      <c r="S235" s="651"/>
      <c r="T235" s="651"/>
      <c r="U235" s="651"/>
      <c r="V235" s="651"/>
      <c r="W235" s="651"/>
      <c r="X235" s="651"/>
      <c r="Y235" s="651"/>
      <c r="Z235" s="651"/>
      <c r="AA235" s="652"/>
      <c r="AB235" s="653">
        <v>9.1999999999999993</v>
      </c>
      <c r="AC235" s="653"/>
      <c r="AD235" s="653"/>
      <c r="AE235" s="653"/>
      <c r="AF235" s="653"/>
      <c r="AG235" s="641"/>
      <c r="AH235" s="641"/>
    </row>
    <row r="236" spans="1:34" s="18" customFormat="1" ht="20.100000000000001" customHeight="1">
      <c r="A236" s="615"/>
      <c r="B236" s="615"/>
      <c r="C236" s="615"/>
      <c r="D236" s="615"/>
      <c r="E236" s="615"/>
      <c r="F236" s="615"/>
      <c r="G236" s="632"/>
      <c r="H236" s="632"/>
      <c r="I236" s="632"/>
      <c r="J236" s="632"/>
      <c r="K236" s="632"/>
      <c r="L236" s="632"/>
      <c r="M236" s="632"/>
      <c r="N236" s="632"/>
      <c r="O236" s="632"/>
      <c r="P236" s="632"/>
      <c r="Q236" s="632"/>
      <c r="R236" s="632"/>
      <c r="S236" s="632"/>
      <c r="T236" s="632"/>
      <c r="U236" s="632"/>
      <c r="V236" s="632"/>
      <c r="W236" s="632"/>
      <c r="X236" s="632"/>
      <c r="Y236" s="632"/>
      <c r="Z236" s="632"/>
      <c r="AA236" s="633"/>
      <c r="AB236" s="632"/>
      <c r="AC236" s="632"/>
      <c r="AD236" s="632"/>
      <c r="AE236" s="632"/>
      <c r="AF236" s="641"/>
      <c r="AG236" s="641"/>
      <c r="AH236" s="641"/>
    </row>
    <row r="237" spans="1:34" s="18" customFormat="1" ht="17.100000000000001" customHeight="1">
      <c r="A237" s="623" t="s">
        <v>513</v>
      </c>
      <c r="B237" s="615"/>
      <c r="C237" s="615"/>
      <c r="D237" s="615"/>
      <c r="E237" s="615"/>
      <c r="F237" s="615"/>
      <c r="G237" s="632"/>
      <c r="H237" s="632"/>
      <c r="I237" s="632"/>
      <c r="J237" s="632"/>
      <c r="K237" s="632"/>
      <c r="L237" s="632"/>
      <c r="M237" s="632"/>
      <c r="N237" s="632"/>
      <c r="O237" s="632"/>
      <c r="P237" s="632"/>
      <c r="Q237" s="632"/>
      <c r="R237" s="632"/>
      <c r="S237" s="632"/>
      <c r="T237" s="632"/>
      <c r="U237" s="632"/>
      <c r="V237" s="632"/>
      <c r="W237" s="632"/>
      <c r="X237" s="632"/>
      <c r="Y237" s="632"/>
      <c r="Z237" s="632"/>
      <c r="AA237" s="633"/>
      <c r="AB237" s="632"/>
      <c r="AC237" s="632"/>
      <c r="AD237" s="632"/>
      <c r="AE237" s="632"/>
      <c r="AF237" s="641"/>
      <c r="AG237" s="641"/>
      <c r="AH237" s="641"/>
    </row>
    <row r="238" spans="1:34" s="660" customFormat="1" ht="18" customHeight="1">
      <c r="A238" s="627" t="s">
        <v>514</v>
      </c>
      <c r="B238" s="656"/>
      <c r="C238" s="656"/>
      <c r="D238" s="656"/>
      <c r="E238" s="656"/>
      <c r="F238" s="656"/>
      <c r="G238" s="657"/>
      <c r="H238" s="657"/>
      <c r="I238" s="657"/>
      <c r="J238" s="657"/>
      <c r="K238" s="657"/>
      <c r="L238" s="657"/>
      <c r="M238" s="657"/>
      <c r="N238" s="657"/>
      <c r="O238" s="657"/>
      <c r="P238" s="657"/>
      <c r="Q238" s="657"/>
      <c r="R238" s="657"/>
      <c r="S238" s="657"/>
      <c r="T238" s="657"/>
      <c r="U238" s="657"/>
      <c r="V238" s="657"/>
      <c r="W238" s="657"/>
      <c r="X238" s="657"/>
      <c r="Y238" s="657"/>
      <c r="Z238" s="657"/>
      <c r="AA238" s="658"/>
      <c r="AB238" s="657"/>
      <c r="AC238" s="657"/>
      <c r="AD238" s="657"/>
      <c r="AE238" s="657"/>
      <c r="AF238" s="659"/>
      <c r="AG238" s="659"/>
      <c r="AH238" s="659"/>
    </row>
    <row r="239" spans="1:34" s="18" customFormat="1" ht="12.95" customHeight="1">
      <c r="A239" s="629" t="s">
        <v>87</v>
      </c>
      <c r="B239" s="615"/>
      <c r="C239" s="615"/>
      <c r="D239" s="615"/>
      <c r="E239" s="615"/>
      <c r="F239" s="615"/>
      <c r="G239" s="632"/>
      <c r="H239" s="632"/>
      <c r="I239" s="632"/>
      <c r="J239" s="632"/>
      <c r="K239" s="632"/>
      <c r="L239" s="632"/>
      <c r="M239" s="632"/>
      <c r="N239" s="632"/>
      <c r="O239" s="632"/>
      <c r="P239" s="632"/>
      <c r="Q239" s="632"/>
      <c r="R239" s="632"/>
      <c r="S239" s="632"/>
      <c r="T239" s="632"/>
      <c r="U239" s="632"/>
      <c r="V239" s="632"/>
      <c r="W239" s="632"/>
      <c r="X239" s="632"/>
      <c r="Y239" s="632"/>
      <c r="Z239" s="739"/>
      <c r="AA239" s="634">
        <v>2014</v>
      </c>
      <c r="AB239" s="634">
        <v>2015</v>
      </c>
      <c r="AC239" s="634">
        <v>2016</v>
      </c>
      <c r="AD239" s="634">
        <v>2017</v>
      </c>
      <c r="AE239" s="634">
        <v>2018</v>
      </c>
      <c r="AF239" s="641"/>
      <c r="AG239" s="641"/>
      <c r="AH239" s="641"/>
    </row>
    <row r="240" spans="1:34" s="18" customFormat="1" ht="12.95" customHeight="1">
      <c r="A240" s="636" t="s">
        <v>88</v>
      </c>
      <c r="B240" s="615"/>
      <c r="C240" s="615"/>
      <c r="D240" s="615"/>
      <c r="E240" s="615"/>
      <c r="F240" s="615"/>
      <c r="G240" s="632"/>
      <c r="H240" s="632"/>
      <c r="I240" s="632"/>
      <c r="J240" s="632"/>
      <c r="K240" s="632"/>
      <c r="L240" s="632"/>
      <c r="M240" s="632"/>
      <c r="N240" s="632"/>
      <c r="O240" s="632"/>
      <c r="P240" s="632"/>
      <c r="Q240" s="632"/>
      <c r="R240" s="632"/>
      <c r="S240" s="632"/>
      <c r="T240" s="632"/>
      <c r="U240" s="632"/>
      <c r="V240" s="632"/>
      <c r="W240" s="632"/>
      <c r="X240" s="632"/>
      <c r="Y240" s="632"/>
      <c r="Z240" s="410"/>
      <c r="AA240" s="638" t="s">
        <v>90</v>
      </c>
      <c r="AB240" s="638" t="s">
        <v>90</v>
      </c>
      <c r="AC240" s="638" t="s">
        <v>90</v>
      </c>
      <c r="AD240" s="638" t="s">
        <v>90</v>
      </c>
      <c r="AE240" s="638" t="s">
        <v>90</v>
      </c>
      <c r="AF240" s="641"/>
      <c r="AG240" s="641"/>
      <c r="AH240" s="641"/>
    </row>
    <row r="241" spans="1:34" s="18" customFormat="1" ht="12.95" customHeight="1">
      <c r="A241" s="615"/>
      <c r="B241" s="615"/>
      <c r="C241" s="615"/>
      <c r="D241" s="615"/>
      <c r="E241" s="615"/>
      <c r="F241" s="615"/>
      <c r="G241" s="632"/>
      <c r="H241" s="632"/>
      <c r="I241" s="632"/>
      <c r="J241" s="632"/>
      <c r="K241" s="632"/>
      <c r="L241" s="632"/>
      <c r="M241" s="632"/>
      <c r="N241" s="632"/>
      <c r="O241" s="632"/>
      <c r="P241" s="632"/>
      <c r="Q241" s="632"/>
      <c r="R241" s="632"/>
      <c r="S241" s="632"/>
      <c r="T241" s="632"/>
      <c r="U241" s="632"/>
      <c r="V241" s="632"/>
      <c r="W241" s="632"/>
      <c r="X241" s="632"/>
      <c r="Y241" s="632"/>
      <c r="Z241" s="632"/>
      <c r="AA241" s="654"/>
      <c r="AB241" s="655"/>
      <c r="AC241" s="655"/>
      <c r="AD241" s="655"/>
      <c r="AE241" s="655"/>
      <c r="AF241" s="641"/>
      <c r="AG241" s="641"/>
      <c r="AH241" s="641"/>
    </row>
    <row r="242" spans="1:34" s="18" customFormat="1" ht="12" customHeight="1">
      <c r="A242" s="630" t="s">
        <v>96</v>
      </c>
      <c r="B242" s="615"/>
      <c r="C242" s="615"/>
      <c r="D242" s="615"/>
      <c r="E242" s="615"/>
      <c r="F242" s="615"/>
      <c r="G242" s="632"/>
      <c r="H242" s="632"/>
      <c r="I242" s="632"/>
      <c r="J242" s="632"/>
      <c r="K242" s="632"/>
      <c r="L242" s="632"/>
      <c r="M242" s="632"/>
      <c r="N242" s="632"/>
      <c r="O242" s="632"/>
      <c r="P242" s="632"/>
      <c r="Q242" s="632"/>
      <c r="R242" s="632"/>
      <c r="S242" s="632"/>
      <c r="T242" s="632"/>
      <c r="U242" s="632"/>
      <c r="V242" s="632"/>
      <c r="W242" s="632"/>
      <c r="X242" s="632"/>
      <c r="Y242" s="632"/>
      <c r="Z242" s="742"/>
      <c r="AA242" s="644">
        <v>10274.700000000001</v>
      </c>
      <c r="AB242" s="643">
        <v>11216.6</v>
      </c>
      <c r="AC242" s="643">
        <v>12038.7</v>
      </c>
      <c r="AD242" s="644">
        <v>13019</v>
      </c>
      <c r="AE242" s="643">
        <v>14090.1</v>
      </c>
      <c r="AF242" s="641"/>
      <c r="AG242" s="641"/>
      <c r="AH242" s="641"/>
    </row>
    <row r="243" spans="1:34" s="18" customFormat="1" ht="12" customHeight="1">
      <c r="A243" s="645" t="s">
        <v>505</v>
      </c>
      <c r="B243" s="615"/>
      <c r="C243" s="615"/>
      <c r="D243" s="615"/>
      <c r="E243" s="615"/>
      <c r="F243" s="615"/>
      <c r="G243" s="632"/>
      <c r="H243" s="632"/>
      <c r="I243" s="632"/>
      <c r="J243" s="632"/>
      <c r="K243" s="632"/>
      <c r="L243" s="632"/>
      <c r="M243" s="632"/>
      <c r="N243" s="632"/>
      <c r="O243" s="632"/>
      <c r="P243" s="632"/>
      <c r="Q243" s="632"/>
      <c r="R243" s="632"/>
      <c r="S243" s="632"/>
      <c r="T243" s="632"/>
      <c r="U243" s="632"/>
      <c r="V243" s="632"/>
      <c r="W243" s="632"/>
      <c r="X243" s="632"/>
      <c r="Y243" s="632"/>
      <c r="Z243" s="742"/>
      <c r="AA243" s="644">
        <v>246.9</v>
      </c>
      <c r="AB243" s="643">
        <v>257.2</v>
      </c>
      <c r="AC243" s="643">
        <v>265.7</v>
      </c>
      <c r="AD243" s="644">
        <v>275.7</v>
      </c>
      <c r="AE243" s="643">
        <v>286.7</v>
      </c>
      <c r="AF243" s="641"/>
      <c r="AG243" s="641"/>
      <c r="AH243" s="641"/>
    </row>
    <row r="244" spans="1:34" s="18" customFormat="1" ht="12" customHeight="1">
      <c r="A244" s="645" t="s">
        <v>97</v>
      </c>
      <c r="B244" s="615"/>
      <c r="C244" s="615"/>
      <c r="D244" s="615"/>
      <c r="E244" s="615"/>
      <c r="F244" s="615"/>
      <c r="G244" s="632"/>
      <c r="H244" s="632"/>
      <c r="I244" s="632"/>
      <c r="J244" s="632"/>
      <c r="K244" s="632"/>
      <c r="L244" s="632"/>
      <c r="M244" s="632"/>
      <c r="N244" s="632"/>
      <c r="O244" s="632"/>
      <c r="P244" s="632"/>
      <c r="Q244" s="632"/>
      <c r="R244" s="632"/>
      <c r="S244" s="632"/>
      <c r="T244" s="632"/>
      <c r="U244" s="632"/>
      <c r="V244" s="632"/>
      <c r="W244" s="632"/>
      <c r="X244" s="632"/>
      <c r="Y244" s="632"/>
      <c r="Z244" s="742"/>
      <c r="AA244" s="644">
        <v>4161.3</v>
      </c>
      <c r="AB244" s="644">
        <v>4360.8</v>
      </c>
      <c r="AC244" s="643">
        <v>4530.6000000000004</v>
      </c>
      <c r="AD244" s="644">
        <v>4722.2</v>
      </c>
      <c r="AE244" s="643">
        <v>4915.2</v>
      </c>
      <c r="AF244" s="641"/>
      <c r="AG244" s="641"/>
      <c r="AH244" s="641"/>
    </row>
    <row r="245" spans="1:34" s="18" customFormat="1" ht="12" customHeight="1">
      <c r="A245" s="645" t="s">
        <v>112</v>
      </c>
      <c r="B245" s="615"/>
      <c r="C245" s="615"/>
      <c r="D245" s="615"/>
      <c r="E245" s="615"/>
      <c r="F245" s="615"/>
      <c r="G245" s="632"/>
      <c r="H245" s="632"/>
      <c r="I245" s="632"/>
      <c r="J245" s="632"/>
      <c r="K245" s="632"/>
      <c r="L245" s="632"/>
      <c r="M245" s="632"/>
      <c r="N245" s="632"/>
      <c r="O245" s="632"/>
      <c r="P245" s="632"/>
      <c r="Q245" s="632"/>
      <c r="R245" s="632"/>
      <c r="S245" s="632"/>
      <c r="T245" s="632"/>
      <c r="U245" s="632"/>
      <c r="V245" s="632"/>
      <c r="W245" s="632"/>
      <c r="X245" s="632"/>
      <c r="Y245" s="632"/>
      <c r="Z245" s="742"/>
      <c r="AA245" s="644">
        <v>4.8</v>
      </c>
      <c r="AB245" s="643">
        <v>4.8</v>
      </c>
      <c r="AC245" s="643">
        <v>4.8</v>
      </c>
      <c r="AD245" s="644">
        <v>3.9</v>
      </c>
      <c r="AE245" s="644">
        <v>4.0999999999999996</v>
      </c>
      <c r="AF245" s="641"/>
      <c r="AG245" s="641"/>
      <c r="AH245" s="641"/>
    </row>
    <row r="246" spans="1:34" s="18" customFormat="1" ht="12" customHeight="1">
      <c r="A246" s="645" t="s">
        <v>98</v>
      </c>
      <c r="B246" s="615"/>
      <c r="C246" s="615"/>
      <c r="D246" s="615"/>
      <c r="E246" s="615"/>
      <c r="F246" s="615"/>
      <c r="G246" s="632"/>
      <c r="H246" s="632"/>
      <c r="I246" s="632"/>
      <c r="J246" s="632"/>
      <c r="K246" s="632"/>
      <c r="L246" s="632"/>
      <c r="M246" s="632"/>
      <c r="N246" s="632"/>
      <c r="O246" s="632"/>
      <c r="P246" s="632"/>
      <c r="Q246" s="632"/>
      <c r="R246" s="632"/>
      <c r="S246" s="632"/>
      <c r="T246" s="632"/>
      <c r="U246" s="632"/>
      <c r="V246" s="632"/>
      <c r="W246" s="632"/>
      <c r="X246" s="632"/>
      <c r="Y246" s="632"/>
      <c r="Z246" s="742"/>
      <c r="AA246" s="644"/>
      <c r="AB246" s="644"/>
      <c r="AC246" s="643"/>
      <c r="AD246" s="644"/>
      <c r="AE246" s="644"/>
      <c r="AF246" s="641"/>
      <c r="AG246" s="641"/>
      <c r="AH246" s="641"/>
    </row>
    <row r="247" spans="1:34" s="18" customFormat="1" ht="12" customHeight="1">
      <c r="A247" s="645"/>
      <c r="B247" s="615"/>
      <c r="C247" s="615"/>
      <c r="D247" s="615"/>
      <c r="E247" s="615"/>
      <c r="F247" s="615"/>
      <c r="G247" s="632"/>
      <c r="H247" s="632"/>
      <c r="I247" s="632"/>
      <c r="J247" s="632"/>
      <c r="K247" s="632"/>
      <c r="L247" s="632"/>
      <c r="M247" s="632"/>
      <c r="N247" s="632"/>
      <c r="O247" s="632"/>
      <c r="P247" s="632"/>
      <c r="Q247" s="632"/>
      <c r="R247" s="632"/>
      <c r="S247" s="632"/>
      <c r="T247" s="632"/>
      <c r="U247" s="632"/>
      <c r="V247" s="632"/>
      <c r="W247" s="632"/>
      <c r="X247" s="632"/>
      <c r="Y247" s="632"/>
      <c r="Z247" s="742"/>
      <c r="AA247" s="644"/>
      <c r="AB247" s="644"/>
      <c r="AC247" s="643"/>
      <c r="AD247" s="644"/>
      <c r="AE247" s="644"/>
      <c r="AF247" s="641"/>
      <c r="AG247" s="641"/>
      <c r="AH247" s="641"/>
    </row>
    <row r="248" spans="1:34" s="18" customFormat="1" ht="12" customHeight="1">
      <c r="A248" s="630" t="s">
        <v>99</v>
      </c>
      <c r="B248" s="615"/>
      <c r="C248" s="615"/>
      <c r="D248" s="615"/>
      <c r="E248" s="615"/>
      <c r="F248" s="615"/>
      <c r="G248" s="632"/>
      <c r="H248" s="632"/>
      <c r="I248" s="632"/>
      <c r="J248" s="632"/>
      <c r="K248" s="632"/>
      <c r="L248" s="632"/>
      <c r="M248" s="632"/>
      <c r="N248" s="632"/>
      <c r="O248" s="632"/>
      <c r="P248" s="632"/>
      <c r="Q248" s="632"/>
      <c r="R248" s="632"/>
      <c r="S248" s="632"/>
      <c r="T248" s="632"/>
      <c r="U248" s="632"/>
      <c r="V248" s="632"/>
      <c r="W248" s="632"/>
      <c r="X248" s="632"/>
      <c r="Y248" s="632"/>
      <c r="Z248" s="742"/>
      <c r="AA248" s="644">
        <v>3444.6</v>
      </c>
      <c r="AB248" s="644">
        <v>12828.7</v>
      </c>
      <c r="AC248" s="643">
        <v>13027.8</v>
      </c>
      <c r="AD248" s="644">
        <v>13136.7</v>
      </c>
      <c r="AE248" s="644">
        <v>13154.9</v>
      </c>
      <c r="AF248" s="641"/>
      <c r="AG248" s="641"/>
      <c r="AH248" s="641"/>
    </row>
    <row r="249" spans="1:34" s="18" customFormat="1" ht="12" customHeight="1">
      <c r="A249" s="645" t="s">
        <v>505</v>
      </c>
      <c r="B249" s="615"/>
      <c r="C249" s="615"/>
      <c r="D249" s="615"/>
      <c r="E249" s="615"/>
      <c r="F249" s="615"/>
      <c r="G249" s="632"/>
      <c r="H249" s="632"/>
      <c r="I249" s="632"/>
      <c r="J249" s="632"/>
      <c r="K249" s="632"/>
      <c r="L249" s="632"/>
      <c r="M249" s="632"/>
      <c r="N249" s="632"/>
      <c r="O249" s="632"/>
      <c r="P249" s="632"/>
      <c r="Q249" s="632"/>
      <c r="R249" s="632"/>
      <c r="S249" s="632"/>
      <c r="T249" s="632"/>
      <c r="U249" s="632"/>
      <c r="V249" s="632"/>
      <c r="W249" s="632"/>
      <c r="X249" s="632"/>
      <c r="Y249" s="632"/>
      <c r="Z249" s="742"/>
      <c r="AA249" s="644">
        <v>461.2</v>
      </c>
      <c r="AB249" s="644">
        <v>378.7</v>
      </c>
      <c r="AC249" s="643">
        <v>385.4</v>
      </c>
      <c r="AD249" s="644">
        <v>390.5</v>
      </c>
      <c r="AE249" s="644">
        <v>391</v>
      </c>
      <c r="AF249" s="641"/>
      <c r="AG249" s="641"/>
      <c r="AH249" s="641"/>
    </row>
    <row r="250" spans="1:34" s="18" customFormat="1" ht="12" customHeight="1">
      <c r="A250" s="645" t="s">
        <v>97</v>
      </c>
      <c r="B250" s="615"/>
      <c r="C250" s="615"/>
      <c r="D250" s="615"/>
      <c r="E250" s="615"/>
      <c r="F250" s="615"/>
      <c r="G250" s="632"/>
      <c r="H250" s="632"/>
      <c r="I250" s="632"/>
      <c r="J250" s="632"/>
      <c r="K250" s="632"/>
      <c r="L250" s="632"/>
      <c r="M250" s="632"/>
      <c r="N250" s="632"/>
      <c r="O250" s="632"/>
      <c r="P250" s="632"/>
      <c r="Q250" s="632"/>
      <c r="R250" s="632"/>
      <c r="S250" s="632"/>
      <c r="T250" s="632"/>
      <c r="U250" s="632"/>
      <c r="V250" s="632"/>
      <c r="W250" s="632"/>
      <c r="X250" s="632"/>
      <c r="Y250" s="632"/>
      <c r="Z250" s="742"/>
      <c r="AA250" s="644">
        <v>746.5</v>
      </c>
      <c r="AB250" s="644">
        <v>3387.7</v>
      </c>
      <c r="AC250" s="643">
        <v>3380.7</v>
      </c>
      <c r="AD250" s="644">
        <v>3364.1</v>
      </c>
      <c r="AE250" s="644">
        <v>3364.1</v>
      </c>
      <c r="AF250" s="641"/>
      <c r="AG250" s="641"/>
      <c r="AH250" s="641"/>
    </row>
    <row r="251" spans="1:34" s="18" customFormat="1" ht="12" customHeight="1">
      <c r="A251" s="645" t="s">
        <v>112</v>
      </c>
      <c r="B251" s="615"/>
      <c r="C251" s="615"/>
      <c r="D251" s="615"/>
      <c r="E251" s="615"/>
      <c r="F251" s="615"/>
      <c r="G251" s="632"/>
      <c r="H251" s="632"/>
      <c r="I251" s="632"/>
      <c r="J251" s="632"/>
      <c r="K251" s="632"/>
      <c r="L251" s="632"/>
      <c r="M251" s="632"/>
      <c r="N251" s="632"/>
      <c r="O251" s="632"/>
      <c r="P251" s="632"/>
      <c r="Q251" s="632"/>
      <c r="R251" s="632"/>
      <c r="S251" s="632"/>
      <c r="T251" s="632"/>
      <c r="U251" s="632"/>
      <c r="V251" s="632"/>
      <c r="W251" s="632"/>
      <c r="X251" s="632"/>
      <c r="Y251" s="632"/>
      <c r="Z251" s="742"/>
      <c r="AA251" s="644">
        <v>354.8</v>
      </c>
      <c r="AB251" s="644">
        <v>353.8</v>
      </c>
      <c r="AC251" s="643">
        <v>-0.2</v>
      </c>
      <c r="AD251" s="644">
        <v>-0.5</v>
      </c>
      <c r="AE251" s="644">
        <v>0</v>
      </c>
      <c r="AF251" s="641"/>
      <c r="AG251" s="641"/>
      <c r="AH251" s="641"/>
    </row>
    <row r="252" spans="1:34" s="18" customFormat="1" ht="12" customHeight="1">
      <c r="A252" s="645" t="s">
        <v>98</v>
      </c>
      <c r="B252" s="615"/>
      <c r="C252" s="615"/>
      <c r="D252" s="615"/>
      <c r="E252" s="615"/>
      <c r="F252" s="615"/>
      <c r="G252" s="632"/>
      <c r="H252" s="632"/>
      <c r="I252" s="632"/>
      <c r="J252" s="632"/>
      <c r="K252" s="632"/>
      <c r="L252" s="632"/>
      <c r="M252" s="632"/>
      <c r="N252" s="632"/>
      <c r="O252" s="632"/>
      <c r="P252" s="632"/>
      <c r="Q252" s="632"/>
      <c r="R252" s="632"/>
      <c r="S252" s="632"/>
      <c r="T252" s="632"/>
      <c r="U252" s="632"/>
      <c r="V252" s="632"/>
      <c r="W252" s="632"/>
      <c r="X252" s="632"/>
      <c r="Y252" s="632"/>
      <c r="Z252" s="742"/>
      <c r="AA252" s="644"/>
      <c r="AB252" s="644"/>
      <c r="AC252" s="643"/>
      <c r="AD252" s="644"/>
      <c r="AE252" s="644"/>
      <c r="AF252" s="641"/>
      <c r="AG252" s="641"/>
      <c r="AH252" s="641"/>
    </row>
    <row r="253" spans="1:34" s="18" customFormat="1" ht="12" customHeight="1">
      <c r="A253" s="645"/>
      <c r="B253" s="615"/>
      <c r="C253" s="615"/>
      <c r="D253" s="615"/>
      <c r="E253" s="615"/>
      <c r="F253" s="615"/>
      <c r="G253" s="632"/>
      <c r="H253" s="632"/>
      <c r="I253" s="632"/>
      <c r="J253" s="632"/>
      <c r="K253" s="632"/>
      <c r="L253" s="632"/>
      <c r="M253" s="632"/>
      <c r="N253" s="632"/>
      <c r="O253" s="632"/>
      <c r="P253" s="632"/>
      <c r="Q253" s="632"/>
      <c r="R253" s="632"/>
      <c r="S253" s="632"/>
      <c r="T253" s="632"/>
      <c r="U253" s="632"/>
      <c r="V253" s="632"/>
      <c r="W253" s="632"/>
      <c r="X253" s="632"/>
      <c r="Y253" s="632"/>
      <c r="Z253" s="742"/>
      <c r="AA253" s="644"/>
      <c r="AB253" s="644"/>
      <c r="AC253" s="643"/>
      <c r="AD253" s="644"/>
      <c r="AE253" s="644"/>
      <c r="AF253" s="641"/>
      <c r="AG253" s="641"/>
      <c r="AH253" s="641"/>
    </row>
    <row r="254" spans="1:34" s="18" customFormat="1" ht="12" customHeight="1">
      <c r="A254" s="630" t="s">
        <v>100</v>
      </c>
      <c r="B254" s="615"/>
      <c r="C254" s="615"/>
      <c r="D254" s="615"/>
      <c r="E254" s="615"/>
      <c r="F254" s="615"/>
      <c r="G254" s="632"/>
      <c r="H254" s="632"/>
      <c r="I254" s="632"/>
      <c r="J254" s="632"/>
      <c r="K254" s="632"/>
      <c r="L254" s="632"/>
      <c r="M254" s="632"/>
      <c r="N254" s="632"/>
      <c r="O254" s="632"/>
      <c r="P254" s="632"/>
      <c r="Q254" s="632"/>
      <c r="R254" s="632"/>
      <c r="S254" s="632"/>
      <c r="T254" s="632"/>
      <c r="U254" s="632"/>
      <c r="V254" s="632"/>
      <c r="W254" s="632"/>
      <c r="X254" s="632"/>
      <c r="Y254" s="632"/>
      <c r="Z254" s="742"/>
      <c r="AA254" s="644">
        <v>3795.4</v>
      </c>
      <c r="AB254" s="644">
        <v>3878.3</v>
      </c>
      <c r="AC254" s="643">
        <v>3908.9</v>
      </c>
      <c r="AD254" s="644">
        <v>4233.8</v>
      </c>
      <c r="AE254" s="644">
        <v>4396.3</v>
      </c>
      <c r="AF254" s="641"/>
      <c r="AG254" s="641"/>
      <c r="AH254" s="641"/>
    </row>
    <row r="255" spans="1:34" s="18" customFormat="1" ht="12" customHeight="1">
      <c r="A255" s="645" t="s">
        <v>505</v>
      </c>
      <c r="B255" s="615"/>
      <c r="C255" s="615"/>
      <c r="D255" s="615"/>
      <c r="E255" s="615"/>
      <c r="F255" s="615"/>
      <c r="G255" s="632"/>
      <c r="H255" s="632"/>
      <c r="I255" s="632"/>
      <c r="J255" s="632"/>
      <c r="K255" s="632"/>
      <c r="L255" s="632"/>
      <c r="M255" s="632"/>
      <c r="N255" s="632"/>
      <c r="O255" s="632"/>
      <c r="P255" s="632"/>
      <c r="Q255" s="632"/>
      <c r="R255" s="632"/>
      <c r="S255" s="632"/>
      <c r="T255" s="632"/>
      <c r="U255" s="632"/>
      <c r="V255" s="632"/>
      <c r="W255" s="632"/>
      <c r="X255" s="632"/>
      <c r="Y255" s="632"/>
      <c r="Z255" s="742"/>
      <c r="AA255" s="644">
        <v>456.4</v>
      </c>
      <c r="AB255" s="644">
        <v>452.1</v>
      </c>
      <c r="AC255" s="643">
        <v>459</v>
      </c>
      <c r="AD255" s="644">
        <v>466.8</v>
      </c>
      <c r="AE255" s="644">
        <v>472</v>
      </c>
      <c r="AF255" s="641"/>
      <c r="AG255" s="641"/>
      <c r="AH255" s="641"/>
    </row>
    <row r="256" spans="1:34" s="18" customFormat="1" ht="12" customHeight="1">
      <c r="A256" s="645" t="s">
        <v>97</v>
      </c>
      <c r="B256" s="615"/>
      <c r="C256" s="615"/>
      <c r="D256" s="615"/>
      <c r="E256" s="615"/>
      <c r="F256" s="615"/>
      <c r="G256" s="632"/>
      <c r="H256" s="632"/>
      <c r="I256" s="632"/>
      <c r="J256" s="632"/>
      <c r="K256" s="632"/>
      <c r="L256" s="632"/>
      <c r="M256" s="632"/>
      <c r="N256" s="632"/>
      <c r="O256" s="632"/>
      <c r="P256" s="632"/>
      <c r="Q256" s="632"/>
      <c r="R256" s="632"/>
      <c r="S256" s="632"/>
      <c r="T256" s="632"/>
      <c r="U256" s="632"/>
      <c r="V256" s="632"/>
      <c r="W256" s="632"/>
      <c r="X256" s="632"/>
      <c r="Y256" s="632"/>
      <c r="Z256" s="742"/>
      <c r="AA256" s="644">
        <v>831.7</v>
      </c>
      <c r="AB256" s="644">
        <v>857.8</v>
      </c>
      <c r="AC256" s="643">
        <v>851.6</v>
      </c>
      <c r="AD256" s="644">
        <v>907</v>
      </c>
      <c r="AE256" s="644">
        <v>931.4</v>
      </c>
      <c r="AF256" s="641"/>
      <c r="AG256" s="641"/>
      <c r="AH256" s="641"/>
    </row>
    <row r="257" spans="1:34" s="18" customFormat="1" ht="12" customHeight="1">
      <c r="A257" s="645" t="s">
        <v>112</v>
      </c>
      <c r="B257" s="615"/>
      <c r="C257" s="615"/>
      <c r="D257" s="615"/>
      <c r="E257" s="615"/>
      <c r="F257" s="615"/>
      <c r="G257" s="632"/>
      <c r="H257" s="632"/>
      <c r="I257" s="632"/>
      <c r="J257" s="632"/>
      <c r="K257" s="632"/>
      <c r="L257" s="632"/>
      <c r="M257" s="632"/>
      <c r="N257" s="632"/>
      <c r="O257" s="632"/>
      <c r="P257" s="632"/>
      <c r="Q257" s="632"/>
      <c r="R257" s="632"/>
      <c r="S257" s="632"/>
      <c r="T257" s="632"/>
      <c r="U257" s="632"/>
      <c r="V257" s="632"/>
      <c r="W257" s="632"/>
      <c r="X257" s="632"/>
      <c r="Y257" s="632"/>
      <c r="Z257" s="742"/>
      <c r="AA257" s="644">
        <v>13.8</v>
      </c>
      <c r="AB257" s="644">
        <v>3.1</v>
      </c>
      <c r="AC257" s="643">
        <v>-0.7</v>
      </c>
      <c r="AD257" s="644">
        <v>6.5</v>
      </c>
      <c r="AE257" s="644">
        <v>2.7</v>
      </c>
      <c r="AF257" s="641"/>
      <c r="AG257" s="641"/>
      <c r="AH257" s="641"/>
    </row>
    <row r="258" spans="1:34" s="18" customFormat="1" ht="12" customHeight="1">
      <c r="A258" s="645" t="s">
        <v>98</v>
      </c>
      <c r="B258" s="615"/>
      <c r="C258" s="615"/>
      <c r="D258" s="615"/>
      <c r="E258" s="615"/>
      <c r="F258" s="615"/>
      <c r="G258" s="632"/>
      <c r="H258" s="632"/>
      <c r="I258" s="632"/>
      <c r="J258" s="632"/>
      <c r="K258" s="632"/>
      <c r="L258" s="632"/>
      <c r="M258" s="632"/>
      <c r="N258" s="632"/>
      <c r="O258" s="632"/>
      <c r="P258" s="632"/>
      <c r="Q258" s="632"/>
      <c r="R258" s="632"/>
      <c r="S258" s="632"/>
      <c r="T258" s="632"/>
      <c r="U258" s="632"/>
      <c r="V258" s="632"/>
      <c r="W258" s="632"/>
      <c r="X258" s="632"/>
      <c r="Y258" s="632"/>
      <c r="Z258" s="742"/>
      <c r="AA258" s="644"/>
      <c r="AB258" s="644"/>
      <c r="AC258" s="643"/>
      <c r="AD258" s="644"/>
      <c r="AE258" s="644"/>
      <c r="AF258" s="641"/>
      <c r="AG258" s="641"/>
      <c r="AH258" s="641"/>
    </row>
    <row r="259" spans="1:34" s="18" customFormat="1" ht="12" customHeight="1">
      <c r="A259" s="645"/>
      <c r="B259" s="615"/>
      <c r="C259" s="615"/>
      <c r="D259" s="615"/>
      <c r="E259" s="615"/>
      <c r="F259" s="615"/>
      <c r="G259" s="632"/>
      <c r="H259" s="632"/>
      <c r="I259" s="632"/>
      <c r="J259" s="632"/>
      <c r="K259" s="632"/>
      <c r="L259" s="632"/>
      <c r="M259" s="632"/>
      <c r="N259" s="632"/>
      <c r="O259" s="632"/>
      <c r="P259" s="632"/>
      <c r="Q259" s="632"/>
      <c r="R259" s="632"/>
      <c r="S259" s="632"/>
      <c r="T259" s="632"/>
      <c r="U259" s="632"/>
      <c r="V259" s="632"/>
      <c r="W259" s="632"/>
      <c r="X259" s="632"/>
      <c r="Y259" s="632"/>
      <c r="Z259" s="742"/>
      <c r="AA259" s="644"/>
      <c r="AB259" s="644"/>
      <c r="AC259" s="643"/>
      <c r="AD259" s="644"/>
      <c r="AE259" s="644"/>
      <c r="AF259" s="641"/>
      <c r="AG259" s="641"/>
      <c r="AH259" s="641"/>
    </row>
    <row r="260" spans="1:34" s="18" customFormat="1" ht="12" customHeight="1">
      <c r="A260" s="630" t="s">
        <v>101</v>
      </c>
      <c r="B260" s="615"/>
      <c r="C260" s="615"/>
      <c r="D260" s="615"/>
      <c r="E260" s="615"/>
      <c r="F260" s="615"/>
      <c r="G260" s="632"/>
      <c r="H260" s="632"/>
      <c r="I260" s="632"/>
      <c r="J260" s="632"/>
      <c r="K260" s="632"/>
      <c r="L260" s="632"/>
      <c r="M260" s="632"/>
      <c r="N260" s="632"/>
      <c r="O260" s="632"/>
      <c r="P260" s="632"/>
      <c r="Q260" s="632"/>
      <c r="R260" s="632"/>
      <c r="S260" s="632"/>
      <c r="T260" s="632"/>
      <c r="U260" s="632"/>
      <c r="V260" s="632"/>
      <c r="W260" s="632"/>
      <c r="X260" s="632"/>
      <c r="Y260" s="632"/>
      <c r="Z260" s="742"/>
      <c r="AA260" s="644">
        <v>2737.6</v>
      </c>
      <c r="AB260" s="644">
        <v>3018.8</v>
      </c>
      <c r="AC260" s="643">
        <v>3296.6</v>
      </c>
      <c r="AD260" s="644">
        <v>3600.6</v>
      </c>
      <c r="AE260" s="644">
        <v>3931</v>
      </c>
      <c r="AF260" s="641"/>
      <c r="AG260" s="641"/>
      <c r="AH260" s="641"/>
    </row>
    <row r="261" spans="1:34" s="18" customFormat="1" ht="12" customHeight="1">
      <c r="A261" s="645" t="s">
        <v>505</v>
      </c>
      <c r="B261" s="615"/>
      <c r="C261" s="615"/>
      <c r="D261" s="615"/>
      <c r="E261" s="615"/>
      <c r="F261" s="615"/>
      <c r="G261" s="632"/>
      <c r="H261" s="632"/>
      <c r="I261" s="632"/>
      <c r="J261" s="632"/>
      <c r="K261" s="632"/>
      <c r="L261" s="632"/>
      <c r="M261" s="632"/>
      <c r="N261" s="632"/>
      <c r="O261" s="632"/>
      <c r="P261" s="632"/>
      <c r="Q261" s="632"/>
      <c r="R261" s="632"/>
      <c r="S261" s="632"/>
      <c r="T261" s="632"/>
      <c r="U261" s="632"/>
      <c r="V261" s="632"/>
      <c r="W261" s="632"/>
      <c r="X261" s="632"/>
      <c r="Y261" s="632"/>
      <c r="Z261" s="742"/>
      <c r="AA261" s="644">
        <v>231.5</v>
      </c>
      <c r="AB261" s="644">
        <v>243.1</v>
      </c>
      <c r="AC261" s="643">
        <v>255.3</v>
      </c>
      <c r="AD261" s="644">
        <v>268.10000000000002</v>
      </c>
      <c r="AE261" s="644">
        <v>281.39999999999998</v>
      </c>
      <c r="AF261" s="641"/>
      <c r="AG261" s="641"/>
      <c r="AH261" s="641"/>
    </row>
    <row r="262" spans="1:34" s="18" customFormat="1" ht="12" customHeight="1">
      <c r="A262" s="645" t="s">
        <v>97</v>
      </c>
      <c r="B262" s="615"/>
      <c r="C262" s="615"/>
      <c r="D262" s="615"/>
      <c r="E262" s="615"/>
      <c r="F262" s="615"/>
      <c r="G262" s="632"/>
      <c r="H262" s="632"/>
      <c r="I262" s="632"/>
      <c r="J262" s="632"/>
      <c r="K262" s="632"/>
      <c r="L262" s="632"/>
      <c r="M262" s="632"/>
      <c r="N262" s="632"/>
      <c r="O262" s="632"/>
      <c r="P262" s="632"/>
      <c r="Q262" s="632"/>
      <c r="R262" s="632"/>
      <c r="S262" s="632"/>
      <c r="T262" s="632"/>
      <c r="U262" s="632"/>
      <c r="V262" s="632"/>
      <c r="W262" s="632"/>
      <c r="X262" s="632"/>
      <c r="Y262" s="632"/>
      <c r="Z262" s="742"/>
      <c r="AA262" s="644">
        <v>1182.7</v>
      </c>
      <c r="AB262" s="644">
        <v>1241.8</v>
      </c>
      <c r="AC262" s="643">
        <v>1291.5</v>
      </c>
      <c r="AD262" s="644">
        <v>1343.1</v>
      </c>
      <c r="AE262" s="644">
        <v>1396.8</v>
      </c>
      <c r="AF262" s="641"/>
      <c r="AG262" s="641"/>
      <c r="AH262" s="641"/>
    </row>
    <row r="263" spans="1:34" s="18" customFormat="1" ht="12" customHeight="1">
      <c r="A263" s="645" t="s">
        <v>112</v>
      </c>
      <c r="B263" s="615"/>
      <c r="C263" s="615"/>
      <c r="D263" s="615"/>
      <c r="E263" s="615"/>
      <c r="F263" s="615"/>
      <c r="G263" s="632"/>
      <c r="H263" s="632"/>
      <c r="I263" s="632"/>
      <c r="J263" s="632"/>
      <c r="K263" s="632"/>
      <c r="L263" s="632"/>
      <c r="M263" s="632"/>
      <c r="N263" s="632"/>
      <c r="O263" s="632"/>
      <c r="P263" s="632"/>
      <c r="Q263" s="632"/>
      <c r="R263" s="632"/>
      <c r="S263" s="632"/>
      <c r="T263" s="632"/>
      <c r="U263" s="632"/>
      <c r="V263" s="632"/>
      <c r="W263" s="632"/>
      <c r="X263" s="632"/>
      <c r="Y263" s="632"/>
      <c r="Z263" s="742"/>
      <c r="AA263" s="644">
        <v>4</v>
      </c>
      <c r="AB263" s="644">
        <v>5</v>
      </c>
      <c r="AC263" s="643">
        <v>4</v>
      </c>
      <c r="AD263" s="644">
        <v>4</v>
      </c>
      <c r="AE263" s="644">
        <v>4</v>
      </c>
      <c r="AF263" s="641"/>
      <c r="AG263" s="641"/>
      <c r="AH263" s="641"/>
    </row>
    <row r="264" spans="1:34" s="18" customFormat="1" ht="12" customHeight="1">
      <c r="A264" s="645" t="s">
        <v>98</v>
      </c>
      <c r="B264" s="615"/>
      <c r="C264" s="615"/>
      <c r="D264" s="615"/>
      <c r="E264" s="615"/>
      <c r="F264" s="615"/>
      <c r="G264" s="632"/>
      <c r="H264" s="632"/>
      <c r="I264" s="632"/>
      <c r="J264" s="632"/>
      <c r="K264" s="632"/>
      <c r="L264" s="632"/>
      <c r="M264" s="632"/>
      <c r="N264" s="632"/>
      <c r="O264" s="632"/>
      <c r="P264" s="632"/>
      <c r="Q264" s="632"/>
      <c r="R264" s="632"/>
      <c r="S264" s="632"/>
      <c r="T264" s="632"/>
      <c r="U264" s="632"/>
      <c r="V264" s="632"/>
      <c r="W264" s="632"/>
      <c r="X264" s="632"/>
      <c r="Y264" s="632"/>
      <c r="Z264" s="742"/>
      <c r="AA264" s="644"/>
      <c r="AB264" s="644"/>
      <c r="AC264" s="643"/>
      <c r="AD264" s="644"/>
      <c r="AE264" s="644"/>
      <c r="AF264" s="641"/>
      <c r="AG264" s="641"/>
      <c r="AH264" s="641"/>
    </row>
    <row r="265" spans="1:34" s="18" customFormat="1" ht="12" customHeight="1">
      <c r="A265" s="645"/>
      <c r="B265" s="615"/>
      <c r="C265" s="615"/>
      <c r="D265" s="615"/>
      <c r="E265" s="615"/>
      <c r="F265" s="615"/>
      <c r="G265" s="632"/>
      <c r="H265" s="632"/>
      <c r="I265" s="632"/>
      <c r="J265" s="632"/>
      <c r="K265" s="632"/>
      <c r="L265" s="632"/>
      <c r="M265" s="632"/>
      <c r="N265" s="632"/>
      <c r="O265" s="632"/>
      <c r="P265" s="632"/>
      <c r="Q265" s="632"/>
      <c r="R265" s="632"/>
      <c r="S265" s="632"/>
      <c r="T265" s="632"/>
      <c r="U265" s="632"/>
      <c r="V265" s="632"/>
      <c r="W265" s="632"/>
      <c r="X265" s="632"/>
      <c r="Y265" s="632"/>
      <c r="Z265" s="742"/>
      <c r="AA265" s="644"/>
      <c r="AB265" s="644"/>
      <c r="AC265" s="643"/>
      <c r="AD265" s="644"/>
      <c r="AE265" s="644"/>
      <c r="AF265" s="641"/>
      <c r="AG265" s="641"/>
      <c r="AH265" s="641"/>
    </row>
    <row r="266" spans="1:34" s="18" customFormat="1" ht="12" customHeight="1">
      <c r="A266" s="630" t="s">
        <v>102</v>
      </c>
      <c r="B266" s="615"/>
      <c r="C266" s="615"/>
      <c r="D266" s="615"/>
      <c r="E266" s="615"/>
      <c r="F266" s="615"/>
      <c r="G266" s="632"/>
      <c r="H266" s="632"/>
      <c r="I266" s="632"/>
      <c r="J266" s="632"/>
      <c r="K266" s="632"/>
      <c r="L266" s="632"/>
      <c r="M266" s="632"/>
      <c r="N266" s="632"/>
      <c r="O266" s="632"/>
      <c r="P266" s="632"/>
      <c r="Q266" s="632"/>
      <c r="R266" s="632"/>
      <c r="S266" s="632"/>
      <c r="T266" s="632"/>
      <c r="U266" s="632"/>
      <c r="V266" s="632"/>
      <c r="W266" s="632"/>
      <c r="X266" s="632"/>
      <c r="Y266" s="632"/>
      <c r="Z266" s="742"/>
      <c r="AA266" s="644">
        <v>915.6</v>
      </c>
      <c r="AB266" s="644">
        <v>1009.7</v>
      </c>
      <c r="AC266" s="643">
        <v>1113.2</v>
      </c>
      <c r="AD266" s="644">
        <v>1227.5</v>
      </c>
      <c r="AE266" s="644">
        <v>1353</v>
      </c>
      <c r="AF266" s="641"/>
      <c r="AG266" s="641"/>
      <c r="AH266" s="641"/>
    </row>
    <row r="267" spans="1:34" s="18" customFormat="1" ht="12" customHeight="1">
      <c r="A267" s="645" t="s">
        <v>505</v>
      </c>
      <c r="B267" s="615"/>
      <c r="C267" s="615"/>
      <c r="D267" s="615"/>
      <c r="E267" s="615"/>
      <c r="F267" s="615"/>
      <c r="G267" s="632"/>
      <c r="H267" s="632"/>
      <c r="I267" s="632"/>
      <c r="J267" s="632"/>
      <c r="K267" s="632"/>
      <c r="L267" s="632"/>
      <c r="M267" s="632"/>
      <c r="N267" s="632"/>
      <c r="O267" s="632"/>
      <c r="P267" s="632"/>
      <c r="Q267" s="632"/>
      <c r="R267" s="632"/>
      <c r="S267" s="632"/>
      <c r="T267" s="632"/>
      <c r="U267" s="632"/>
      <c r="V267" s="632"/>
      <c r="W267" s="632"/>
      <c r="X267" s="632"/>
      <c r="Y267" s="632"/>
      <c r="Z267" s="742"/>
      <c r="AA267" s="644">
        <v>379.4</v>
      </c>
      <c r="AB267" s="644">
        <v>398.5</v>
      </c>
      <c r="AC267" s="643">
        <v>418.4</v>
      </c>
      <c r="AD267" s="644">
        <v>439.4</v>
      </c>
      <c r="AE267" s="644">
        <v>461.3</v>
      </c>
      <c r="AF267" s="641"/>
      <c r="AG267" s="641"/>
      <c r="AH267" s="641"/>
    </row>
    <row r="268" spans="1:34" s="18" customFormat="1" ht="12" customHeight="1">
      <c r="A268" s="645" t="s">
        <v>97</v>
      </c>
      <c r="B268" s="615"/>
      <c r="C268" s="615"/>
      <c r="D268" s="615"/>
      <c r="E268" s="615"/>
      <c r="F268" s="615"/>
      <c r="G268" s="632"/>
      <c r="H268" s="632"/>
      <c r="I268" s="632"/>
      <c r="J268" s="632"/>
      <c r="K268" s="632"/>
      <c r="L268" s="632"/>
      <c r="M268" s="632"/>
      <c r="N268" s="632"/>
      <c r="O268" s="632"/>
      <c r="P268" s="632"/>
      <c r="Q268" s="632"/>
      <c r="R268" s="632"/>
      <c r="S268" s="632"/>
      <c r="T268" s="632"/>
      <c r="U268" s="632"/>
      <c r="V268" s="632"/>
      <c r="W268" s="632"/>
      <c r="X268" s="632"/>
      <c r="Y268" s="632"/>
      <c r="Z268" s="742"/>
      <c r="AA268" s="644">
        <v>241.3</v>
      </c>
      <c r="AB268" s="644">
        <v>253.4</v>
      </c>
      <c r="AC268" s="643">
        <v>266</v>
      </c>
      <c r="AD268" s="644">
        <v>279.3</v>
      </c>
      <c r="AE268" s="644">
        <v>293.3</v>
      </c>
      <c r="AF268" s="641"/>
      <c r="AG268" s="641"/>
      <c r="AH268" s="641"/>
    </row>
    <row r="269" spans="1:34" s="18" customFormat="1" ht="12" customHeight="1">
      <c r="A269" s="645" t="s">
        <v>112</v>
      </c>
      <c r="B269" s="615"/>
      <c r="C269" s="615"/>
      <c r="D269" s="615"/>
      <c r="E269" s="615"/>
      <c r="F269" s="615"/>
      <c r="G269" s="632"/>
      <c r="H269" s="632"/>
      <c r="I269" s="632"/>
      <c r="J269" s="632"/>
      <c r="K269" s="632"/>
      <c r="L269" s="632"/>
      <c r="M269" s="632"/>
      <c r="N269" s="632"/>
      <c r="O269" s="632"/>
      <c r="P269" s="632"/>
      <c r="Q269" s="632"/>
      <c r="R269" s="632"/>
      <c r="S269" s="632"/>
      <c r="T269" s="632"/>
      <c r="U269" s="632"/>
      <c r="V269" s="632"/>
      <c r="W269" s="632"/>
      <c r="X269" s="632"/>
      <c r="Y269" s="632"/>
      <c r="Z269" s="742"/>
      <c r="AA269" s="644">
        <v>6</v>
      </c>
      <c r="AB269" s="644">
        <v>5</v>
      </c>
      <c r="AC269" s="643">
        <v>5</v>
      </c>
      <c r="AD269" s="644">
        <v>5</v>
      </c>
      <c r="AE269" s="644">
        <v>5</v>
      </c>
      <c r="AF269" s="641"/>
      <c r="AG269" s="641"/>
      <c r="AH269" s="641"/>
    </row>
    <row r="270" spans="1:34" s="18" customFormat="1" ht="12" customHeight="1">
      <c r="A270" s="645" t="s">
        <v>98</v>
      </c>
      <c r="B270" s="615"/>
      <c r="C270" s="615"/>
      <c r="D270" s="615"/>
      <c r="E270" s="615"/>
      <c r="F270" s="615"/>
      <c r="G270" s="632"/>
      <c r="H270" s="632"/>
      <c r="I270" s="632"/>
      <c r="J270" s="632"/>
      <c r="K270" s="632"/>
      <c r="L270" s="632"/>
      <c r="M270" s="632"/>
      <c r="N270" s="632"/>
      <c r="O270" s="632"/>
      <c r="P270" s="632"/>
      <c r="Q270" s="632"/>
      <c r="R270" s="632"/>
      <c r="S270" s="632"/>
      <c r="T270" s="632"/>
      <c r="U270" s="632"/>
      <c r="V270" s="632"/>
      <c r="W270" s="632"/>
      <c r="X270" s="632"/>
      <c r="Y270" s="632"/>
      <c r="Z270" s="742"/>
      <c r="AA270" s="644"/>
      <c r="AB270" s="644"/>
      <c r="AC270" s="643"/>
      <c r="AD270" s="644"/>
      <c r="AE270" s="644"/>
      <c r="AF270" s="641"/>
      <c r="AG270" s="641"/>
      <c r="AH270" s="641"/>
    </row>
    <row r="271" spans="1:34" s="18" customFormat="1" ht="12" customHeight="1">
      <c r="A271" s="645"/>
      <c r="B271" s="615"/>
      <c r="C271" s="615"/>
      <c r="D271" s="615"/>
      <c r="E271" s="615"/>
      <c r="F271" s="615"/>
      <c r="G271" s="632"/>
      <c r="H271" s="632"/>
      <c r="I271" s="632"/>
      <c r="J271" s="632"/>
      <c r="K271" s="632"/>
      <c r="L271" s="632"/>
      <c r="M271" s="632"/>
      <c r="N271" s="632"/>
      <c r="O271" s="632"/>
      <c r="P271" s="632"/>
      <c r="Q271" s="632"/>
      <c r="R271" s="632"/>
      <c r="S271" s="632"/>
      <c r="T271" s="632"/>
      <c r="U271" s="632"/>
      <c r="V271" s="632"/>
      <c r="W271" s="632"/>
      <c r="X271" s="632"/>
      <c r="Y271" s="632"/>
      <c r="Z271" s="742"/>
      <c r="AA271" s="644"/>
      <c r="AB271" s="644"/>
      <c r="AC271" s="643"/>
      <c r="AD271" s="644"/>
      <c r="AE271" s="644"/>
      <c r="AF271" s="641"/>
      <c r="AG271" s="641"/>
      <c r="AH271" s="641"/>
    </row>
    <row r="272" spans="1:34" s="18" customFormat="1" ht="12" customHeight="1">
      <c r="A272" s="630" t="s">
        <v>103</v>
      </c>
      <c r="B272" s="615"/>
      <c r="C272" s="615"/>
      <c r="D272" s="615"/>
      <c r="E272" s="615"/>
      <c r="F272" s="615"/>
      <c r="G272" s="632"/>
      <c r="H272" s="632"/>
      <c r="I272" s="632"/>
      <c r="J272" s="632"/>
      <c r="K272" s="632"/>
      <c r="L272" s="632"/>
      <c r="M272" s="632"/>
      <c r="N272" s="632"/>
      <c r="O272" s="632"/>
      <c r="P272" s="632"/>
      <c r="Q272" s="632"/>
      <c r="R272" s="632"/>
      <c r="S272" s="632"/>
      <c r="T272" s="632"/>
      <c r="U272" s="632"/>
      <c r="V272" s="632"/>
      <c r="W272" s="632"/>
      <c r="X272" s="632"/>
      <c r="Y272" s="632"/>
      <c r="Z272" s="742"/>
      <c r="AA272" s="644">
        <v>7405.4</v>
      </c>
      <c r="AB272" s="644">
        <v>8073.4</v>
      </c>
      <c r="AC272" s="643">
        <v>8661.7999999999993</v>
      </c>
      <c r="AD272" s="644">
        <v>9450</v>
      </c>
      <c r="AE272" s="644">
        <v>10306.1</v>
      </c>
      <c r="AF272" s="641"/>
      <c r="AG272" s="641"/>
      <c r="AH272" s="641"/>
    </row>
    <row r="273" spans="1:34" s="18" customFormat="1" ht="12" customHeight="1">
      <c r="A273" s="645" t="s">
        <v>505</v>
      </c>
      <c r="B273" s="615"/>
      <c r="C273" s="615"/>
      <c r="D273" s="615"/>
      <c r="E273" s="615"/>
      <c r="F273" s="615"/>
      <c r="G273" s="632"/>
      <c r="H273" s="632"/>
      <c r="I273" s="632"/>
      <c r="J273" s="632"/>
      <c r="K273" s="632"/>
      <c r="L273" s="632"/>
      <c r="M273" s="632"/>
      <c r="N273" s="632"/>
      <c r="O273" s="632"/>
      <c r="P273" s="632"/>
      <c r="Q273" s="632"/>
      <c r="R273" s="632"/>
      <c r="S273" s="632"/>
      <c r="T273" s="632"/>
      <c r="U273" s="632"/>
      <c r="V273" s="632"/>
      <c r="W273" s="632"/>
      <c r="X273" s="632"/>
      <c r="Y273" s="632"/>
      <c r="Z273" s="742"/>
      <c r="AA273" s="644">
        <v>235.2</v>
      </c>
      <c r="AB273" s="644">
        <v>247</v>
      </c>
      <c r="AC273" s="643">
        <v>259.3</v>
      </c>
      <c r="AD273" s="644">
        <v>272.39999999999998</v>
      </c>
      <c r="AE273" s="644">
        <v>285.89999999999998</v>
      </c>
      <c r="AF273" s="641"/>
      <c r="AG273" s="641"/>
      <c r="AH273" s="641"/>
    </row>
    <row r="274" spans="1:34" s="18" customFormat="1" ht="12" customHeight="1">
      <c r="A274" s="645" t="s">
        <v>97</v>
      </c>
      <c r="B274" s="615"/>
      <c r="C274" s="615"/>
      <c r="D274" s="615"/>
      <c r="E274" s="615"/>
      <c r="F274" s="615"/>
      <c r="G274" s="632"/>
      <c r="H274" s="632"/>
      <c r="I274" s="632"/>
      <c r="J274" s="632"/>
      <c r="K274" s="632"/>
      <c r="L274" s="632"/>
      <c r="M274" s="632"/>
      <c r="N274" s="632"/>
      <c r="O274" s="632"/>
      <c r="P274" s="632"/>
      <c r="Q274" s="632"/>
      <c r="R274" s="632"/>
      <c r="S274" s="632"/>
      <c r="T274" s="632"/>
      <c r="U274" s="632"/>
      <c r="V274" s="632"/>
      <c r="W274" s="632"/>
      <c r="X274" s="632"/>
      <c r="Y274" s="632"/>
      <c r="Z274" s="742"/>
      <c r="AA274" s="644">
        <v>3148.8</v>
      </c>
      <c r="AB274" s="644">
        <v>3268.8</v>
      </c>
      <c r="AC274" s="643">
        <v>3339.9</v>
      </c>
      <c r="AD274" s="644">
        <v>3469.9</v>
      </c>
      <c r="AE274" s="644">
        <v>3604.6</v>
      </c>
      <c r="AF274" s="641"/>
      <c r="AG274" s="641"/>
      <c r="AH274" s="641"/>
    </row>
    <row r="275" spans="1:34" s="18" customFormat="1" ht="12" customHeight="1">
      <c r="A275" s="645" t="s">
        <v>112</v>
      </c>
      <c r="B275" s="615"/>
      <c r="C275" s="615"/>
      <c r="D275" s="615"/>
      <c r="E275" s="615"/>
      <c r="F275" s="615"/>
      <c r="G275" s="632"/>
      <c r="H275" s="632"/>
      <c r="I275" s="632"/>
      <c r="J275" s="632"/>
      <c r="K275" s="632"/>
      <c r="L275" s="632"/>
      <c r="M275" s="632"/>
      <c r="N275" s="632"/>
      <c r="O275" s="632"/>
      <c r="P275" s="632"/>
      <c r="Q275" s="632"/>
      <c r="R275" s="632"/>
      <c r="S275" s="632"/>
      <c r="T275" s="632"/>
      <c r="U275" s="632"/>
      <c r="V275" s="632"/>
      <c r="W275" s="632"/>
      <c r="X275" s="632"/>
      <c r="Y275" s="632"/>
      <c r="Z275" s="742"/>
      <c r="AA275" s="644">
        <v>-6.4</v>
      </c>
      <c r="AB275" s="644">
        <v>3.8</v>
      </c>
      <c r="AC275" s="643">
        <v>2.2000000000000002</v>
      </c>
      <c r="AD275" s="644">
        <v>3.9</v>
      </c>
      <c r="AE275" s="644">
        <v>3.9</v>
      </c>
      <c r="AF275" s="641"/>
      <c r="AG275" s="641"/>
      <c r="AH275" s="641"/>
    </row>
    <row r="276" spans="1:34" s="18" customFormat="1" ht="12" customHeight="1">
      <c r="A276" s="645" t="s">
        <v>98</v>
      </c>
      <c r="B276" s="615"/>
      <c r="C276" s="615"/>
      <c r="D276" s="615"/>
      <c r="E276" s="615"/>
      <c r="F276" s="615"/>
      <c r="G276" s="632"/>
      <c r="H276" s="632"/>
      <c r="I276" s="632"/>
      <c r="J276" s="632"/>
      <c r="K276" s="632"/>
      <c r="L276" s="632"/>
      <c r="M276" s="632"/>
      <c r="N276" s="632"/>
      <c r="O276" s="632"/>
      <c r="P276" s="632"/>
      <c r="Q276" s="632"/>
      <c r="R276" s="632"/>
      <c r="S276" s="632"/>
      <c r="T276" s="632"/>
      <c r="U276" s="632"/>
      <c r="V276" s="632"/>
      <c r="W276" s="632"/>
      <c r="X276" s="632"/>
      <c r="Y276" s="632"/>
      <c r="Z276" s="742"/>
      <c r="AA276" s="644"/>
      <c r="AB276" s="644"/>
      <c r="AC276" s="643"/>
      <c r="AD276" s="644"/>
      <c r="AE276" s="644"/>
      <c r="AF276" s="641"/>
      <c r="AG276" s="641"/>
      <c r="AH276" s="641"/>
    </row>
    <row r="277" spans="1:34" s="18" customFormat="1" ht="12" customHeight="1">
      <c r="A277" s="645"/>
      <c r="B277" s="615"/>
      <c r="C277" s="615"/>
      <c r="D277" s="615"/>
      <c r="E277" s="615"/>
      <c r="F277" s="615"/>
      <c r="G277" s="632"/>
      <c r="H277" s="632"/>
      <c r="I277" s="632"/>
      <c r="J277" s="632"/>
      <c r="K277" s="632"/>
      <c r="L277" s="632"/>
      <c r="M277" s="632"/>
      <c r="N277" s="632"/>
      <c r="O277" s="632"/>
      <c r="P277" s="632"/>
      <c r="Q277" s="632"/>
      <c r="R277" s="632"/>
      <c r="S277" s="632"/>
      <c r="T277" s="632"/>
      <c r="U277" s="632"/>
      <c r="V277" s="632"/>
      <c r="W277" s="632"/>
      <c r="X277" s="632"/>
      <c r="Y277" s="632"/>
      <c r="Z277" s="742"/>
      <c r="AA277" s="644"/>
      <c r="AB277" s="644"/>
      <c r="AC277" s="643"/>
      <c r="AD277" s="644"/>
      <c r="AE277" s="644"/>
      <c r="AF277" s="641"/>
      <c r="AG277" s="641"/>
      <c r="AH277" s="641"/>
    </row>
    <row r="278" spans="1:34" s="18" customFormat="1" ht="12" customHeight="1">
      <c r="A278" s="630" t="s">
        <v>104</v>
      </c>
      <c r="B278" s="615"/>
      <c r="C278" s="615"/>
      <c r="D278" s="615"/>
      <c r="E278" s="615"/>
      <c r="F278" s="615"/>
      <c r="G278" s="632"/>
      <c r="H278" s="632"/>
      <c r="I278" s="632"/>
      <c r="J278" s="632"/>
      <c r="K278" s="632"/>
      <c r="L278" s="632"/>
      <c r="M278" s="632"/>
      <c r="N278" s="632"/>
      <c r="O278" s="632"/>
      <c r="P278" s="632"/>
      <c r="Q278" s="632"/>
      <c r="R278" s="632"/>
      <c r="S278" s="632"/>
      <c r="T278" s="632"/>
      <c r="U278" s="632"/>
      <c r="V278" s="632"/>
      <c r="W278" s="632"/>
      <c r="X278" s="632"/>
      <c r="Y278" s="632"/>
      <c r="Z278" s="742"/>
      <c r="AA278" s="644">
        <v>3745.7</v>
      </c>
      <c r="AB278" s="644">
        <v>4130.3999999999996</v>
      </c>
      <c r="AC278" s="643">
        <v>4553.8999999999996</v>
      </c>
      <c r="AD278" s="644">
        <v>5021.7</v>
      </c>
      <c r="AE278" s="644">
        <v>5535.2</v>
      </c>
      <c r="AF278" s="641"/>
      <c r="AG278" s="641"/>
      <c r="AH278" s="641"/>
    </row>
    <row r="279" spans="1:34" s="18" customFormat="1" ht="12" customHeight="1">
      <c r="A279" s="645" t="s">
        <v>505</v>
      </c>
      <c r="B279" s="615"/>
      <c r="C279" s="615"/>
      <c r="D279" s="615"/>
      <c r="E279" s="615"/>
      <c r="F279" s="615"/>
      <c r="G279" s="632"/>
      <c r="H279" s="632"/>
      <c r="I279" s="632"/>
      <c r="J279" s="632"/>
      <c r="K279" s="632"/>
      <c r="L279" s="632"/>
      <c r="M279" s="632"/>
      <c r="N279" s="632"/>
      <c r="O279" s="632"/>
      <c r="P279" s="632"/>
      <c r="Q279" s="632"/>
      <c r="R279" s="632"/>
      <c r="S279" s="632"/>
      <c r="T279" s="632"/>
      <c r="U279" s="632"/>
      <c r="V279" s="632"/>
      <c r="W279" s="632"/>
      <c r="X279" s="632"/>
      <c r="Y279" s="632"/>
      <c r="Z279" s="742"/>
      <c r="AA279" s="644">
        <v>267.5</v>
      </c>
      <c r="AB279" s="644">
        <v>280.89999999999998</v>
      </c>
      <c r="AC279" s="643">
        <v>294.89999999999998</v>
      </c>
      <c r="AD279" s="644">
        <v>309.8</v>
      </c>
      <c r="AE279" s="644">
        <v>325.2</v>
      </c>
      <c r="AF279" s="641"/>
      <c r="AG279" s="641"/>
      <c r="AH279" s="641"/>
    </row>
    <row r="280" spans="1:34" s="18" customFormat="1" ht="12" customHeight="1">
      <c r="A280" s="645" t="s">
        <v>97</v>
      </c>
      <c r="B280" s="615"/>
      <c r="C280" s="615"/>
      <c r="D280" s="615"/>
      <c r="E280" s="615"/>
      <c r="F280" s="615"/>
      <c r="G280" s="632"/>
      <c r="H280" s="632"/>
      <c r="I280" s="632"/>
      <c r="J280" s="632"/>
      <c r="K280" s="632"/>
      <c r="L280" s="632"/>
      <c r="M280" s="632"/>
      <c r="N280" s="632"/>
      <c r="O280" s="632"/>
      <c r="P280" s="632"/>
      <c r="Q280" s="632"/>
      <c r="R280" s="632"/>
      <c r="S280" s="632"/>
      <c r="T280" s="632"/>
      <c r="U280" s="632"/>
      <c r="V280" s="632"/>
      <c r="W280" s="632"/>
      <c r="X280" s="632"/>
      <c r="Y280" s="632"/>
      <c r="Z280" s="742"/>
      <c r="AA280" s="644">
        <v>1400.5</v>
      </c>
      <c r="AB280" s="644">
        <v>1470.5</v>
      </c>
      <c r="AC280" s="643">
        <v>1544</v>
      </c>
      <c r="AD280" s="644">
        <v>1621.2</v>
      </c>
      <c r="AE280" s="644">
        <v>1702.3</v>
      </c>
      <c r="AF280" s="641"/>
      <c r="AG280" s="641"/>
      <c r="AH280" s="641"/>
    </row>
    <row r="281" spans="1:34" s="18" customFormat="1" ht="12" customHeight="1">
      <c r="A281" s="645" t="s">
        <v>112</v>
      </c>
      <c r="B281" s="615"/>
      <c r="C281" s="615"/>
      <c r="D281" s="615"/>
      <c r="E281" s="615"/>
      <c r="F281" s="615"/>
      <c r="G281" s="632"/>
      <c r="H281" s="632"/>
      <c r="I281" s="632"/>
      <c r="J281" s="632"/>
      <c r="K281" s="632"/>
      <c r="L281" s="632"/>
      <c r="M281" s="632"/>
      <c r="N281" s="632"/>
      <c r="O281" s="632"/>
      <c r="P281" s="632"/>
      <c r="Q281" s="632"/>
      <c r="R281" s="632"/>
      <c r="S281" s="632"/>
      <c r="T281" s="632"/>
      <c r="U281" s="632"/>
      <c r="V281" s="632"/>
      <c r="W281" s="632"/>
      <c r="X281" s="632"/>
      <c r="Y281" s="632"/>
      <c r="Z281" s="742"/>
      <c r="AA281" s="644">
        <v>4</v>
      </c>
      <c r="AB281" s="644">
        <v>5</v>
      </c>
      <c r="AC281" s="643">
        <v>5</v>
      </c>
      <c r="AD281" s="644">
        <v>5</v>
      </c>
      <c r="AE281" s="644">
        <v>5</v>
      </c>
      <c r="AF281" s="641"/>
      <c r="AG281" s="641"/>
      <c r="AH281" s="641"/>
    </row>
    <row r="282" spans="1:34" s="18" customFormat="1" ht="12" customHeight="1">
      <c r="A282" s="645" t="s">
        <v>98</v>
      </c>
      <c r="B282" s="615"/>
      <c r="C282" s="615"/>
      <c r="D282" s="615"/>
      <c r="E282" s="615"/>
      <c r="F282" s="615"/>
      <c r="G282" s="632"/>
      <c r="H282" s="632"/>
      <c r="I282" s="632"/>
      <c r="J282" s="632"/>
      <c r="K282" s="632"/>
      <c r="L282" s="632"/>
      <c r="M282" s="632"/>
      <c r="N282" s="632"/>
      <c r="O282" s="632"/>
      <c r="P282" s="632"/>
      <c r="Q282" s="632"/>
      <c r="R282" s="632"/>
      <c r="S282" s="632"/>
      <c r="T282" s="632"/>
      <c r="U282" s="632"/>
      <c r="V282" s="632"/>
      <c r="W282" s="632"/>
      <c r="X282" s="632"/>
      <c r="Y282" s="632"/>
      <c r="Z282" s="742"/>
      <c r="AA282" s="644"/>
      <c r="AB282" s="644"/>
      <c r="AC282" s="643"/>
      <c r="AD282" s="644"/>
      <c r="AE282" s="644"/>
      <c r="AF282" s="641"/>
      <c r="AG282" s="641"/>
      <c r="AH282" s="641"/>
    </row>
    <row r="283" spans="1:34" s="18" customFormat="1" ht="12" customHeight="1">
      <c r="A283" s="645"/>
      <c r="B283" s="615"/>
      <c r="C283" s="615"/>
      <c r="D283" s="615"/>
      <c r="E283" s="615"/>
      <c r="F283" s="615"/>
      <c r="G283" s="632"/>
      <c r="H283" s="632"/>
      <c r="I283" s="632"/>
      <c r="J283" s="632"/>
      <c r="K283" s="632"/>
      <c r="L283" s="632"/>
      <c r="M283" s="632"/>
      <c r="N283" s="632"/>
      <c r="O283" s="632"/>
      <c r="P283" s="632"/>
      <c r="Q283" s="632"/>
      <c r="R283" s="632"/>
      <c r="S283" s="632"/>
      <c r="T283" s="632"/>
      <c r="U283" s="632"/>
      <c r="V283" s="632"/>
      <c r="W283" s="632"/>
      <c r="X283" s="632"/>
      <c r="Y283" s="632"/>
      <c r="Z283" s="742"/>
      <c r="AA283" s="644"/>
      <c r="AB283" s="644"/>
      <c r="AC283" s="643"/>
      <c r="AD283" s="644"/>
      <c r="AE283" s="644"/>
      <c r="AF283" s="641"/>
      <c r="AG283" s="641"/>
      <c r="AH283" s="641"/>
    </row>
    <row r="284" spans="1:34" s="18" customFormat="1" ht="12" customHeight="1">
      <c r="A284" s="630" t="s">
        <v>105</v>
      </c>
      <c r="B284" s="615"/>
      <c r="C284" s="615"/>
      <c r="D284" s="615"/>
      <c r="E284" s="615"/>
      <c r="F284" s="615"/>
      <c r="G284" s="632"/>
      <c r="H284" s="632"/>
      <c r="I284" s="632"/>
      <c r="J284" s="632"/>
      <c r="K284" s="632"/>
      <c r="L284" s="632"/>
      <c r="M284" s="632"/>
      <c r="N284" s="632"/>
      <c r="O284" s="632"/>
      <c r="P284" s="632"/>
      <c r="Q284" s="632"/>
      <c r="R284" s="632"/>
      <c r="S284" s="632"/>
      <c r="T284" s="632"/>
      <c r="U284" s="632"/>
      <c r="V284" s="632"/>
      <c r="W284" s="632"/>
      <c r="X284" s="632"/>
      <c r="Y284" s="632"/>
      <c r="Z284" s="742"/>
      <c r="AA284" s="644">
        <v>1394.5</v>
      </c>
      <c r="AB284" s="644">
        <v>1537.7</v>
      </c>
      <c r="AC284" s="643">
        <v>1695.4</v>
      </c>
      <c r="AD284" s="644">
        <v>1869.5</v>
      </c>
      <c r="AE284" s="644">
        <v>2069.6999999999998</v>
      </c>
      <c r="AF284" s="641"/>
      <c r="AG284" s="641"/>
      <c r="AH284" s="641"/>
    </row>
    <row r="285" spans="1:34" s="18" customFormat="1" ht="12" customHeight="1">
      <c r="A285" s="645" t="s">
        <v>505</v>
      </c>
      <c r="B285" s="615"/>
      <c r="C285" s="615"/>
      <c r="D285" s="615"/>
      <c r="E285" s="615"/>
      <c r="F285" s="615"/>
      <c r="G285" s="632"/>
      <c r="H285" s="632"/>
      <c r="I285" s="632"/>
      <c r="J285" s="632"/>
      <c r="K285" s="632"/>
      <c r="L285" s="632"/>
      <c r="M285" s="632"/>
      <c r="N285" s="632"/>
      <c r="O285" s="632"/>
      <c r="P285" s="632"/>
      <c r="Q285" s="632"/>
      <c r="R285" s="632"/>
      <c r="S285" s="632"/>
      <c r="T285" s="632"/>
      <c r="U285" s="632"/>
      <c r="V285" s="632"/>
      <c r="W285" s="632"/>
      <c r="X285" s="632"/>
      <c r="Y285" s="632"/>
      <c r="Z285" s="742"/>
      <c r="AA285" s="644">
        <v>135</v>
      </c>
      <c r="AB285" s="644">
        <v>141.69999999999999</v>
      </c>
      <c r="AC285" s="643">
        <v>148.80000000000001</v>
      </c>
      <c r="AD285" s="644">
        <v>156.30000000000001</v>
      </c>
      <c r="AE285" s="644">
        <v>164.1</v>
      </c>
      <c r="AF285" s="641"/>
      <c r="AG285" s="641"/>
      <c r="AH285" s="641"/>
    </row>
    <row r="286" spans="1:34" s="18" customFormat="1" ht="12" customHeight="1">
      <c r="A286" s="645" t="s">
        <v>97</v>
      </c>
      <c r="B286" s="615"/>
      <c r="C286" s="615"/>
      <c r="D286" s="615"/>
      <c r="E286" s="615"/>
      <c r="F286" s="615"/>
      <c r="G286" s="632"/>
      <c r="H286" s="632"/>
      <c r="I286" s="632"/>
      <c r="J286" s="632"/>
      <c r="K286" s="632"/>
      <c r="L286" s="632"/>
      <c r="M286" s="632"/>
      <c r="N286" s="632"/>
      <c r="O286" s="632"/>
      <c r="P286" s="632"/>
      <c r="Q286" s="632"/>
      <c r="R286" s="632"/>
      <c r="S286" s="632"/>
      <c r="T286" s="632"/>
      <c r="U286" s="632"/>
      <c r="V286" s="632"/>
      <c r="W286" s="632"/>
      <c r="X286" s="632"/>
      <c r="Y286" s="632"/>
      <c r="Z286" s="742"/>
      <c r="AA286" s="644">
        <v>1033.2</v>
      </c>
      <c r="AB286" s="644">
        <v>1084.9000000000001</v>
      </c>
      <c r="AC286" s="643">
        <v>1139.0999999999999</v>
      </c>
      <c r="AD286" s="644">
        <v>1196.0999999999999</v>
      </c>
      <c r="AE286" s="644">
        <v>1255.9000000000001</v>
      </c>
      <c r="AF286" s="641"/>
      <c r="AG286" s="641"/>
      <c r="AH286" s="641"/>
    </row>
    <row r="287" spans="1:34" s="18" customFormat="1" ht="12" customHeight="1">
      <c r="A287" s="645" t="s">
        <v>112</v>
      </c>
      <c r="B287" s="615"/>
      <c r="C287" s="615"/>
      <c r="D287" s="615"/>
      <c r="E287" s="615"/>
      <c r="F287" s="615"/>
      <c r="G287" s="632"/>
      <c r="H287" s="632"/>
      <c r="I287" s="632"/>
      <c r="J287" s="632"/>
      <c r="K287" s="632"/>
      <c r="L287" s="632"/>
      <c r="M287" s="632"/>
      <c r="N287" s="632"/>
      <c r="O287" s="632"/>
      <c r="P287" s="632"/>
      <c r="Q287" s="632"/>
      <c r="R287" s="632"/>
      <c r="S287" s="632"/>
      <c r="T287" s="632"/>
      <c r="U287" s="632"/>
      <c r="V287" s="632"/>
      <c r="W287" s="632"/>
      <c r="X287" s="632"/>
      <c r="Y287" s="632"/>
      <c r="Z287" s="742"/>
      <c r="AA287" s="644">
        <v>4</v>
      </c>
      <c r="AB287" s="644">
        <v>5</v>
      </c>
      <c r="AC287" s="643">
        <v>5</v>
      </c>
      <c r="AD287" s="644">
        <v>5</v>
      </c>
      <c r="AE287" s="644">
        <v>5</v>
      </c>
      <c r="AF287" s="641"/>
      <c r="AG287" s="641"/>
      <c r="AH287" s="641"/>
    </row>
    <row r="288" spans="1:34" s="18" customFormat="1" ht="12" customHeight="1">
      <c r="A288" s="645" t="s">
        <v>98</v>
      </c>
      <c r="B288" s="615"/>
      <c r="C288" s="615"/>
      <c r="D288" s="615"/>
      <c r="E288" s="615"/>
      <c r="F288" s="615"/>
      <c r="G288" s="632"/>
      <c r="H288" s="632"/>
      <c r="I288" s="632"/>
      <c r="J288" s="632"/>
      <c r="K288" s="632"/>
      <c r="L288" s="632"/>
      <c r="M288" s="632"/>
      <c r="N288" s="632"/>
      <c r="O288" s="632"/>
      <c r="P288" s="632"/>
      <c r="Q288" s="632"/>
      <c r="R288" s="632"/>
      <c r="S288" s="632"/>
      <c r="T288" s="632"/>
      <c r="U288" s="632"/>
      <c r="V288" s="632"/>
      <c r="W288" s="632"/>
      <c r="X288" s="632"/>
      <c r="Y288" s="632"/>
      <c r="Z288" s="742"/>
      <c r="AA288" s="644"/>
      <c r="AB288" s="644"/>
      <c r="AC288" s="643"/>
      <c r="AD288" s="644"/>
      <c r="AE288" s="644"/>
      <c r="AF288" s="641"/>
      <c r="AG288" s="641"/>
      <c r="AH288" s="641"/>
    </row>
    <row r="289" spans="1:34" s="18" customFormat="1" ht="12" customHeight="1">
      <c r="A289" s="645"/>
      <c r="B289" s="615"/>
      <c r="C289" s="615"/>
      <c r="D289" s="615"/>
      <c r="E289" s="615"/>
      <c r="F289" s="615"/>
      <c r="G289" s="632"/>
      <c r="H289" s="632"/>
      <c r="I289" s="632"/>
      <c r="J289" s="632"/>
      <c r="K289" s="632"/>
      <c r="L289" s="632"/>
      <c r="M289" s="632"/>
      <c r="N289" s="632"/>
      <c r="O289" s="632"/>
      <c r="P289" s="632"/>
      <c r="Q289" s="632"/>
      <c r="R289" s="632"/>
      <c r="S289" s="632"/>
      <c r="T289" s="632"/>
      <c r="U289" s="632"/>
      <c r="V289" s="632"/>
      <c r="W289" s="632"/>
      <c r="X289" s="632"/>
      <c r="Y289" s="632"/>
      <c r="Z289" s="742"/>
      <c r="AA289" s="644"/>
      <c r="AB289" s="644"/>
      <c r="AC289" s="643"/>
      <c r="AD289" s="644"/>
      <c r="AE289" s="644"/>
      <c r="AF289" s="641"/>
      <c r="AG289" s="641"/>
      <c r="AH289" s="641"/>
    </row>
    <row r="290" spans="1:34" s="18" customFormat="1" ht="12" customHeight="1">
      <c r="A290" s="630" t="s">
        <v>106</v>
      </c>
      <c r="B290" s="615"/>
      <c r="C290" s="615"/>
      <c r="D290" s="615"/>
      <c r="E290" s="615"/>
      <c r="F290" s="615"/>
      <c r="G290" s="632"/>
      <c r="H290" s="632"/>
      <c r="I290" s="632"/>
      <c r="J290" s="632"/>
      <c r="K290" s="632"/>
      <c r="L290" s="632"/>
      <c r="M290" s="632"/>
      <c r="N290" s="632"/>
      <c r="O290" s="632"/>
      <c r="P290" s="632"/>
      <c r="Q290" s="632"/>
      <c r="R290" s="632"/>
      <c r="S290" s="632"/>
      <c r="T290" s="632"/>
      <c r="U290" s="632"/>
      <c r="V290" s="632"/>
      <c r="W290" s="632"/>
      <c r="X290" s="632"/>
      <c r="Y290" s="632"/>
      <c r="Z290" s="742"/>
      <c r="AA290" s="644">
        <v>1984</v>
      </c>
      <c r="AB290" s="644">
        <v>2187.8000000000002</v>
      </c>
      <c r="AC290" s="643">
        <v>2412.1</v>
      </c>
      <c r="AD290" s="644">
        <v>2659.9</v>
      </c>
      <c r="AE290" s="644">
        <v>2931.8</v>
      </c>
      <c r="AF290" s="641"/>
      <c r="AG290" s="641"/>
      <c r="AH290" s="641"/>
    </row>
    <row r="291" spans="1:34" s="18" customFormat="1" ht="12" customHeight="1">
      <c r="A291" s="645" t="s">
        <v>505</v>
      </c>
      <c r="B291" s="615"/>
      <c r="C291" s="615"/>
      <c r="D291" s="615"/>
      <c r="E291" s="615"/>
      <c r="F291" s="615"/>
      <c r="G291" s="632"/>
      <c r="H291" s="632"/>
      <c r="I291" s="632"/>
      <c r="J291" s="632"/>
      <c r="K291" s="632"/>
      <c r="L291" s="632"/>
      <c r="M291" s="632"/>
      <c r="N291" s="632"/>
      <c r="O291" s="632"/>
      <c r="P291" s="632"/>
      <c r="Q291" s="632"/>
      <c r="R291" s="632"/>
      <c r="S291" s="632"/>
      <c r="T291" s="632"/>
      <c r="U291" s="632"/>
      <c r="V291" s="632"/>
      <c r="W291" s="632"/>
      <c r="X291" s="632"/>
      <c r="Y291" s="632"/>
      <c r="Z291" s="742"/>
      <c r="AA291" s="644">
        <v>262.3</v>
      </c>
      <c r="AB291" s="644">
        <v>276.5</v>
      </c>
      <c r="AC291" s="643">
        <v>290.3</v>
      </c>
      <c r="AD291" s="644">
        <v>304.89999999999998</v>
      </c>
      <c r="AE291" s="644">
        <v>320.10000000000002</v>
      </c>
      <c r="AF291" s="641"/>
      <c r="AG291" s="641"/>
      <c r="AH291" s="641"/>
    </row>
    <row r="292" spans="1:34" s="18" customFormat="1" ht="12" customHeight="1">
      <c r="A292" s="645" t="s">
        <v>97</v>
      </c>
      <c r="B292" s="615"/>
      <c r="C292" s="615"/>
      <c r="D292" s="615"/>
      <c r="E292" s="615"/>
      <c r="F292" s="615"/>
      <c r="G292" s="632"/>
      <c r="H292" s="632"/>
      <c r="I292" s="632"/>
      <c r="J292" s="632"/>
      <c r="K292" s="632"/>
      <c r="L292" s="632"/>
      <c r="M292" s="632"/>
      <c r="N292" s="632"/>
      <c r="O292" s="632"/>
      <c r="P292" s="632"/>
      <c r="Q292" s="632"/>
      <c r="R292" s="632"/>
      <c r="S292" s="632"/>
      <c r="T292" s="632"/>
      <c r="U292" s="632"/>
      <c r="V292" s="632"/>
      <c r="W292" s="632"/>
      <c r="X292" s="632"/>
      <c r="Y292" s="632"/>
      <c r="Z292" s="742"/>
      <c r="AA292" s="644">
        <v>753.5</v>
      </c>
      <c r="AB292" s="644">
        <v>791.2</v>
      </c>
      <c r="AC292" s="643">
        <v>830.8</v>
      </c>
      <c r="AD292" s="644">
        <v>872.3</v>
      </c>
      <c r="AE292" s="644">
        <v>915.9</v>
      </c>
      <c r="AF292" s="641"/>
      <c r="AG292" s="641"/>
      <c r="AH292" s="641"/>
    </row>
    <row r="293" spans="1:34" s="18" customFormat="1" ht="12" customHeight="1">
      <c r="A293" s="645" t="s">
        <v>112</v>
      </c>
      <c r="B293" s="615"/>
      <c r="C293" s="615"/>
      <c r="D293" s="615"/>
      <c r="E293" s="615"/>
      <c r="F293" s="615"/>
      <c r="G293" s="632"/>
      <c r="H293" s="632"/>
      <c r="I293" s="632"/>
      <c r="J293" s="632"/>
      <c r="K293" s="632"/>
      <c r="L293" s="632"/>
      <c r="M293" s="632"/>
      <c r="N293" s="632"/>
      <c r="O293" s="632"/>
      <c r="P293" s="632"/>
      <c r="Q293" s="632"/>
      <c r="R293" s="632"/>
      <c r="S293" s="632"/>
      <c r="T293" s="632"/>
      <c r="U293" s="632"/>
      <c r="V293" s="632"/>
      <c r="W293" s="632"/>
      <c r="X293" s="632"/>
      <c r="Y293" s="632"/>
      <c r="Z293" s="742"/>
      <c r="AA293" s="644">
        <v>5</v>
      </c>
      <c r="AB293" s="644">
        <v>5</v>
      </c>
      <c r="AC293" s="643">
        <v>5</v>
      </c>
      <c r="AD293" s="644">
        <v>5</v>
      </c>
      <c r="AE293" s="644">
        <v>5</v>
      </c>
      <c r="AF293" s="641"/>
      <c r="AG293" s="641"/>
      <c r="AH293" s="641"/>
    </row>
    <row r="294" spans="1:34" s="18" customFormat="1" ht="12" customHeight="1">
      <c r="A294" s="645" t="s">
        <v>98</v>
      </c>
      <c r="B294" s="615"/>
      <c r="C294" s="615"/>
      <c r="D294" s="615"/>
      <c r="E294" s="615"/>
      <c r="F294" s="615"/>
      <c r="G294" s="632"/>
      <c r="H294" s="632"/>
      <c r="I294" s="632"/>
      <c r="J294" s="632"/>
      <c r="K294" s="632"/>
      <c r="L294" s="632"/>
      <c r="M294" s="632"/>
      <c r="N294" s="632"/>
      <c r="O294" s="632"/>
      <c r="P294" s="632"/>
      <c r="Q294" s="632"/>
      <c r="R294" s="632"/>
      <c r="S294" s="632"/>
      <c r="T294" s="632"/>
      <c r="U294" s="632"/>
      <c r="V294" s="632"/>
      <c r="W294" s="632"/>
      <c r="X294" s="632"/>
      <c r="Y294" s="632"/>
      <c r="Z294" s="742"/>
      <c r="AA294" s="644"/>
      <c r="AB294" s="644"/>
      <c r="AC294" s="643"/>
      <c r="AD294" s="644"/>
      <c r="AE294" s="644"/>
      <c r="AF294" s="641"/>
      <c r="AG294" s="641"/>
      <c r="AH294" s="641"/>
    </row>
    <row r="295" spans="1:34" s="18" customFormat="1" ht="12" customHeight="1">
      <c r="A295" s="645"/>
      <c r="B295" s="615"/>
      <c r="C295" s="615"/>
      <c r="D295" s="615"/>
      <c r="E295" s="615"/>
      <c r="F295" s="615"/>
      <c r="G295" s="632"/>
      <c r="H295" s="632"/>
      <c r="I295" s="632"/>
      <c r="J295" s="632"/>
      <c r="K295" s="632"/>
      <c r="L295" s="632"/>
      <c r="M295" s="632"/>
      <c r="N295" s="632"/>
      <c r="O295" s="632"/>
      <c r="P295" s="632"/>
      <c r="Q295" s="632"/>
      <c r="R295" s="632"/>
      <c r="S295" s="632"/>
      <c r="T295" s="632"/>
      <c r="U295" s="632"/>
      <c r="V295" s="632"/>
      <c r="W295" s="632"/>
      <c r="X295" s="632"/>
      <c r="Y295" s="632"/>
      <c r="Z295" s="742"/>
      <c r="AA295" s="644"/>
      <c r="AB295" s="644"/>
      <c r="AC295" s="643"/>
      <c r="AD295" s="644"/>
      <c r="AE295" s="644"/>
      <c r="AF295" s="641"/>
      <c r="AG295" s="641"/>
      <c r="AH295" s="641"/>
    </row>
    <row r="296" spans="1:34" s="18" customFormat="1" ht="12" customHeight="1">
      <c r="A296" s="630" t="s">
        <v>107</v>
      </c>
      <c r="B296" s="615"/>
      <c r="C296" s="615"/>
      <c r="D296" s="615"/>
      <c r="E296" s="615"/>
      <c r="F296" s="615"/>
      <c r="G296" s="632"/>
      <c r="H296" s="632"/>
      <c r="I296" s="632"/>
      <c r="J296" s="632"/>
      <c r="K296" s="632"/>
      <c r="L296" s="632"/>
      <c r="M296" s="632"/>
      <c r="N296" s="632"/>
      <c r="O296" s="632"/>
      <c r="P296" s="632"/>
      <c r="Q296" s="632"/>
      <c r="R296" s="632"/>
      <c r="S296" s="632"/>
      <c r="T296" s="632"/>
      <c r="U296" s="632"/>
      <c r="V296" s="632"/>
      <c r="W296" s="632"/>
      <c r="X296" s="632"/>
      <c r="Y296" s="632"/>
      <c r="Z296" s="742"/>
      <c r="AA296" s="644">
        <v>3255.3</v>
      </c>
      <c r="AB296" s="644">
        <v>3521.3</v>
      </c>
      <c r="AC296" s="643">
        <v>3808.4</v>
      </c>
      <c r="AD296" s="644">
        <v>4119.6000000000004</v>
      </c>
      <c r="AE296" s="644">
        <v>4454.3</v>
      </c>
      <c r="AF296" s="641"/>
      <c r="AG296" s="641"/>
      <c r="AH296" s="641"/>
    </row>
    <row r="297" spans="1:34" s="18" customFormat="1" ht="12" customHeight="1">
      <c r="A297" s="645" t="s">
        <v>505</v>
      </c>
      <c r="B297" s="615"/>
      <c r="C297" s="615"/>
      <c r="D297" s="615"/>
      <c r="E297" s="615"/>
      <c r="F297" s="615"/>
      <c r="G297" s="632"/>
      <c r="H297" s="632"/>
      <c r="I297" s="632"/>
      <c r="J297" s="632"/>
      <c r="K297" s="632"/>
      <c r="L297" s="632"/>
      <c r="M297" s="632"/>
      <c r="N297" s="632"/>
      <c r="O297" s="632"/>
      <c r="P297" s="632"/>
      <c r="Q297" s="632"/>
      <c r="R297" s="632"/>
      <c r="S297" s="632"/>
      <c r="T297" s="632"/>
      <c r="U297" s="632"/>
      <c r="V297" s="632"/>
      <c r="W297" s="632"/>
      <c r="X297" s="632"/>
      <c r="Y297" s="632"/>
      <c r="Z297" s="742"/>
      <c r="AA297" s="644">
        <v>208.2</v>
      </c>
      <c r="AB297" s="644">
        <v>218.7</v>
      </c>
      <c r="AC297" s="643">
        <v>229.6</v>
      </c>
      <c r="AD297" s="644">
        <v>241.1</v>
      </c>
      <c r="AE297" s="644">
        <v>253.1</v>
      </c>
      <c r="AF297" s="641"/>
      <c r="AG297" s="641"/>
      <c r="AH297" s="641"/>
    </row>
    <row r="298" spans="1:34" s="18" customFormat="1" ht="12" customHeight="1">
      <c r="A298" s="645" t="s">
        <v>97</v>
      </c>
      <c r="B298" s="615"/>
      <c r="C298" s="615"/>
      <c r="D298" s="615"/>
      <c r="E298" s="615"/>
      <c r="F298" s="615"/>
      <c r="G298" s="632"/>
      <c r="H298" s="632"/>
      <c r="I298" s="632"/>
      <c r="J298" s="632"/>
      <c r="K298" s="632"/>
      <c r="L298" s="632"/>
      <c r="M298" s="632"/>
      <c r="N298" s="632"/>
      <c r="O298" s="632"/>
      <c r="P298" s="632"/>
      <c r="Q298" s="632"/>
      <c r="R298" s="632"/>
      <c r="S298" s="632"/>
      <c r="T298" s="632"/>
      <c r="U298" s="632"/>
      <c r="V298" s="632"/>
      <c r="W298" s="632"/>
      <c r="X298" s="632"/>
      <c r="Y298" s="632"/>
      <c r="Z298" s="742"/>
      <c r="AA298" s="644">
        <v>1563.4</v>
      </c>
      <c r="AB298" s="644">
        <v>1610.3</v>
      </c>
      <c r="AC298" s="643">
        <v>1658.7</v>
      </c>
      <c r="AD298" s="644">
        <v>1708.4</v>
      </c>
      <c r="AE298" s="644">
        <v>1759.7</v>
      </c>
      <c r="AF298" s="641"/>
      <c r="AG298" s="641"/>
      <c r="AH298" s="641"/>
    </row>
    <row r="299" spans="1:34" s="18" customFormat="1" ht="12" customHeight="1">
      <c r="A299" s="645" t="s">
        <v>112</v>
      </c>
      <c r="B299" s="615"/>
      <c r="C299" s="615"/>
      <c r="D299" s="615"/>
      <c r="E299" s="615"/>
      <c r="F299" s="615"/>
      <c r="G299" s="632"/>
      <c r="H299" s="632"/>
      <c r="I299" s="632"/>
      <c r="J299" s="632"/>
      <c r="K299" s="632"/>
      <c r="L299" s="632"/>
      <c r="M299" s="632"/>
      <c r="N299" s="632"/>
      <c r="O299" s="632"/>
      <c r="P299" s="632"/>
      <c r="Q299" s="632"/>
      <c r="R299" s="632"/>
      <c r="S299" s="632"/>
      <c r="T299" s="632"/>
      <c r="U299" s="632"/>
      <c r="V299" s="632"/>
      <c r="W299" s="632"/>
      <c r="X299" s="632"/>
      <c r="Y299" s="632"/>
      <c r="Z299" s="742"/>
      <c r="AA299" s="644">
        <v>4</v>
      </c>
      <c r="AB299" s="644">
        <v>3</v>
      </c>
      <c r="AC299" s="643">
        <v>3</v>
      </c>
      <c r="AD299" s="644">
        <v>3</v>
      </c>
      <c r="AE299" s="644">
        <v>3</v>
      </c>
      <c r="AF299" s="641"/>
      <c r="AG299" s="641"/>
      <c r="AH299" s="641"/>
    </row>
    <row r="300" spans="1:34" s="18" customFormat="1" ht="12" customHeight="1">
      <c r="A300" s="645" t="s">
        <v>98</v>
      </c>
      <c r="B300" s="615"/>
      <c r="C300" s="615"/>
      <c r="D300" s="615"/>
      <c r="E300" s="615"/>
      <c r="F300" s="615"/>
      <c r="G300" s="632"/>
      <c r="H300" s="632"/>
      <c r="I300" s="632"/>
      <c r="J300" s="632"/>
      <c r="K300" s="632"/>
      <c r="L300" s="632"/>
      <c r="M300" s="632"/>
      <c r="N300" s="632"/>
      <c r="O300" s="632"/>
      <c r="P300" s="632"/>
      <c r="Q300" s="632"/>
      <c r="R300" s="632"/>
      <c r="S300" s="632"/>
      <c r="T300" s="632"/>
      <c r="U300" s="632"/>
      <c r="V300" s="632"/>
      <c r="W300" s="632"/>
      <c r="X300" s="632"/>
      <c r="Y300" s="632"/>
      <c r="Z300" s="742"/>
      <c r="AA300" s="644"/>
      <c r="AB300" s="644"/>
      <c r="AC300" s="643"/>
      <c r="AD300" s="644"/>
      <c r="AE300" s="644"/>
      <c r="AF300" s="641"/>
      <c r="AG300" s="641"/>
      <c r="AH300" s="641"/>
    </row>
    <row r="301" spans="1:34" s="18" customFormat="1" ht="12" customHeight="1">
      <c r="A301" s="645"/>
      <c r="B301" s="615"/>
      <c r="C301" s="615"/>
      <c r="D301" s="615"/>
      <c r="E301" s="615"/>
      <c r="F301" s="615"/>
      <c r="G301" s="632"/>
      <c r="H301" s="632"/>
      <c r="I301" s="632"/>
      <c r="J301" s="632"/>
      <c r="K301" s="632"/>
      <c r="L301" s="632"/>
      <c r="M301" s="632"/>
      <c r="N301" s="632"/>
      <c r="O301" s="632"/>
      <c r="P301" s="632"/>
      <c r="Q301" s="632"/>
      <c r="R301" s="632"/>
      <c r="S301" s="632"/>
      <c r="T301" s="632"/>
      <c r="U301" s="632"/>
      <c r="V301" s="632"/>
      <c r="W301" s="632"/>
      <c r="X301" s="632"/>
      <c r="Y301" s="632"/>
      <c r="Z301" s="742"/>
      <c r="AA301" s="644"/>
      <c r="AB301" s="644"/>
      <c r="AC301" s="643"/>
      <c r="AD301" s="644"/>
      <c r="AE301" s="644"/>
      <c r="AF301" s="641"/>
      <c r="AG301" s="641"/>
      <c r="AH301" s="641"/>
    </row>
    <row r="302" spans="1:34" s="18" customFormat="1" ht="12" customHeight="1">
      <c r="A302" s="630" t="s">
        <v>507</v>
      </c>
      <c r="B302" s="615"/>
      <c r="C302" s="615"/>
      <c r="D302" s="615"/>
      <c r="E302" s="615"/>
      <c r="F302" s="615"/>
      <c r="G302" s="632"/>
      <c r="H302" s="632"/>
      <c r="I302" s="632"/>
      <c r="J302" s="632"/>
      <c r="K302" s="632"/>
      <c r="L302" s="632"/>
      <c r="M302" s="632"/>
      <c r="N302" s="632"/>
      <c r="O302" s="632"/>
      <c r="P302" s="632"/>
      <c r="Q302" s="632"/>
      <c r="R302" s="632"/>
      <c r="S302" s="632"/>
      <c r="T302" s="632"/>
      <c r="U302" s="632"/>
      <c r="V302" s="632"/>
      <c r="W302" s="632"/>
      <c r="X302" s="632"/>
      <c r="Y302" s="632"/>
      <c r="Z302" s="742"/>
      <c r="AA302" s="644">
        <v>39591.599999999999</v>
      </c>
      <c r="AB302" s="644">
        <v>52041.4</v>
      </c>
      <c r="AC302" s="643">
        <v>55155.5</v>
      </c>
      <c r="AD302" s="644">
        <v>58977.2</v>
      </c>
      <c r="AE302" s="644">
        <v>62852.2</v>
      </c>
      <c r="AF302" s="641"/>
      <c r="AG302" s="641"/>
      <c r="AH302" s="641"/>
    </row>
    <row r="303" spans="1:34" s="18" customFormat="1" ht="12" customHeight="1">
      <c r="A303" s="645" t="s">
        <v>508</v>
      </c>
      <c r="B303" s="615"/>
      <c r="C303" s="615"/>
      <c r="D303" s="615"/>
      <c r="E303" s="615"/>
      <c r="F303" s="615"/>
      <c r="G303" s="632"/>
      <c r="H303" s="632"/>
      <c r="I303" s="632"/>
      <c r="J303" s="632"/>
      <c r="K303" s="632"/>
      <c r="L303" s="632"/>
      <c r="M303" s="632"/>
      <c r="N303" s="632"/>
      <c r="O303" s="632"/>
      <c r="P303" s="632"/>
      <c r="Q303" s="632"/>
      <c r="R303" s="632"/>
      <c r="S303" s="632"/>
      <c r="T303" s="632"/>
      <c r="U303" s="632"/>
      <c r="V303" s="632"/>
      <c r="W303" s="632"/>
      <c r="X303" s="632"/>
      <c r="Y303" s="632"/>
      <c r="Z303" s="742"/>
      <c r="AA303" s="644">
        <v>257.39999999999998</v>
      </c>
      <c r="AB303" s="644">
        <v>279.10000000000002</v>
      </c>
      <c r="AC303" s="643">
        <v>288</v>
      </c>
      <c r="AD303" s="644">
        <v>297.8</v>
      </c>
      <c r="AE303" s="644">
        <v>307.2</v>
      </c>
      <c r="AF303" s="641"/>
      <c r="AG303" s="641"/>
      <c r="AH303" s="641"/>
    </row>
    <row r="304" spans="1:34" s="18" customFormat="1" ht="12" customHeight="1">
      <c r="A304" s="645" t="s">
        <v>509</v>
      </c>
      <c r="B304" s="615"/>
      <c r="C304" s="615"/>
      <c r="D304" s="615"/>
      <c r="E304" s="615"/>
      <c r="F304" s="615"/>
      <c r="G304" s="632"/>
      <c r="H304" s="632"/>
      <c r="I304" s="632"/>
      <c r="J304" s="632"/>
      <c r="K304" s="632"/>
      <c r="L304" s="632"/>
      <c r="M304" s="632"/>
      <c r="N304" s="632"/>
      <c r="O304" s="632"/>
      <c r="P304" s="632"/>
      <c r="Q304" s="632"/>
      <c r="R304" s="632"/>
      <c r="S304" s="632"/>
      <c r="T304" s="632"/>
      <c r="U304" s="632"/>
      <c r="V304" s="632"/>
      <c r="W304" s="632"/>
      <c r="X304" s="632"/>
      <c r="Y304" s="632"/>
      <c r="Z304" s="742"/>
      <c r="AA304" s="644">
        <v>15384.3</v>
      </c>
      <c r="AB304" s="644">
        <v>18648.5</v>
      </c>
      <c r="AC304" s="643">
        <v>19154.3</v>
      </c>
      <c r="AD304" s="644">
        <v>19804.8</v>
      </c>
      <c r="AE304" s="644">
        <v>20460.599999999999</v>
      </c>
      <c r="AF304" s="641"/>
      <c r="AG304" s="641"/>
      <c r="AH304" s="641"/>
    </row>
    <row r="305" spans="1:34" s="18" customFormat="1" ht="12" customHeight="1">
      <c r="A305" s="645" t="s">
        <v>510</v>
      </c>
      <c r="B305" s="615"/>
      <c r="C305" s="615"/>
      <c r="D305" s="615"/>
      <c r="E305" s="615"/>
      <c r="F305" s="615"/>
      <c r="G305" s="632"/>
      <c r="H305" s="632"/>
      <c r="I305" s="632"/>
      <c r="J305" s="632"/>
      <c r="K305" s="632"/>
      <c r="L305" s="632"/>
      <c r="M305" s="632"/>
      <c r="N305" s="632"/>
      <c r="O305" s="632"/>
      <c r="P305" s="632"/>
      <c r="Q305" s="632"/>
      <c r="R305" s="632"/>
      <c r="S305" s="632"/>
      <c r="T305" s="632"/>
      <c r="U305" s="632"/>
      <c r="V305" s="632"/>
      <c r="W305" s="632"/>
      <c r="X305" s="632"/>
      <c r="Y305" s="632"/>
      <c r="Z305" s="742"/>
      <c r="AA305" s="644">
        <v>6.2</v>
      </c>
      <c r="AB305" s="644">
        <v>21.2</v>
      </c>
      <c r="AC305" s="643">
        <v>2.7</v>
      </c>
      <c r="AD305" s="644">
        <v>3.4</v>
      </c>
      <c r="AE305" s="644">
        <v>3.3</v>
      </c>
      <c r="AF305" s="641"/>
      <c r="AG305" s="641"/>
      <c r="AH305" s="641"/>
    </row>
    <row r="306" spans="1:34" s="18" customFormat="1" ht="12" customHeight="1">
      <c r="A306" s="645" t="s">
        <v>98</v>
      </c>
      <c r="B306" s="615"/>
      <c r="C306" s="615"/>
      <c r="D306" s="615"/>
      <c r="E306" s="615"/>
      <c r="F306" s="615"/>
      <c r="G306" s="632"/>
      <c r="H306" s="632"/>
      <c r="I306" s="632"/>
      <c r="J306" s="632"/>
      <c r="K306" s="632"/>
      <c r="L306" s="632"/>
      <c r="M306" s="632"/>
      <c r="N306" s="632"/>
      <c r="O306" s="632"/>
      <c r="P306" s="632"/>
      <c r="Q306" s="632"/>
      <c r="R306" s="632"/>
      <c r="S306" s="632"/>
      <c r="T306" s="632"/>
      <c r="U306" s="632"/>
      <c r="V306" s="632"/>
      <c r="W306" s="632"/>
      <c r="X306" s="632"/>
      <c r="Y306" s="632"/>
      <c r="Z306" s="742"/>
      <c r="AA306" s="644">
        <v>14.4</v>
      </c>
      <c r="AB306" s="644">
        <v>31.4</v>
      </c>
      <c r="AC306" s="643">
        <v>6</v>
      </c>
      <c r="AD306" s="644">
        <v>6.9</v>
      </c>
      <c r="AE306" s="644">
        <v>6.6</v>
      </c>
      <c r="AF306" s="641"/>
      <c r="AG306" s="641"/>
      <c r="AH306" s="641"/>
    </row>
    <row r="307" spans="1:34" s="18" customFormat="1" ht="12" customHeight="1">
      <c r="A307" s="645" t="s">
        <v>511</v>
      </c>
      <c r="B307" s="615"/>
      <c r="C307" s="615"/>
      <c r="D307" s="615"/>
      <c r="E307" s="615"/>
      <c r="F307" s="615"/>
      <c r="G307" s="632"/>
      <c r="H307" s="632"/>
      <c r="I307" s="632"/>
      <c r="J307" s="632"/>
      <c r="K307" s="632"/>
      <c r="L307" s="632"/>
      <c r="M307" s="632"/>
      <c r="N307" s="632"/>
      <c r="O307" s="632"/>
      <c r="P307" s="632"/>
      <c r="Q307" s="632"/>
      <c r="R307" s="632"/>
      <c r="S307" s="632"/>
      <c r="T307" s="632"/>
      <c r="U307" s="632"/>
      <c r="V307" s="632"/>
      <c r="W307" s="632"/>
      <c r="X307" s="632"/>
      <c r="Y307" s="632"/>
      <c r="Z307" s="742"/>
      <c r="AA307" s="644"/>
      <c r="AB307" s="644"/>
      <c r="AC307" s="643"/>
      <c r="AD307" s="644"/>
      <c r="AE307" s="644"/>
      <c r="AF307" s="641"/>
      <c r="AG307" s="641"/>
      <c r="AH307" s="641"/>
    </row>
    <row r="308" spans="1:34" s="18" customFormat="1" ht="12" customHeight="1">
      <c r="A308" s="645"/>
      <c r="B308" s="615"/>
      <c r="C308" s="615"/>
      <c r="D308" s="615"/>
      <c r="E308" s="615"/>
      <c r="F308" s="615"/>
      <c r="G308" s="632"/>
      <c r="H308" s="632"/>
      <c r="I308" s="632"/>
      <c r="J308" s="632"/>
      <c r="K308" s="632"/>
      <c r="L308" s="632"/>
      <c r="M308" s="632"/>
      <c r="N308" s="632"/>
      <c r="O308" s="632"/>
      <c r="P308" s="632"/>
      <c r="Q308" s="632"/>
      <c r="R308" s="632"/>
      <c r="S308" s="632"/>
      <c r="T308" s="632"/>
      <c r="U308" s="632"/>
      <c r="V308" s="632"/>
      <c r="W308" s="632"/>
      <c r="X308" s="632"/>
      <c r="Y308" s="632"/>
      <c r="Z308" s="742"/>
      <c r="AA308" s="644"/>
      <c r="AB308" s="644"/>
      <c r="AC308" s="643"/>
      <c r="AD308" s="644"/>
      <c r="AE308" s="644"/>
      <c r="AF308" s="641"/>
      <c r="AG308" s="641"/>
      <c r="AH308" s="641"/>
    </row>
    <row r="309" spans="1:34" s="18" customFormat="1" ht="12" customHeight="1">
      <c r="A309" s="630" t="s">
        <v>111</v>
      </c>
      <c r="B309" s="615"/>
      <c r="C309" s="615"/>
      <c r="D309" s="615"/>
      <c r="E309" s="615"/>
      <c r="F309" s="615"/>
      <c r="G309" s="632"/>
      <c r="H309" s="632"/>
      <c r="I309" s="632"/>
      <c r="J309" s="632"/>
      <c r="K309" s="632"/>
      <c r="L309" s="632"/>
      <c r="M309" s="632"/>
      <c r="N309" s="632"/>
      <c r="O309" s="632"/>
      <c r="P309" s="632"/>
      <c r="Q309" s="632"/>
      <c r="R309" s="632"/>
      <c r="S309" s="632"/>
      <c r="T309" s="632"/>
      <c r="U309" s="632"/>
      <c r="V309" s="632"/>
      <c r="W309" s="632"/>
      <c r="X309" s="632"/>
      <c r="Y309" s="632"/>
      <c r="Z309" s="742"/>
      <c r="AA309" s="644">
        <v>32351.599999999999</v>
      </c>
      <c r="AB309" s="644">
        <v>35334.400000000001</v>
      </c>
      <c r="AC309" s="643">
        <v>38218.800000000003</v>
      </c>
      <c r="AD309" s="644">
        <v>41606.699999999997</v>
      </c>
      <c r="AE309" s="644">
        <v>45301</v>
      </c>
      <c r="AF309" s="641"/>
      <c r="AG309" s="641"/>
      <c r="AH309" s="641"/>
    </row>
    <row r="310" spans="1:34" s="18" customFormat="1" ht="12" customHeight="1">
      <c r="A310" s="645" t="s">
        <v>505</v>
      </c>
      <c r="B310" s="615"/>
      <c r="C310" s="615"/>
      <c r="D310" s="615"/>
      <c r="E310" s="615"/>
      <c r="F310" s="615"/>
      <c r="G310" s="632"/>
      <c r="H310" s="632"/>
      <c r="I310" s="632"/>
      <c r="J310" s="632"/>
      <c r="K310" s="632"/>
      <c r="L310" s="632"/>
      <c r="M310" s="632"/>
      <c r="N310" s="632"/>
      <c r="O310" s="632"/>
      <c r="P310" s="632"/>
      <c r="Q310" s="632"/>
      <c r="R310" s="632"/>
      <c r="S310" s="632"/>
      <c r="T310" s="632"/>
      <c r="U310" s="632"/>
      <c r="V310" s="632"/>
      <c r="W310" s="632"/>
      <c r="X310" s="632"/>
      <c r="Y310" s="632"/>
      <c r="Z310" s="742"/>
      <c r="AA310" s="644">
        <v>234.3</v>
      </c>
      <c r="AB310" s="644">
        <v>245.3</v>
      </c>
      <c r="AC310" s="643">
        <v>256.10000000000002</v>
      </c>
      <c r="AD310" s="644">
        <v>267.8</v>
      </c>
      <c r="AE310" s="644">
        <v>280.2</v>
      </c>
      <c r="AF310" s="641"/>
      <c r="AG310" s="641"/>
      <c r="AH310" s="641"/>
    </row>
    <row r="311" spans="1:34" s="18" customFormat="1" ht="12" customHeight="1">
      <c r="A311" s="645" t="s">
        <v>97</v>
      </c>
      <c r="B311" s="615"/>
      <c r="C311" s="615"/>
      <c r="D311" s="615"/>
      <c r="E311" s="615"/>
      <c r="F311" s="615"/>
      <c r="G311" s="632"/>
      <c r="H311" s="632"/>
      <c r="I311" s="632"/>
      <c r="J311" s="632"/>
      <c r="K311" s="632"/>
      <c r="L311" s="632"/>
      <c r="M311" s="632"/>
      <c r="N311" s="632"/>
      <c r="O311" s="632"/>
      <c r="P311" s="632"/>
      <c r="Q311" s="632"/>
      <c r="R311" s="632"/>
      <c r="S311" s="632"/>
      <c r="T311" s="632"/>
      <c r="U311" s="632"/>
      <c r="V311" s="632"/>
      <c r="W311" s="632"/>
      <c r="X311" s="632"/>
      <c r="Y311" s="632"/>
      <c r="Z311" s="742"/>
      <c r="AA311" s="644">
        <v>13806.2</v>
      </c>
      <c r="AB311" s="644">
        <v>14403.1</v>
      </c>
      <c r="AC311" s="643">
        <v>14922</v>
      </c>
      <c r="AD311" s="644">
        <v>15533.7</v>
      </c>
      <c r="AE311" s="644">
        <v>16165.1</v>
      </c>
      <c r="AF311" s="641"/>
      <c r="AG311" s="641"/>
      <c r="AH311" s="641"/>
    </row>
    <row r="312" spans="1:34" s="18" customFormat="1" ht="12" customHeight="1">
      <c r="A312" s="645" t="s">
        <v>112</v>
      </c>
      <c r="B312" s="615"/>
      <c r="C312" s="615"/>
      <c r="D312" s="615"/>
      <c r="E312" s="615"/>
      <c r="F312" s="615"/>
      <c r="G312" s="632"/>
      <c r="H312" s="632"/>
      <c r="I312" s="632"/>
      <c r="J312" s="632"/>
      <c r="K312" s="632"/>
      <c r="L312" s="632"/>
      <c r="M312" s="632"/>
      <c r="N312" s="632"/>
      <c r="O312" s="632"/>
      <c r="P312" s="632"/>
      <c r="Q312" s="632"/>
      <c r="R312" s="632"/>
      <c r="S312" s="632"/>
      <c r="T312" s="632"/>
      <c r="U312" s="632"/>
      <c r="V312" s="632"/>
      <c r="W312" s="632"/>
      <c r="X312" s="632"/>
      <c r="Y312" s="632"/>
      <c r="Z312" s="742"/>
      <c r="AA312" s="644">
        <v>1.6</v>
      </c>
      <c r="AB312" s="644">
        <v>4.3</v>
      </c>
      <c r="AC312" s="643">
        <v>3.6</v>
      </c>
      <c r="AD312" s="644">
        <v>4.0999999999999996</v>
      </c>
      <c r="AE312" s="644">
        <v>4.0999999999999996</v>
      </c>
      <c r="AF312" s="641"/>
      <c r="AG312" s="641"/>
      <c r="AH312" s="641"/>
    </row>
    <row r="313" spans="1:34" s="18" customFormat="1" ht="12" customHeight="1">
      <c r="A313" s="645" t="s">
        <v>98</v>
      </c>
      <c r="B313" s="615"/>
      <c r="C313" s="615"/>
      <c r="D313" s="615"/>
      <c r="E313" s="615"/>
      <c r="F313" s="615"/>
      <c r="G313" s="632"/>
      <c r="H313" s="632"/>
      <c r="I313" s="632"/>
      <c r="J313" s="632"/>
      <c r="K313" s="632"/>
      <c r="L313" s="632"/>
      <c r="M313" s="632"/>
      <c r="N313" s="632"/>
      <c r="O313" s="632"/>
      <c r="P313" s="632"/>
      <c r="Q313" s="632"/>
      <c r="R313" s="632"/>
      <c r="S313" s="632"/>
      <c r="T313" s="632"/>
      <c r="U313" s="632"/>
      <c r="V313" s="632"/>
      <c r="W313" s="632"/>
      <c r="X313" s="632"/>
      <c r="Y313" s="632"/>
      <c r="Z313" s="742"/>
      <c r="AA313" s="644">
        <v>8.1</v>
      </c>
      <c r="AB313" s="644">
        <v>9.1999999999999993</v>
      </c>
      <c r="AC313" s="643">
        <v>8.1999999999999993</v>
      </c>
      <c r="AD313" s="644">
        <v>8.9</v>
      </c>
      <c r="AE313" s="644">
        <v>8.9</v>
      </c>
      <c r="AF313" s="641"/>
      <c r="AG313" s="641"/>
      <c r="AH313" s="641"/>
    </row>
    <row r="314" spans="1:34" s="18" customFormat="1" ht="12.95" customHeight="1">
      <c r="A314" s="650"/>
      <c r="B314" s="650"/>
      <c r="C314" s="650"/>
      <c r="D314" s="650"/>
      <c r="E314" s="650"/>
      <c r="F314" s="650"/>
      <c r="G314" s="651"/>
      <c r="H314" s="651"/>
      <c r="I314" s="651"/>
      <c r="J314" s="651"/>
      <c r="K314" s="651"/>
      <c r="L314" s="651"/>
      <c r="M314" s="651"/>
      <c r="N314" s="651"/>
      <c r="O314" s="651"/>
      <c r="P314" s="661"/>
      <c r="Q314" s="661"/>
      <c r="R314" s="661"/>
      <c r="S314" s="661"/>
      <c r="T314" s="661"/>
      <c r="U314" s="661"/>
      <c r="V314" s="661"/>
      <c r="W314" s="661"/>
      <c r="X314" s="661"/>
      <c r="Y314" s="661"/>
      <c r="Z314" s="743"/>
      <c r="AA314" s="662"/>
      <c r="AB314" s="662"/>
      <c r="AC314" s="662"/>
      <c r="AD314" s="662"/>
      <c r="AE314" s="662"/>
      <c r="AF314" s="641"/>
      <c r="AG314" s="641"/>
      <c r="AH314" s="641"/>
    </row>
  </sheetData>
  <pageMargins left="0.7" right="0.7"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I180"/>
  <sheetViews>
    <sheetView workbookViewId="0">
      <pane xSplit="1" ySplit="1" topLeftCell="C2" activePane="bottomRight" state="frozen"/>
      <selection pane="topRight" activeCell="B1" sqref="B1"/>
      <selection pane="bottomLeft" activeCell="A2" sqref="A2"/>
      <selection pane="bottomRight" activeCell="H6" sqref="H6"/>
    </sheetView>
  </sheetViews>
  <sheetFormatPr defaultColWidth="8.85546875" defaultRowHeight="12.75"/>
  <cols>
    <col min="1" max="1" width="56.140625" style="3" customWidth="1"/>
    <col min="2" max="3" width="11.28515625" style="60" customWidth="1"/>
    <col min="4" max="4" width="11.28515625" style="76" customWidth="1"/>
    <col min="5" max="5" width="11.42578125" style="62" customWidth="1"/>
    <col min="6" max="6" width="12.42578125" style="62" bestFit="1" customWidth="1"/>
    <col min="7" max="11" width="12.85546875" style="62" customWidth="1"/>
    <col min="12" max="16384" width="8.85546875" style="3"/>
  </cols>
  <sheetData>
    <row r="1" spans="1:87" s="22" customFormat="1" ht="15.75">
      <c r="A1" s="275" t="s">
        <v>113</v>
      </c>
      <c r="B1" s="71">
        <v>2012</v>
      </c>
      <c r="C1" s="71">
        <v>2013</v>
      </c>
      <c r="D1" s="276">
        <v>2014</v>
      </c>
      <c r="E1" s="71">
        <v>2015</v>
      </c>
      <c r="F1" s="71">
        <v>2016</v>
      </c>
      <c r="G1" s="71">
        <v>2017</v>
      </c>
      <c r="H1" s="71">
        <v>2018</v>
      </c>
      <c r="I1" s="71">
        <v>2019</v>
      </c>
      <c r="J1" s="71">
        <v>2020</v>
      </c>
      <c r="K1" s="71">
        <v>2021</v>
      </c>
    </row>
    <row r="2" spans="1:87" s="22" customFormat="1" ht="15" customHeight="1">
      <c r="A2" s="277" t="s">
        <v>114</v>
      </c>
      <c r="B2" s="73" t="s">
        <v>89</v>
      </c>
      <c r="C2" s="73" t="s">
        <v>89</v>
      </c>
      <c r="D2" s="194" t="s">
        <v>89</v>
      </c>
      <c r="E2" s="73" t="s">
        <v>89</v>
      </c>
      <c r="F2" s="72" t="s">
        <v>90</v>
      </c>
      <c r="G2" s="72" t="s">
        <v>90</v>
      </c>
      <c r="H2" s="72" t="s">
        <v>90</v>
      </c>
      <c r="I2" s="72" t="s">
        <v>90</v>
      </c>
      <c r="J2" s="72" t="s">
        <v>90</v>
      </c>
      <c r="K2" s="72" t="s">
        <v>90</v>
      </c>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row>
    <row r="3" spans="1:87" s="22" customFormat="1">
      <c r="A3" s="114" t="s">
        <v>115</v>
      </c>
      <c r="B3" s="74" t="s">
        <v>93</v>
      </c>
      <c r="C3" s="74" t="s">
        <v>93</v>
      </c>
      <c r="D3" s="74" t="s">
        <v>93</v>
      </c>
      <c r="E3" s="74" t="s">
        <v>94</v>
      </c>
      <c r="F3" s="135" t="s">
        <v>94</v>
      </c>
      <c r="G3" s="135" t="s">
        <v>94</v>
      </c>
      <c r="H3" s="135" t="s">
        <v>94</v>
      </c>
      <c r="I3" s="135" t="s">
        <v>94</v>
      </c>
      <c r="J3" s="135" t="s">
        <v>94</v>
      </c>
      <c r="K3" s="135" t="s">
        <v>94</v>
      </c>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row>
    <row r="4" spans="1:87">
      <c r="A4" s="114"/>
      <c r="B4" s="74"/>
      <c r="C4" s="74"/>
      <c r="D4" s="140"/>
      <c r="E4" s="74"/>
      <c r="F4" s="135"/>
      <c r="G4" s="135"/>
      <c r="H4" s="135"/>
      <c r="I4" s="135"/>
      <c r="J4" s="135"/>
      <c r="K4" s="135"/>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row>
    <row r="5" spans="1:87" s="4" customFormat="1">
      <c r="A5" s="278" t="s">
        <v>116</v>
      </c>
      <c r="B5" s="82">
        <v>9418.9</v>
      </c>
      <c r="C5" s="82">
        <v>9897.5</v>
      </c>
      <c r="D5" s="82">
        <v>11874.9</v>
      </c>
      <c r="E5" s="82">
        <v>11003.1</v>
      </c>
      <c r="F5" s="81">
        <v>11082.3</v>
      </c>
      <c r="G5" s="93">
        <v>11473.1</v>
      </c>
      <c r="H5" s="93">
        <v>11138.8</v>
      </c>
      <c r="I5" s="93">
        <v>11645.8</v>
      </c>
      <c r="J5" s="93">
        <v>12210.3</v>
      </c>
      <c r="K5" s="93">
        <v>12907.4</v>
      </c>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pans="1:87">
      <c r="A6" s="114"/>
      <c r="B6" s="97"/>
      <c r="C6" s="97"/>
      <c r="D6" s="97"/>
      <c r="E6" s="97"/>
      <c r="F6" s="269"/>
      <c r="G6" s="92"/>
      <c r="H6" s="92"/>
      <c r="I6" s="92"/>
      <c r="J6" s="92"/>
      <c r="K6" s="92"/>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87" s="4" customFormat="1">
      <c r="A7" s="278" t="s">
        <v>117</v>
      </c>
      <c r="B7" s="82">
        <v>8219</v>
      </c>
      <c r="C7" s="82">
        <v>8879.6</v>
      </c>
      <c r="D7" s="82">
        <v>10232.1</v>
      </c>
      <c r="E7" s="82">
        <v>9157.6</v>
      </c>
      <c r="F7" s="81">
        <v>8453.2000000000007</v>
      </c>
      <c r="G7" s="93">
        <v>9182.2000000000007</v>
      </c>
      <c r="H7" s="93">
        <v>9729.9</v>
      </c>
      <c r="I7" s="93">
        <v>10316.700000000001</v>
      </c>
      <c r="J7" s="93">
        <v>10918.2</v>
      </c>
      <c r="K7" s="93">
        <v>11592.2</v>
      </c>
      <c r="L7" s="9"/>
      <c r="M7" s="9"/>
      <c r="N7" s="9"/>
      <c r="O7" s="9"/>
      <c r="P7" s="9"/>
      <c r="Q7" s="9"/>
      <c r="R7" s="9"/>
      <c r="S7" s="9"/>
      <c r="T7" s="9"/>
      <c r="U7" s="9"/>
      <c r="V7" s="9"/>
      <c r="W7" s="9"/>
      <c r="X7" s="9"/>
      <c r="Y7" s="9"/>
      <c r="Z7" s="9"/>
      <c r="AA7" s="9"/>
      <c r="AB7" s="9"/>
      <c r="AC7" s="9"/>
      <c r="AD7" s="9"/>
      <c r="AE7" s="9"/>
      <c r="AF7" s="9"/>
      <c r="AG7" s="9"/>
      <c r="AH7" s="9"/>
      <c r="AI7" s="9"/>
      <c r="AJ7" s="9"/>
      <c r="AK7" s="9"/>
      <c r="AL7" s="9"/>
      <c r="AM7" s="9"/>
      <c r="AN7" s="9"/>
    </row>
    <row r="8" spans="1:87">
      <c r="A8" s="114"/>
      <c r="B8" s="97"/>
      <c r="C8" s="97"/>
      <c r="D8" s="97"/>
      <c r="E8" s="568"/>
      <c r="F8" s="269"/>
      <c r="G8" s="92"/>
      <c r="H8" s="92"/>
      <c r="I8" s="92"/>
      <c r="J8" s="92"/>
      <c r="K8" s="92"/>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row>
    <row r="9" spans="1:87" s="6" customFormat="1">
      <c r="A9" s="279" t="s">
        <v>118</v>
      </c>
      <c r="B9" s="280">
        <v>5629.2</v>
      </c>
      <c r="C9" s="280">
        <v>5848.5</v>
      </c>
      <c r="D9" s="280">
        <v>6778.9</v>
      </c>
      <c r="E9" s="82">
        <v>5894.2</v>
      </c>
      <c r="F9" s="81">
        <v>5375.1</v>
      </c>
      <c r="G9" s="270">
        <v>5818.9</v>
      </c>
      <c r="H9" s="270">
        <v>6168.6</v>
      </c>
      <c r="I9" s="270">
        <v>6525.4</v>
      </c>
      <c r="J9" s="270">
        <v>6887.3</v>
      </c>
      <c r="K9" s="270">
        <v>7317.3</v>
      </c>
      <c r="L9" s="2"/>
      <c r="M9" s="2"/>
      <c r="N9" s="2"/>
      <c r="O9" s="2"/>
      <c r="P9" s="2"/>
      <c r="Q9" s="2"/>
      <c r="R9" s="2"/>
      <c r="S9" s="2"/>
      <c r="T9" s="2"/>
      <c r="U9" s="2"/>
      <c r="V9" s="2"/>
      <c r="W9" s="2"/>
      <c r="X9" s="2"/>
      <c r="Y9" s="2"/>
      <c r="Z9" s="2"/>
      <c r="AA9" s="2"/>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row>
    <row r="10" spans="1:87" s="7" customFormat="1">
      <c r="A10" s="540" t="s">
        <v>119</v>
      </c>
      <c r="B10" s="257">
        <v>2645.1</v>
      </c>
      <c r="C10" s="257">
        <v>2808.4</v>
      </c>
      <c r="D10" s="257">
        <v>3195.1</v>
      </c>
      <c r="E10" s="569">
        <v>3037.1</v>
      </c>
      <c r="F10" s="274">
        <v>2849.1</v>
      </c>
      <c r="G10" s="541">
        <v>3035.7</v>
      </c>
      <c r="H10" s="541">
        <v>3091.3</v>
      </c>
      <c r="I10" s="541">
        <v>3199.8</v>
      </c>
      <c r="J10" s="541">
        <v>3238.2</v>
      </c>
      <c r="K10" s="541">
        <v>3460.3</v>
      </c>
      <c r="L10" s="2"/>
      <c r="M10" s="2"/>
      <c r="N10" s="2"/>
      <c r="O10" s="2"/>
      <c r="P10" s="2"/>
      <c r="Q10" s="2"/>
      <c r="R10" s="2"/>
      <c r="S10" s="2"/>
      <c r="T10" s="2"/>
      <c r="U10" s="2"/>
      <c r="V10" s="2"/>
      <c r="W10" s="2"/>
      <c r="X10" s="2"/>
      <c r="Y10" s="2"/>
      <c r="Z10" s="2"/>
      <c r="AA10" s="2"/>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row>
    <row r="11" spans="1:87">
      <c r="A11" s="393" t="s">
        <v>120</v>
      </c>
      <c r="B11" s="97">
        <v>2645.1</v>
      </c>
      <c r="C11" s="97">
        <v>2808.4</v>
      </c>
      <c r="D11" s="97">
        <v>3195.1</v>
      </c>
      <c r="E11" s="83">
        <v>3037.1</v>
      </c>
      <c r="F11" s="85">
        <v>2849.1</v>
      </c>
      <c r="G11" s="92">
        <v>3035.7</v>
      </c>
      <c r="H11" s="92">
        <v>3091.3</v>
      </c>
      <c r="I11" s="92">
        <v>3199.8</v>
      </c>
      <c r="J11" s="92">
        <v>3238.2</v>
      </c>
      <c r="K11" s="92">
        <v>3460.3</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row>
    <row r="12" spans="1:87" s="8" customFormat="1">
      <c r="A12" s="114" t="s">
        <v>121</v>
      </c>
      <c r="B12" s="97">
        <v>2739.3</v>
      </c>
      <c r="C12" s="97">
        <v>2755.1</v>
      </c>
      <c r="D12" s="97">
        <v>3353.9</v>
      </c>
      <c r="E12" s="83">
        <v>2621.6</v>
      </c>
      <c r="F12" s="85">
        <v>2305.5</v>
      </c>
      <c r="G12" s="92">
        <v>2565.9</v>
      </c>
      <c r="H12" s="92">
        <v>2846.2</v>
      </c>
      <c r="I12" s="92">
        <v>3080.5</v>
      </c>
      <c r="J12" s="92">
        <v>3299.5</v>
      </c>
      <c r="K12" s="92">
        <v>3582</v>
      </c>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row>
    <row r="13" spans="1:87">
      <c r="A13" s="393" t="s">
        <v>122</v>
      </c>
      <c r="B13" s="97">
        <v>1740.5</v>
      </c>
      <c r="C13" s="97">
        <v>2060.5</v>
      </c>
      <c r="D13" s="97">
        <v>2522.4</v>
      </c>
      <c r="E13" s="83">
        <v>2374.8000000000002</v>
      </c>
      <c r="F13" s="85">
        <v>2230.1</v>
      </c>
      <c r="G13" s="92">
        <v>2433.9</v>
      </c>
      <c r="H13" s="92">
        <v>2602.3000000000002</v>
      </c>
      <c r="I13" s="92">
        <v>2829.7</v>
      </c>
      <c r="J13" s="92">
        <v>3069.1</v>
      </c>
      <c r="K13" s="92">
        <v>3322.6</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row>
    <row r="14" spans="1:87">
      <c r="A14" s="393" t="s">
        <v>123</v>
      </c>
      <c r="B14" s="97">
        <v>981.1</v>
      </c>
      <c r="C14" s="97">
        <v>666.7</v>
      </c>
      <c r="D14" s="97">
        <v>794.2</v>
      </c>
      <c r="E14" s="83">
        <v>195.4</v>
      </c>
      <c r="F14" s="85">
        <v>21.9</v>
      </c>
      <c r="G14" s="92">
        <v>77.099999999999994</v>
      </c>
      <c r="H14" s="92">
        <v>183.6</v>
      </c>
      <c r="I14" s="92">
        <v>185.2</v>
      </c>
      <c r="J14" s="92">
        <v>159.30000000000001</v>
      </c>
      <c r="K14" s="92">
        <v>182.3</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row>
    <row r="15" spans="1:87">
      <c r="A15" s="393" t="s">
        <v>124</v>
      </c>
      <c r="B15" s="97">
        <v>11.4</v>
      </c>
      <c r="C15" s="97">
        <v>18.600000000000001</v>
      </c>
      <c r="D15" s="97">
        <v>22.4</v>
      </c>
      <c r="E15" s="83">
        <v>30.8</v>
      </c>
      <c r="F15" s="85">
        <v>43.2</v>
      </c>
      <c r="G15" s="92">
        <v>44</v>
      </c>
      <c r="H15" s="92">
        <v>48.3</v>
      </c>
      <c r="I15" s="92">
        <v>52.6</v>
      </c>
      <c r="J15" s="92">
        <v>57</v>
      </c>
      <c r="K15" s="92">
        <v>61.7</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row>
    <row r="16" spans="1:87">
      <c r="A16" s="393" t="s">
        <v>125</v>
      </c>
      <c r="B16" s="97">
        <v>6.3</v>
      </c>
      <c r="C16" s="97">
        <v>9.1999999999999993</v>
      </c>
      <c r="D16" s="97">
        <v>14.9</v>
      </c>
      <c r="E16" s="83">
        <v>20.5</v>
      </c>
      <c r="F16" s="85">
        <v>10.3</v>
      </c>
      <c r="G16" s="92">
        <v>10.9</v>
      </c>
      <c r="H16" s="92">
        <v>12</v>
      </c>
      <c r="I16" s="92">
        <v>13</v>
      </c>
      <c r="J16" s="92">
        <v>14.1</v>
      </c>
      <c r="K16" s="92">
        <v>15.3</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row>
    <row r="17" spans="1:40" s="8" customFormat="1">
      <c r="A17" s="114" t="s">
        <v>126</v>
      </c>
      <c r="B17" s="97">
        <v>244.8</v>
      </c>
      <c r="C17" s="97">
        <v>285</v>
      </c>
      <c r="D17" s="97">
        <v>229.9</v>
      </c>
      <c r="E17" s="83">
        <v>235.6</v>
      </c>
      <c r="F17" s="85">
        <v>220.5</v>
      </c>
      <c r="G17" s="92">
        <v>217.2</v>
      </c>
      <c r="H17" s="92">
        <v>231.1</v>
      </c>
      <c r="I17" s="92">
        <v>245</v>
      </c>
      <c r="J17" s="92">
        <v>259.60000000000002</v>
      </c>
      <c r="K17" s="92">
        <v>275.10000000000002</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c r="A18" s="393" t="s">
        <v>127</v>
      </c>
      <c r="B18" s="97">
        <v>13.3</v>
      </c>
      <c r="C18" s="97" t="s">
        <v>128</v>
      </c>
      <c r="D18" s="97" t="s">
        <v>128</v>
      </c>
      <c r="E18" s="132" t="s">
        <v>128</v>
      </c>
      <c r="F18" s="115" t="s">
        <v>128</v>
      </c>
      <c r="G18" s="115" t="s">
        <v>128</v>
      </c>
      <c r="H18" s="115" t="s">
        <v>128</v>
      </c>
      <c r="I18" s="115" t="s">
        <v>128</v>
      </c>
      <c r="J18" s="115" t="s">
        <v>128</v>
      </c>
      <c r="K18" s="115" t="s">
        <v>128</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row>
    <row r="19" spans="1:40">
      <c r="A19" s="393" t="s">
        <v>129</v>
      </c>
      <c r="B19" s="97">
        <v>163.19999999999999</v>
      </c>
      <c r="C19" s="97">
        <v>244.5</v>
      </c>
      <c r="D19" s="97">
        <v>186.1</v>
      </c>
      <c r="E19" s="83">
        <v>168.9</v>
      </c>
      <c r="F19" s="85">
        <v>133.69999999999999</v>
      </c>
      <c r="G19" s="92">
        <v>138.80000000000001</v>
      </c>
      <c r="H19" s="92">
        <v>152.5</v>
      </c>
      <c r="I19" s="92">
        <v>165.9</v>
      </c>
      <c r="J19" s="92">
        <v>179.9</v>
      </c>
      <c r="K19" s="92">
        <v>194.9</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row>
    <row r="20" spans="1:40">
      <c r="A20" s="393" t="s">
        <v>130</v>
      </c>
      <c r="B20" s="97">
        <v>67.400000000000006</v>
      </c>
      <c r="C20" s="97">
        <v>38.5</v>
      </c>
      <c r="D20" s="97">
        <v>43.1</v>
      </c>
      <c r="E20" s="83">
        <v>66</v>
      </c>
      <c r="F20" s="85">
        <v>86.4</v>
      </c>
      <c r="G20" s="92">
        <v>77.8</v>
      </c>
      <c r="H20" s="92">
        <v>77.8</v>
      </c>
      <c r="I20" s="92">
        <v>77.8</v>
      </c>
      <c r="J20" s="92">
        <v>77.8</v>
      </c>
      <c r="K20" s="92">
        <v>77.8</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row>
    <row r="21" spans="1:40">
      <c r="A21" s="393" t="s">
        <v>131</v>
      </c>
      <c r="B21" s="97">
        <v>0.9</v>
      </c>
      <c r="C21" s="97">
        <v>2</v>
      </c>
      <c r="D21" s="97">
        <v>0.7</v>
      </c>
      <c r="E21" s="83">
        <v>0.6</v>
      </c>
      <c r="F21" s="85">
        <v>0.4</v>
      </c>
      <c r="G21" s="92">
        <v>0.5</v>
      </c>
      <c r="H21" s="92">
        <v>0.8</v>
      </c>
      <c r="I21" s="92">
        <v>1.3</v>
      </c>
      <c r="J21" s="92">
        <v>1.8</v>
      </c>
      <c r="K21" s="92">
        <v>2.4</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row>
    <row r="22" spans="1:40">
      <c r="A22" s="114"/>
      <c r="B22" s="97"/>
      <c r="C22" s="97"/>
      <c r="D22" s="97"/>
      <c r="E22" s="570"/>
      <c r="F22" s="271"/>
      <c r="G22" s="92"/>
      <c r="H22" s="92"/>
      <c r="I22" s="92"/>
      <c r="J22" s="92"/>
      <c r="K22" s="92"/>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row>
    <row r="23" spans="1:40" s="4" customFormat="1">
      <c r="A23" s="278" t="s">
        <v>132</v>
      </c>
      <c r="B23" s="82">
        <v>3.7</v>
      </c>
      <c r="C23" s="82">
        <v>6.4</v>
      </c>
      <c r="D23" s="82">
        <v>14.6</v>
      </c>
      <c r="E23" s="82">
        <v>18</v>
      </c>
      <c r="F23" s="81">
        <v>17</v>
      </c>
      <c r="G23" s="93">
        <v>17.600000000000001</v>
      </c>
      <c r="H23" s="93">
        <v>19.3</v>
      </c>
      <c r="I23" s="93">
        <v>21</v>
      </c>
      <c r="J23" s="93">
        <v>22.8</v>
      </c>
      <c r="K23" s="93">
        <v>24.7</v>
      </c>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row>
    <row r="24" spans="1:40">
      <c r="A24" s="114"/>
      <c r="B24" s="97"/>
      <c r="C24" s="97"/>
      <c r="D24" s="97"/>
      <c r="E24" s="82"/>
      <c r="F24" s="81"/>
      <c r="G24" s="92"/>
      <c r="H24" s="92"/>
      <c r="I24" s="92"/>
      <c r="J24" s="92"/>
      <c r="K24" s="92"/>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row>
    <row r="25" spans="1:40" s="4" customFormat="1">
      <c r="A25" s="278" t="s">
        <v>133</v>
      </c>
      <c r="B25" s="82">
        <v>2183.1</v>
      </c>
      <c r="C25" s="82">
        <v>2549.1999999999998</v>
      </c>
      <c r="D25" s="82">
        <v>2883.6</v>
      </c>
      <c r="E25" s="82">
        <v>2680.2</v>
      </c>
      <c r="F25" s="81">
        <v>2513.6</v>
      </c>
      <c r="G25" s="93">
        <v>2762.2</v>
      </c>
      <c r="H25" s="93">
        <v>2959.5</v>
      </c>
      <c r="I25" s="93">
        <v>3165.8</v>
      </c>
      <c r="J25" s="93">
        <v>3380.3</v>
      </c>
      <c r="K25" s="93">
        <v>3597.7</v>
      </c>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spans="1:40" s="8" customFormat="1">
      <c r="A26" s="114" t="s">
        <v>134</v>
      </c>
      <c r="B26" s="97">
        <v>1162.2</v>
      </c>
      <c r="C26" s="97">
        <v>1563.4</v>
      </c>
      <c r="D26" s="97">
        <v>1806</v>
      </c>
      <c r="E26" s="569">
        <v>1693.2</v>
      </c>
      <c r="F26" s="274">
        <v>1514.9</v>
      </c>
      <c r="G26" s="92">
        <v>1527.7</v>
      </c>
      <c r="H26" s="92">
        <v>1617</v>
      </c>
      <c r="I26" s="92">
        <v>1716.2</v>
      </c>
      <c r="J26" s="92">
        <v>1817.2</v>
      </c>
      <c r="K26" s="92">
        <v>1913.1</v>
      </c>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row>
    <row r="27" spans="1:40">
      <c r="A27" s="393" t="s">
        <v>135</v>
      </c>
      <c r="B27" s="97">
        <v>1092.0999999999999</v>
      </c>
      <c r="C27" s="97">
        <v>1496.1</v>
      </c>
      <c r="D27" s="97">
        <v>1668.8</v>
      </c>
      <c r="E27" s="83">
        <v>1567</v>
      </c>
      <c r="F27" s="85">
        <v>1459</v>
      </c>
      <c r="G27" s="92">
        <v>1484.7</v>
      </c>
      <c r="H27" s="92">
        <v>1573.6</v>
      </c>
      <c r="I27" s="92">
        <v>1672.3</v>
      </c>
      <c r="J27" s="92">
        <v>1772.8</v>
      </c>
      <c r="K27" s="92">
        <v>1868.1</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row>
    <row r="28" spans="1:40" s="8" customFormat="1">
      <c r="A28" s="114" t="s">
        <v>136</v>
      </c>
      <c r="B28" s="97">
        <v>70.2</v>
      </c>
      <c r="C28" s="97">
        <v>67.3</v>
      </c>
      <c r="D28" s="97">
        <v>137.30000000000001</v>
      </c>
      <c r="E28" s="83">
        <v>126.1</v>
      </c>
      <c r="F28" s="85">
        <v>55.8</v>
      </c>
      <c r="G28" s="92">
        <v>42.9</v>
      </c>
      <c r="H28" s="92">
        <v>43.4</v>
      </c>
      <c r="I28" s="92">
        <v>43.9</v>
      </c>
      <c r="J28" s="92">
        <v>44.4</v>
      </c>
      <c r="K28" s="92">
        <v>44.9</v>
      </c>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row>
    <row r="29" spans="1:40">
      <c r="A29" s="393" t="s">
        <v>137</v>
      </c>
      <c r="B29" s="97">
        <v>70.2</v>
      </c>
      <c r="C29" s="97">
        <v>67.3</v>
      </c>
      <c r="D29" s="97">
        <v>137.30000000000001</v>
      </c>
      <c r="E29" s="83">
        <v>126.1</v>
      </c>
      <c r="F29" s="85">
        <v>55.8</v>
      </c>
      <c r="G29" s="92">
        <v>42.9</v>
      </c>
      <c r="H29" s="92">
        <v>43.4</v>
      </c>
      <c r="I29" s="92">
        <v>43.9</v>
      </c>
      <c r="J29" s="92">
        <v>44.4</v>
      </c>
      <c r="K29" s="92">
        <v>44.9</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row>
    <row r="30" spans="1:40" s="8" customFormat="1">
      <c r="A30" s="114" t="s">
        <v>138</v>
      </c>
      <c r="B30" s="97">
        <v>855.3</v>
      </c>
      <c r="C30" s="97">
        <v>814.4</v>
      </c>
      <c r="D30" s="97">
        <v>889.1</v>
      </c>
      <c r="E30" s="83">
        <v>802</v>
      </c>
      <c r="F30" s="85">
        <v>844.8</v>
      </c>
      <c r="G30" s="92">
        <v>991.4</v>
      </c>
      <c r="H30" s="92">
        <v>1089.0999999999999</v>
      </c>
      <c r="I30" s="92">
        <v>1184.4000000000001</v>
      </c>
      <c r="J30" s="92">
        <v>1284.8</v>
      </c>
      <c r="K30" s="92">
        <v>1391.5</v>
      </c>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row>
    <row r="31" spans="1:40">
      <c r="A31" s="393" t="s">
        <v>139</v>
      </c>
      <c r="B31" s="97">
        <v>560.5</v>
      </c>
      <c r="C31" s="97">
        <v>541.9</v>
      </c>
      <c r="D31" s="97">
        <v>638.6</v>
      </c>
      <c r="E31" s="83">
        <v>503.3</v>
      </c>
      <c r="F31" s="85">
        <v>571.20000000000005</v>
      </c>
      <c r="G31" s="92">
        <v>691.1</v>
      </c>
      <c r="H31" s="92">
        <v>759.2</v>
      </c>
      <c r="I31" s="92">
        <v>825.7</v>
      </c>
      <c r="J31" s="92">
        <v>895.6</v>
      </c>
      <c r="K31" s="92">
        <v>970</v>
      </c>
    </row>
    <row r="32" spans="1:40">
      <c r="A32" s="393" t="s">
        <v>140</v>
      </c>
      <c r="B32" s="97">
        <v>294.8</v>
      </c>
      <c r="C32" s="97">
        <v>272.5</v>
      </c>
      <c r="D32" s="97">
        <v>250.6</v>
      </c>
      <c r="E32" s="83">
        <v>298.7</v>
      </c>
      <c r="F32" s="85">
        <v>273.7</v>
      </c>
      <c r="G32" s="92">
        <v>300.3</v>
      </c>
      <c r="H32" s="92">
        <v>329.9</v>
      </c>
      <c r="I32" s="92">
        <v>358.8</v>
      </c>
      <c r="J32" s="92">
        <v>389.2</v>
      </c>
      <c r="K32" s="92">
        <v>421.5</v>
      </c>
    </row>
    <row r="33" spans="1:40" s="8" customFormat="1">
      <c r="A33" s="114" t="s">
        <v>141</v>
      </c>
      <c r="B33" s="97">
        <v>149.9</v>
      </c>
      <c r="C33" s="97">
        <v>159.19999999999999</v>
      </c>
      <c r="D33" s="97">
        <v>176.7</v>
      </c>
      <c r="E33" s="83">
        <v>177.7</v>
      </c>
      <c r="F33" s="85">
        <v>144.19999999999999</v>
      </c>
      <c r="G33" s="92">
        <v>234.2</v>
      </c>
      <c r="H33" s="92">
        <v>244.8</v>
      </c>
      <c r="I33" s="92">
        <v>256.5</v>
      </c>
      <c r="J33" s="92">
        <v>269.60000000000002</v>
      </c>
      <c r="K33" s="92">
        <v>284.39999999999998</v>
      </c>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row>
    <row r="34" spans="1:40">
      <c r="A34" s="393" t="s">
        <v>142</v>
      </c>
      <c r="B34" s="97">
        <v>9.5</v>
      </c>
      <c r="C34" s="97">
        <v>8.8000000000000007</v>
      </c>
      <c r="D34" s="97">
        <v>12.8</v>
      </c>
      <c r="E34" s="83">
        <v>9.4</v>
      </c>
      <c r="F34" s="85">
        <v>8.9</v>
      </c>
      <c r="G34" s="92">
        <v>42.4</v>
      </c>
      <c r="H34" s="92">
        <v>46.6</v>
      </c>
      <c r="I34" s="92">
        <v>50.6</v>
      </c>
      <c r="J34" s="92">
        <v>54.9</v>
      </c>
      <c r="K34" s="92">
        <v>59.5</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row>
    <row r="35" spans="1:40">
      <c r="A35" s="393" t="s">
        <v>143</v>
      </c>
      <c r="B35" s="97">
        <v>133.9</v>
      </c>
      <c r="C35" s="97">
        <v>144.6</v>
      </c>
      <c r="D35" s="97">
        <v>158.1</v>
      </c>
      <c r="E35" s="83">
        <v>162.1</v>
      </c>
      <c r="F35" s="85">
        <v>131.5</v>
      </c>
      <c r="G35" s="92">
        <v>180.5</v>
      </c>
      <c r="H35" s="92">
        <v>185.9</v>
      </c>
      <c r="I35" s="92">
        <v>192.4</v>
      </c>
      <c r="J35" s="92">
        <v>200.1</v>
      </c>
      <c r="K35" s="92">
        <v>209.1</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row>
    <row r="36" spans="1:40">
      <c r="A36" s="393" t="s">
        <v>144</v>
      </c>
      <c r="B36" s="97">
        <v>6.5</v>
      </c>
      <c r="C36" s="97">
        <v>5.9</v>
      </c>
      <c r="D36" s="97">
        <v>5.8</v>
      </c>
      <c r="E36" s="83">
        <v>6.2</v>
      </c>
      <c r="F36" s="85">
        <v>3.9</v>
      </c>
      <c r="G36" s="92">
        <v>11.3</v>
      </c>
      <c r="H36" s="92">
        <v>12.4</v>
      </c>
      <c r="I36" s="92">
        <v>13.5</v>
      </c>
      <c r="J36" s="92">
        <v>14.6</v>
      </c>
      <c r="K36" s="92">
        <v>15.8</v>
      </c>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row>
    <row r="37" spans="1:40" s="8" customFormat="1">
      <c r="A37" s="114" t="s">
        <v>145</v>
      </c>
      <c r="B37" s="97">
        <v>10.7</v>
      </c>
      <c r="C37" s="97">
        <v>12.3</v>
      </c>
      <c r="D37" s="97">
        <v>9.1999999999999993</v>
      </c>
      <c r="E37" s="83">
        <v>6.9</v>
      </c>
      <c r="F37" s="85">
        <v>8.1</v>
      </c>
      <c r="G37" s="92">
        <v>8</v>
      </c>
      <c r="H37" s="92">
        <v>8</v>
      </c>
      <c r="I37" s="92">
        <v>8</v>
      </c>
      <c r="J37" s="92">
        <v>8</v>
      </c>
      <c r="K37" s="92">
        <v>8</v>
      </c>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row>
    <row r="38" spans="1:40">
      <c r="A38" s="393" t="s">
        <v>146</v>
      </c>
      <c r="B38" s="97">
        <v>6.7</v>
      </c>
      <c r="C38" s="97">
        <v>7.3</v>
      </c>
      <c r="D38" s="97">
        <v>8.1999999999999993</v>
      </c>
      <c r="E38" s="83">
        <v>5.7</v>
      </c>
      <c r="F38" s="85">
        <v>7.2</v>
      </c>
      <c r="G38" s="92">
        <v>7.2</v>
      </c>
      <c r="H38" s="92">
        <v>7.2</v>
      </c>
      <c r="I38" s="92">
        <v>7.2</v>
      </c>
      <c r="J38" s="92">
        <v>7.2</v>
      </c>
      <c r="K38" s="92">
        <v>7.2</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row>
    <row r="39" spans="1:40">
      <c r="A39" s="393" t="s">
        <v>147</v>
      </c>
      <c r="B39" s="97">
        <v>3.9</v>
      </c>
      <c r="C39" s="97">
        <v>5</v>
      </c>
      <c r="D39" s="97">
        <v>1</v>
      </c>
      <c r="E39" s="83">
        <v>1.1000000000000001</v>
      </c>
      <c r="F39" s="85">
        <v>0.9</v>
      </c>
      <c r="G39" s="92">
        <v>0.8</v>
      </c>
      <c r="H39" s="92">
        <v>0.8</v>
      </c>
      <c r="I39" s="92">
        <v>0.8</v>
      </c>
      <c r="J39" s="92">
        <v>0.8</v>
      </c>
      <c r="K39" s="92">
        <v>0.8</v>
      </c>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row>
    <row r="40" spans="1:40" s="8" customFormat="1">
      <c r="A40" s="114" t="s">
        <v>148</v>
      </c>
      <c r="B40" s="97">
        <v>5</v>
      </c>
      <c r="C40" s="109" t="s">
        <v>128</v>
      </c>
      <c r="D40" s="97">
        <v>2.5</v>
      </c>
      <c r="E40" s="83">
        <v>0.4</v>
      </c>
      <c r="F40" s="85">
        <v>1.6</v>
      </c>
      <c r="G40" s="92">
        <v>0.9</v>
      </c>
      <c r="H40" s="92">
        <v>0.6</v>
      </c>
      <c r="I40" s="92">
        <v>0.6</v>
      </c>
      <c r="J40" s="92">
        <v>0.6</v>
      </c>
      <c r="K40" s="92">
        <v>0.7</v>
      </c>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row>
    <row r="41" spans="1:40">
      <c r="A41" s="393" t="s">
        <v>149</v>
      </c>
      <c r="B41" s="97">
        <v>5</v>
      </c>
      <c r="C41" s="109" t="s">
        <v>128</v>
      </c>
      <c r="D41" s="97">
        <v>2.5</v>
      </c>
      <c r="E41" s="83">
        <v>0.4</v>
      </c>
      <c r="F41" s="85">
        <v>1.6</v>
      </c>
      <c r="G41" s="92">
        <v>0.9</v>
      </c>
      <c r="H41" s="92">
        <v>0.6</v>
      </c>
      <c r="I41" s="92">
        <v>0.6</v>
      </c>
      <c r="J41" s="92">
        <v>0.6</v>
      </c>
      <c r="K41" s="92">
        <v>0.7</v>
      </c>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row>
    <row r="42" spans="1:40">
      <c r="A42" s="114"/>
      <c r="B42" s="97"/>
      <c r="C42" s="97"/>
      <c r="D42" s="97"/>
      <c r="E42" s="570"/>
      <c r="F42" s="271"/>
      <c r="G42" s="92"/>
      <c r="H42" s="92"/>
      <c r="I42" s="92"/>
      <c r="J42" s="92"/>
      <c r="K42" s="92"/>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row>
    <row r="43" spans="1:40" s="4" customFormat="1">
      <c r="A43" s="278" t="s">
        <v>150</v>
      </c>
      <c r="B43" s="82">
        <v>402.9</v>
      </c>
      <c r="C43" s="82">
        <v>475.5</v>
      </c>
      <c r="D43" s="82">
        <v>555</v>
      </c>
      <c r="E43" s="82">
        <v>565.20000000000005</v>
      </c>
      <c r="F43" s="81">
        <v>547.6</v>
      </c>
      <c r="G43" s="93">
        <v>559.5</v>
      </c>
      <c r="H43" s="93">
        <v>582.5</v>
      </c>
      <c r="I43" s="93">
        <v>604.6</v>
      </c>
      <c r="J43" s="93">
        <v>627.79999999999995</v>
      </c>
      <c r="K43" s="93">
        <v>652.5</v>
      </c>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row>
    <row r="44" spans="1:40" s="8" customFormat="1">
      <c r="A44" s="114" t="s">
        <v>151</v>
      </c>
      <c r="B44" s="97">
        <v>223</v>
      </c>
      <c r="C44" s="97">
        <v>263.89999999999998</v>
      </c>
      <c r="D44" s="97">
        <v>280.5</v>
      </c>
      <c r="E44" s="569">
        <v>249.1</v>
      </c>
      <c r="F44" s="274">
        <v>220.8</v>
      </c>
      <c r="G44" s="92">
        <v>232.9</v>
      </c>
      <c r="H44" s="92">
        <v>255.9</v>
      </c>
      <c r="I44" s="92">
        <v>278</v>
      </c>
      <c r="J44" s="92">
        <v>301.2</v>
      </c>
      <c r="K44" s="92">
        <v>325.89999999999998</v>
      </c>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row>
    <row r="45" spans="1:40">
      <c r="A45" s="393" t="s">
        <v>152</v>
      </c>
      <c r="B45" s="97">
        <v>223</v>
      </c>
      <c r="C45" s="97">
        <v>257.2</v>
      </c>
      <c r="D45" s="97">
        <v>273.2</v>
      </c>
      <c r="E45" s="83">
        <v>243.4</v>
      </c>
      <c r="F45" s="85">
        <v>218.6</v>
      </c>
      <c r="G45" s="92">
        <v>230</v>
      </c>
      <c r="H45" s="92">
        <v>252.6</v>
      </c>
      <c r="I45" s="92">
        <v>274.8</v>
      </c>
      <c r="J45" s="92">
        <v>298</v>
      </c>
      <c r="K45" s="92">
        <v>322.8</v>
      </c>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row>
    <row r="46" spans="1:40">
      <c r="A46" s="393" t="s">
        <v>153</v>
      </c>
      <c r="B46" s="97" t="s">
        <v>128</v>
      </c>
      <c r="C46" s="97">
        <v>6.7</v>
      </c>
      <c r="D46" s="97">
        <v>7.3</v>
      </c>
      <c r="E46" s="83">
        <v>5.7</v>
      </c>
      <c r="F46" s="85">
        <v>2.2000000000000002</v>
      </c>
      <c r="G46" s="92">
        <v>2.9</v>
      </c>
      <c r="H46" s="92">
        <v>3.3</v>
      </c>
      <c r="I46" s="92">
        <v>3.2</v>
      </c>
      <c r="J46" s="92">
        <v>3.2</v>
      </c>
      <c r="K46" s="92"/>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row>
    <row r="47" spans="1:40" s="8" customFormat="1">
      <c r="A47" s="114" t="s">
        <v>154</v>
      </c>
      <c r="B47" s="97">
        <v>179.9</v>
      </c>
      <c r="C47" s="97">
        <v>211.7</v>
      </c>
      <c r="D47" s="97">
        <v>274.5</v>
      </c>
      <c r="E47" s="83">
        <v>316.2</v>
      </c>
      <c r="F47" s="85">
        <v>326.8</v>
      </c>
      <c r="G47" s="92">
        <v>326.60000000000002</v>
      </c>
      <c r="H47" s="92">
        <v>326.60000000000002</v>
      </c>
      <c r="I47" s="92">
        <v>326.60000000000002</v>
      </c>
      <c r="J47" s="92">
        <v>326.60000000000002</v>
      </c>
      <c r="K47" s="92">
        <v>326.60000000000002</v>
      </c>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row>
    <row r="48" spans="1:40">
      <c r="A48" s="393" t="s">
        <v>155</v>
      </c>
      <c r="B48" s="97">
        <v>179.9</v>
      </c>
      <c r="C48" s="97">
        <v>211.7</v>
      </c>
      <c r="D48" s="97">
        <v>274.5</v>
      </c>
      <c r="E48" s="83">
        <v>316.2</v>
      </c>
      <c r="F48" s="85">
        <v>326.8</v>
      </c>
      <c r="G48" s="92">
        <v>326.60000000000002</v>
      </c>
      <c r="H48" s="92">
        <v>326.60000000000002</v>
      </c>
      <c r="I48" s="92">
        <v>326.60000000000002</v>
      </c>
      <c r="J48" s="92">
        <v>326.60000000000002</v>
      </c>
      <c r="K48" s="92">
        <v>326.60000000000002</v>
      </c>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row>
    <row r="49" spans="1:40">
      <c r="A49" s="114" t="s">
        <v>156</v>
      </c>
      <c r="B49" s="97"/>
      <c r="C49" s="97"/>
      <c r="D49" s="97"/>
      <c r="E49" s="132"/>
      <c r="F49" s="115" t="s">
        <v>128</v>
      </c>
      <c r="G49" s="92">
        <v>24</v>
      </c>
      <c r="H49" s="115" t="s">
        <v>128</v>
      </c>
      <c r="I49" s="115" t="s">
        <v>128</v>
      </c>
      <c r="J49" s="115" t="s">
        <v>128</v>
      </c>
      <c r="K49" s="115" t="s">
        <v>128</v>
      </c>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row>
    <row r="50" spans="1:40">
      <c r="A50" s="393" t="s">
        <v>157</v>
      </c>
      <c r="B50" s="97"/>
      <c r="C50" s="97"/>
      <c r="D50" s="97"/>
      <c r="E50" s="132"/>
      <c r="F50" s="115" t="s">
        <v>128</v>
      </c>
      <c r="G50" s="272" t="s">
        <v>128</v>
      </c>
      <c r="H50" s="115" t="s">
        <v>128</v>
      </c>
      <c r="I50" s="115" t="s">
        <v>128</v>
      </c>
      <c r="J50" s="115" t="s">
        <v>128</v>
      </c>
      <c r="K50" s="115" t="s">
        <v>128</v>
      </c>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row>
    <row r="51" spans="1:40">
      <c r="A51" s="393" t="s">
        <v>158</v>
      </c>
      <c r="B51" s="97"/>
      <c r="C51" s="97"/>
      <c r="D51" s="97"/>
      <c r="E51" s="132"/>
      <c r="F51" s="115" t="s">
        <v>128</v>
      </c>
      <c r="G51" s="92">
        <v>24</v>
      </c>
      <c r="H51" s="115" t="s">
        <v>128</v>
      </c>
      <c r="I51" s="115" t="s">
        <v>128</v>
      </c>
      <c r="J51" s="115" t="s">
        <v>128</v>
      </c>
      <c r="K51" s="115" t="s">
        <v>128</v>
      </c>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row>
    <row r="52" spans="1:40">
      <c r="A52" s="114" t="s">
        <v>159</v>
      </c>
      <c r="B52" s="97"/>
      <c r="C52" s="97"/>
      <c r="D52" s="97"/>
      <c r="E52" s="571"/>
      <c r="F52" s="273"/>
      <c r="G52" s="92"/>
      <c r="H52" s="92"/>
      <c r="I52" s="92"/>
      <c r="J52" s="92"/>
      <c r="K52" s="92"/>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row>
    <row r="53" spans="1:40" s="4" customFormat="1">
      <c r="A53" s="278" t="s">
        <v>160</v>
      </c>
      <c r="B53" s="82">
        <v>930.8</v>
      </c>
      <c r="C53" s="82">
        <v>877.5</v>
      </c>
      <c r="D53" s="82">
        <v>867.5</v>
      </c>
      <c r="E53" s="82">
        <v>819.5</v>
      </c>
      <c r="F53" s="81">
        <v>1881.4</v>
      </c>
      <c r="G53" s="93">
        <v>1045.3</v>
      </c>
      <c r="H53" s="93">
        <v>1208.3</v>
      </c>
      <c r="I53" s="93">
        <v>1128.4000000000001</v>
      </c>
      <c r="J53" s="93">
        <v>1091.4000000000001</v>
      </c>
      <c r="K53" s="93">
        <v>1114.5</v>
      </c>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row>
    <row r="54" spans="1:40">
      <c r="A54" s="114" t="s">
        <v>161</v>
      </c>
      <c r="B54" s="97">
        <v>823.3</v>
      </c>
      <c r="C54" s="97">
        <v>776.2</v>
      </c>
      <c r="D54" s="97">
        <v>767.3</v>
      </c>
      <c r="E54" s="569">
        <v>778.8</v>
      </c>
      <c r="F54" s="274">
        <v>998.8</v>
      </c>
      <c r="G54" s="92">
        <v>968.1</v>
      </c>
      <c r="H54" s="92">
        <v>961.1</v>
      </c>
      <c r="I54" s="92">
        <v>928</v>
      </c>
      <c r="J54" s="92">
        <v>922.6</v>
      </c>
      <c r="K54" s="272">
        <v>922.6</v>
      </c>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row>
    <row r="55" spans="1:40">
      <c r="A55" s="393" t="s">
        <v>451</v>
      </c>
      <c r="B55" s="97">
        <v>453.2</v>
      </c>
      <c r="C55" s="97">
        <v>427.2</v>
      </c>
      <c r="D55" s="97">
        <v>422.3</v>
      </c>
      <c r="E55" s="83">
        <v>505</v>
      </c>
      <c r="F55" s="85">
        <v>549.79999999999995</v>
      </c>
      <c r="G55" s="92">
        <v>968.1</v>
      </c>
      <c r="H55" s="92">
        <v>530</v>
      </c>
      <c r="I55" s="92">
        <v>504.1</v>
      </c>
      <c r="J55" s="92">
        <v>498.6</v>
      </c>
      <c r="K55" s="92">
        <v>498.6</v>
      </c>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row>
    <row r="56" spans="1:40">
      <c r="A56" s="393" t="s">
        <v>452</v>
      </c>
      <c r="B56" s="97">
        <v>10.199999999999999</v>
      </c>
      <c r="C56" s="97">
        <v>9.6</v>
      </c>
      <c r="D56" s="97">
        <v>9.5</v>
      </c>
      <c r="E56" s="83" t="s">
        <v>128</v>
      </c>
      <c r="F56" s="85">
        <v>12.4</v>
      </c>
      <c r="G56" s="272" t="s">
        <v>128</v>
      </c>
      <c r="H56" s="92">
        <v>14.1</v>
      </c>
      <c r="I56" s="272" t="s">
        <v>128</v>
      </c>
      <c r="J56" s="272" t="s">
        <v>128</v>
      </c>
      <c r="K56" s="272" t="s">
        <v>128</v>
      </c>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row>
    <row r="57" spans="1:40">
      <c r="A57" s="393" t="s">
        <v>453</v>
      </c>
      <c r="B57" s="97">
        <v>442.9</v>
      </c>
      <c r="C57" s="97">
        <v>417.6</v>
      </c>
      <c r="D57" s="97">
        <v>412.8</v>
      </c>
      <c r="E57" s="83">
        <v>505</v>
      </c>
      <c r="F57" s="85">
        <v>537.29999999999995</v>
      </c>
      <c r="G57" s="92">
        <v>968.1</v>
      </c>
      <c r="H57" s="92">
        <v>515.9</v>
      </c>
      <c r="I57" s="92">
        <v>504.1</v>
      </c>
      <c r="J57" s="92">
        <v>498.6</v>
      </c>
      <c r="K57" s="92">
        <v>498.6</v>
      </c>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row>
    <row r="58" spans="1:40">
      <c r="A58" s="393" t="s">
        <v>454</v>
      </c>
      <c r="B58" s="97">
        <v>370.2</v>
      </c>
      <c r="C58" s="97">
        <v>349</v>
      </c>
      <c r="D58" s="97">
        <v>345</v>
      </c>
      <c r="E58" s="83">
        <v>273.8</v>
      </c>
      <c r="F58" s="85">
        <v>449</v>
      </c>
      <c r="G58" s="115" t="s">
        <v>128</v>
      </c>
      <c r="H58" s="92">
        <v>431.1</v>
      </c>
      <c r="I58" s="92">
        <v>423.9</v>
      </c>
      <c r="J58" s="92">
        <v>423.9</v>
      </c>
      <c r="K58" s="92">
        <v>423.9</v>
      </c>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row>
    <row r="59" spans="1:40">
      <c r="A59" s="393" t="s">
        <v>452</v>
      </c>
      <c r="B59" s="97">
        <v>20.7</v>
      </c>
      <c r="C59" s="97">
        <v>19.5</v>
      </c>
      <c r="D59" s="97">
        <v>19.3</v>
      </c>
      <c r="E59" s="83" t="s">
        <v>128</v>
      </c>
      <c r="F59" s="85">
        <v>25.1</v>
      </c>
      <c r="G59" s="115" t="s">
        <v>128</v>
      </c>
      <c r="H59" s="92">
        <v>7.2</v>
      </c>
      <c r="I59" s="272" t="s">
        <v>128</v>
      </c>
      <c r="J59" s="272" t="s">
        <v>128</v>
      </c>
      <c r="K59" s="272" t="s">
        <v>128</v>
      </c>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row>
    <row r="60" spans="1:40">
      <c r="A60" s="393" t="s">
        <v>453</v>
      </c>
      <c r="B60" s="97">
        <v>349.5</v>
      </c>
      <c r="C60" s="97">
        <v>329.5</v>
      </c>
      <c r="D60" s="97">
        <v>325.7</v>
      </c>
      <c r="E60" s="83">
        <v>273.8</v>
      </c>
      <c r="F60" s="85">
        <v>423.9</v>
      </c>
      <c r="G60" s="115" t="s">
        <v>128</v>
      </c>
      <c r="H60" s="92">
        <v>423.9</v>
      </c>
      <c r="I60" s="92">
        <v>423.9</v>
      </c>
      <c r="J60" s="92">
        <v>423.9</v>
      </c>
      <c r="K60" s="92">
        <v>423.9</v>
      </c>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row>
    <row r="61" spans="1:40">
      <c r="A61" s="114" t="s">
        <v>162</v>
      </c>
      <c r="B61" s="97">
        <v>107.5</v>
      </c>
      <c r="C61" s="97">
        <v>101.3</v>
      </c>
      <c r="D61" s="97">
        <v>100.2</v>
      </c>
      <c r="E61" s="83">
        <v>40.700000000000003</v>
      </c>
      <c r="F61" s="85">
        <v>135.30000000000001</v>
      </c>
      <c r="G61" s="115" t="s">
        <v>128</v>
      </c>
      <c r="H61" s="92">
        <v>63.5</v>
      </c>
      <c r="I61" s="92">
        <v>15.1</v>
      </c>
      <c r="J61" s="92">
        <v>9.5</v>
      </c>
      <c r="K61" s="92">
        <v>9.5</v>
      </c>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row>
    <row r="62" spans="1:40">
      <c r="A62" s="393" t="s">
        <v>451</v>
      </c>
      <c r="B62" s="97">
        <v>98.6</v>
      </c>
      <c r="C62" s="97">
        <v>92.9</v>
      </c>
      <c r="D62" s="97">
        <v>91.9</v>
      </c>
      <c r="E62" s="83">
        <v>22.4</v>
      </c>
      <c r="F62" s="85">
        <v>124.5</v>
      </c>
      <c r="G62" s="272" t="s">
        <v>128</v>
      </c>
      <c r="H62" s="92">
        <v>62.7</v>
      </c>
      <c r="I62" s="92">
        <v>15.1</v>
      </c>
      <c r="J62" s="92">
        <v>9.5</v>
      </c>
      <c r="K62" s="92">
        <v>9.5</v>
      </c>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row>
    <row r="63" spans="1:40">
      <c r="A63" s="393" t="s">
        <v>452</v>
      </c>
      <c r="B63" s="97">
        <v>43.5</v>
      </c>
      <c r="C63" s="97">
        <v>41</v>
      </c>
      <c r="D63" s="97">
        <v>40.6</v>
      </c>
      <c r="E63" s="83">
        <v>0.9</v>
      </c>
      <c r="F63" s="85">
        <v>53.1</v>
      </c>
      <c r="G63" s="272" t="s">
        <v>128</v>
      </c>
      <c r="H63" s="92">
        <v>26.9</v>
      </c>
      <c r="I63" s="92">
        <v>8.6</v>
      </c>
      <c r="J63" s="92">
        <v>9.1</v>
      </c>
      <c r="K63" s="92">
        <v>9.1</v>
      </c>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row>
    <row r="64" spans="1:40">
      <c r="A64" s="393" t="s">
        <v>453</v>
      </c>
      <c r="B64" s="97">
        <v>55</v>
      </c>
      <c r="C64" s="97">
        <v>51.9</v>
      </c>
      <c r="D64" s="97">
        <v>51.3</v>
      </c>
      <c r="E64" s="83">
        <v>21.5</v>
      </c>
      <c r="F64" s="85">
        <v>71.5</v>
      </c>
      <c r="G64" s="272" t="s">
        <v>128</v>
      </c>
      <c r="H64" s="92">
        <v>35.799999999999997</v>
      </c>
      <c r="I64" s="92">
        <v>6.5</v>
      </c>
      <c r="J64" s="92">
        <v>0.4</v>
      </c>
      <c r="K64" s="92">
        <v>0.4</v>
      </c>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row>
    <row r="65" spans="1:40">
      <c r="A65" s="393" t="s">
        <v>454</v>
      </c>
      <c r="B65" s="97">
        <v>8.9</v>
      </c>
      <c r="C65" s="97">
        <v>8.4</v>
      </c>
      <c r="D65" s="97">
        <v>8.3000000000000007</v>
      </c>
      <c r="E65" s="83">
        <v>18.3</v>
      </c>
      <c r="F65" s="85">
        <v>10.8</v>
      </c>
      <c r="G65" s="272" t="s">
        <v>128</v>
      </c>
      <c r="H65" s="92">
        <v>0.8</v>
      </c>
      <c r="I65" s="272" t="s">
        <v>128</v>
      </c>
      <c r="J65" s="272" t="s">
        <v>128</v>
      </c>
      <c r="K65" s="272" t="s">
        <v>128</v>
      </c>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row>
    <row r="66" spans="1:40">
      <c r="A66" s="393" t="s">
        <v>452</v>
      </c>
      <c r="B66" s="97" t="s">
        <v>128</v>
      </c>
      <c r="C66" s="97" t="s">
        <v>128</v>
      </c>
      <c r="D66" s="97" t="s">
        <v>128</v>
      </c>
      <c r="E66" s="132">
        <v>18.3</v>
      </c>
      <c r="F66" s="115" t="s">
        <v>128</v>
      </c>
      <c r="G66" s="272" t="s">
        <v>128</v>
      </c>
      <c r="H66" s="272" t="s">
        <v>128</v>
      </c>
      <c r="I66" s="272" t="s">
        <v>128</v>
      </c>
      <c r="J66" s="272" t="s">
        <v>128</v>
      </c>
      <c r="K66" s="272" t="s">
        <v>128</v>
      </c>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row>
    <row r="67" spans="1:40">
      <c r="A67" s="393" t="s">
        <v>453</v>
      </c>
      <c r="B67" s="97">
        <v>8.9</v>
      </c>
      <c r="C67" s="97">
        <v>8.4</v>
      </c>
      <c r="D67" s="97">
        <v>8.3000000000000007</v>
      </c>
      <c r="E67" s="83" t="s">
        <v>128</v>
      </c>
      <c r="F67" s="85">
        <v>10.8</v>
      </c>
      <c r="G67" s="272" t="s">
        <v>128</v>
      </c>
      <c r="H67" s="92">
        <v>0.8</v>
      </c>
      <c r="I67" s="272" t="s">
        <v>128</v>
      </c>
      <c r="J67" s="272" t="s">
        <v>128</v>
      </c>
      <c r="K67" s="272" t="s">
        <v>128</v>
      </c>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row>
    <row r="68" spans="1:40">
      <c r="A68" s="114" t="s">
        <v>163</v>
      </c>
      <c r="B68" s="97" t="s">
        <v>128</v>
      </c>
      <c r="C68" s="97" t="s">
        <v>128</v>
      </c>
      <c r="D68" s="97" t="s">
        <v>128</v>
      </c>
      <c r="E68" s="83" t="s">
        <v>128</v>
      </c>
      <c r="F68" s="85">
        <v>747.3</v>
      </c>
      <c r="G68" s="92">
        <v>77.2</v>
      </c>
      <c r="H68" s="92">
        <v>183.7</v>
      </c>
      <c r="I68" s="92">
        <v>185.3</v>
      </c>
      <c r="J68" s="92">
        <v>159.30000000000001</v>
      </c>
      <c r="K68" s="92">
        <v>182.4</v>
      </c>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row>
    <row r="69" spans="1:40">
      <c r="A69" s="393" t="s">
        <v>451</v>
      </c>
      <c r="B69" s="97" t="s">
        <v>128</v>
      </c>
      <c r="C69" s="97" t="s">
        <v>128</v>
      </c>
      <c r="D69" s="97" t="s">
        <v>128</v>
      </c>
      <c r="E69" s="83" t="s">
        <v>128</v>
      </c>
      <c r="F69" s="85">
        <v>747.3</v>
      </c>
      <c r="G69" s="92">
        <v>77.2</v>
      </c>
      <c r="H69" s="92">
        <v>183.7</v>
      </c>
      <c r="I69" s="92">
        <v>185.3</v>
      </c>
      <c r="J69" s="92">
        <v>159.30000000000001</v>
      </c>
      <c r="K69" s="92">
        <v>182.4</v>
      </c>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row>
    <row r="70" spans="1:40">
      <c r="A70" s="393" t="s">
        <v>452</v>
      </c>
      <c r="B70" s="97" t="s">
        <v>128</v>
      </c>
      <c r="C70" s="97" t="s">
        <v>128</v>
      </c>
      <c r="D70" s="97" t="s">
        <v>128</v>
      </c>
      <c r="E70" s="83" t="s">
        <v>128</v>
      </c>
      <c r="F70" s="85">
        <v>747.3</v>
      </c>
      <c r="G70" s="92">
        <v>77.2</v>
      </c>
      <c r="H70" s="92">
        <v>183.7</v>
      </c>
      <c r="I70" s="92">
        <v>185.3</v>
      </c>
      <c r="J70" s="92">
        <v>159.30000000000001</v>
      </c>
      <c r="K70" s="92">
        <v>182.4</v>
      </c>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row>
    <row r="71" spans="1:40">
      <c r="A71" s="393" t="s">
        <v>453</v>
      </c>
      <c r="B71" s="97" t="s">
        <v>128</v>
      </c>
      <c r="C71" s="97" t="s">
        <v>128</v>
      </c>
      <c r="D71" s="97" t="s">
        <v>128</v>
      </c>
      <c r="E71" s="132" t="s">
        <v>128</v>
      </c>
      <c r="F71" s="115" t="s">
        <v>128</v>
      </c>
      <c r="G71" s="115" t="s">
        <v>128</v>
      </c>
      <c r="H71" s="115" t="s">
        <v>128</v>
      </c>
      <c r="I71" s="115" t="s">
        <v>128</v>
      </c>
      <c r="J71" s="115" t="s">
        <v>128</v>
      </c>
      <c r="K71" s="115" t="s">
        <v>128</v>
      </c>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row>
    <row r="72" spans="1:40">
      <c r="A72" s="114" t="s">
        <v>159</v>
      </c>
      <c r="B72" s="468"/>
      <c r="C72" s="468"/>
      <c r="D72" s="468"/>
      <c r="E72" s="572"/>
      <c r="F72" s="486"/>
      <c r="G72" s="108"/>
      <c r="H72" s="108"/>
      <c r="I72" s="108"/>
      <c r="J72" s="108"/>
      <c r="K72" s="10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row>
    <row r="73" spans="1:40" s="4" customFormat="1">
      <c r="A73" s="278" t="s">
        <v>164</v>
      </c>
      <c r="B73" s="82">
        <v>269.10000000000002</v>
      </c>
      <c r="C73" s="82">
        <v>140.30000000000001</v>
      </c>
      <c r="D73" s="82">
        <v>775.3</v>
      </c>
      <c r="E73" s="82">
        <v>1026</v>
      </c>
      <c r="F73" s="81">
        <v>747.7</v>
      </c>
      <c r="G73" s="93">
        <v>1245.7</v>
      </c>
      <c r="H73" s="93">
        <v>200.7</v>
      </c>
      <c r="I73" s="93">
        <v>200.7</v>
      </c>
      <c r="J73" s="93">
        <v>200.7</v>
      </c>
      <c r="K73" s="93">
        <v>200.7</v>
      </c>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row>
    <row r="74" spans="1:40" s="8" customFormat="1">
      <c r="A74" s="114" t="s">
        <v>165</v>
      </c>
      <c r="B74" s="97">
        <v>196</v>
      </c>
      <c r="C74" s="97">
        <v>75.400000000000006</v>
      </c>
      <c r="D74" s="97">
        <v>696</v>
      </c>
      <c r="E74" s="569">
        <v>943.1</v>
      </c>
      <c r="F74" s="274">
        <v>653.29999999999995</v>
      </c>
      <c r="G74" s="92">
        <v>1130.0999999999999</v>
      </c>
      <c r="H74" s="92">
        <v>115.1</v>
      </c>
      <c r="I74" s="92">
        <v>115.1</v>
      </c>
      <c r="J74" s="92">
        <v>115.1</v>
      </c>
      <c r="K74" s="92">
        <v>115.1</v>
      </c>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row>
    <row r="75" spans="1:40">
      <c r="A75" s="114" t="s">
        <v>166</v>
      </c>
      <c r="B75" s="97">
        <v>0.1</v>
      </c>
      <c r="C75" s="97" t="s">
        <v>128</v>
      </c>
      <c r="D75" s="97" t="s">
        <v>128</v>
      </c>
      <c r="E75" s="83" t="s">
        <v>128</v>
      </c>
      <c r="F75" s="85">
        <v>4</v>
      </c>
      <c r="G75" s="85">
        <v>4</v>
      </c>
      <c r="H75" s="85">
        <v>4</v>
      </c>
      <c r="I75" s="85">
        <v>4</v>
      </c>
      <c r="J75" s="85">
        <v>4</v>
      </c>
      <c r="K75" s="85">
        <v>4</v>
      </c>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row>
    <row r="76" spans="1:40">
      <c r="A76" s="114" t="s">
        <v>167</v>
      </c>
      <c r="B76" s="97">
        <v>172.3</v>
      </c>
      <c r="C76" s="97">
        <v>55</v>
      </c>
      <c r="D76" s="97">
        <v>665.8</v>
      </c>
      <c r="E76" s="83">
        <v>911.4</v>
      </c>
      <c r="F76" s="85">
        <v>616.4</v>
      </c>
      <c r="G76" s="92">
        <v>1075</v>
      </c>
      <c r="H76" s="92">
        <v>80</v>
      </c>
      <c r="I76" s="92">
        <v>80</v>
      </c>
      <c r="J76" s="92">
        <v>80</v>
      </c>
      <c r="K76" s="92">
        <v>80</v>
      </c>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row>
    <row r="77" spans="1:40">
      <c r="A77" s="393" t="s">
        <v>168</v>
      </c>
      <c r="B77" s="97">
        <v>122.3</v>
      </c>
      <c r="C77" s="97" t="s">
        <v>128</v>
      </c>
      <c r="D77" s="97">
        <v>507.2</v>
      </c>
      <c r="E77" s="83">
        <v>456.4</v>
      </c>
      <c r="F77" s="85">
        <v>300</v>
      </c>
      <c r="G77" s="92">
        <v>500</v>
      </c>
      <c r="H77" s="272" t="s">
        <v>128</v>
      </c>
      <c r="I77" s="272" t="s">
        <v>128</v>
      </c>
      <c r="J77" s="272" t="s">
        <v>128</v>
      </c>
      <c r="K77" s="272" t="s">
        <v>128</v>
      </c>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row>
    <row r="78" spans="1:40">
      <c r="A78" s="393" t="s">
        <v>169</v>
      </c>
      <c r="B78" s="97">
        <v>50</v>
      </c>
      <c r="C78" s="97">
        <v>55</v>
      </c>
      <c r="D78" s="97">
        <v>152</v>
      </c>
      <c r="E78" s="83">
        <v>85</v>
      </c>
      <c r="F78" s="85">
        <v>178</v>
      </c>
      <c r="G78" s="92">
        <v>375</v>
      </c>
      <c r="H78" s="92">
        <v>45</v>
      </c>
      <c r="I78" s="92">
        <v>45</v>
      </c>
      <c r="J78" s="92">
        <v>45</v>
      </c>
      <c r="K78" s="92">
        <v>45</v>
      </c>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row>
    <row r="79" spans="1:40">
      <c r="A79" s="393" t="s">
        <v>170</v>
      </c>
      <c r="B79" s="97" t="s">
        <v>128</v>
      </c>
      <c r="C79" s="97" t="s">
        <v>128</v>
      </c>
      <c r="D79" s="97">
        <v>6.6</v>
      </c>
      <c r="E79" s="132" t="s">
        <v>128</v>
      </c>
      <c r="F79" s="115" t="s">
        <v>128</v>
      </c>
      <c r="G79" s="272" t="s">
        <v>128</v>
      </c>
      <c r="H79" s="272" t="s">
        <v>128</v>
      </c>
      <c r="I79" s="272" t="s">
        <v>128</v>
      </c>
      <c r="J79" s="272" t="s">
        <v>128</v>
      </c>
      <c r="K79" s="272" t="s">
        <v>128</v>
      </c>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row>
    <row r="80" spans="1:40">
      <c r="A80" s="393" t="s">
        <v>171</v>
      </c>
      <c r="B80" s="97" t="s">
        <v>128</v>
      </c>
      <c r="C80" s="97" t="s">
        <v>128</v>
      </c>
      <c r="D80" s="97" t="s">
        <v>128</v>
      </c>
      <c r="E80" s="83">
        <v>370</v>
      </c>
      <c r="F80" s="85">
        <v>138.4</v>
      </c>
      <c r="G80" s="92">
        <v>125</v>
      </c>
      <c r="H80" s="92">
        <v>35</v>
      </c>
      <c r="I80" s="92">
        <v>35</v>
      </c>
      <c r="J80" s="92">
        <v>35</v>
      </c>
      <c r="K80" s="92">
        <v>35</v>
      </c>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row>
    <row r="81" spans="1:40">
      <c r="A81" s="393" t="s">
        <v>172</v>
      </c>
      <c r="B81" s="97" t="s">
        <v>128</v>
      </c>
      <c r="C81" s="97" t="s">
        <v>128</v>
      </c>
      <c r="D81" s="97" t="s">
        <v>128</v>
      </c>
      <c r="E81" s="132" t="s">
        <v>128</v>
      </c>
      <c r="F81" s="115" t="s">
        <v>128</v>
      </c>
      <c r="G81" s="92">
        <v>75</v>
      </c>
      <c r="H81" s="272" t="s">
        <v>128</v>
      </c>
      <c r="I81" s="272" t="s">
        <v>128</v>
      </c>
      <c r="J81" s="272" t="s">
        <v>128</v>
      </c>
      <c r="K81" s="272" t="s">
        <v>128</v>
      </c>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row>
    <row r="82" spans="1:40">
      <c r="A82" s="114" t="s">
        <v>173</v>
      </c>
      <c r="B82" s="97">
        <v>23.6</v>
      </c>
      <c r="C82" s="97">
        <v>20.399999999999999</v>
      </c>
      <c r="D82" s="97">
        <v>30.2</v>
      </c>
      <c r="E82" s="83">
        <v>31.7</v>
      </c>
      <c r="F82" s="85">
        <v>32.9</v>
      </c>
      <c r="G82" s="92">
        <v>51.1</v>
      </c>
      <c r="H82" s="92">
        <v>31.1</v>
      </c>
      <c r="I82" s="92">
        <v>31.1</v>
      </c>
      <c r="J82" s="92">
        <v>31.1</v>
      </c>
      <c r="K82" s="92">
        <v>31.1</v>
      </c>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row>
    <row r="83" spans="1:40" s="9" customFormat="1">
      <c r="A83" s="114" t="s">
        <v>174</v>
      </c>
      <c r="B83" s="97">
        <v>50.8</v>
      </c>
      <c r="C83" s="97">
        <v>41.6</v>
      </c>
      <c r="D83" s="97">
        <v>75</v>
      </c>
      <c r="E83" s="83">
        <v>65.599999999999994</v>
      </c>
      <c r="F83" s="85">
        <v>85.4</v>
      </c>
      <c r="G83" s="77">
        <v>91.2</v>
      </c>
      <c r="H83" s="77">
        <v>76.2</v>
      </c>
      <c r="I83" s="77">
        <v>76.2</v>
      </c>
      <c r="J83" s="77">
        <v>76.2</v>
      </c>
      <c r="K83" s="77">
        <v>76.2</v>
      </c>
    </row>
    <row r="84" spans="1:40" s="10" customFormat="1">
      <c r="A84" s="393" t="s">
        <v>175</v>
      </c>
      <c r="B84" s="97">
        <v>31.4</v>
      </c>
      <c r="C84" s="97">
        <v>32.799999999999997</v>
      </c>
      <c r="D84" s="97">
        <v>31</v>
      </c>
      <c r="E84" s="83">
        <v>25.3</v>
      </c>
      <c r="F84" s="85">
        <v>31.1</v>
      </c>
      <c r="G84" s="77">
        <v>38.799999999999997</v>
      </c>
      <c r="H84" s="77">
        <v>28.8</v>
      </c>
      <c r="I84" s="77">
        <v>28.8</v>
      </c>
      <c r="J84" s="77">
        <v>28.8</v>
      </c>
      <c r="K84" s="77">
        <v>28.8</v>
      </c>
    </row>
    <row r="85" spans="1:40" s="10" customFormat="1">
      <c r="A85" s="393" t="s">
        <v>176</v>
      </c>
      <c r="B85" s="97">
        <v>19.5</v>
      </c>
      <c r="C85" s="97">
        <v>8.8000000000000007</v>
      </c>
      <c r="D85" s="97">
        <v>44.1</v>
      </c>
      <c r="E85" s="83">
        <v>40.299999999999997</v>
      </c>
      <c r="F85" s="85">
        <v>54.3</v>
      </c>
      <c r="G85" s="77">
        <v>52.4</v>
      </c>
      <c r="H85" s="77">
        <v>47.4</v>
      </c>
      <c r="I85" s="77">
        <v>47.4</v>
      </c>
      <c r="J85" s="77">
        <v>47.4</v>
      </c>
      <c r="K85" s="77">
        <v>47.4</v>
      </c>
    </row>
    <row r="86" spans="1:40" s="9" customFormat="1">
      <c r="A86" s="114" t="s">
        <v>177</v>
      </c>
      <c r="B86" s="97">
        <v>0.3</v>
      </c>
      <c r="C86" s="97">
        <v>2.4</v>
      </c>
      <c r="D86" s="97">
        <v>1.9</v>
      </c>
      <c r="E86" s="83">
        <v>2.8</v>
      </c>
      <c r="F86" s="85">
        <v>0.8</v>
      </c>
      <c r="G86" s="77">
        <v>0.8</v>
      </c>
      <c r="H86" s="77">
        <v>0.8</v>
      </c>
      <c r="I86" s="77">
        <v>0.8</v>
      </c>
      <c r="J86" s="77">
        <v>0.8</v>
      </c>
      <c r="K86" s="77">
        <v>0.8</v>
      </c>
    </row>
    <row r="87" spans="1:40" s="9" customFormat="1">
      <c r="A87" s="394" t="s">
        <v>178</v>
      </c>
      <c r="B87" s="542">
        <v>21.9</v>
      </c>
      <c r="C87" s="542">
        <v>20.8</v>
      </c>
      <c r="D87" s="542">
        <v>2.5</v>
      </c>
      <c r="E87" s="542">
        <v>14.4</v>
      </c>
      <c r="F87" s="543">
        <v>8.1999999999999993</v>
      </c>
      <c r="G87" s="457">
        <v>23.6</v>
      </c>
      <c r="H87" s="457">
        <v>8.6</v>
      </c>
      <c r="I87" s="457">
        <v>8.6</v>
      </c>
      <c r="J87" s="457">
        <v>8.6</v>
      </c>
      <c r="K87" s="457">
        <v>8.6</v>
      </c>
    </row>
    <row r="88" spans="1:40" s="9" customFormat="1">
      <c r="A88" s="338"/>
      <c r="B88" s="566"/>
      <c r="C88" s="566"/>
      <c r="D88" s="566"/>
      <c r="E88" s="566"/>
      <c r="F88" s="566"/>
      <c r="G88" s="566"/>
      <c r="H88" s="566"/>
      <c r="I88" s="566"/>
      <c r="J88" s="566"/>
      <c r="K88" s="75"/>
    </row>
    <row r="89" spans="1:40" s="23" customFormat="1" ht="20.25">
      <c r="A89" s="623" t="s">
        <v>484</v>
      </c>
      <c r="B89" s="288"/>
      <c r="C89" s="288"/>
      <c r="D89" s="663"/>
      <c r="E89" s="288"/>
      <c r="F89" s="288"/>
      <c r="G89" s="288"/>
      <c r="H89" s="288"/>
      <c r="I89" s="288"/>
      <c r="J89" s="288"/>
      <c r="K89" s="103"/>
    </row>
    <row r="90" spans="1:40" s="23" customFormat="1">
      <c r="A90" s="664" t="s">
        <v>113</v>
      </c>
      <c r="B90" s="586">
        <v>2012</v>
      </c>
      <c r="C90" s="586">
        <v>2013</v>
      </c>
      <c r="D90" s="587">
        <v>2014</v>
      </c>
      <c r="E90" s="725"/>
      <c r="F90" s="665">
        <v>2016</v>
      </c>
      <c r="G90" s="665">
        <v>2017</v>
      </c>
      <c r="H90" s="665">
        <v>2018</v>
      </c>
      <c r="I90" s="665">
        <v>2019</v>
      </c>
      <c r="J90" s="665">
        <v>2020</v>
      </c>
    </row>
    <row r="91" spans="1:40" s="23" customFormat="1" ht="14.25" customHeight="1">
      <c r="A91" s="664" t="s">
        <v>114</v>
      </c>
      <c r="B91" s="588" t="s">
        <v>89</v>
      </c>
      <c r="C91" s="588" t="s">
        <v>89</v>
      </c>
      <c r="D91" s="589" t="s">
        <v>89</v>
      </c>
      <c r="E91" s="726"/>
      <c r="F91" s="666" t="s">
        <v>90</v>
      </c>
      <c r="G91" s="666" t="s">
        <v>90</v>
      </c>
      <c r="H91" s="666" t="s">
        <v>90</v>
      </c>
      <c r="I91" s="666" t="s">
        <v>90</v>
      </c>
      <c r="J91" s="666" t="s">
        <v>90</v>
      </c>
    </row>
    <row r="92" spans="1:40" s="23" customFormat="1">
      <c r="A92" s="667" t="s">
        <v>115</v>
      </c>
      <c r="B92" s="590" t="s">
        <v>93</v>
      </c>
      <c r="C92" s="590" t="s">
        <v>93</v>
      </c>
      <c r="D92" s="590" t="s">
        <v>93</v>
      </c>
      <c r="E92" s="726"/>
      <c r="F92" s="666" t="s">
        <v>93</v>
      </c>
      <c r="G92" s="666" t="s">
        <v>93</v>
      </c>
      <c r="H92" s="666" t="s">
        <v>93</v>
      </c>
      <c r="I92" s="666" t="s">
        <v>93</v>
      </c>
      <c r="J92" s="666" t="s">
        <v>93</v>
      </c>
    </row>
    <row r="93" spans="1:40" s="23" customFormat="1">
      <c r="A93" s="667"/>
      <c r="B93" s="590"/>
      <c r="C93" s="590"/>
      <c r="D93" s="591"/>
      <c r="E93" s="288"/>
      <c r="F93" s="668"/>
      <c r="G93" s="668"/>
      <c r="H93" s="668"/>
      <c r="I93" s="668"/>
      <c r="J93" s="668"/>
    </row>
    <row r="94" spans="1:40" s="23" customFormat="1">
      <c r="A94" s="669" t="s">
        <v>116</v>
      </c>
      <c r="B94" s="592">
        <v>9418.9</v>
      </c>
      <c r="C94" s="592">
        <v>9897.5</v>
      </c>
      <c r="D94" s="592">
        <v>11874.9</v>
      </c>
      <c r="E94" s="315"/>
      <c r="F94" s="670">
        <v>12650.1</v>
      </c>
      <c r="G94" s="670">
        <v>12667.2</v>
      </c>
      <c r="H94" s="670">
        <v>13271</v>
      </c>
      <c r="I94" s="670">
        <v>14618.4</v>
      </c>
      <c r="J94" s="670">
        <v>15465.3</v>
      </c>
    </row>
    <row r="95" spans="1:40" s="23" customFormat="1">
      <c r="A95" s="667"/>
      <c r="B95" s="590"/>
      <c r="C95" s="590"/>
      <c r="D95" s="590"/>
      <c r="E95" s="293"/>
      <c r="F95" s="671"/>
      <c r="G95" s="671"/>
      <c r="H95" s="671"/>
      <c r="I95" s="671"/>
      <c r="J95" s="671"/>
    </row>
    <row r="96" spans="1:40" s="23" customFormat="1">
      <c r="A96" s="669" t="s">
        <v>117</v>
      </c>
      <c r="B96" s="592">
        <v>8219</v>
      </c>
      <c r="C96" s="592">
        <v>8879.6</v>
      </c>
      <c r="D96" s="592">
        <v>10232.1</v>
      </c>
      <c r="E96" s="315"/>
      <c r="F96" s="670">
        <v>10525.6</v>
      </c>
      <c r="G96" s="670">
        <v>10979.8</v>
      </c>
      <c r="H96" s="670">
        <v>11586.3</v>
      </c>
      <c r="I96" s="670">
        <v>12745.8</v>
      </c>
      <c r="J96" s="670">
        <v>13769.3</v>
      </c>
    </row>
    <row r="97" spans="1:10" s="23" customFormat="1">
      <c r="A97" s="667"/>
      <c r="B97" s="590">
        <v>0</v>
      </c>
      <c r="C97" s="590">
        <v>0</v>
      </c>
      <c r="D97" s="590">
        <v>0</v>
      </c>
      <c r="E97" s="293"/>
      <c r="F97" s="671"/>
      <c r="G97" s="671"/>
      <c r="H97" s="671"/>
      <c r="I97" s="671"/>
      <c r="J97" s="671"/>
    </row>
    <row r="98" spans="1:10" s="23" customFormat="1" ht="14.1" customHeight="1">
      <c r="A98" s="672" t="s">
        <v>118</v>
      </c>
      <c r="B98" s="593">
        <v>5629.2</v>
      </c>
      <c r="C98" s="593">
        <v>5848.5</v>
      </c>
      <c r="D98" s="593">
        <v>6778.9</v>
      </c>
      <c r="E98" s="727"/>
      <c r="F98" s="673">
        <v>6764.4</v>
      </c>
      <c r="G98" s="673">
        <v>7049.7</v>
      </c>
      <c r="H98" s="673">
        <v>7354.8</v>
      </c>
      <c r="I98" s="673">
        <v>8231</v>
      </c>
      <c r="J98" s="673">
        <v>8842.9</v>
      </c>
    </row>
    <row r="99" spans="1:10" s="23" customFormat="1">
      <c r="A99" s="645" t="s">
        <v>119</v>
      </c>
      <c r="B99" s="594">
        <v>2645.1</v>
      </c>
      <c r="C99" s="594">
        <v>2808.4</v>
      </c>
      <c r="D99" s="594">
        <v>3195.1</v>
      </c>
      <c r="E99" s="313"/>
      <c r="F99" s="674">
        <v>3511.7</v>
      </c>
      <c r="G99" s="674">
        <v>3658.1</v>
      </c>
      <c r="H99" s="674">
        <v>3950.7</v>
      </c>
      <c r="I99" s="674">
        <v>4266.8</v>
      </c>
      <c r="J99" s="674">
        <v>4608.2</v>
      </c>
    </row>
    <row r="100" spans="1:10" s="23" customFormat="1">
      <c r="A100" s="675" t="s">
        <v>120</v>
      </c>
      <c r="B100" s="590">
        <v>2645.1</v>
      </c>
      <c r="C100" s="590">
        <v>2808.4</v>
      </c>
      <c r="D100" s="590">
        <v>3195.1</v>
      </c>
      <c r="E100" s="293"/>
      <c r="F100" s="671">
        <v>3511.7</v>
      </c>
      <c r="G100" s="671">
        <v>3658.1</v>
      </c>
      <c r="H100" s="671">
        <v>3950.7</v>
      </c>
      <c r="I100" s="671">
        <v>4266.8</v>
      </c>
      <c r="J100" s="671">
        <v>4608.2</v>
      </c>
    </row>
    <row r="101" spans="1:10" s="23" customFormat="1">
      <c r="A101" s="675" t="s">
        <v>460</v>
      </c>
      <c r="B101" s="590" t="s">
        <v>128</v>
      </c>
      <c r="C101" s="590" t="s">
        <v>128</v>
      </c>
      <c r="D101" s="590" t="s">
        <v>128</v>
      </c>
      <c r="E101" s="293"/>
      <c r="F101" s="671" t="s">
        <v>128</v>
      </c>
      <c r="G101" s="671" t="s">
        <v>128</v>
      </c>
      <c r="H101" s="671" t="s">
        <v>128</v>
      </c>
      <c r="I101" s="671" t="s">
        <v>128</v>
      </c>
      <c r="J101" s="671" t="s">
        <v>128</v>
      </c>
    </row>
    <row r="102" spans="1:10" s="23" customFormat="1">
      <c r="A102" s="675" t="s">
        <v>461</v>
      </c>
      <c r="B102" s="590" t="s">
        <v>128</v>
      </c>
      <c r="C102" s="590" t="s">
        <v>128</v>
      </c>
      <c r="D102" s="590" t="s">
        <v>128</v>
      </c>
      <c r="E102" s="293"/>
      <c r="F102" s="671" t="s">
        <v>128</v>
      </c>
      <c r="G102" s="671" t="s">
        <v>128</v>
      </c>
      <c r="H102" s="671" t="s">
        <v>128</v>
      </c>
      <c r="I102" s="671" t="s">
        <v>128</v>
      </c>
      <c r="J102" s="671" t="s">
        <v>128</v>
      </c>
    </row>
    <row r="103" spans="1:10" s="23" customFormat="1">
      <c r="A103" s="667" t="s">
        <v>121</v>
      </c>
      <c r="B103" s="590">
        <v>2739.3</v>
      </c>
      <c r="C103" s="590">
        <v>2755.1</v>
      </c>
      <c r="D103" s="590">
        <v>3353.9</v>
      </c>
      <c r="E103" s="293"/>
      <c r="F103" s="671">
        <v>2966.5</v>
      </c>
      <c r="G103" s="671">
        <v>3085.4</v>
      </c>
      <c r="H103" s="671">
        <v>3076.7</v>
      </c>
      <c r="I103" s="671">
        <v>3614.4</v>
      </c>
      <c r="J103" s="671">
        <v>3860.5</v>
      </c>
    </row>
    <row r="104" spans="1:10" s="23" customFormat="1">
      <c r="A104" s="675" t="s">
        <v>122</v>
      </c>
      <c r="B104" s="590">
        <v>1740.5</v>
      </c>
      <c r="C104" s="590">
        <v>2060.5</v>
      </c>
      <c r="D104" s="590">
        <v>2522.4</v>
      </c>
      <c r="E104" s="293"/>
      <c r="F104" s="671">
        <v>2793.2</v>
      </c>
      <c r="G104" s="671">
        <v>2917.8</v>
      </c>
      <c r="H104" s="671">
        <v>2923.7</v>
      </c>
      <c r="I104" s="671">
        <v>3192.4</v>
      </c>
      <c r="J104" s="671">
        <v>3456.7</v>
      </c>
    </row>
    <row r="105" spans="1:10" s="23" customFormat="1">
      <c r="A105" s="675" t="s">
        <v>123</v>
      </c>
      <c r="B105" s="590">
        <v>981.1</v>
      </c>
      <c r="C105" s="590">
        <v>666.7</v>
      </c>
      <c r="D105" s="590">
        <v>794.2</v>
      </c>
      <c r="E105" s="293"/>
      <c r="F105" s="671">
        <v>129.9</v>
      </c>
      <c r="G105" s="671">
        <v>120.5</v>
      </c>
      <c r="H105" s="671">
        <v>102</v>
      </c>
      <c r="I105" s="671">
        <v>366.9</v>
      </c>
      <c r="J105" s="671">
        <v>344.2</v>
      </c>
    </row>
    <row r="106" spans="1:10" s="23" customFormat="1">
      <c r="A106" s="675" t="s">
        <v>124</v>
      </c>
      <c r="B106" s="590">
        <v>11.4</v>
      </c>
      <c r="C106" s="590">
        <v>18.600000000000001</v>
      </c>
      <c r="D106" s="590">
        <v>22.4</v>
      </c>
      <c r="E106" s="728"/>
      <c r="F106" s="676">
        <v>26</v>
      </c>
      <c r="G106" s="676">
        <v>28.2</v>
      </c>
      <c r="H106" s="676">
        <v>30.6</v>
      </c>
      <c r="I106" s="676">
        <v>33.1</v>
      </c>
      <c r="J106" s="676">
        <v>35.700000000000003</v>
      </c>
    </row>
    <row r="107" spans="1:10" s="23" customFormat="1">
      <c r="A107" s="675" t="s">
        <v>125</v>
      </c>
      <c r="B107" s="590">
        <v>6.3</v>
      </c>
      <c r="C107" s="590">
        <v>9.1999999999999993</v>
      </c>
      <c r="D107" s="590">
        <v>14.9</v>
      </c>
      <c r="E107" s="728"/>
      <c r="F107" s="676">
        <v>17.399999999999999</v>
      </c>
      <c r="G107" s="676">
        <v>18.8</v>
      </c>
      <c r="H107" s="676">
        <v>20.399999999999999</v>
      </c>
      <c r="I107" s="676">
        <v>22</v>
      </c>
      <c r="J107" s="676">
        <v>23.8</v>
      </c>
    </row>
    <row r="108" spans="1:10" s="23" customFormat="1">
      <c r="A108" s="667" t="s">
        <v>126</v>
      </c>
      <c r="B108" s="590">
        <v>244.8</v>
      </c>
      <c r="C108" s="590">
        <v>285</v>
      </c>
      <c r="D108" s="590">
        <v>229.9</v>
      </c>
      <c r="E108" s="728"/>
      <c r="F108" s="676">
        <v>286.2</v>
      </c>
      <c r="G108" s="676">
        <v>306.2</v>
      </c>
      <c r="H108" s="676">
        <v>327.3</v>
      </c>
      <c r="I108" s="676">
        <v>349.8</v>
      </c>
      <c r="J108" s="676">
        <v>374.3</v>
      </c>
    </row>
    <row r="109" spans="1:10" s="23" customFormat="1">
      <c r="A109" s="675" t="s">
        <v>127</v>
      </c>
      <c r="B109" s="590">
        <v>13.3</v>
      </c>
      <c r="C109" s="590" t="s">
        <v>128</v>
      </c>
      <c r="D109" s="590" t="s">
        <v>128</v>
      </c>
      <c r="E109" s="728"/>
      <c r="F109" s="676" t="s">
        <v>128</v>
      </c>
      <c r="G109" s="676" t="s">
        <v>128</v>
      </c>
      <c r="H109" s="676" t="s">
        <v>128</v>
      </c>
      <c r="I109" s="676" t="s">
        <v>128</v>
      </c>
      <c r="J109" s="676" t="s">
        <v>128</v>
      </c>
    </row>
    <row r="110" spans="1:10" s="23" customFormat="1">
      <c r="A110" s="675" t="s">
        <v>129</v>
      </c>
      <c r="B110" s="590">
        <v>163.19999999999999</v>
      </c>
      <c r="C110" s="590">
        <v>244.5</v>
      </c>
      <c r="D110" s="590">
        <v>186.1</v>
      </c>
      <c r="E110" s="728"/>
      <c r="F110" s="676">
        <v>232.7</v>
      </c>
      <c r="G110" s="676">
        <v>252.6</v>
      </c>
      <c r="H110" s="676">
        <v>273.60000000000002</v>
      </c>
      <c r="I110" s="676">
        <v>295.60000000000002</v>
      </c>
      <c r="J110" s="676">
        <v>319.5</v>
      </c>
    </row>
    <row r="111" spans="1:10" s="23" customFormat="1">
      <c r="A111" s="675" t="s">
        <v>130</v>
      </c>
      <c r="B111" s="590">
        <v>67.400000000000006</v>
      </c>
      <c r="C111" s="590">
        <v>38.5</v>
      </c>
      <c r="D111" s="590">
        <v>43.1</v>
      </c>
      <c r="E111" s="728"/>
      <c r="F111" s="676">
        <v>52.7</v>
      </c>
      <c r="G111" s="676">
        <v>52.7</v>
      </c>
      <c r="H111" s="676">
        <v>52.7</v>
      </c>
      <c r="I111" s="676">
        <v>52.7</v>
      </c>
      <c r="J111" s="676">
        <v>52.7</v>
      </c>
    </row>
    <row r="112" spans="1:10" s="23" customFormat="1">
      <c r="A112" s="675" t="s">
        <v>131</v>
      </c>
      <c r="B112" s="590">
        <v>0.9</v>
      </c>
      <c r="C112" s="590">
        <v>2</v>
      </c>
      <c r="D112" s="590">
        <v>0.7</v>
      </c>
      <c r="E112" s="728"/>
      <c r="F112" s="676">
        <v>0.8</v>
      </c>
      <c r="G112" s="676">
        <v>0.9</v>
      </c>
      <c r="H112" s="676">
        <v>1</v>
      </c>
      <c r="I112" s="676">
        <v>1.5</v>
      </c>
      <c r="J112" s="676">
        <v>2</v>
      </c>
    </row>
    <row r="113" spans="1:10" s="23" customFormat="1">
      <c r="A113" s="667"/>
      <c r="B113" s="590">
        <v>0</v>
      </c>
      <c r="C113" s="590">
        <v>0</v>
      </c>
      <c r="D113" s="590">
        <v>0</v>
      </c>
      <c r="E113" s="293"/>
      <c r="F113" s="671"/>
      <c r="G113" s="671"/>
      <c r="H113" s="671"/>
      <c r="I113" s="671"/>
      <c r="J113" s="671"/>
    </row>
    <row r="114" spans="1:10" s="23" customFormat="1">
      <c r="A114" s="669" t="s">
        <v>132</v>
      </c>
      <c r="B114" s="592">
        <v>3.7</v>
      </c>
      <c r="C114" s="592">
        <v>6.4</v>
      </c>
      <c r="D114" s="592">
        <v>14.6</v>
      </c>
      <c r="E114" s="315"/>
      <c r="F114" s="670">
        <v>17</v>
      </c>
      <c r="G114" s="670">
        <v>18.399999999999999</v>
      </c>
      <c r="H114" s="670">
        <v>19.899999999999999</v>
      </c>
      <c r="I114" s="670">
        <v>21.5</v>
      </c>
      <c r="J114" s="670">
        <v>23.3</v>
      </c>
    </row>
    <row r="115" spans="1:10" s="23" customFormat="1">
      <c r="A115" s="667"/>
      <c r="B115" s="590">
        <v>0</v>
      </c>
      <c r="C115" s="590">
        <v>0</v>
      </c>
      <c r="D115" s="590">
        <v>0</v>
      </c>
      <c r="E115" s="293"/>
      <c r="F115" s="671">
        <v>0</v>
      </c>
      <c r="G115" s="671">
        <v>0</v>
      </c>
      <c r="H115" s="671">
        <v>0</v>
      </c>
      <c r="I115" s="671">
        <v>0</v>
      </c>
      <c r="J115" s="671">
        <v>0</v>
      </c>
    </row>
    <row r="116" spans="1:10" s="23" customFormat="1">
      <c r="A116" s="669" t="s">
        <v>133</v>
      </c>
      <c r="B116" s="592">
        <v>2183.1</v>
      </c>
      <c r="C116" s="592">
        <v>2549.1999999999998</v>
      </c>
      <c r="D116" s="592">
        <v>2883.6</v>
      </c>
      <c r="E116" s="315"/>
      <c r="F116" s="670">
        <v>3137.4</v>
      </c>
      <c r="G116" s="670">
        <v>3275.1</v>
      </c>
      <c r="H116" s="670">
        <v>3544.7</v>
      </c>
      <c r="I116" s="670">
        <v>3794.7</v>
      </c>
      <c r="J116" s="670">
        <v>4170.1000000000004</v>
      </c>
    </row>
    <row r="117" spans="1:10" s="23" customFormat="1">
      <c r="A117" s="667" t="s">
        <v>134</v>
      </c>
      <c r="B117" s="590">
        <v>1162.2</v>
      </c>
      <c r="C117" s="590">
        <v>1563.4</v>
      </c>
      <c r="D117" s="590">
        <v>1806</v>
      </c>
      <c r="E117" s="293"/>
      <c r="F117" s="671">
        <v>1876.7</v>
      </c>
      <c r="G117" s="671">
        <v>1952.9</v>
      </c>
      <c r="H117" s="671">
        <v>2124.4</v>
      </c>
      <c r="I117" s="671">
        <v>2261.1999999999998</v>
      </c>
      <c r="J117" s="671">
        <v>2443.1999999999998</v>
      </c>
    </row>
    <row r="118" spans="1:10" s="23" customFormat="1">
      <c r="A118" s="675" t="s">
        <v>135</v>
      </c>
      <c r="B118" s="590">
        <v>1092.0999999999999</v>
      </c>
      <c r="C118" s="590">
        <v>1496.1</v>
      </c>
      <c r="D118" s="590">
        <v>1668.8</v>
      </c>
      <c r="E118" s="293"/>
      <c r="F118" s="671">
        <v>1759</v>
      </c>
      <c r="G118" s="671">
        <v>1833.8</v>
      </c>
      <c r="H118" s="671">
        <v>2003.9</v>
      </c>
      <c r="I118" s="671">
        <v>2139.4</v>
      </c>
      <c r="J118" s="671">
        <v>2320</v>
      </c>
    </row>
    <row r="119" spans="1:10" s="23" customFormat="1" ht="12" customHeight="1">
      <c r="A119" s="667" t="s">
        <v>136</v>
      </c>
      <c r="B119" s="590">
        <v>70.2</v>
      </c>
      <c r="C119" s="590">
        <v>67.3</v>
      </c>
      <c r="D119" s="590">
        <v>137.30000000000001</v>
      </c>
      <c r="E119" s="728"/>
      <c r="F119" s="676">
        <v>117.8</v>
      </c>
      <c r="G119" s="676">
        <v>119.1</v>
      </c>
      <c r="H119" s="676">
        <v>120.5</v>
      </c>
      <c r="I119" s="676">
        <v>121.8</v>
      </c>
      <c r="J119" s="676">
        <v>123.2</v>
      </c>
    </row>
    <row r="120" spans="1:10" s="23" customFormat="1">
      <c r="A120" s="675" t="s">
        <v>137</v>
      </c>
      <c r="B120" s="590">
        <v>70.2</v>
      </c>
      <c r="C120" s="590">
        <v>67.3</v>
      </c>
      <c r="D120" s="590">
        <v>137.30000000000001</v>
      </c>
      <c r="E120" s="293"/>
      <c r="F120" s="671">
        <v>117.8</v>
      </c>
      <c r="G120" s="671">
        <v>119.1</v>
      </c>
      <c r="H120" s="671">
        <v>120.5</v>
      </c>
      <c r="I120" s="671">
        <v>121.8</v>
      </c>
      <c r="J120" s="671">
        <v>123.2</v>
      </c>
    </row>
    <row r="121" spans="1:10" s="23" customFormat="1">
      <c r="A121" s="667" t="s">
        <v>138</v>
      </c>
      <c r="B121" s="590">
        <v>855.3</v>
      </c>
      <c r="C121" s="590">
        <v>814.4</v>
      </c>
      <c r="D121" s="590">
        <v>889.1</v>
      </c>
      <c r="E121" s="293"/>
      <c r="F121" s="671">
        <v>1051.5</v>
      </c>
      <c r="G121" s="671">
        <v>1086.9000000000001</v>
      </c>
      <c r="H121" s="671">
        <v>1177.5</v>
      </c>
      <c r="I121" s="671">
        <v>1271.9000000000001</v>
      </c>
      <c r="J121" s="671">
        <v>1425</v>
      </c>
    </row>
    <row r="122" spans="1:10" s="23" customFormat="1">
      <c r="A122" s="675" t="s">
        <v>139</v>
      </c>
      <c r="B122" s="590">
        <v>560.5</v>
      </c>
      <c r="C122" s="590">
        <v>541.9</v>
      </c>
      <c r="D122" s="590">
        <v>638.6</v>
      </c>
      <c r="E122" s="728"/>
      <c r="F122" s="676">
        <v>734.8</v>
      </c>
      <c r="G122" s="676">
        <v>743.1</v>
      </c>
      <c r="H122" s="676">
        <v>805.1</v>
      </c>
      <c r="I122" s="676">
        <v>869.6</v>
      </c>
      <c r="J122" s="676">
        <v>990.1</v>
      </c>
    </row>
    <row r="123" spans="1:10" s="23" customFormat="1">
      <c r="A123" s="675" t="s">
        <v>140</v>
      </c>
      <c r="B123" s="590">
        <v>294.8</v>
      </c>
      <c r="C123" s="590">
        <v>272.5</v>
      </c>
      <c r="D123" s="590">
        <v>250.6</v>
      </c>
      <c r="E123" s="293"/>
      <c r="F123" s="671">
        <v>316.7</v>
      </c>
      <c r="G123" s="671">
        <v>343.7</v>
      </c>
      <c r="H123" s="671">
        <v>372.4</v>
      </c>
      <c r="I123" s="671">
        <v>402.3</v>
      </c>
      <c r="J123" s="671">
        <v>434.9</v>
      </c>
    </row>
    <row r="124" spans="1:10" s="23" customFormat="1">
      <c r="A124" s="667" t="s">
        <v>141</v>
      </c>
      <c r="B124" s="590">
        <v>149.9</v>
      </c>
      <c r="C124" s="590">
        <v>159.19999999999999</v>
      </c>
      <c r="D124" s="590">
        <v>176.7</v>
      </c>
      <c r="E124" s="293"/>
      <c r="F124" s="671">
        <v>198.2</v>
      </c>
      <c r="G124" s="671">
        <v>224.2</v>
      </c>
      <c r="H124" s="671">
        <v>231.4</v>
      </c>
      <c r="I124" s="671">
        <v>249.9</v>
      </c>
      <c r="J124" s="671">
        <v>289.89999999999998</v>
      </c>
    </row>
    <row r="125" spans="1:10" s="23" customFormat="1">
      <c r="A125" s="675" t="s">
        <v>142</v>
      </c>
      <c r="B125" s="590">
        <v>9.5</v>
      </c>
      <c r="C125" s="590">
        <v>8.8000000000000007</v>
      </c>
      <c r="D125" s="590">
        <v>12.8</v>
      </c>
      <c r="E125" s="293"/>
      <c r="F125" s="671">
        <v>14.9</v>
      </c>
      <c r="G125" s="671">
        <v>16.100000000000001</v>
      </c>
      <c r="H125" s="671">
        <v>17.5</v>
      </c>
      <c r="I125" s="671">
        <v>18.899999999999999</v>
      </c>
      <c r="J125" s="671">
        <v>20.399999999999999</v>
      </c>
    </row>
    <row r="126" spans="1:10" s="23" customFormat="1">
      <c r="A126" s="675" t="s">
        <v>143</v>
      </c>
      <c r="B126" s="590">
        <v>133.9</v>
      </c>
      <c r="C126" s="590">
        <v>144.6</v>
      </c>
      <c r="D126" s="590">
        <v>158.1</v>
      </c>
      <c r="E126" s="728"/>
      <c r="F126" s="676">
        <v>176.5</v>
      </c>
      <c r="G126" s="676">
        <v>200.7</v>
      </c>
      <c r="H126" s="676">
        <v>205.9</v>
      </c>
      <c r="I126" s="676">
        <v>222.4</v>
      </c>
      <c r="J126" s="676">
        <v>260.2</v>
      </c>
    </row>
    <row r="127" spans="1:10" s="23" customFormat="1">
      <c r="A127" s="675" t="s">
        <v>144</v>
      </c>
      <c r="B127" s="590">
        <v>6.5</v>
      </c>
      <c r="C127" s="590">
        <v>5.9</v>
      </c>
      <c r="D127" s="590">
        <v>5.8</v>
      </c>
      <c r="E127" s="293"/>
      <c r="F127" s="671">
        <v>6.8</v>
      </c>
      <c r="G127" s="671">
        <v>7.4</v>
      </c>
      <c r="H127" s="671">
        <v>8</v>
      </c>
      <c r="I127" s="671">
        <v>8.6</v>
      </c>
      <c r="J127" s="671">
        <v>9.3000000000000007</v>
      </c>
    </row>
    <row r="128" spans="1:10" s="23" customFormat="1">
      <c r="A128" s="667" t="s">
        <v>145</v>
      </c>
      <c r="B128" s="590">
        <v>10.7</v>
      </c>
      <c r="C128" s="590">
        <v>12.3</v>
      </c>
      <c r="D128" s="590">
        <v>9.1999999999999993</v>
      </c>
      <c r="E128" s="293"/>
      <c r="F128" s="671">
        <v>8.1</v>
      </c>
      <c r="G128" s="671">
        <v>8.1</v>
      </c>
      <c r="H128" s="671">
        <v>8.1</v>
      </c>
      <c r="I128" s="671">
        <v>8.1</v>
      </c>
      <c r="J128" s="671">
        <v>8.1</v>
      </c>
    </row>
    <row r="129" spans="1:10" s="23" customFormat="1">
      <c r="A129" s="675" t="s">
        <v>146</v>
      </c>
      <c r="B129" s="590">
        <v>6.7</v>
      </c>
      <c r="C129" s="590">
        <v>7.3</v>
      </c>
      <c r="D129" s="590">
        <v>8.1999999999999993</v>
      </c>
      <c r="E129" s="293"/>
      <c r="F129" s="671">
        <v>7.2</v>
      </c>
      <c r="G129" s="671">
        <v>7.2</v>
      </c>
      <c r="H129" s="671">
        <v>7.2</v>
      </c>
      <c r="I129" s="671">
        <v>7.2</v>
      </c>
      <c r="J129" s="671">
        <v>7.2</v>
      </c>
    </row>
    <row r="130" spans="1:10" s="23" customFormat="1">
      <c r="A130" s="675" t="s">
        <v>147</v>
      </c>
      <c r="B130" s="590">
        <v>3.9</v>
      </c>
      <c r="C130" s="590">
        <v>5</v>
      </c>
      <c r="D130" s="590">
        <v>1</v>
      </c>
      <c r="E130" s="293"/>
      <c r="F130" s="671">
        <v>0.9</v>
      </c>
      <c r="G130" s="671">
        <v>0.9</v>
      </c>
      <c r="H130" s="671">
        <v>0.9</v>
      </c>
      <c r="I130" s="671">
        <v>0.9</v>
      </c>
      <c r="J130" s="671">
        <v>0.9</v>
      </c>
    </row>
    <row r="131" spans="1:10" s="23" customFormat="1">
      <c r="A131" s="667" t="s">
        <v>148</v>
      </c>
      <c r="B131" s="590">
        <v>5</v>
      </c>
      <c r="C131" s="590">
        <v>0</v>
      </c>
      <c r="D131" s="590">
        <v>2.5</v>
      </c>
      <c r="E131" s="728"/>
      <c r="F131" s="676">
        <v>2.9</v>
      </c>
      <c r="G131" s="676">
        <v>3.1</v>
      </c>
      <c r="H131" s="676">
        <v>3.4</v>
      </c>
      <c r="I131" s="676">
        <v>3.7</v>
      </c>
      <c r="J131" s="676">
        <v>3.9</v>
      </c>
    </row>
    <row r="132" spans="1:10" s="23" customFormat="1">
      <c r="A132" s="675" t="s">
        <v>149</v>
      </c>
      <c r="B132" s="590">
        <v>5</v>
      </c>
      <c r="C132" s="590">
        <v>0</v>
      </c>
      <c r="D132" s="590">
        <v>2.5</v>
      </c>
      <c r="E132" s="293"/>
      <c r="F132" s="671">
        <v>2.9</v>
      </c>
      <c r="G132" s="671">
        <v>3.1</v>
      </c>
      <c r="H132" s="671">
        <v>3.4</v>
      </c>
      <c r="I132" s="671">
        <v>3.7</v>
      </c>
      <c r="J132" s="671">
        <v>3.9</v>
      </c>
    </row>
    <row r="133" spans="1:10" s="23" customFormat="1">
      <c r="A133" s="667"/>
      <c r="B133" s="590"/>
      <c r="C133" s="590"/>
      <c r="D133" s="590"/>
      <c r="E133" s="293"/>
      <c r="F133" s="671"/>
      <c r="G133" s="671"/>
      <c r="H133" s="671"/>
      <c r="I133" s="671"/>
      <c r="J133" s="671"/>
    </row>
    <row r="134" spans="1:10" s="23" customFormat="1">
      <c r="A134" s="669" t="s">
        <v>459</v>
      </c>
      <c r="B134" s="592">
        <v>402.9</v>
      </c>
      <c r="C134" s="592">
        <v>475.5</v>
      </c>
      <c r="D134" s="592">
        <v>555</v>
      </c>
      <c r="E134" s="315"/>
      <c r="F134" s="670">
        <v>606.79999999999995</v>
      </c>
      <c r="G134" s="670">
        <v>636.6</v>
      </c>
      <c r="H134" s="670">
        <v>666.9</v>
      </c>
      <c r="I134" s="670">
        <v>698.5</v>
      </c>
      <c r="J134" s="670">
        <v>733</v>
      </c>
    </row>
    <row r="135" spans="1:10" s="23" customFormat="1">
      <c r="A135" s="667" t="s">
        <v>151</v>
      </c>
      <c r="B135" s="590">
        <v>223</v>
      </c>
      <c r="C135" s="590">
        <v>263.89999999999998</v>
      </c>
      <c r="D135" s="590">
        <v>280.5</v>
      </c>
      <c r="E135" s="728"/>
      <c r="F135" s="676">
        <v>332.3</v>
      </c>
      <c r="G135" s="676">
        <v>362.1</v>
      </c>
      <c r="H135" s="676">
        <v>392.4</v>
      </c>
      <c r="I135" s="676">
        <v>424</v>
      </c>
      <c r="J135" s="676">
        <v>458.5</v>
      </c>
    </row>
    <row r="136" spans="1:10" s="23" customFormat="1">
      <c r="A136" s="675" t="s">
        <v>152</v>
      </c>
      <c r="B136" s="590">
        <v>223</v>
      </c>
      <c r="C136" s="590">
        <v>257.2</v>
      </c>
      <c r="D136" s="590">
        <v>273.2</v>
      </c>
      <c r="E136" s="293"/>
      <c r="F136" s="671">
        <v>328.3</v>
      </c>
      <c r="G136" s="671">
        <v>357.2</v>
      </c>
      <c r="H136" s="671">
        <v>386.8</v>
      </c>
      <c r="I136" s="671">
        <v>417.6</v>
      </c>
      <c r="J136" s="671">
        <v>451.2</v>
      </c>
    </row>
    <row r="137" spans="1:10" s="23" customFormat="1">
      <c r="A137" s="675" t="s">
        <v>153</v>
      </c>
      <c r="B137" s="590" t="s">
        <v>128</v>
      </c>
      <c r="C137" s="590">
        <v>6.7</v>
      </c>
      <c r="D137" s="590">
        <v>7.3</v>
      </c>
      <c r="E137" s="293"/>
      <c r="F137" s="671">
        <v>4.0999999999999996</v>
      </c>
      <c r="G137" s="671">
        <v>4.8</v>
      </c>
      <c r="H137" s="671">
        <v>5.6</v>
      </c>
      <c r="I137" s="671">
        <v>6.4</v>
      </c>
      <c r="J137" s="671">
        <v>7.3</v>
      </c>
    </row>
    <row r="138" spans="1:10" s="23" customFormat="1">
      <c r="A138" s="667" t="s">
        <v>154</v>
      </c>
      <c r="B138" s="590">
        <v>179.9</v>
      </c>
      <c r="C138" s="590">
        <v>211.7</v>
      </c>
      <c r="D138" s="590">
        <v>274.5</v>
      </c>
      <c r="E138" s="293"/>
      <c r="F138" s="671">
        <v>274.5</v>
      </c>
      <c r="G138" s="671">
        <v>274.5</v>
      </c>
      <c r="H138" s="671">
        <v>274.5</v>
      </c>
      <c r="I138" s="671">
        <v>274.5</v>
      </c>
      <c r="J138" s="671">
        <v>274.5</v>
      </c>
    </row>
    <row r="139" spans="1:10" s="23" customFormat="1">
      <c r="A139" s="675" t="s">
        <v>155</v>
      </c>
      <c r="B139" s="590">
        <v>179.9</v>
      </c>
      <c r="C139" s="590">
        <v>211.7</v>
      </c>
      <c r="D139" s="590">
        <v>274.5</v>
      </c>
      <c r="E139" s="293"/>
      <c r="F139" s="671">
        <v>274.5</v>
      </c>
      <c r="G139" s="671">
        <v>274.5</v>
      </c>
      <c r="H139" s="671">
        <v>274.5</v>
      </c>
      <c r="I139" s="671">
        <v>274.5</v>
      </c>
      <c r="J139" s="671">
        <v>274.5</v>
      </c>
    </row>
    <row r="140" spans="1:10" s="23" customFormat="1">
      <c r="A140" s="667" t="s">
        <v>159</v>
      </c>
      <c r="B140" s="590">
        <v>0</v>
      </c>
      <c r="C140" s="590">
        <v>0</v>
      </c>
      <c r="D140" s="590">
        <v>0</v>
      </c>
      <c r="E140" s="293"/>
      <c r="F140" s="671">
        <v>0</v>
      </c>
      <c r="G140" s="671">
        <v>0</v>
      </c>
      <c r="H140" s="671">
        <v>0</v>
      </c>
      <c r="I140" s="671">
        <v>0</v>
      </c>
      <c r="J140" s="671">
        <v>0</v>
      </c>
    </row>
    <row r="141" spans="1:10" s="23" customFormat="1">
      <c r="A141" s="669" t="s">
        <v>160</v>
      </c>
      <c r="B141" s="592">
        <v>930.8</v>
      </c>
      <c r="C141" s="592">
        <v>877.5</v>
      </c>
      <c r="D141" s="592">
        <v>867.5</v>
      </c>
      <c r="E141" s="315"/>
      <c r="F141" s="670">
        <v>1513.2</v>
      </c>
      <c r="G141" s="670">
        <v>1476.1</v>
      </c>
      <c r="H141" s="670">
        <v>1473.3</v>
      </c>
      <c r="I141" s="670">
        <v>1661.3</v>
      </c>
      <c r="J141" s="670">
        <v>1484.6</v>
      </c>
    </row>
    <row r="142" spans="1:10" s="23" customFormat="1">
      <c r="A142" s="667" t="s">
        <v>161</v>
      </c>
      <c r="B142" s="590">
        <v>823.3</v>
      </c>
      <c r="C142" s="590">
        <v>776.2</v>
      </c>
      <c r="D142" s="590">
        <v>767.3</v>
      </c>
      <c r="E142" s="293"/>
      <c r="F142" s="671">
        <v>998.8</v>
      </c>
      <c r="G142" s="671">
        <v>991.9</v>
      </c>
      <c r="H142" s="671">
        <v>961.1</v>
      </c>
      <c r="I142" s="671">
        <v>928</v>
      </c>
      <c r="J142" s="671">
        <v>922.6</v>
      </c>
    </row>
    <row r="143" spans="1:10" s="23" customFormat="1">
      <c r="A143" s="675" t="s">
        <v>451</v>
      </c>
      <c r="B143" s="590">
        <v>453.2</v>
      </c>
      <c r="C143" s="590">
        <v>427.2</v>
      </c>
      <c r="D143" s="590">
        <v>422.3</v>
      </c>
      <c r="E143" s="293"/>
      <c r="F143" s="671">
        <v>549.79999999999995</v>
      </c>
      <c r="G143" s="671">
        <v>540.6</v>
      </c>
      <c r="H143" s="671">
        <v>530</v>
      </c>
      <c r="I143" s="671">
        <v>504.1</v>
      </c>
      <c r="J143" s="671">
        <v>498.6</v>
      </c>
    </row>
    <row r="144" spans="1:10" s="23" customFormat="1">
      <c r="A144" s="675" t="s">
        <v>452</v>
      </c>
      <c r="B144" s="590">
        <v>10.199999999999999</v>
      </c>
      <c r="C144" s="590">
        <v>9.6</v>
      </c>
      <c r="D144" s="590">
        <v>9.5</v>
      </c>
      <c r="E144" s="293"/>
      <c r="F144" s="671">
        <v>12.4</v>
      </c>
      <c r="G144" s="671">
        <v>12.9</v>
      </c>
      <c r="H144" s="671">
        <v>14.1</v>
      </c>
      <c r="I144" s="671" t="s">
        <v>128</v>
      </c>
      <c r="J144" s="671" t="s">
        <v>128</v>
      </c>
    </row>
    <row r="145" spans="1:10" s="23" customFormat="1">
      <c r="A145" s="675" t="s">
        <v>453</v>
      </c>
      <c r="B145" s="590">
        <v>442.9</v>
      </c>
      <c r="C145" s="590">
        <v>417.6</v>
      </c>
      <c r="D145" s="590">
        <v>412.8</v>
      </c>
      <c r="E145" s="293"/>
      <c r="F145" s="671">
        <v>537.29999999999995</v>
      </c>
      <c r="G145" s="671">
        <v>527.79999999999995</v>
      </c>
      <c r="H145" s="671">
        <v>515.9</v>
      </c>
      <c r="I145" s="671">
        <v>504.1</v>
      </c>
      <c r="J145" s="671">
        <v>498.6</v>
      </c>
    </row>
    <row r="146" spans="1:10" s="23" customFormat="1">
      <c r="A146" s="675" t="s">
        <v>454</v>
      </c>
      <c r="B146" s="590">
        <v>370.2</v>
      </c>
      <c r="C146" s="590">
        <v>349</v>
      </c>
      <c r="D146" s="590">
        <v>345</v>
      </c>
      <c r="E146" s="293"/>
      <c r="F146" s="671">
        <v>449</v>
      </c>
      <c r="G146" s="671">
        <v>451.3</v>
      </c>
      <c r="H146" s="671">
        <v>431.1</v>
      </c>
      <c r="I146" s="671">
        <v>423.9</v>
      </c>
      <c r="J146" s="671">
        <v>423.9</v>
      </c>
    </row>
    <row r="147" spans="1:10" s="23" customFormat="1">
      <c r="A147" s="675" t="s">
        <v>452</v>
      </c>
      <c r="B147" s="590">
        <v>20.7</v>
      </c>
      <c r="C147" s="590">
        <v>19.5</v>
      </c>
      <c r="D147" s="590">
        <v>19.3</v>
      </c>
      <c r="E147" s="293"/>
      <c r="F147" s="671">
        <v>25.1</v>
      </c>
      <c r="G147" s="671">
        <v>27.3</v>
      </c>
      <c r="H147" s="671">
        <v>7.2</v>
      </c>
      <c r="I147" s="671" t="s">
        <v>128</v>
      </c>
      <c r="J147" s="671" t="s">
        <v>128</v>
      </c>
    </row>
    <row r="148" spans="1:10" s="23" customFormat="1">
      <c r="A148" s="675" t="s">
        <v>453</v>
      </c>
      <c r="B148" s="590">
        <v>349.5</v>
      </c>
      <c r="C148" s="590">
        <v>329.5</v>
      </c>
      <c r="D148" s="590">
        <v>325.7</v>
      </c>
      <c r="E148" s="293"/>
      <c r="F148" s="671">
        <v>423.9</v>
      </c>
      <c r="G148" s="671">
        <v>423.9</v>
      </c>
      <c r="H148" s="671">
        <v>423.9</v>
      </c>
      <c r="I148" s="671">
        <v>423.9</v>
      </c>
      <c r="J148" s="671">
        <v>423.9</v>
      </c>
    </row>
    <row r="149" spans="1:10" s="23" customFormat="1">
      <c r="A149" s="667" t="s">
        <v>162</v>
      </c>
      <c r="B149" s="590">
        <v>107.5</v>
      </c>
      <c r="C149" s="590">
        <v>101.3</v>
      </c>
      <c r="D149" s="590">
        <v>100.2</v>
      </c>
      <c r="E149" s="293"/>
      <c r="F149" s="671">
        <v>135.30000000000001</v>
      </c>
      <c r="G149" s="671">
        <v>134</v>
      </c>
      <c r="H149" s="671">
        <v>63.5</v>
      </c>
      <c r="I149" s="671">
        <v>15.1</v>
      </c>
      <c r="J149" s="671">
        <v>9.5</v>
      </c>
    </row>
    <row r="150" spans="1:10" s="23" customFormat="1">
      <c r="A150" s="675" t="s">
        <v>451</v>
      </c>
      <c r="B150" s="590">
        <v>98.6</v>
      </c>
      <c r="C150" s="590">
        <v>92.9</v>
      </c>
      <c r="D150" s="590">
        <v>91.9</v>
      </c>
      <c r="E150" s="293"/>
      <c r="F150" s="671">
        <v>124.5</v>
      </c>
      <c r="G150" s="671">
        <v>127</v>
      </c>
      <c r="H150" s="671">
        <v>62.7</v>
      </c>
      <c r="I150" s="671">
        <v>15.1</v>
      </c>
      <c r="J150" s="671">
        <v>9.5</v>
      </c>
    </row>
    <row r="151" spans="1:10" s="23" customFormat="1">
      <c r="A151" s="675" t="s">
        <v>452</v>
      </c>
      <c r="B151" s="590">
        <v>43.5</v>
      </c>
      <c r="C151" s="590">
        <v>41</v>
      </c>
      <c r="D151" s="590">
        <v>40.6</v>
      </c>
      <c r="E151" s="293"/>
      <c r="F151" s="671">
        <v>53.1</v>
      </c>
      <c r="G151" s="671">
        <v>49.3</v>
      </c>
      <c r="H151" s="671">
        <v>26.9</v>
      </c>
      <c r="I151" s="671">
        <v>8.6</v>
      </c>
      <c r="J151" s="671">
        <v>9.1</v>
      </c>
    </row>
    <row r="152" spans="1:10" s="23" customFormat="1">
      <c r="A152" s="675" t="s">
        <v>453</v>
      </c>
      <c r="B152" s="590">
        <v>55</v>
      </c>
      <c r="C152" s="590">
        <v>51.9</v>
      </c>
      <c r="D152" s="590">
        <v>51.3</v>
      </c>
      <c r="E152" s="293"/>
      <c r="F152" s="671">
        <v>71.5</v>
      </c>
      <c r="G152" s="671">
        <v>77.7</v>
      </c>
      <c r="H152" s="671">
        <v>35.799999999999997</v>
      </c>
      <c r="I152" s="671">
        <v>6.5</v>
      </c>
      <c r="J152" s="671">
        <v>0.4</v>
      </c>
    </row>
    <row r="153" spans="1:10" s="23" customFormat="1">
      <c r="A153" s="675" t="s">
        <v>454</v>
      </c>
      <c r="B153" s="590">
        <v>8.9</v>
      </c>
      <c r="C153" s="590">
        <v>8.4</v>
      </c>
      <c r="D153" s="590">
        <v>8.3000000000000007</v>
      </c>
      <c r="E153" s="293"/>
      <c r="F153" s="671">
        <v>10.8</v>
      </c>
      <c r="G153" s="671">
        <v>7</v>
      </c>
      <c r="H153" s="671">
        <v>0.8</v>
      </c>
      <c r="I153" s="671" t="s">
        <v>128</v>
      </c>
      <c r="J153" s="671" t="s">
        <v>128</v>
      </c>
    </row>
    <row r="154" spans="1:10" s="23" customFormat="1">
      <c r="A154" s="675" t="s">
        <v>452</v>
      </c>
      <c r="B154" s="590" t="s">
        <v>128</v>
      </c>
      <c r="C154" s="590" t="s">
        <v>128</v>
      </c>
      <c r="D154" s="590" t="s">
        <v>128</v>
      </c>
      <c r="E154" s="293"/>
      <c r="F154" s="671" t="s">
        <v>128</v>
      </c>
      <c r="G154" s="671" t="s">
        <v>128</v>
      </c>
      <c r="H154" s="671" t="s">
        <v>128</v>
      </c>
      <c r="I154" s="671" t="s">
        <v>128</v>
      </c>
      <c r="J154" s="671" t="s">
        <v>128</v>
      </c>
    </row>
    <row r="155" spans="1:10" s="23" customFormat="1">
      <c r="A155" s="675" t="s">
        <v>453</v>
      </c>
      <c r="B155" s="590">
        <v>8.9</v>
      </c>
      <c r="C155" s="590">
        <v>8.4</v>
      </c>
      <c r="D155" s="590">
        <v>8.3000000000000007</v>
      </c>
      <c r="E155" s="293"/>
      <c r="F155" s="671">
        <v>10.8</v>
      </c>
      <c r="G155" s="671">
        <v>7</v>
      </c>
      <c r="H155" s="671">
        <v>0.8</v>
      </c>
      <c r="I155" s="671" t="s">
        <v>128</v>
      </c>
      <c r="J155" s="671" t="s">
        <v>128</v>
      </c>
    </row>
    <row r="156" spans="1:10" s="23" customFormat="1">
      <c r="A156" s="667" t="s">
        <v>163</v>
      </c>
      <c r="B156" s="590" t="s">
        <v>128</v>
      </c>
      <c r="C156" s="590" t="s">
        <v>128</v>
      </c>
      <c r="D156" s="590" t="s">
        <v>128</v>
      </c>
      <c r="E156" s="728"/>
      <c r="F156" s="676">
        <v>379.1</v>
      </c>
      <c r="G156" s="676">
        <v>350.2</v>
      </c>
      <c r="H156" s="676">
        <v>448.7</v>
      </c>
      <c r="I156" s="676">
        <v>718.2</v>
      </c>
      <c r="J156" s="676">
        <v>552.6</v>
      </c>
    </row>
    <row r="157" spans="1:10" s="23" customFormat="1">
      <c r="A157" s="675" t="s">
        <v>451</v>
      </c>
      <c r="B157" s="590" t="s">
        <v>128</v>
      </c>
      <c r="C157" s="590" t="s">
        <v>128</v>
      </c>
      <c r="D157" s="590" t="s">
        <v>128</v>
      </c>
      <c r="E157" s="293"/>
      <c r="F157" s="671">
        <v>379.1</v>
      </c>
      <c r="G157" s="671">
        <v>350.2</v>
      </c>
      <c r="H157" s="671">
        <v>448.7</v>
      </c>
      <c r="I157" s="671">
        <v>718.2</v>
      </c>
      <c r="J157" s="671">
        <v>552.6</v>
      </c>
    </row>
    <row r="158" spans="1:10" s="23" customFormat="1">
      <c r="A158" s="675" t="s">
        <v>452</v>
      </c>
      <c r="B158" s="590" t="s">
        <v>128</v>
      </c>
      <c r="C158" s="590" t="s">
        <v>128</v>
      </c>
      <c r="D158" s="590" t="s">
        <v>128</v>
      </c>
      <c r="E158" s="293"/>
      <c r="F158" s="671">
        <v>379.1</v>
      </c>
      <c r="G158" s="671">
        <v>350.2</v>
      </c>
      <c r="H158" s="671">
        <v>448.7</v>
      </c>
      <c r="I158" s="671">
        <v>718.2</v>
      </c>
      <c r="J158" s="671">
        <v>552.6</v>
      </c>
    </row>
    <row r="159" spans="1:10" s="23" customFormat="1">
      <c r="A159" s="675" t="s">
        <v>453</v>
      </c>
      <c r="B159" s="590" t="s">
        <v>128</v>
      </c>
      <c r="C159" s="590" t="s">
        <v>128</v>
      </c>
      <c r="D159" s="590" t="s">
        <v>128</v>
      </c>
      <c r="E159" s="293"/>
      <c r="F159" s="671" t="s">
        <v>128</v>
      </c>
      <c r="G159" s="671" t="s">
        <v>128</v>
      </c>
      <c r="H159" s="671" t="s">
        <v>128</v>
      </c>
      <c r="I159" s="671" t="s">
        <v>128</v>
      </c>
      <c r="J159" s="671" t="s">
        <v>128</v>
      </c>
    </row>
    <row r="160" spans="1:10" s="23" customFormat="1">
      <c r="A160" s="675" t="s">
        <v>454</v>
      </c>
      <c r="B160" s="590" t="s">
        <v>128</v>
      </c>
      <c r="C160" s="590" t="s">
        <v>128</v>
      </c>
      <c r="D160" s="590" t="s">
        <v>128</v>
      </c>
      <c r="E160" s="728"/>
      <c r="F160" s="676" t="s">
        <v>128</v>
      </c>
      <c r="G160" s="676" t="s">
        <v>128</v>
      </c>
      <c r="H160" s="676" t="s">
        <v>128</v>
      </c>
      <c r="I160" s="676" t="s">
        <v>128</v>
      </c>
      <c r="J160" s="676" t="s">
        <v>128</v>
      </c>
    </row>
    <row r="161" spans="1:10" s="23" customFormat="1">
      <c r="A161" s="675" t="s">
        <v>452</v>
      </c>
      <c r="B161" s="590" t="s">
        <v>128</v>
      </c>
      <c r="C161" s="590" t="s">
        <v>128</v>
      </c>
      <c r="D161" s="590" t="s">
        <v>128</v>
      </c>
      <c r="E161" s="293"/>
      <c r="F161" s="671" t="s">
        <v>128</v>
      </c>
      <c r="G161" s="671" t="s">
        <v>128</v>
      </c>
      <c r="H161" s="671" t="s">
        <v>128</v>
      </c>
      <c r="I161" s="671" t="s">
        <v>128</v>
      </c>
      <c r="J161" s="671" t="s">
        <v>128</v>
      </c>
    </row>
    <row r="162" spans="1:10" s="23" customFormat="1">
      <c r="A162" s="675" t="s">
        <v>453</v>
      </c>
      <c r="B162" s="590" t="s">
        <v>128</v>
      </c>
      <c r="C162" s="590" t="s">
        <v>128</v>
      </c>
      <c r="D162" s="590" t="s">
        <v>128</v>
      </c>
      <c r="E162" s="293"/>
      <c r="F162" s="671" t="s">
        <v>128</v>
      </c>
      <c r="G162" s="671" t="s">
        <v>128</v>
      </c>
      <c r="H162" s="671" t="s">
        <v>128</v>
      </c>
      <c r="I162" s="671" t="s">
        <v>128</v>
      </c>
      <c r="J162" s="671" t="s">
        <v>128</v>
      </c>
    </row>
    <row r="163" spans="1:10" s="23" customFormat="1">
      <c r="A163" s="667" t="s">
        <v>159</v>
      </c>
      <c r="B163" s="590">
        <v>0</v>
      </c>
      <c r="C163" s="590">
        <v>0</v>
      </c>
      <c r="D163" s="590">
        <v>0</v>
      </c>
      <c r="E163" s="293"/>
      <c r="F163" s="671">
        <v>0</v>
      </c>
      <c r="G163" s="671">
        <v>0</v>
      </c>
      <c r="H163" s="671">
        <v>0</v>
      </c>
      <c r="I163" s="671">
        <v>0</v>
      </c>
      <c r="J163" s="671">
        <v>0</v>
      </c>
    </row>
    <row r="164" spans="1:10" s="23" customFormat="1">
      <c r="A164" s="669" t="s">
        <v>164</v>
      </c>
      <c r="B164" s="592">
        <v>269.10000000000002</v>
      </c>
      <c r="C164" s="592">
        <v>140.30000000000001</v>
      </c>
      <c r="D164" s="592">
        <v>775.3</v>
      </c>
      <c r="E164" s="315"/>
      <c r="F164" s="670">
        <v>611.29999999999995</v>
      </c>
      <c r="G164" s="670">
        <v>211.3</v>
      </c>
      <c r="H164" s="670">
        <v>211.3</v>
      </c>
      <c r="I164" s="670">
        <v>211.3</v>
      </c>
      <c r="J164" s="670">
        <v>211.3</v>
      </c>
    </row>
    <row r="165" spans="1:10" s="23" customFormat="1">
      <c r="A165" s="667" t="s">
        <v>165</v>
      </c>
      <c r="B165" s="590">
        <v>196</v>
      </c>
      <c r="C165" s="590">
        <v>75.400000000000006</v>
      </c>
      <c r="D165" s="590">
        <v>696</v>
      </c>
      <c r="E165" s="728"/>
      <c r="F165" s="676">
        <v>516.9</v>
      </c>
      <c r="G165" s="676">
        <v>116.9</v>
      </c>
      <c r="H165" s="676">
        <v>116.9</v>
      </c>
      <c r="I165" s="676">
        <v>116.9</v>
      </c>
      <c r="J165" s="676">
        <v>116.9</v>
      </c>
    </row>
    <row r="166" spans="1:10" s="23" customFormat="1">
      <c r="A166" s="667" t="s">
        <v>166</v>
      </c>
      <c r="B166" s="590">
        <v>0.1</v>
      </c>
      <c r="C166" s="590" t="s">
        <v>128</v>
      </c>
      <c r="D166" s="590" t="s">
        <v>128</v>
      </c>
      <c r="E166" s="728"/>
      <c r="F166" s="676">
        <v>4</v>
      </c>
      <c r="G166" s="676">
        <v>4</v>
      </c>
      <c r="H166" s="676">
        <v>4</v>
      </c>
      <c r="I166" s="676">
        <v>4</v>
      </c>
      <c r="J166" s="676">
        <v>4</v>
      </c>
    </row>
    <row r="167" spans="1:10" s="23" customFormat="1">
      <c r="A167" s="667" t="s">
        <v>167</v>
      </c>
      <c r="B167" s="590">
        <v>0.1</v>
      </c>
      <c r="C167" s="590" t="s">
        <v>128</v>
      </c>
      <c r="D167" s="590" t="s">
        <v>128</v>
      </c>
      <c r="E167" s="728"/>
      <c r="F167" s="676">
        <v>4</v>
      </c>
      <c r="G167" s="676">
        <v>4</v>
      </c>
      <c r="H167" s="676">
        <v>4</v>
      </c>
      <c r="I167" s="676">
        <v>4</v>
      </c>
      <c r="J167" s="676">
        <v>4</v>
      </c>
    </row>
    <row r="168" spans="1:10" s="23" customFormat="1">
      <c r="A168" s="675" t="s">
        <v>168</v>
      </c>
      <c r="B168" s="590">
        <v>172.3</v>
      </c>
      <c r="C168" s="590">
        <v>55</v>
      </c>
      <c r="D168" s="590">
        <v>665.8</v>
      </c>
      <c r="E168" s="728"/>
      <c r="F168" s="676">
        <v>480</v>
      </c>
      <c r="G168" s="676">
        <v>80</v>
      </c>
      <c r="H168" s="676">
        <v>80</v>
      </c>
      <c r="I168" s="676">
        <v>80</v>
      </c>
      <c r="J168" s="676">
        <v>80</v>
      </c>
    </row>
    <row r="169" spans="1:10" s="23" customFormat="1">
      <c r="A169" s="675" t="s">
        <v>169</v>
      </c>
      <c r="B169" s="590">
        <v>122.3</v>
      </c>
      <c r="C169" s="590" t="s">
        <v>128</v>
      </c>
      <c r="D169" s="590">
        <v>507.2</v>
      </c>
      <c r="E169" s="293"/>
      <c r="F169" s="671" t="s">
        <v>128</v>
      </c>
      <c r="G169" s="671" t="s">
        <v>128</v>
      </c>
      <c r="H169" s="671" t="s">
        <v>128</v>
      </c>
      <c r="I169" s="671" t="s">
        <v>128</v>
      </c>
      <c r="J169" s="671" t="s">
        <v>128</v>
      </c>
    </row>
    <row r="170" spans="1:10" s="23" customFormat="1">
      <c r="A170" s="675" t="s">
        <v>170</v>
      </c>
      <c r="B170" s="590">
        <v>50</v>
      </c>
      <c r="C170" s="590">
        <v>55</v>
      </c>
      <c r="D170" s="590">
        <v>152</v>
      </c>
      <c r="E170" s="293"/>
      <c r="F170" s="671">
        <v>70</v>
      </c>
      <c r="G170" s="671">
        <v>70</v>
      </c>
      <c r="H170" s="671">
        <v>70</v>
      </c>
      <c r="I170" s="671">
        <v>70</v>
      </c>
      <c r="J170" s="671">
        <v>70</v>
      </c>
    </row>
    <row r="171" spans="1:10" s="23" customFormat="1">
      <c r="A171" s="675" t="s">
        <v>171</v>
      </c>
      <c r="B171" s="590" t="s">
        <v>128</v>
      </c>
      <c r="C171" s="590" t="s">
        <v>128</v>
      </c>
      <c r="D171" s="590" t="s">
        <v>128</v>
      </c>
      <c r="E171" s="293"/>
      <c r="F171" s="671">
        <v>110</v>
      </c>
      <c r="G171" s="671">
        <v>10</v>
      </c>
      <c r="H171" s="671">
        <v>10</v>
      </c>
      <c r="I171" s="671">
        <v>10</v>
      </c>
      <c r="J171" s="671">
        <v>10</v>
      </c>
    </row>
    <row r="172" spans="1:10" s="23" customFormat="1">
      <c r="A172" s="675" t="s">
        <v>172</v>
      </c>
      <c r="B172" s="590" t="s">
        <v>128</v>
      </c>
      <c r="C172" s="590" t="s">
        <v>128</v>
      </c>
      <c r="D172" s="590" t="s">
        <v>128</v>
      </c>
      <c r="E172" s="293"/>
      <c r="F172" s="671">
        <v>300</v>
      </c>
      <c r="G172" s="671" t="s">
        <v>128</v>
      </c>
      <c r="H172" s="671" t="s">
        <v>128</v>
      </c>
      <c r="I172" s="671" t="s">
        <v>128</v>
      </c>
      <c r="J172" s="671" t="s">
        <v>128</v>
      </c>
    </row>
    <row r="173" spans="1:10" s="23" customFormat="1">
      <c r="A173" s="667" t="s">
        <v>173</v>
      </c>
      <c r="B173" s="590">
        <v>23.6</v>
      </c>
      <c r="C173" s="590">
        <v>20.399999999999999</v>
      </c>
      <c r="D173" s="590">
        <v>30.2</v>
      </c>
      <c r="E173" s="293"/>
      <c r="F173" s="671">
        <v>32.9</v>
      </c>
      <c r="G173" s="671">
        <v>32.9</v>
      </c>
      <c r="H173" s="671">
        <v>32.9</v>
      </c>
      <c r="I173" s="671">
        <v>32.9</v>
      </c>
      <c r="J173" s="671">
        <v>32.9</v>
      </c>
    </row>
    <row r="174" spans="1:10" s="23" customFormat="1">
      <c r="A174" s="667" t="s">
        <v>174</v>
      </c>
      <c r="B174" s="590">
        <v>50.8</v>
      </c>
      <c r="C174" s="590">
        <v>41.6</v>
      </c>
      <c r="D174" s="590">
        <v>75</v>
      </c>
      <c r="E174" s="293"/>
      <c r="F174" s="671">
        <v>85.4</v>
      </c>
      <c r="G174" s="671">
        <v>85.4</v>
      </c>
      <c r="H174" s="671">
        <v>85.4</v>
      </c>
      <c r="I174" s="671">
        <v>85.4</v>
      </c>
      <c r="J174" s="671">
        <v>85.4</v>
      </c>
    </row>
    <row r="175" spans="1:10" s="23" customFormat="1">
      <c r="A175" s="675" t="s">
        <v>175</v>
      </c>
      <c r="B175" s="590">
        <v>31.4</v>
      </c>
      <c r="C175" s="590">
        <v>32.799999999999997</v>
      </c>
      <c r="D175" s="590">
        <v>31</v>
      </c>
      <c r="E175" s="293"/>
      <c r="F175" s="671">
        <v>31.1</v>
      </c>
      <c r="G175" s="671">
        <v>31.1</v>
      </c>
      <c r="H175" s="671">
        <v>31.1</v>
      </c>
      <c r="I175" s="671">
        <v>31.1</v>
      </c>
      <c r="J175" s="671">
        <v>31.1</v>
      </c>
    </row>
    <row r="176" spans="1:10" s="23" customFormat="1">
      <c r="A176" s="675" t="s">
        <v>176</v>
      </c>
      <c r="B176" s="590">
        <v>19.5</v>
      </c>
      <c r="C176" s="590">
        <v>8.8000000000000007</v>
      </c>
      <c r="D176" s="590">
        <v>44.1</v>
      </c>
      <c r="E176" s="293"/>
      <c r="F176" s="671">
        <v>54.3</v>
      </c>
      <c r="G176" s="671">
        <v>54.3</v>
      </c>
      <c r="H176" s="671">
        <v>54.3</v>
      </c>
      <c r="I176" s="671">
        <v>54.3</v>
      </c>
      <c r="J176" s="671">
        <v>54.3</v>
      </c>
    </row>
    <row r="177" spans="1:10" s="23" customFormat="1">
      <c r="A177" s="667" t="s">
        <v>177</v>
      </c>
      <c r="B177" s="590">
        <v>0.3</v>
      </c>
      <c r="C177" s="590">
        <v>2.4</v>
      </c>
      <c r="D177" s="590">
        <v>1.9</v>
      </c>
      <c r="E177" s="728"/>
      <c r="F177" s="676">
        <v>0.8</v>
      </c>
      <c r="G177" s="676">
        <v>0.8</v>
      </c>
      <c r="H177" s="676">
        <v>0.8</v>
      </c>
      <c r="I177" s="676">
        <v>0.8</v>
      </c>
      <c r="J177" s="676">
        <v>0.8</v>
      </c>
    </row>
    <row r="178" spans="1:10" s="23" customFormat="1">
      <c r="A178" s="677" t="s">
        <v>178</v>
      </c>
      <c r="B178" s="595">
        <v>21.9</v>
      </c>
      <c r="C178" s="595">
        <v>20.8</v>
      </c>
      <c r="D178" s="595">
        <v>2.5</v>
      </c>
      <c r="E178" s="729"/>
      <c r="F178" s="678">
        <v>8.1999999999999993</v>
      </c>
      <c r="G178" s="678">
        <v>8.1999999999999993</v>
      </c>
      <c r="H178" s="678">
        <v>8.1999999999999993</v>
      </c>
      <c r="I178" s="678">
        <v>8.1999999999999993</v>
      </c>
      <c r="J178" s="678">
        <v>8.1999999999999993</v>
      </c>
    </row>
    <row r="180" spans="1:10" ht="20.25">
      <c r="A180" s="567"/>
    </row>
  </sheetData>
  <pageMargins left="0.7" right="0.7" top="0.75" bottom="0.75" header="0.3" footer="0.3"/>
  <pageSetup paperSize="9" orientation="portrait"/>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599"/>
  <sheetViews>
    <sheetView workbookViewId="0">
      <pane xSplit="1" ySplit="3" topLeftCell="P4" activePane="bottomRight" state="frozen"/>
      <selection pane="topRight" activeCell="C1" sqref="C1"/>
      <selection pane="bottomLeft" activeCell="A4" sqref="A4"/>
      <selection pane="bottomRight" activeCell="S19" sqref="S19"/>
    </sheetView>
  </sheetViews>
  <sheetFormatPr defaultColWidth="8.85546875" defaultRowHeight="12.75"/>
  <cols>
    <col min="1" max="1" width="48" style="48" customWidth="1"/>
    <col min="2" max="2" width="8.42578125" style="98" customWidth="1"/>
    <col min="3" max="10" width="10.28515625" style="98" customWidth="1"/>
    <col min="11" max="24" width="8.42578125" style="98" customWidth="1"/>
    <col min="25" max="27" width="11.85546875" style="88" customWidth="1"/>
    <col min="28" max="28" width="11.42578125" style="89" customWidth="1"/>
    <col min="29" max="34" width="12.42578125" style="79" customWidth="1"/>
    <col min="35" max="36" width="11.42578125" style="3" customWidth="1"/>
    <col min="37" max="16384" width="8.85546875" style="3"/>
  </cols>
  <sheetData>
    <row r="1" spans="1:102" ht="15.75">
      <c r="A1" s="282" t="s">
        <v>179</v>
      </c>
      <c r="B1" s="283">
        <f t="shared" ref="B1:J1" si="0">C1-1</f>
        <v>1989</v>
      </c>
      <c r="C1" s="283">
        <f t="shared" si="0"/>
        <v>1990</v>
      </c>
      <c r="D1" s="283">
        <f t="shared" si="0"/>
        <v>1991</v>
      </c>
      <c r="E1" s="283">
        <f t="shared" si="0"/>
        <v>1992</v>
      </c>
      <c r="F1" s="283">
        <f t="shared" si="0"/>
        <v>1993</v>
      </c>
      <c r="G1" s="283">
        <f t="shared" si="0"/>
        <v>1994</v>
      </c>
      <c r="H1" s="283">
        <f t="shared" si="0"/>
        <v>1995</v>
      </c>
      <c r="I1" s="283">
        <f t="shared" si="0"/>
        <v>1996</v>
      </c>
      <c r="J1" s="283">
        <f t="shared" si="0"/>
        <v>1997</v>
      </c>
      <c r="K1" s="283">
        <f>L1-1</f>
        <v>1998</v>
      </c>
      <c r="L1" s="283">
        <v>1999</v>
      </c>
      <c r="M1" s="283">
        <v>2000</v>
      </c>
      <c r="N1" s="283">
        <v>2001</v>
      </c>
      <c r="O1" s="283">
        <v>2002</v>
      </c>
      <c r="P1" s="283">
        <v>2003</v>
      </c>
      <c r="Q1" s="283">
        <v>2004</v>
      </c>
      <c r="R1" s="283">
        <v>2005</v>
      </c>
      <c r="S1" s="283">
        <f>R1+1</f>
        <v>2006</v>
      </c>
      <c r="T1" s="283">
        <f>S1+1</f>
        <v>2007</v>
      </c>
      <c r="U1" s="283">
        <f>T1+1</f>
        <v>2008</v>
      </c>
      <c r="V1" s="283">
        <v>2009</v>
      </c>
      <c r="W1" s="283">
        <v>2010</v>
      </c>
      <c r="X1" s="283">
        <v>2011</v>
      </c>
      <c r="Y1" s="284">
        <v>2012</v>
      </c>
      <c r="Z1" s="284">
        <v>2013</v>
      </c>
      <c r="AA1" s="284">
        <v>2014</v>
      </c>
      <c r="AB1" s="128">
        <v>2015</v>
      </c>
      <c r="AC1" s="235">
        <v>2016</v>
      </c>
      <c r="AD1" s="235">
        <v>2017</v>
      </c>
      <c r="AE1" s="235">
        <v>2018</v>
      </c>
      <c r="AF1" s="235">
        <v>2019</v>
      </c>
      <c r="AG1" s="235">
        <v>2020</v>
      </c>
      <c r="AH1" s="235">
        <v>2021</v>
      </c>
    </row>
    <row r="2" spans="1:102" ht="15.75" customHeight="1">
      <c r="A2" s="282" t="s">
        <v>180</v>
      </c>
      <c r="B2" s="285" t="s">
        <v>181</v>
      </c>
      <c r="C2" s="285" t="s">
        <v>181</v>
      </c>
      <c r="D2" s="285" t="s">
        <v>181</v>
      </c>
      <c r="E2" s="285" t="s">
        <v>181</v>
      </c>
      <c r="F2" s="285" t="s">
        <v>181</v>
      </c>
      <c r="G2" s="285" t="s">
        <v>181</v>
      </c>
      <c r="H2" s="285" t="s">
        <v>181</v>
      </c>
      <c r="I2" s="285" t="s">
        <v>181</v>
      </c>
      <c r="J2" s="285" t="s">
        <v>181</v>
      </c>
      <c r="K2" s="285" t="s">
        <v>181</v>
      </c>
      <c r="L2" s="285" t="s">
        <v>181</v>
      </c>
      <c r="M2" s="285" t="s">
        <v>181</v>
      </c>
      <c r="N2" s="285" t="s">
        <v>181</v>
      </c>
      <c r="O2" s="285" t="s">
        <v>181</v>
      </c>
      <c r="P2" s="285" t="s">
        <v>181</v>
      </c>
      <c r="Q2" s="285" t="s">
        <v>181</v>
      </c>
      <c r="R2" s="285" t="s">
        <v>181</v>
      </c>
      <c r="S2" s="285" t="s">
        <v>181</v>
      </c>
      <c r="T2" s="285" t="s">
        <v>181</v>
      </c>
      <c r="U2" s="285" t="s">
        <v>181</v>
      </c>
      <c r="V2" s="285" t="s">
        <v>181</v>
      </c>
      <c r="W2" s="285" t="s">
        <v>181</v>
      </c>
      <c r="X2" s="285" t="s">
        <v>181</v>
      </c>
      <c r="Y2" s="129" t="s">
        <v>89</v>
      </c>
      <c r="Z2" s="129" t="s">
        <v>89</v>
      </c>
      <c r="AA2" s="129" t="s">
        <v>89</v>
      </c>
      <c r="AB2" s="286" t="s">
        <v>89</v>
      </c>
      <c r="AC2" s="236" t="s">
        <v>90</v>
      </c>
      <c r="AD2" s="236" t="s">
        <v>90</v>
      </c>
      <c r="AE2" s="236" t="s">
        <v>90</v>
      </c>
      <c r="AF2" s="236" t="s">
        <v>90</v>
      </c>
      <c r="AG2" s="236" t="s">
        <v>90</v>
      </c>
      <c r="AH2" s="236" t="s">
        <v>90</v>
      </c>
    </row>
    <row r="3" spans="1:102" ht="38.25">
      <c r="A3" s="287" t="s">
        <v>182</v>
      </c>
      <c r="B3" s="285"/>
      <c r="C3" s="285" t="s">
        <v>419</v>
      </c>
      <c r="D3" s="285" t="s">
        <v>419</v>
      </c>
      <c r="E3" s="285" t="s">
        <v>419</v>
      </c>
      <c r="F3" s="285" t="s">
        <v>419</v>
      </c>
      <c r="G3" s="285" t="s">
        <v>420</v>
      </c>
      <c r="H3" s="285" t="s">
        <v>421</v>
      </c>
      <c r="I3" s="285" t="s">
        <v>421</v>
      </c>
      <c r="J3" s="285" t="s">
        <v>421</v>
      </c>
      <c r="K3" s="285"/>
      <c r="L3" s="285"/>
      <c r="M3" s="285"/>
      <c r="N3" s="285"/>
      <c r="O3" s="285"/>
      <c r="P3" s="285"/>
      <c r="Q3" s="285"/>
      <c r="R3" s="285"/>
      <c r="S3" s="285"/>
      <c r="T3" s="285"/>
      <c r="U3" s="285"/>
      <c r="V3" s="285"/>
      <c r="W3" s="285"/>
      <c r="X3" s="285"/>
      <c r="Y3" s="789" t="s">
        <v>623</v>
      </c>
      <c r="Z3" s="73" t="s">
        <v>622</v>
      </c>
      <c r="AA3" s="789" t="s">
        <v>624</v>
      </c>
      <c r="AB3" s="789" t="s">
        <v>625</v>
      </c>
      <c r="AC3" s="237" t="s">
        <v>94</v>
      </c>
      <c r="AD3" s="237" t="s">
        <v>94</v>
      </c>
      <c r="AE3" s="237" t="s">
        <v>94</v>
      </c>
      <c r="AF3" s="237" t="s">
        <v>94</v>
      </c>
      <c r="AG3" s="237" t="s">
        <v>94</v>
      </c>
      <c r="AH3" s="237" t="s">
        <v>94</v>
      </c>
    </row>
    <row r="4" spans="1:102">
      <c r="A4" s="287"/>
      <c r="B4" s="288"/>
      <c r="C4" s="288"/>
      <c r="D4" s="288"/>
      <c r="E4" s="288"/>
      <c r="F4" s="288"/>
      <c r="G4" s="288"/>
      <c r="H4" s="288"/>
      <c r="I4" s="288"/>
      <c r="J4" s="288"/>
      <c r="K4" s="288"/>
      <c r="L4" s="288"/>
      <c r="M4" s="288"/>
      <c r="N4" s="288"/>
      <c r="O4" s="288"/>
      <c r="P4" s="288"/>
      <c r="Q4" s="288"/>
      <c r="R4" s="288"/>
      <c r="S4" s="288"/>
      <c r="T4" s="288"/>
      <c r="U4" s="288"/>
      <c r="V4" s="288"/>
      <c r="W4" s="288"/>
      <c r="X4" s="288"/>
      <c r="Y4" s="286"/>
      <c r="Z4" s="286"/>
      <c r="AA4" s="286"/>
      <c r="AB4" s="286"/>
      <c r="AC4" s="237"/>
      <c r="AD4" s="237"/>
      <c r="AE4" s="237"/>
      <c r="AF4" s="237"/>
      <c r="AG4" s="237"/>
      <c r="AH4" s="237"/>
    </row>
    <row r="5" spans="1:102">
      <c r="A5" s="546" t="s">
        <v>606</v>
      </c>
      <c r="B5" s="289"/>
      <c r="C5" s="289"/>
      <c r="D5" s="289"/>
      <c r="E5" s="289"/>
      <c r="F5" s="289"/>
      <c r="G5" s="289"/>
      <c r="H5" s="289"/>
      <c r="I5" s="289"/>
      <c r="J5" s="289"/>
      <c r="K5" s="289"/>
      <c r="L5" s="289"/>
      <c r="M5" s="289"/>
      <c r="N5" s="289"/>
      <c r="O5" s="289"/>
      <c r="P5" s="289"/>
      <c r="Q5" s="289"/>
      <c r="R5" s="289"/>
      <c r="S5" s="289"/>
      <c r="T5" s="289"/>
      <c r="U5" s="289"/>
      <c r="V5" s="289"/>
      <c r="W5" s="289"/>
      <c r="X5" s="289"/>
      <c r="Y5" s="290">
        <f>'Rev (Tb8)'!B5</f>
        <v>9418.9</v>
      </c>
      <c r="Z5" s="290">
        <f>'Rev (Tb8)'!C5</f>
        <v>9897.5</v>
      </c>
      <c r="AA5" s="290">
        <f>'Rev (Tb8)'!D5</f>
        <v>11874.9</v>
      </c>
      <c r="AB5" s="290">
        <f>'Rev (Tb8)'!E5</f>
        <v>11003.1</v>
      </c>
      <c r="AC5" s="238">
        <f>'Rev (Tb8)'!F5</f>
        <v>11082.3</v>
      </c>
      <c r="AD5" s="238">
        <f>'Rev (Tb8)'!G5</f>
        <v>11473.1</v>
      </c>
      <c r="AE5" s="238">
        <f>'Rev (Tb8)'!H5</f>
        <v>11138.8</v>
      </c>
      <c r="AF5" s="238">
        <f>'Rev (Tb8)'!I5</f>
        <v>11645.8</v>
      </c>
      <c r="AG5" s="238">
        <f>'Rev (Tb8)'!J5</f>
        <v>12210.3</v>
      </c>
      <c r="AH5" s="238">
        <f>'Rev (Tb8)'!K5</f>
        <v>12907.4</v>
      </c>
    </row>
    <row r="6" spans="1:102" s="55" customFormat="1">
      <c r="A6" s="291" t="s">
        <v>183</v>
      </c>
      <c r="B6" s="292">
        <v>1013.9</v>
      </c>
      <c r="C6" s="292">
        <v>988.9</v>
      </c>
      <c r="D6" s="292">
        <v>1026.2</v>
      </c>
      <c r="E6" s="292">
        <v>1125.5</v>
      </c>
      <c r="F6" s="292">
        <v>1308.7</v>
      </c>
      <c r="G6" s="292">
        <v>1451.7</v>
      </c>
      <c r="H6" s="292">
        <v>1721.6</v>
      </c>
      <c r="I6" s="292">
        <v>1897.7</v>
      </c>
      <c r="J6" s="292">
        <v>2201.8000000000002</v>
      </c>
      <c r="K6" s="292">
        <v>2352.9</v>
      </c>
      <c r="L6" s="292">
        <v>2569</v>
      </c>
      <c r="M6" s="292">
        <v>2975.8</v>
      </c>
      <c r="N6" s="292">
        <v>3184.8</v>
      </c>
      <c r="O6" s="292">
        <v>3286.4</v>
      </c>
      <c r="P6" s="292">
        <v>3650.1</v>
      </c>
      <c r="Q6" s="292">
        <v>4349.6000000000004</v>
      </c>
      <c r="R6" s="292">
        <v>5326.8</v>
      </c>
      <c r="S6" s="292">
        <v>6311.6</v>
      </c>
      <c r="T6" s="292">
        <v>7028.6</v>
      </c>
      <c r="U6" s="292">
        <v>7073.3</v>
      </c>
      <c r="V6" s="292">
        <v>6651.3</v>
      </c>
      <c r="W6" s="292">
        <v>8278.9</v>
      </c>
      <c r="X6" s="292">
        <v>9304.9</v>
      </c>
      <c r="Y6" s="292">
        <v>9566</v>
      </c>
      <c r="Z6" s="292">
        <v>9832.7000000000007</v>
      </c>
      <c r="AA6" s="292">
        <v>11497.6</v>
      </c>
      <c r="AB6" s="292">
        <v>10963.5</v>
      </c>
      <c r="AC6" s="239"/>
      <c r="AD6" s="239"/>
      <c r="AE6" s="239"/>
      <c r="AF6" s="239"/>
      <c r="AG6" s="239"/>
      <c r="AH6" s="239"/>
      <c r="AI6" s="94"/>
      <c r="AJ6" s="94"/>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row>
    <row r="7" spans="1:102">
      <c r="A7" s="287"/>
      <c r="B7" s="293"/>
      <c r="C7" s="293"/>
      <c r="D7" s="293"/>
      <c r="E7" s="293"/>
      <c r="F7" s="293"/>
      <c r="G7" s="293"/>
      <c r="H7" s="293"/>
      <c r="I7" s="293"/>
      <c r="J7" s="293"/>
      <c r="K7" s="293"/>
      <c r="L7" s="293"/>
      <c r="M7" s="293"/>
      <c r="N7" s="293"/>
      <c r="O7" s="293"/>
      <c r="P7" s="293"/>
      <c r="Q7" s="293"/>
      <c r="R7" s="293"/>
      <c r="S7" s="293"/>
      <c r="T7" s="293"/>
      <c r="U7" s="293"/>
      <c r="V7" s="293"/>
      <c r="W7" s="293"/>
      <c r="X7" s="293"/>
      <c r="Y7" s="294"/>
      <c r="Z7" s="294"/>
      <c r="AA7" s="294"/>
      <c r="AB7" s="294"/>
      <c r="AC7" s="240"/>
      <c r="AD7" s="240"/>
      <c r="AE7" s="240"/>
      <c r="AF7" s="240"/>
      <c r="AG7" s="240"/>
      <c r="AH7" s="240"/>
      <c r="AK7" s="20"/>
      <c r="AL7" s="20"/>
      <c r="AM7" s="20"/>
      <c r="AN7" s="20"/>
      <c r="AO7" s="20"/>
      <c r="AP7" s="20"/>
      <c r="AQ7" s="20"/>
      <c r="AR7" s="20"/>
    </row>
    <row r="8" spans="1:102" s="45" customFormat="1">
      <c r="A8" s="295" t="s">
        <v>117</v>
      </c>
      <c r="B8" s="296"/>
      <c r="C8" s="296"/>
      <c r="D8" s="296"/>
      <c r="E8" s="296"/>
      <c r="F8" s="296"/>
      <c r="G8" s="296"/>
      <c r="H8" s="296"/>
      <c r="I8" s="296"/>
      <c r="J8" s="296"/>
      <c r="K8" s="296"/>
      <c r="L8" s="296"/>
      <c r="M8" s="296"/>
      <c r="N8" s="296"/>
      <c r="O8" s="296"/>
      <c r="P8" s="296"/>
      <c r="Q8" s="296"/>
      <c r="R8" s="296"/>
      <c r="S8" s="296"/>
      <c r="T8" s="296"/>
      <c r="U8" s="296"/>
      <c r="V8" s="296"/>
      <c r="W8" s="296"/>
      <c r="X8" s="296"/>
      <c r="Y8" s="82">
        <f>'Rev (Tb8)'!B7</f>
        <v>8219</v>
      </c>
      <c r="Z8" s="82">
        <f>'Rev (Tb8)'!C7</f>
        <v>8879.6</v>
      </c>
      <c r="AA8" s="82">
        <f>'Rev (Tb8)'!D7</f>
        <v>10232.1</v>
      </c>
      <c r="AB8" s="82">
        <f>'Rev (Tb8)'!E7</f>
        <v>9157.6</v>
      </c>
      <c r="AC8" s="241">
        <f>'Rev (Tb8)'!F7</f>
        <v>8453.2000000000007</v>
      </c>
      <c r="AD8" s="241">
        <f>'Rev (Tb8)'!G7</f>
        <v>9182.2000000000007</v>
      </c>
      <c r="AE8" s="241">
        <f>'Rev (Tb8)'!H7</f>
        <v>9729.9</v>
      </c>
      <c r="AF8" s="241">
        <f>'Rev (Tb8)'!I7</f>
        <v>10316.700000000001</v>
      </c>
      <c r="AG8" s="241">
        <f>'Rev (Tb8)'!J7</f>
        <v>10918.2</v>
      </c>
      <c r="AH8" s="241">
        <f>'Rev (Tb8)'!K7</f>
        <v>11592.2</v>
      </c>
      <c r="AI8" s="3"/>
      <c r="AJ8" s="3"/>
      <c r="AK8" s="3"/>
      <c r="AL8" s="3"/>
      <c r="AM8" s="3"/>
      <c r="AN8" s="3"/>
      <c r="AO8" s="3"/>
      <c r="AP8" s="3"/>
      <c r="AQ8" s="3"/>
      <c r="AR8" s="3"/>
    </row>
    <row r="9" spans="1:102">
      <c r="A9" s="297" t="s">
        <v>117</v>
      </c>
      <c r="B9" s="298">
        <v>689.2</v>
      </c>
      <c r="C9" s="298">
        <v>591.6</v>
      </c>
      <c r="D9" s="298">
        <v>624.20000000000005</v>
      </c>
      <c r="E9" s="298">
        <v>762.4</v>
      </c>
      <c r="F9" s="298">
        <v>977.9</v>
      </c>
      <c r="G9" s="298">
        <v>1124.2</v>
      </c>
      <c r="H9" s="298">
        <v>1207.2</v>
      </c>
      <c r="I9" s="298">
        <v>1526.3</v>
      </c>
      <c r="J9" s="298">
        <v>1674.6</v>
      </c>
      <c r="K9" s="298">
        <v>1603</v>
      </c>
      <c r="L9" s="298">
        <v>1920.7</v>
      </c>
      <c r="M9" s="298">
        <v>2314.9</v>
      </c>
      <c r="N9" s="298">
        <v>2294.3000000000002</v>
      </c>
      <c r="O9" s="298">
        <v>2369.9</v>
      </c>
      <c r="P9" s="298">
        <v>2677.9</v>
      </c>
      <c r="Q9" s="298">
        <v>3220.1</v>
      </c>
      <c r="R9" s="298">
        <v>3744</v>
      </c>
      <c r="S9" s="298">
        <v>4944.8</v>
      </c>
      <c r="T9" s="298">
        <v>5854</v>
      </c>
      <c r="U9" s="298">
        <v>5756.1</v>
      </c>
      <c r="V9" s="298">
        <v>4974.5</v>
      </c>
      <c r="W9" s="298">
        <v>6434.7</v>
      </c>
      <c r="X9" s="298">
        <v>7904.2</v>
      </c>
      <c r="Y9" s="299">
        <v>8148.3</v>
      </c>
      <c r="Z9" s="299">
        <v>8588.5</v>
      </c>
      <c r="AA9" s="299">
        <v>9596</v>
      </c>
      <c r="AB9" s="790">
        <v>8797.6</v>
      </c>
      <c r="AC9" s="242"/>
      <c r="AD9" s="242"/>
      <c r="AE9" s="242"/>
      <c r="AF9" s="242"/>
      <c r="AG9" s="242"/>
      <c r="AH9" s="242"/>
    </row>
    <row r="10" spans="1:102">
      <c r="A10" s="300" t="s">
        <v>184</v>
      </c>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97">
        <f>'Rev (Tb8)'!B11</f>
        <v>2645.1</v>
      </c>
      <c r="Z10" s="97">
        <f>'Rev (Tb8)'!C11</f>
        <v>2808.4</v>
      </c>
      <c r="AA10" s="97">
        <f>'Rev (Tb8)'!D11</f>
        <v>3195.1</v>
      </c>
      <c r="AB10" s="97">
        <f>'Rev (Tb8)'!E11</f>
        <v>3037.1</v>
      </c>
      <c r="AC10" s="240">
        <f>'Rev (Tb8)'!F11</f>
        <v>2849.1</v>
      </c>
      <c r="AD10" s="240">
        <f>'Rev (Tb8)'!G11</f>
        <v>3035.7</v>
      </c>
      <c r="AE10" s="240">
        <f>'Rev (Tb8)'!H11</f>
        <v>3091.3</v>
      </c>
      <c r="AF10" s="240">
        <f>'Rev (Tb8)'!I11</f>
        <v>3199.8</v>
      </c>
      <c r="AG10" s="240">
        <f>'Rev (Tb8)'!J11</f>
        <v>3238.2</v>
      </c>
      <c r="AH10" s="240">
        <f>'Rev (Tb8)'!K11</f>
        <v>3460.3</v>
      </c>
    </row>
    <row r="11" spans="1:102">
      <c r="A11" s="301" t="s">
        <v>184</v>
      </c>
      <c r="B11" s="302">
        <v>172.7</v>
      </c>
      <c r="C11" s="302">
        <v>186.2</v>
      </c>
      <c r="D11" s="302">
        <v>206.2</v>
      </c>
      <c r="E11" s="302">
        <v>235.5</v>
      </c>
      <c r="F11" s="302">
        <v>188.9</v>
      </c>
      <c r="G11" s="302">
        <v>193.7</v>
      </c>
      <c r="H11" s="302">
        <v>257.8</v>
      </c>
      <c r="I11" s="302">
        <v>317.3</v>
      </c>
      <c r="J11" s="302">
        <v>367.7</v>
      </c>
      <c r="K11" s="302">
        <v>448.7</v>
      </c>
      <c r="L11" s="302">
        <v>524.4</v>
      </c>
      <c r="M11" s="302">
        <v>544</v>
      </c>
      <c r="N11" s="302">
        <v>598.79999999999995</v>
      </c>
      <c r="O11" s="302">
        <v>694.3</v>
      </c>
      <c r="P11" s="302">
        <v>758.4</v>
      </c>
      <c r="Q11" s="302">
        <v>826.5</v>
      </c>
      <c r="R11" s="302">
        <v>841</v>
      </c>
      <c r="S11" s="302">
        <v>907</v>
      </c>
      <c r="T11" s="302">
        <v>1006.9</v>
      </c>
      <c r="U11" s="302">
        <v>1108.8</v>
      </c>
      <c r="V11" s="302">
        <v>1241.8</v>
      </c>
      <c r="W11" s="302">
        <v>1494</v>
      </c>
      <c r="X11" s="302">
        <v>2158.8000000000002</v>
      </c>
      <c r="Y11" s="303">
        <v>2648.7</v>
      </c>
      <c r="Z11" s="303">
        <v>2808.4</v>
      </c>
      <c r="AA11" s="303">
        <v>3195.1</v>
      </c>
      <c r="AB11" s="304">
        <v>3037.1</v>
      </c>
      <c r="AC11" s="243"/>
      <c r="AD11" s="243"/>
      <c r="AE11" s="243"/>
      <c r="AF11" s="243"/>
      <c r="AG11" s="243"/>
      <c r="AH11" s="243"/>
    </row>
    <row r="12" spans="1:102">
      <c r="A12" s="305" t="s">
        <v>618</v>
      </c>
      <c r="B12" s="302"/>
      <c r="C12" s="302"/>
      <c r="D12" s="302"/>
      <c r="E12" s="302"/>
      <c r="F12" s="302"/>
      <c r="G12" s="302"/>
      <c r="H12" s="302"/>
      <c r="I12" s="302"/>
      <c r="J12" s="302"/>
      <c r="K12" s="302"/>
      <c r="L12" s="293"/>
      <c r="M12" s="293"/>
      <c r="N12" s="293"/>
      <c r="O12" s="293"/>
      <c r="P12" s="293"/>
      <c r="Q12" s="293"/>
      <c r="R12" s="293"/>
      <c r="S12" s="293"/>
      <c r="T12" s="293"/>
      <c r="U12" s="293"/>
      <c r="V12" s="293"/>
      <c r="W12" s="293"/>
      <c r="X12" s="293"/>
      <c r="Y12" s="97">
        <f>'Rev (Tb8)'!B13</f>
        <v>1740.5</v>
      </c>
      <c r="Z12" s="97">
        <f>'Rev (Tb8)'!C13</f>
        <v>2060.5</v>
      </c>
      <c r="AA12" s="97">
        <f>'Rev (Tb8)'!D13</f>
        <v>2522.4</v>
      </c>
      <c r="AB12" s="97">
        <f>'Rev (Tb8)'!E13</f>
        <v>2374.8000000000002</v>
      </c>
      <c r="AC12" s="244">
        <f>'Rev (Tb8)'!F13</f>
        <v>2230.1</v>
      </c>
      <c r="AD12" s="244">
        <f>'Rev (Tb8)'!G13</f>
        <v>2433.9</v>
      </c>
      <c r="AE12" s="244">
        <f>'Rev (Tb8)'!H13</f>
        <v>2602.3000000000002</v>
      </c>
      <c r="AF12" s="244">
        <f>'Rev (Tb8)'!I13</f>
        <v>2829.7</v>
      </c>
      <c r="AG12" s="244">
        <f>'Rev (Tb8)'!J13</f>
        <v>3069.1</v>
      </c>
      <c r="AH12" s="244">
        <f>'Rev (Tb8)'!K13</f>
        <v>3322.6</v>
      </c>
    </row>
    <row r="13" spans="1:102" s="30" customFormat="1">
      <c r="A13" s="301" t="s">
        <v>618</v>
      </c>
      <c r="B13" s="302">
        <v>85.3</v>
      </c>
      <c r="C13" s="302">
        <v>94.5</v>
      </c>
      <c r="D13" s="302">
        <v>89.9</v>
      </c>
      <c r="E13" s="302">
        <v>92</v>
      </c>
      <c r="F13" s="302">
        <v>109.6</v>
      </c>
      <c r="G13" s="302">
        <v>109.4</v>
      </c>
      <c r="H13" s="302">
        <v>99</v>
      </c>
      <c r="I13" s="302">
        <v>118</v>
      </c>
      <c r="J13" s="302">
        <v>150.1</v>
      </c>
      <c r="K13" s="302">
        <v>185.8</v>
      </c>
      <c r="L13" s="302">
        <v>246.4</v>
      </c>
      <c r="M13" s="302">
        <v>265.39999999999998</v>
      </c>
      <c r="N13" s="302">
        <v>252</v>
      </c>
      <c r="O13" s="302">
        <v>310.89999999999998</v>
      </c>
      <c r="P13" s="302">
        <v>334.5</v>
      </c>
      <c r="Q13" s="302">
        <v>436.7</v>
      </c>
      <c r="R13" s="302">
        <v>516.5</v>
      </c>
      <c r="S13" s="302">
        <v>550.6</v>
      </c>
      <c r="T13" s="302">
        <v>723.7</v>
      </c>
      <c r="U13" s="302">
        <v>888.1</v>
      </c>
      <c r="V13" s="302">
        <v>1121.4000000000001</v>
      </c>
      <c r="W13" s="302">
        <v>1192.0999999999999</v>
      </c>
      <c r="X13" s="302">
        <v>1543.4</v>
      </c>
      <c r="Y13" s="303">
        <v>1744.5</v>
      </c>
      <c r="Z13" s="303">
        <v>2060.5</v>
      </c>
      <c r="AA13" s="303">
        <v>2522.6</v>
      </c>
      <c r="AB13" s="303">
        <v>2374.8000000000002</v>
      </c>
      <c r="AC13" s="245"/>
      <c r="AD13" s="245"/>
      <c r="AE13" s="245"/>
      <c r="AF13" s="245"/>
      <c r="AG13" s="245"/>
      <c r="AH13" s="245"/>
      <c r="AI13" s="3"/>
      <c r="AJ13" s="3"/>
      <c r="AK13" s="42"/>
      <c r="AL13" s="42"/>
      <c r="AM13" s="42"/>
      <c r="AN13" s="42"/>
      <c r="AO13" s="42"/>
      <c r="AP13" s="42"/>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row>
    <row r="14" spans="1:102">
      <c r="A14" s="306" t="s">
        <v>185</v>
      </c>
      <c r="B14" s="302"/>
      <c r="C14" s="302"/>
      <c r="D14" s="302"/>
      <c r="E14" s="302"/>
      <c r="F14" s="302"/>
      <c r="G14" s="302"/>
      <c r="H14" s="302"/>
      <c r="I14" s="302"/>
      <c r="J14" s="302"/>
      <c r="K14" s="302"/>
      <c r="L14" s="293"/>
      <c r="M14" s="293"/>
      <c r="N14" s="293"/>
      <c r="O14" s="293"/>
      <c r="P14" s="293"/>
      <c r="Q14" s="293"/>
      <c r="R14" s="293"/>
      <c r="S14" s="293"/>
      <c r="T14" s="293"/>
      <c r="U14" s="293"/>
      <c r="V14" s="293"/>
      <c r="W14" s="293"/>
      <c r="X14" s="293"/>
      <c r="Y14" s="97">
        <f>'Rev (Tb8)'!B14</f>
        <v>981.1</v>
      </c>
      <c r="Z14" s="97">
        <f>'Rev (Tb8)'!C14</f>
        <v>666.7</v>
      </c>
      <c r="AA14" s="97">
        <f>'Rev (Tb8)'!D14</f>
        <v>794.2</v>
      </c>
      <c r="AB14" s="97">
        <f>'Rev (Tb8)'!E14</f>
        <v>195.4</v>
      </c>
      <c r="AC14" s="244">
        <f>'Rev (Tb8)'!F14</f>
        <v>21.9</v>
      </c>
      <c r="AD14" s="244">
        <f>'Rev (Tb8)'!G14</f>
        <v>77.099999999999994</v>
      </c>
      <c r="AE14" s="244">
        <f>'Rev (Tb8)'!H14</f>
        <v>183.6</v>
      </c>
      <c r="AF14" s="244">
        <f>'Rev (Tb8)'!I14</f>
        <v>185.2</v>
      </c>
      <c r="AG14" s="244">
        <f>'Rev (Tb8)'!J14</f>
        <v>159.30000000000001</v>
      </c>
      <c r="AH14" s="244">
        <f>'Rev (Tb8)'!K14</f>
        <v>182.3</v>
      </c>
    </row>
    <row r="15" spans="1:102" s="30" customFormat="1">
      <c r="A15" s="307" t="s">
        <v>185</v>
      </c>
      <c r="B15" s="302">
        <v>102.9</v>
      </c>
      <c r="C15" s="318" t="s">
        <v>128</v>
      </c>
      <c r="D15" s="318" t="s">
        <v>128</v>
      </c>
      <c r="E15" s="302">
        <v>66.900000000000006</v>
      </c>
      <c r="F15" s="302">
        <v>260</v>
      </c>
      <c r="G15" s="302">
        <v>272.39999999999998</v>
      </c>
      <c r="H15" s="302">
        <v>256.7</v>
      </c>
      <c r="I15" s="302">
        <v>405.4</v>
      </c>
      <c r="J15" s="302">
        <v>390</v>
      </c>
      <c r="K15" s="302">
        <v>245.1</v>
      </c>
      <c r="L15" s="302">
        <v>258.7</v>
      </c>
      <c r="M15" s="302">
        <v>426.9</v>
      </c>
      <c r="N15" s="302">
        <v>434.9</v>
      </c>
      <c r="O15" s="302">
        <v>258.89999999999998</v>
      </c>
      <c r="P15" s="302">
        <v>396.5</v>
      </c>
      <c r="Q15" s="302">
        <v>634.29999999999995</v>
      </c>
      <c r="R15" s="302">
        <v>1076.8</v>
      </c>
      <c r="S15" s="302">
        <v>1946.5</v>
      </c>
      <c r="T15" s="302">
        <v>2333.9</v>
      </c>
      <c r="U15" s="302">
        <v>1961.8</v>
      </c>
      <c r="V15" s="302">
        <v>693.1</v>
      </c>
      <c r="W15" s="302">
        <v>1476.3</v>
      </c>
      <c r="X15" s="302">
        <v>1903.2</v>
      </c>
      <c r="Y15" s="303">
        <v>981.1</v>
      </c>
      <c r="Z15" s="303">
        <v>666.7</v>
      </c>
      <c r="AA15" s="303">
        <v>794.2</v>
      </c>
      <c r="AB15" s="308">
        <v>195.4</v>
      </c>
      <c r="AC15" s="246"/>
      <c r="AD15" s="246" t="s">
        <v>128</v>
      </c>
      <c r="AE15" s="246" t="s">
        <v>128</v>
      </c>
      <c r="AF15" s="246" t="s">
        <v>128</v>
      </c>
      <c r="AG15" s="246" t="s">
        <v>128</v>
      </c>
      <c r="AH15" s="246" t="s">
        <v>128</v>
      </c>
      <c r="AI15" s="3"/>
      <c r="AJ15" s="3"/>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row>
    <row r="16" spans="1:102">
      <c r="A16" s="300" t="s">
        <v>186</v>
      </c>
      <c r="B16" s="302"/>
      <c r="C16" s="302"/>
      <c r="D16" s="302"/>
      <c r="E16" s="302"/>
      <c r="F16" s="302"/>
      <c r="G16" s="302"/>
      <c r="H16" s="302"/>
      <c r="I16" s="302"/>
      <c r="J16" s="302"/>
      <c r="K16" s="302"/>
      <c r="L16" s="293"/>
      <c r="M16" s="293"/>
      <c r="N16" s="293"/>
      <c r="O16" s="293"/>
      <c r="P16" s="293"/>
      <c r="Q16" s="293"/>
      <c r="R16" s="293"/>
      <c r="S16" s="293"/>
      <c r="T16" s="293"/>
      <c r="U16" s="293"/>
      <c r="V16" s="293"/>
      <c r="W16" s="293"/>
      <c r="X16" s="293"/>
      <c r="Y16" s="97">
        <f>'Rev (Tb8)'!B15</f>
        <v>11.4</v>
      </c>
      <c r="Z16" s="97">
        <f>'Rev (Tb8)'!C15</f>
        <v>18.600000000000001</v>
      </c>
      <c r="AA16" s="97">
        <f>'Rev (Tb8)'!D15</f>
        <v>22.4</v>
      </c>
      <c r="AB16" s="97">
        <f>'Rev (Tb8)'!E15</f>
        <v>30.8</v>
      </c>
      <c r="AC16" s="244">
        <f>'Rev (Tb8)'!F15</f>
        <v>43.2</v>
      </c>
      <c r="AD16" s="244">
        <f>'Rev (Tb8)'!G15</f>
        <v>44</v>
      </c>
      <c r="AE16" s="244">
        <f>'Rev (Tb8)'!H15</f>
        <v>48.3</v>
      </c>
      <c r="AF16" s="244">
        <f>'Rev (Tb8)'!I15</f>
        <v>52.6</v>
      </c>
      <c r="AG16" s="244">
        <f>'Rev (Tb8)'!J15</f>
        <v>57</v>
      </c>
      <c r="AH16" s="244">
        <f>'Rev (Tb8)'!K15</f>
        <v>61.7</v>
      </c>
    </row>
    <row r="17" spans="1:86" s="30" customFormat="1">
      <c r="A17" s="307" t="s">
        <v>187</v>
      </c>
      <c r="B17" s="318" t="s">
        <v>128</v>
      </c>
      <c r="C17" s="318" t="s">
        <v>128</v>
      </c>
      <c r="D17" s="318" t="s">
        <v>128</v>
      </c>
      <c r="E17" s="318" t="s">
        <v>128</v>
      </c>
      <c r="F17" s="318" t="s">
        <v>128</v>
      </c>
      <c r="G17" s="318" t="s">
        <v>128</v>
      </c>
      <c r="H17" s="318" t="s">
        <v>128</v>
      </c>
      <c r="I17" s="318" t="s">
        <v>128</v>
      </c>
      <c r="J17" s="318" t="s">
        <v>128</v>
      </c>
      <c r="K17" s="318" t="s">
        <v>128</v>
      </c>
      <c r="L17" s="302">
        <v>7.1</v>
      </c>
      <c r="M17" s="302">
        <v>108.5</v>
      </c>
      <c r="N17" s="302">
        <v>120.2</v>
      </c>
      <c r="O17" s="302">
        <v>105.9</v>
      </c>
      <c r="P17" s="302">
        <v>101.8</v>
      </c>
      <c r="Q17" s="302">
        <v>101.3</v>
      </c>
      <c r="R17" s="302">
        <v>73.099999999999994</v>
      </c>
      <c r="S17" s="302">
        <v>56.1</v>
      </c>
      <c r="T17" s="302">
        <v>56.6</v>
      </c>
      <c r="U17" s="302">
        <v>11.4</v>
      </c>
      <c r="V17" s="302" t="s">
        <v>128</v>
      </c>
      <c r="W17" s="302" t="s">
        <v>128</v>
      </c>
      <c r="X17" s="302" t="s">
        <v>128</v>
      </c>
      <c r="Y17" s="309" t="s">
        <v>128</v>
      </c>
      <c r="Z17" s="309" t="s">
        <v>128</v>
      </c>
      <c r="AA17" s="309" t="s">
        <v>128</v>
      </c>
      <c r="AB17" s="310" t="s">
        <v>128</v>
      </c>
      <c r="AC17" s="247"/>
      <c r="AD17" s="247"/>
      <c r="AE17" s="247"/>
      <c r="AF17" s="247"/>
      <c r="AG17" s="247"/>
      <c r="AH17" s="247"/>
      <c r="AI17" s="3"/>
      <c r="AJ17" s="3"/>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row>
    <row r="18" spans="1:86">
      <c r="A18" s="300" t="s">
        <v>188</v>
      </c>
      <c r="B18" s="302"/>
      <c r="C18" s="302"/>
      <c r="D18" s="302"/>
      <c r="E18" s="302"/>
      <c r="F18" s="302"/>
      <c r="G18" s="302"/>
      <c r="H18" s="302"/>
      <c r="I18" s="302"/>
      <c r="J18" s="302"/>
      <c r="K18" s="302"/>
      <c r="L18" s="293"/>
      <c r="M18" s="293"/>
      <c r="N18" s="293"/>
      <c r="O18" s="293"/>
      <c r="P18" s="293"/>
      <c r="Q18" s="293"/>
      <c r="R18" s="293"/>
      <c r="S18" s="293"/>
      <c r="T18" s="293"/>
      <c r="U18" s="293"/>
      <c r="V18" s="293"/>
      <c r="W18" s="293"/>
      <c r="X18" s="293"/>
      <c r="Y18" s="97">
        <f>'Rev (Tb8)'!B16</f>
        <v>6.3</v>
      </c>
      <c r="Z18" s="97">
        <f>'Rev (Tb8)'!C16</f>
        <v>9.1999999999999993</v>
      </c>
      <c r="AA18" s="97">
        <f>'Rev (Tb8)'!D16</f>
        <v>14.9</v>
      </c>
      <c r="AB18" s="97">
        <f>'Rev (Tb8)'!E16</f>
        <v>20.5</v>
      </c>
      <c r="AC18" s="244">
        <f>'Rev (Tb8)'!F16</f>
        <v>10.3</v>
      </c>
      <c r="AD18" s="244">
        <f>'Rev (Tb8)'!G16</f>
        <v>10.9</v>
      </c>
      <c r="AE18" s="244">
        <f>'Rev (Tb8)'!H16</f>
        <v>12</v>
      </c>
      <c r="AF18" s="244">
        <f>'Rev (Tb8)'!I16</f>
        <v>13</v>
      </c>
      <c r="AG18" s="244">
        <f>'Rev (Tb8)'!J16</f>
        <v>14.1</v>
      </c>
      <c r="AH18" s="244">
        <f>'Rev (Tb8)'!K16</f>
        <v>15.3</v>
      </c>
    </row>
    <row r="19" spans="1:86">
      <c r="A19" s="300" t="s">
        <v>189</v>
      </c>
      <c r="B19" s="302"/>
      <c r="C19" s="302"/>
      <c r="D19" s="302"/>
      <c r="E19" s="302"/>
      <c r="F19" s="302"/>
      <c r="G19" s="302"/>
      <c r="H19" s="302"/>
      <c r="I19" s="302"/>
      <c r="J19" s="302"/>
      <c r="K19" s="302"/>
      <c r="L19" s="293"/>
      <c r="M19" s="293"/>
      <c r="N19" s="293"/>
      <c r="O19" s="293"/>
      <c r="P19" s="293"/>
      <c r="Q19" s="293"/>
      <c r="R19" s="293"/>
      <c r="S19" s="293"/>
      <c r="T19" s="293"/>
      <c r="U19" s="293"/>
      <c r="V19" s="293"/>
      <c r="W19" s="293"/>
      <c r="X19" s="293"/>
      <c r="Y19" s="97">
        <f>'Rev (Tb8)'!B18</f>
        <v>13.3</v>
      </c>
      <c r="Z19" s="97" t="str">
        <f>'Rev (Tb8)'!C18</f>
        <v>-</v>
      </c>
      <c r="AA19" s="97" t="str">
        <f>'Rev (Tb8)'!D18</f>
        <v>-</v>
      </c>
      <c r="AB19" s="109" t="str">
        <f>'Rev (Tb8)'!E18</f>
        <v>-</v>
      </c>
      <c r="AC19" s="248" t="str">
        <f>'Rev (Tb8)'!F18</f>
        <v>-</v>
      </c>
      <c r="AD19" s="248" t="str">
        <f>'Rev (Tb8)'!G18</f>
        <v>-</v>
      </c>
      <c r="AE19" s="248" t="str">
        <f>'Rev (Tb8)'!H18</f>
        <v>-</v>
      </c>
      <c r="AF19" s="248" t="str">
        <f>'Rev (Tb8)'!I18</f>
        <v>-</v>
      </c>
      <c r="AG19" s="248" t="str">
        <f>'Rev (Tb8)'!J18</f>
        <v>-</v>
      </c>
      <c r="AH19" s="248" t="str">
        <f>'Rev (Tb8)'!K18</f>
        <v>-</v>
      </c>
    </row>
    <row r="20" spans="1:86">
      <c r="A20" s="300" t="s">
        <v>190</v>
      </c>
      <c r="B20" s="302"/>
      <c r="C20" s="302"/>
      <c r="D20" s="302"/>
      <c r="E20" s="302"/>
      <c r="F20" s="302"/>
      <c r="G20" s="302"/>
      <c r="H20" s="302"/>
      <c r="I20" s="302"/>
      <c r="J20" s="302"/>
      <c r="K20" s="302"/>
      <c r="L20" s="293"/>
      <c r="M20" s="293"/>
      <c r="N20" s="293"/>
      <c r="O20" s="293"/>
      <c r="P20" s="293"/>
      <c r="Q20" s="293"/>
      <c r="R20" s="293"/>
      <c r="S20" s="293"/>
      <c r="T20" s="293"/>
      <c r="U20" s="293"/>
      <c r="V20" s="293"/>
      <c r="W20" s="293"/>
      <c r="X20" s="293"/>
      <c r="Y20" s="97">
        <f>'Rev (Tb8)'!B19</f>
        <v>163.19999999999999</v>
      </c>
      <c r="Z20" s="97">
        <f>'Rev (Tb8)'!C19</f>
        <v>244.5</v>
      </c>
      <c r="AA20" s="97">
        <f>'Rev (Tb8)'!D19</f>
        <v>186.1</v>
      </c>
      <c r="AB20" s="109">
        <f>'Rev (Tb8)'!E19</f>
        <v>168.9</v>
      </c>
      <c r="AC20" s="248">
        <f>'Rev (Tb8)'!F19</f>
        <v>133.69999999999999</v>
      </c>
      <c r="AD20" s="248">
        <f>'Rev (Tb8)'!G19</f>
        <v>138.80000000000001</v>
      </c>
      <c r="AE20" s="248">
        <f>'Rev (Tb8)'!H19</f>
        <v>152.5</v>
      </c>
      <c r="AF20" s="248">
        <f>'Rev (Tb8)'!I19</f>
        <v>165.9</v>
      </c>
      <c r="AG20" s="248">
        <f>'Rev (Tb8)'!J19</f>
        <v>179.9</v>
      </c>
      <c r="AH20" s="248">
        <f>'Rev (Tb8)'!K19</f>
        <v>194.9</v>
      </c>
    </row>
    <row r="21" spans="1:86" s="30" customFormat="1">
      <c r="A21" s="307" t="s">
        <v>191</v>
      </c>
      <c r="B21" s="302">
        <v>9.3000000000000007</v>
      </c>
      <c r="C21" s="302">
        <v>0</v>
      </c>
      <c r="D21" s="302">
        <v>15.9</v>
      </c>
      <c r="E21" s="302">
        <v>24.3</v>
      </c>
      <c r="F21" s="302">
        <v>24.1</v>
      </c>
      <c r="G21" s="302">
        <v>26.9</v>
      </c>
      <c r="H21" s="302">
        <v>27.9</v>
      </c>
      <c r="I21" s="302">
        <v>33.6</v>
      </c>
      <c r="J21" s="302">
        <v>34.1</v>
      </c>
      <c r="K21" s="302">
        <v>42.5</v>
      </c>
      <c r="L21" s="302">
        <v>47</v>
      </c>
      <c r="M21" s="302">
        <v>53.8</v>
      </c>
      <c r="N21" s="302">
        <v>57.9</v>
      </c>
      <c r="O21" s="302">
        <v>62.1</v>
      </c>
      <c r="P21" s="302">
        <v>117.2</v>
      </c>
      <c r="Q21" s="302">
        <v>123.2</v>
      </c>
      <c r="R21" s="302">
        <v>154.69999999999999</v>
      </c>
      <c r="S21" s="302">
        <v>200.9</v>
      </c>
      <c r="T21" s="302">
        <v>199.3</v>
      </c>
      <c r="U21" s="302">
        <v>189.9</v>
      </c>
      <c r="V21" s="302">
        <v>244.4</v>
      </c>
      <c r="W21" s="302">
        <v>278.8</v>
      </c>
      <c r="X21" s="302">
        <v>290.7</v>
      </c>
      <c r="Y21" s="303">
        <v>190.7</v>
      </c>
      <c r="Z21" s="303">
        <v>244.5</v>
      </c>
      <c r="AA21" s="303">
        <v>186.1</v>
      </c>
      <c r="AB21" s="308">
        <v>168.9</v>
      </c>
      <c r="AC21" s="245"/>
      <c r="AD21" s="245"/>
      <c r="AE21" s="245"/>
      <c r="AF21" s="245"/>
      <c r="AG21" s="245"/>
      <c r="AH21" s="245"/>
      <c r="AI21" s="3"/>
      <c r="AJ21" s="3"/>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row>
    <row r="22" spans="1:86">
      <c r="A22" s="300" t="s">
        <v>192</v>
      </c>
      <c r="B22" s="302"/>
      <c r="C22" s="302"/>
      <c r="D22" s="302"/>
      <c r="E22" s="302"/>
      <c r="F22" s="302"/>
      <c r="G22" s="302"/>
      <c r="H22" s="302"/>
      <c r="I22" s="302"/>
      <c r="J22" s="302"/>
      <c r="K22" s="302"/>
      <c r="L22" s="293"/>
      <c r="M22" s="293"/>
      <c r="N22" s="293"/>
      <c r="O22" s="293"/>
      <c r="P22" s="293"/>
      <c r="Q22" s="293"/>
      <c r="R22" s="293"/>
      <c r="S22" s="293"/>
      <c r="T22" s="293"/>
      <c r="U22" s="293"/>
      <c r="V22" s="293"/>
      <c r="W22" s="293"/>
      <c r="X22" s="293"/>
      <c r="Y22" s="97">
        <f>'Rev (Tb8)'!B20</f>
        <v>67.400000000000006</v>
      </c>
      <c r="Z22" s="97">
        <f>'Rev (Tb8)'!C20</f>
        <v>38.5</v>
      </c>
      <c r="AA22" s="97">
        <f>'Rev (Tb8)'!D20</f>
        <v>43.1</v>
      </c>
      <c r="AB22" s="97">
        <f>'Rev (Tb8)'!E20</f>
        <v>66</v>
      </c>
      <c r="AC22" s="244">
        <f>'Rev (Tb8)'!F20</f>
        <v>86.4</v>
      </c>
      <c r="AD22" s="244">
        <f>'Rev (Tb8)'!G20</f>
        <v>77.8</v>
      </c>
      <c r="AE22" s="244">
        <f>'Rev (Tb8)'!H20</f>
        <v>77.8</v>
      </c>
      <c r="AF22" s="244">
        <f>'Rev (Tb8)'!I20</f>
        <v>77.8</v>
      </c>
      <c r="AG22" s="244">
        <f>'Rev (Tb8)'!J20</f>
        <v>77.8</v>
      </c>
      <c r="AH22" s="244">
        <f>'Rev (Tb8)'!K20</f>
        <v>77.8</v>
      </c>
    </row>
    <row r="23" spans="1:86" s="30" customFormat="1">
      <c r="A23" s="307" t="s">
        <v>192</v>
      </c>
      <c r="B23" s="318" t="s">
        <v>128</v>
      </c>
      <c r="C23" s="318" t="s">
        <v>128</v>
      </c>
      <c r="D23" s="318" t="s">
        <v>128</v>
      </c>
      <c r="E23" s="318" t="s">
        <v>128</v>
      </c>
      <c r="F23" s="318" t="s">
        <v>128</v>
      </c>
      <c r="G23" s="318" t="s">
        <v>128</v>
      </c>
      <c r="H23" s="318" t="s">
        <v>128</v>
      </c>
      <c r="I23" s="318" t="s">
        <v>128</v>
      </c>
      <c r="J23" s="318" t="s">
        <v>128</v>
      </c>
      <c r="K23" s="318" t="s">
        <v>128</v>
      </c>
      <c r="L23" s="302">
        <v>37</v>
      </c>
      <c r="M23" s="302">
        <v>64.2</v>
      </c>
      <c r="N23" s="302">
        <v>51.3</v>
      </c>
      <c r="O23" s="302">
        <v>21.9</v>
      </c>
      <c r="P23" s="302">
        <v>41.4</v>
      </c>
      <c r="Q23" s="302">
        <v>33.299999999999997</v>
      </c>
      <c r="R23" s="302">
        <v>17.899999999999999</v>
      </c>
      <c r="S23" s="302">
        <v>22.1</v>
      </c>
      <c r="T23" s="302">
        <v>19.3</v>
      </c>
      <c r="U23" s="302">
        <v>22</v>
      </c>
      <c r="V23" s="302">
        <v>32</v>
      </c>
      <c r="W23" s="302">
        <v>42.3</v>
      </c>
      <c r="X23" s="302">
        <v>40.4</v>
      </c>
      <c r="Y23" s="303">
        <v>67.400000000000006</v>
      </c>
      <c r="Z23" s="303">
        <v>38.5</v>
      </c>
      <c r="AA23" s="303">
        <v>42.9</v>
      </c>
      <c r="AB23" s="308">
        <v>66</v>
      </c>
      <c r="AC23" s="245"/>
      <c r="AD23" s="245"/>
      <c r="AE23" s="245"/>
      <c r="AF23" s="245"/>
      <c r="AG23" s="245"/>
      <c r="AH23" s="245"/>
      <c r="AI23" s="3"/>
      <c r="AJ23" s="3"/>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row>
    <row r="24" spans="1:86" s="30" customFormat="1">
      <c r="A24" s="307" t="s">
        <v>193</v>
      </c>
      <c r="B24" s="318" t="s">
        <v>128</v>
      </c>
      <c r="C24" s="318" t="s">
        <v>128</v>
      </c>
      <c r="D24" s="318" t="s">
        <v>128</v>
      </c>
      <c r="E24" s="318" t="s">
        <v>128</v>
      </c>
      <c r="F24" s="318" t="s">
        <v>128</v>
      </c>
      <c r="G24" s="318" t="s">
        <v>128</v>
      </c>
      <c r="H24" s="318" t="s">
        <v>128</v>
      </c>
      <c r="I24" s="318" t="s">
        <v>128</v>
      </c>
      <c r="J24" s="318" t="s">
        <v>128</v>
      </c>
      <c r="K24" s="302">
        <v>22.7</v>
      </c>
      <c r="L24" s="302">
        <v>49.6</v>
      </c>
      <c r="M24" s="302">
        <v>56.8</v>
      </c>
      <c r="N24" s="302">
        <v>51.7</v>
      </c>
      <c r="O24" s="302">
        <v>69</v>
      </c>
      <c r="P24" s="302">
        <v>55.3</v>
      </c>
      <c r="Q24" s="302">
        <v>78.599999999999994</v>
      </c>
      <c r="R24" s="302">
        <v>72.099999999999994</v>
      </c>
      <c r="S24" s="302">
        <v>92.4</v>
      </c>
      <c r="T24" s="302">
        <v>111.2</v>
      </c>
      <c r="U24" s="302">
        <v>99</v>
      </c>
      <c r="V24" s="302">
        <v>83.1</v>
      </c>
      <c r="W24" s="302">
        <v>91.7</v>
      </c>
      <c r="X24" s="302">
        <v>96.3</v>
      </c>
      <c r="Y24" s="303">
        <v>108.8</v>
      </c>
      <c r="Z24" s="303">
        <v>144.6</v>
      </c>
      <c r="AA24" s="303">
        <v>158.1</v>
      </c>
      <c r="AB24" s="308">
        <v>162.1</v>
      </c>
      <c r="AC24" s="245"/>
      <c r="AD24" s="245"/>
      <c r="AE24" s="245"/>
      <c r="AF24" s="245"/>
      <c r="AG24" s="245"/>
      <c r="AH24" s="245"/>
      <c r="AI24" s="3"/>
      <c r="AJ24" s="3"/>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row>
    <row r="25" spans="1:86" s="30" customFormat="1">
      <c r="A25" s="307" t="s">
        <v>194</v>
      </c>
      <c r="B25" s="302">
        <v>20</v>
      </c>
      <c r="C25" s="302">
        <v>27.1</v>
      </c>
      <c r="D25" s="302">
        <v>25</v>
      </c>
      <c r="E25" s="302">
        <v>26.5</v>
      </c>
      <c r="F25" s="302">
        <v>29.7</v>
      </c>
      <c r="G25" s="302">
        <v>33.6</v>
      </c>
      <c r="H25" s="302">
        <v>35.799999999999997</v>
      </c>
      <c r="I25" s="302">
        <v>37.299999999999997</v>
      </c>
      <c r="J25" s="302">
        <v>62.5</v>
      </c>
      <c r="K25" s="302">
        <v>67.8</v>
      </c>
      <c r="L25" s="302">
        <v>34.9</v>
      </c>
      <c r="M25" s="302">
        <v>58.8</v>
      </c>
      <c r="N25" s="302">
        <v>62.4</v>
      </c>
      <c r="O25" s="302">
        <v>73.900000000000006</v>
      </c>
      <c r="P25" s="302">
        <v>83.3</v>
      </c>
      <c r="Q25" s="302">
        <v>90.7</v>
      </c>
      <c r="R25" s="302">
        <v>91.9</v>
      </c>
      <c r="S25" s="302">
        <v>104</v>
      </c>
      <c r="T25" s="302">
        <v>97</v>
      </c>
      <c r="U25" s="302">
        <v>82.3</v>
      </c>
      <c r="V25" s="302">
        <v>103.9</v>
      </c>
      <c r="W25" s="302">
        <v>92.9</v>
      </c>
      <c r="X25" s="302">
        <v>111.3</v>
      </c>
      <c r="Y25" s="303">
        <v>133.9</v>
      </c>
      <c r="Z25" s="303">
        <v>118.1</v>
      </c>
      <c r="AA25" s="303">
        <v>208.5</v>
      </c>
      <c r="AB25" s="308">
        <v>211.7</v>
      </c>
      <c r="AC25" s="247"/>
      <c r="AD25" s="247"/>
      <c r="AE25" s="247"/>
      <c r="AF25" s="247"/>
      <c r="AG25" s="247"/>
      <c r="AH25" s="247"/>
      <c r="AI25" s="3"/>
      <c r="AJ25" s="3"/>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row>
    <row r="26" spans="1:86">
      <c r="A26" s="300" t="s">
        <v>195</v>
      </c>
      <c r="B26" s="302"/>
      <c r="C26" s="302"/>
      <c r="D26" s="302"/>
      <c r="E26" s="302"/>
      <c r="F26" s="302"/>
      <c r="G26" s="302"/>
      <c r="H26" s="302"/>
      <c r="I26" s="302"/>
      <c r="J26" s="302"/>
      <c r="K26" s="302"/>
      <c r="L26" s="293"/>
      <c r="M26" s="293"/>
      <c r="N26" s="293"/>
      <c r="O26" s="293"/>
      <c r="P26" s="293"/>
      <c r="Q26" s="293"/>
      <c r="R26" s="293"/>
      <c r="S26" s="293"/>
      <c r="T26" s="293"/>
      <c r="U26" s="293"/>
      <c r="V26" s="293"/>
      <c r="W26" s="293"/>
      <c r="X26" s="293"/>
      <c r="Y26" s="97">
        <f>'Rev (Tb8)'!B21</f>
        <v>0.9</v>
      </c>
      <c r="Z26" s="97">
        <f>'Rev (Tb8)'!C21</f>
        <v>2</v>
      </c>
      <c r="AA26" s="97">
        <f>'Rev (Tb8)'!D21</f>
        <v>0.7</v>
      </c>
      <c r="AB26" s="83">
        <f>'Rev (Tb8)'!E21</f>
        <v>0.6</v>
      </c>
      <c r="AC26" s="237">
        <f>'Rev (Tb8)'!F21</f>
        <v>0.4</v>
      </c>
      <c r="AD26" s="237">
        <f>'Rev (Tb8)'!G21</f>
        <v>0.5</v>
      </c>
      <c r="AE26" s="237">
        <f>'Rev (Tb8)'!H21</f>
        <v>0.8</v>
      </c>
      <c r="AF26" s="237">
        <f>'Rev (Tb8)'!I21</f>
        <v>1.3</v>
      </c>
      <c r="AG26" s="237">
        <f>'Rev (Tb8)'!J21</f>
        <v>1.8</v>
      </c>
      <c r="AH26" s="237">
        <f>'Rev (Tb8)'!K21</f>
        <v>2.4</v>
      </c>
    </row>
    <row r="27" spans="1:86">
      <c r="A27" s="300"/>
      <c r="B27" s="302"/>
      <c r="C27" s="302"/>
      <c r="D27" s="302"/>
      <c r="E27" s="302"/>
      <c r="F27" s="302"/>
      <c r="G27" s="302"/>
      <c r="H27" s="302"/>
      <c r="I27" s="302"/>
      <c r="J27" s="302"/>
      <c r="K27" s="302"/>
      <c r="L27" s="293"/>
      <c r="M27" s="293"/>
      <c r="N27" s="293"/>
      <c r="O27" s="293"/>
      <c r="P27" s="293"/>
      <c r="Q27" s="293"/>
      <c r="R27" s="293"/>
      <c r="S27" s="293"/>
      <c r="T27" s="293"/>
      <c r="U27" s="293"/>
      <c r="V27" s="293"/>
      <c r="W27" s="293"/>
      <c r="X27" s="293"/>
      <c r="Y27" s="97"/>
      <c r="Z27" s="97"/>
      <c r="AA27" s="97"/>
      <c r="AB27" s="83"/>
      <c r="AC27" s="237"/>
      <c r="AD27" s="237"/>
      <c r="AE27" s="237"/>
      <c r="AF27" s="237"/>
      <c r="AG27" s="237"/>
      <c r="AH27" s="237"/>
    </row>
    <row r="28" spans="1:86">
      <c r="A28" s="300" t="s">
        <v>132</v>
      </c>
      <c r="B28" s="302"/>
      <c r="C28" s="302"/>
      <c r="D28" s="302"/>
      <c r="E28" s="302"/>
      <c r="F28" s="302"/>
      <c r="G28" s="302"/>
      <c r="H28" s="302"/>
      <c r="I28" s="302"/>
      <c r="J28" s="302"/>
      <c r="K28" s="302"/>
      <c r="L28" s="293"/>
      <c r="M28" s="293"/>
      <c r="N28" s="293"/>
      <c r="O28" s="293"/>
      <c r="P28" s="293"/>
      <c r="Q28" s="293"/>
      <c r="R28" s="293"/>
      <c r="S28" s="293"/>
      <c r="T28" s="293"/>
      <c r="U28" s="293"/>
      <c r="V28" s="293"/>
      <c r="W28" s="293"/>
      <c r="X28" s="293"/>
      <c r="Y28" s="97">
        <f>'Rev (Tb8)'!B23</f>
        <v>3.7</v>
      </c>
      <c r="Z28" s="97">
        <f>'Rev (Tb8)'!C23</f>
        <v>6.4</v>
      </c>
      <c r="AA28" s="97">
        <f>'Rev (Tb8)'!D23</f>
        <v>14.6</v>
      </c>
      <c r="AB28" s="83">
        <f>'Rev (Tb8)'!E23</f>
        <v>18</v>
      </c>
      <c r="AC28" s="237">
        <f>'Rev (Tb8)'!F23</f>
        <v>17</v>
      </c>
      <c r="AD28" s="237">
        <f>'Rev (Tb8)'!G23</f>
        <v>17.600000000000001</v>
      </c>
      <c r="AE28" s="237">
        <f>'Rev (Tb8)'!H23</f>
        <v>19.3</v>
      </c>
      <c r="AF28" s="237">
        <f>'Rev (Tb8)'!I23</f>
        <v>21</v>
      </c>
      <c r="AG28" s="237">
        <f>'Rev (Tb8)'!J23</f>
        <v>22.8</v>
      </c>
      <c r="AH28" s="237">
        <f>'Rev (Tb8)'!K23</f>
        <v>24.7</v>
      </c>
    </row>
    <row r="29" spans="1:86">
      <c r="A29" s="300" t="s">
        <v>196</v>
      </c>
      <c r="B29" s="302"/>
      <c r="C29" s="302"/>
      <c r="D29" s="302"/>
      <c r="E29" s="302"/>
      <c r="F29" s="302"/>
      <c r="G29" s="302"/>
      <c r="H29" s="302"/>
      <c r="I29" s="302"/>
      <c r="J29" s="302"/>
      <c r="K29" s="302"/>
      <c r="L29" s="293"/>
      <c r="M29" s="293"/>
      <c r="N29" s="293"/>
      <c r="O29" s="293"/>
      <c r="P29" s="293"/>
      <c r="Q29" s="293"/>
      <c r="R29" s="293"/>
      <c r="S29" s="293"/>
      <c r="T29" s="293"/>
      <c r="U29" s="293"/>
      <c r="V29" s="293"/>
      <c r="W29" s="293"/>
      <c r="X29" s="293"/>
      <c r="Y29" s="97"/>
      <c r="Z29" s="97"/>
      <c r="AA29" s="97"/>
      <c r="AB29" s="83"/>
      <c r="AC29" s="240"/>
      <c r="AD29" s="240"/>
      <c r="AE29" s="240"/>
      <c r="AF29" s="240"/>
      <c r="AG29" s="240"/>
      <c r="AH29" s="240"/>
    </row>
    <row r="30" spans="1:86">
      <c r="A30" s="300" t="s">
        <v>197</v>
      </c>
      <c r="B30" s="302"/>
      <c r="C30" s="302"/>
      <c r="D30" s="302"/>
      <c r="E30" s="302"/>
      <c r="F30" s="302"/>
      <c r="G30" s="302"/>
      <c r="H30" s="302"/>
      <c r="I30" s="302"/>
      <c r="J30" s="302"/>
      <c r="K30" s="302"/>
      <c r="L30" s="293"/>
      <c r="M30" s="293"/>
      <c r="N30" s="293"/>
      <c r="O30" s="293"/>
      <c r="P30" s="293"/>
      <c r="Q30" s="293"/>
      <c r="R30" s="293"/>
      <c r="S30" s="293"/>
      <c r="T30" s="293"/>
      <c r="U30" s="293"/>
      <c r="V30" s="293"/>
      <c r="W30" s="293"/>
      <c r="X30" s="293"/>
      <c r="Y30" s="97">
        <f>'Rev (Tb8)'!B27</f>
        <v>1092.0999999999999</v>
      </c>
      <c r="Z30" s="97">
        <f>'Rev (Tb8)'!C27</f>
        <v>1496.1</v>
      </c>
      <c r="AA30" s="97">
        <f>'Rev (Tb8)'!D27</f>
        <v>1668.8</v>
      </c>
      <c r="AB30" s="83">
        <f>'Rev (Tb8)'!E27</f>
        <v>1567</v>
      </c>
      <c r="AC30" s="237">
        <f>'Rev (Tb8)'!F27</f>
        <v>1459</v>
      </c>
      <c r="AD30" s="237">
        <f>'Rev (Tb8)'!G27</f>
        <v>1484.7</v>
      </c>
      <c r="AE30" s="237">
        <f>'Rev (Tb8)'!H27</f>
        <v>1573.6</v>
      </c>
      <c r="AF30" s="237">
        <f>'Rev (Tb8)'!I27</f>
        <v>1672.3</v>
      </c>
      <c r="AG30" s="237">
        <f>'Rev (Tb8)'!J27</f>
        <v>1772.8</v>
      </c>
      <c r="AH30" s="237">
        <f>'Rev (Tb8)'!K27</f>
        <v>1868.1</v>
      </c>
    </row>
    <row r="31" spans="1:86" s="30" customFormat="1">
      <c r="A31" s="307" t="s">
        <v>197</v>
      </c>
      <c r="B31" s="318" t="s">
        <v>128</v>
      </c>
      <c r="C31" s="318" t="s">
        <v>128</v>
      </c>
      <c r="D31" s="318" t="s">
        <v>128</v>
      </c>
      <c r="E31" s="318" t="s">
        <v>128</v>
      </c>
      <c r="F31" s="318" t="s">
        <v>128</v>
      </c>
      <c r="G31" s="318" t="s">
        <v>128</v>
      </c>
      <c r="H31" s="318" t="s">
        <v>128</v>
      </c>
      <c r="I31" s="318" t="s">
        <v>128</v>
      </c>
      <c r="J31" s="318" t="s">
        <v>128</v>
      </c>
      <c r="K31" s="318" t="s">
        <v>128</v>
      </c>
      <c r="L31" s="302">
        <v>146</v>
      </c>
      <c r="M31" s="302">
        <v>218.2</v>
      </c>
      <c r="N31" s="302">
        <v>198.3</v>
      </c>
      <c r="O31" s="302">
        <v>289.60000000000002</v>
      </c>
      <c r="P31" s="302">
        <v>311.8</v>
      </c>
      <c r="Q31" s="302">
        <v>315.7</v>
      </c>
      <c r="R31" s="302">
        <v>326.2</v>
      </c>
      <c r="S31" s="302">
        <v>401.1</v>
      </c>
      <c r="T31" s="302">
        <v>557.5</v>
      </c>
      <c r="U31" s="302">
        <v>610.9</v>
      </c>
      <c r="V31" s="302">
        <v>703</v>
      </c>
      <c r="W31" s="302">
        <v>778.1</v>
      </c>
      <c r="X31" s="302">
        <v>525.5</v>
      </c>
      <c r="Y31" s="303">
        <v>1010</v>
      </c>
      <c r="Z31" s="303">
        <v>1217.2</v>
      </c>
      <c r="AA31" s="303">
        <v>1042</v>
      </c>
      <c r="AB31" s="308">
        <v>1214</v>
      </c>
      <c r="AC31" s="247"/>
      <c r="AD31" s="247"/>
      <c r="AE31" s="247"/>
      <c r="AF31" s="247"/>
      <c r="AG31" s="247"/>
      <c r="AH31" s="247"/>
      <c r="AI31" s="3"/>
      <c r="AJ31" s="3"/>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row>
    <row r="32" spans="1:86">
      <c r="A32" s="300" t="s">
        <v>198</v>
      </c>
      <c r="B32" s="302"/>
      <c r="C32" s="302"/>
      <c r="D32" s="302"/>
      <c r="E32" s="302"/>
      <c r="F32" s="302"/>
      <c r="G32" s="302"/>
      <c r="H32" s="302"/>
      <c r="I32" s="302"/>
      <c r="J32" s="302"/>
      <c r="K32" s="302"/>
      <c r="L32" s="293"/>
      <c r="M32" s="293"/>
      <c r="N32" s="293"/>
      <c r="O32" s="293"/>
      <c r="P32" s="293"/>
      <c r="Q32" s="293"/>
      <c r="R32" s="293"/>
      <c r="S32" s="293"/>
      <c r="T32" s="293"/>
      <c r="U32" s="293"/>
      <c r="V32" s="293"/>
      <c r="W32" s="293"/>
      <c r="X32" s="293"/>
      <c r="Y32" s="97">
        <f>'Rev (Tb8)'!B29</f>
        <v>70.2</v>
      </c>
      <c r="Z32" s="97">
        <f>'Rev (Tb8)'!C29</f>
        <v>67.3</v>
      </c>
      <c r="AA32" s="97">
        <f>'Rev (Tb8)'!D29</f>
        <v>137.30000000000001</v>
      </c>
      <c r="AB32" s="97">
        <f>'Rev (Tb8)'!E29</f>
        <v>126.1</v>
      </c>
      <c r="AC32" s="244">
        <f>'Rev (Tb8)'!F29</f>
        <v>55.8</v>
      </c>
      <c r="AD32" s="244">
        <f>'Rev (Tb8)'!G29</f>
        <v>42.9</v>
      </c>
      <c r="AE32" s="244">
        <f>'Rev (Tb8)'!H29</f>
        <v>43.4</v>
      </c>
      <c r="AF32" s="244">
        <f>'Rev (Tb8)'!I29</f>
        <v>43.9</v>
      </c>
      <c r="AG32" s="244">
        <f>'Rev (Tb8)'!J29</f>
        <v>44.4</v>
      </c>
      <c r="AH32" s="244">
        <f>'Rev (Tb8)'!K29</f>
        <v>44.9</v>
      </c>
    </row>
    <row r="33" spans="1:86">
      <c r="A33" s="300" t="s">
        <v>199</v>
      </c>
      <c r="B33" s="302"/>
      <c r="C33" s="302"/>
      <c r="D33" s="302"/>
      <c r="E33" s="302"/>
      <c r="F33" s="302"/>
      <c r="G33" s="302"/>
      <c r="H33" s="302"/>
      <c r="I33" s="302"/>
      <c r="J33" s="302"/>
      <c r="K33" s="302"/>
      <c r="L33" s="293"/>
      <c r="M33" s="293"/>
      <c r="N33" s="293"/>
      <c r="O33" s="293"/>
      <c r="P33" s="293"/>
      <c r="Q33" s="293"/>
      <c r="R33" s="293"/>
      <c r="S33" s="293"/>
      <c r="T33" s="293"/>
      <c r="U33" s="293"/>
      <c r="V33" s="293"/>
      <c r="W33" s="293"/>
      <c r="X33" s="293"/>
      <c r="Y33" s="97">
        <f>'Rev (Tb8)'!B31</f>
        <v>560.5</v>
      </c>
      <c r="Z33" s="97">
        <f>'Rev (Tb8)'!C31</f>
        <v>541.9</v>
      </c>
      <c r="AA33" s="97">
        <f>'Rev (Tb8)'!D31</f>
        <v>638.6</v>
      </c>
      <c r="AB33" s="97">
        <f>'Rev (Tb8)'!E31</f>
        <v>503.3</v>
      </c>
      <c r="AC33" s="244">
        <f>'Rev (Tb8)'!F31</f>
        <v>571.20000000000005</v>
      </c>
      <c r="AD33" s="244">
        <f>'Rev (Tb8)'!G31</f>
        <v>691.1</v>
      </c>
      <c r="AE33" s="244">
        <f>'Rev (Tb8)'!H31</f>
        <v>759.2</v>
      </c>
      <c r="AF33" s="244">
        <f>'Rev (Tb8)'!I31</f>
        <v>825.7</v>
      </c>
      <c r="AG33" s="244">
        <f>'Rev (Tb8)'!J31</f>
        <v>895.6</v>
      </c>
      <c r="AH33" s="244">
        <f>'Rev (Tb8)'!K31</f>
        <v>970</v>
      </c>
    </row>
    <row r="34" spans="1:86" s="30" customFormat="1">
      <c r="A34" s="307" t="s">
        <v>138</v>
      </c>
      <c r="B34" s="302">
        <v>82.5</v>
      </c>
      <c r="C34" s="302">
        <v>90</v>
      </c>
      <c r="D34" s="302">
        <v>79.2</v>
      </c>
      <c r="E34" s="302">
        <v>93</v>
      </c>
      <c r="F34" s="302">
        <v>92.8</v>
      </c>
      <c r="G34" s="302">
        <v>103.9</v>
      </c>
      <c r="H34" s="302">
        <v>103</v>
      </c>
      <c r="I34" s="302">
        <v>114.9</v>
      </c>
      <c r="J34" s="302">
        <v>148.6</v>
      </c>
      <c r="K34" s="302">
        <v>152.19999999999999</v>
      </c>
      <c r="L34" s="302">
        <v>141.30000000000001</v>
      </c>
      <c r="M34" s="302">
        <v>175.4</v>
      </c>
      <c r="N34" s="302">
        <v>186.5</v>
      </c>
      <c r="O34" s="302">
        <v>178.8</v>
      </c>
      <c r="P34" s="302">
        <v>174.7</v>
      </c>
      <c r="Q34" s="302">
        <v>203.1</v>
      </c>
      <c r="R34" s="302">
        <v>255.9</v>
      </c>
      <c r="S34" s="302">
        <v>324.10000000000002</v>
      </c>
      <c r="T34" s="302">
        <v>342</v>
      </c>
      <c r="U34" s="302">
        <v>365.5</v>
      </c>
      <c r="V34" s="302">
        <v>354.7</v>
      </c>
      <c r="W34" s="302">
        <v>399.2</v>
      </c>
      <c r="X34" s="302">
        <v>509.6</v>
      </c>
      <c r="Y34" s="303">
        <v>560.5</v>
      </c>
      <c r="Z34" s="303">
        <v>541.9</v>
      </c>
      <c r="AA34" s="303">
        <v>636.6</v>
      </c>
      <c r="AB34" s="308">
        <v>503.3</v>
      </c>
      <c r="AC34" s="247"/>
      <c r="AD34" s="247"/>
      <c r="AE34" s="247"/>
      <c r="AF34" s="247"/>
      <c r="AG34" s="247"/>
      <c r="AH34" s="247"/>
      <c r="AI34" s="3"/>
      <c r="AJ34" s="3"/>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row>
    <row r="35" spans="1:86">
      <c r="A35" s="300" t="s">
        <v>200</v>
      </c>
      <c r="B35" s="302"/>
      <c r="C35" s="302"/>
      <c r="D35" s="302"/>
      <c r="E35" s="302"/>
      <c r="F35" s="302"/>
      <c r="G35" s="302"/>
      <c r="H35" s="302"/>
      <c r="I35" s="302"/>
      <c r="J35" s="302"/>
      <c r="K35" s="302"/>
      <c r="L35" s="293"/>
      <c r="M35" s="293"/>
      <c r="N35" s="293"/>
      <c r="O35" s="293"/>
      <c r="P35" s="293"/>
      <c r="Q35" s="293"/>
      <c r="R35" s="293"/>
      <c r="S35" s="293"/>
      <c r="T35" s="293"/>
      <c r="U35" s="293"/>
      <c r="V35" s="293"/>
      <c r="W35" s="293"/>
      <c r="X35" s="293"/>
      <c r="Y35" s="97">
        <f>'Rev (Tb8)'!B32</f>
        <v>294.8</v>
      </c>
      <c r="Z35" s="97">
        <f>'Rev (Tb8)'!C32</f>
        <v>272.5</v>
      </c>
      <c r="AA35" s="97">
        <f>'Rev (Tb8)'!D32</f>
        <v>250.6</v>
      </c>
      <c r="AB35" s="97">
        <f>'Rev (Tb8)'!E32</f>
        <v>298.7</v>
      </c>
      <c r="AC35" s="244">
        <f>'Rev (Tb8)'!F32</f>
        <v>273.7</v>
      </c>
      <c r="AD35" s="244">
        <f>'Rev (Tb8)'!G32</f>
        <v>300.3</v>
      </c>
      <c r="AE35" s="244">
        <f>'Rev (Tb8)'!H32</f>
        <v>329.9</v>
      </c>
      <c r="AF35" s="244">
        <f>'Rev (Tb8)'!I32</f>
        <v>358.8</v>
      </c>
      <c r="AG35" s="244">
        <f>'Rev (Tb8)'!J32</f>
        <v>389.2</v>
      </c>
      <c r="AH35" s="244">
        <f>'Rev (Tb8)'!K32</f>
        <v>421.5</v>
      </c>
    </row>
    <row r="36" spans="1:86" s="30" customFormat="1">
      <c r="A36" s="307" t="s">
        <v>201</v>
      </c>
      <c r="B36" s="318" t="s">
        <v>128</v>
      </c>
      <c r="C36" s="318" t="s">
        <v>128</v>
      </c>
      <c r="D36" s="318" t="s">
        <v>128</v>
      </c>
      <c r="E36" s="318" t="s">
        <v>128</v>
      </c>
      <c r="F36" s="318" t="s">
        <v>128</v>
      </c>
      <c r="G36" s="318" t="s">
        <v>128</v>
      </c>
      <c r="H36" s="318" t="s">
        <v>128</v>
      </c>
      <c r="I36" s="318" t="s">
        <v>128</v>
      </c>
      <c r="J36" s="318" t="s">
        <v>128</v>
      </c>
      <c r="K36" s="318" t="s">
        <v>128</v>
      </c>
      <c r="L36" s="302">
        <v>37.200000000000003</v>
      </c>
      <c r="M36" s="302">
        <v>118.9</v>
      </c>
      <c r="N36" s="302">
        <v>108.4</v>
      </c>
      <c r="O36" s="302">
        <v>117</v>
      </c>
      <c r="P36" s="302">
        <v>109.8</v>
      </c>
      <c r="Q36" s="302">
        <v>123.3</v>
      </c>
      <c r="R36" s="302">
        <v>78.5</v>
      </c>
      <c r="S36" s="302">
        <v>84</v>
      </c>
      <c r="T36" s="302">
        <v>113.1</v>
      </c>
      <c r="U36" s="302">
        <v>126</v>
      </c>
      <c r="V36" s="302">
        <v>139.19999999999999</v>
      </c>
      <c r="W36" s="302">
        <v>211.3</v>
      </c>
      <c r="X36" s="302">
        <v>227.4</v>
      </c>
      <c r="Y36" s="303">
        <v>294.8</v>
      </c>
      <c r="Z36" s="303">
        <v>272.5</v>
      </c>
      <c r="AA36" s="303">
        <v>250.6</v>
      </c>
      <c r="AB36" s="308">
        <v>298.7</v>
      </c>
      <c r="AC36" s="247"/>
      <c r="AD36" s="247"/>
      <c r="AE36" s="247"/>
      <c r="AF36" s="247"/>
      <c r="AG36" s="247"/>
      <c r="AH36" s="247"/>
      <c r="AI36" s="3"/>
      <c r="AJ36" s="3"/>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row>
    <row r="37" spans="1:86">
      <c r="A37" s="300" t="s">
        <v>619</v>
      </c>
      <c r="B37" s="302"/>
      <c r="C37" s="302"/>
      <c r="D37" s="302"/>
      <c r="E37" s="302"/>
      <c r="F37" s="302"/>
      <c r="G37" s="302"/>
      <c r="H37" s="302"/>
      <c r="I37" s="302"/>
      <c r="J37" s="302"/>
      <c r="K37" s="302"/>
      <c r="L37" s="293"/>
      <c r="M37" s="293"/>
      <c r="N37" s="293"/>
      <c r="O37" s="293"/>
      <c r="P37" s="293"/>
      <c r="Q37" s="293"/>
      <c r="R37" s="293"/>
      <c r="S37" s="293"/>
      <c r="T37" s="293"/>
      <c r="U37" s="293"/>
      <c r="V37" s="293"/>
      <c r="W37" s="293"/>
      <c r="X37" s="293"/>
      <c r="Y37" s="97">
        <f>'Rev (Tb8)'!B34</f>
        <v>9.5</v>
      </c>
      <c r="Z37" s="97">
        <f>'Rev (Tb8)'!C34</f>
        <v>8.8000000000000007</v>
      </c>
      <c r="AA37" s="97">
        <f>'Rev (Tb8)'!D34</f>
        <v>12.8</v>
      </c>
      <c r="AB37" s="97">
        <f>'Rev (Tb8)'!E34</f>
        <v>9.4</v>
      </c>
      <c r="AC37" s="244">
        <f>'Rev (Tb8)'!F34</f>
        <v>8.9</v>
      </c>
      <c r="AD37" s="244">
        <f>'Rev (Tb8)'!G34</f>
        <v>42.4</v>
      </c>
      <c r="AE37" s="244">
        <f>'Rev (Tb8)'!H34</f>
        <v>46.6</v>
      </c>
      <c r="AF37" s="244">
        <f>'Rev (Tb8)'!I34</f>
        <v>50.6</v>
      </c>
      <c r="AG37" s="244">
        <f>'Rev (Tb8)'!J34</f>
        <v>54.9</v>
      </c>
      <c r="AH37" s="244">
        <f>'Rev (Tb8)'!K34</f>
        <v>59.5</v>
      </c>
    </row>
    <row r="38" spans="1:86">
      <c r="A38" s="300" t="s">
        <v>202</v>
      </c>
      <c r="B38" s="302"/>
      <c r="C38" s="302"/>
      <c r="D38" s="302"/>
      <c r="E38" s="302"/>
      <c r="F38" s="302"/>
      <c r="G38" s="302"/>
      <c r="H38" s="302"/>
      <c r="I38" s="302"/>
      <c r="J38" s="302"/>
      <c r="K38" s="302"/>
      <c r="L38" s="293"/>
      <c r="M38" s="293"/>
      <c r="N38" s="293"/>
      <c r="O38" s="293"/>
      <c r="P38" s="293"/>
      <c r="Q38" s="293"/>
      <c r="R38" s="293"/>
      <c r="S38" s="293"/>
      <c r="T38" s="293"/>
      <c r="U38" s="293"/>
      <c r="V38" s="293"/>
      <c r="W38" s="293"/>
      <c r="X38" s="293"/>
      <c r="Y38" s="97">
        <f>'Rev (Tb8)'!B35</f>
        <v>133.9</v>
      </c>
      <c r="Z38" s="97">
        <f>'Rev (Tb8)'!C35</f>
        <v>144.6</v>
      </c>
      <c r="AA38" s="97">
        <f>'Rev (Tb8)'!D35</f>
        <v>158.1</v>
      </c>
      <c r="AB38" s="97">
        <f>'Rev (Tb8)'!E35</f>
        <v>162.1</v>
      </c>
      <c r="AC38" s="244">
        <f>'Rev (Tb8)'!F35</f>
        <v>131.5</v>
      </c>
      <c r="AD38" s="244">
        <f>'Rev (Tb8)'!G35</f>
        <v>180.5</v>
      </c>
      <c r="AE38" s="244">
        <f>'Rev (Tb8)'!H35</f>
        <v>185.9</v>
      </c>
      <c r="AF38" s="244">
        <f>'Rev (Tb8)'!I35</f>
        <v>192.4</v>
      </c>
      <c r="AG38" s="244">
        <f>'Rev (Tb8)'!J35</f>
        <v>200.1</v>
      </c>
      <c r="AH38" s="244">
        <f>'Rev (Tb8)'!K35</f>
        <v>209.1</v>
      </c>
    </row>
    <row r="39" spans="1:86">
      <c r="A39" s="300" t="s">
        <v>203</v>
      </c>
      <c r="B39" s="302"/>
      <c r="C39" s="302"/>
      <c r="D39" s="302"/>
      <c r="E39" s="302"/>
      <c r="F39" s="302"/>
      <c r="G39" s="302"/>
      <c r="H39" s="302"/>
      <c r="I39" s="302"/>
      <c r="J39" s="302"/>
      <c r="K39" s="302"/>
      <c r="L39" s="293"/>
      <c r="M39" s="293"/>
      <c r="N39" s="293"/>
      <c r="O39" s="293"/>
      <c r="P39" s="293"/>
      <c r="Q39" s="293"/>
      <c r="R39" s="293"/>
      <c r="S39" s="293"/>
      <c r="T39" s="293"/>
      <c r="U39" s="293"/>
      <c r="V39" s="293"/>
      <c r="W39" s="293"/>
      <c r="X39" s="293"/>
      <c r="Y39" s="97">
        <f>'Rev (Tb8)'!B36</f>
        <v>6.5</v>
      </c>
      <c r="Z39" s="97">
        <f>'Rev (Tb8)'!C36</f>
        <v>5.9</v>
      </c>
      <c r="AA39" s="97">
        <f>'Rev (Tb8)'!D36</f>
        <v>5.8</v>
      </c>
      <c r="AB39" s="97">
        <f>'Rev (Tb8)'!E36</f>
        <v>6.2</v>
      </c>
      <c r="AC39" s="244">
        <f>'Rev (Tb8)'!F36</f>
        <v>3.9</v>
      </c>
      <c r="AD39" s="244">
        <f>'Rev (Tb8)'!G36</f>
        <v>11.3</v>
      </c>
      <c r="AE39" s="244">
        <f>'Rev (Tb8)'!H36</f>
        <v>12.4</v>
      </c>
      <c r="AF39" s="244">
        <f>'Rev (Tb8)'!I36</f>
        <v>13.5</v>
      </c>
      <c r="AG39" s="244">
        <f>'Rev (Tb8)'!J36</f>
        <v>14.6</v>
      </c>
      <c r="AH39" s="244">
        <f>'Rev (Tb8)'!K36</f>
        <v>15.8</v>
      </c>
    </row>
    <row r="40" spans="1:86">
      <c r="A40" s="300" t="s">
        <v>204</v>
      </c>
      <c r="B40" s="302"/>
      <c r="C40" s="302"/>
      <c r="D40" s="302"/>
      <c r="E40" s="302"/>
      <c r="F40" s="302"/>
      <c r="G40" s="302"/>
      <c r="H40" s="302"/>
      <c r="I40" s="302"/>
      <c r="J40" s="302"/>
      <c r="K40" s="302"/>
      <c r="L40" s="293"/>
      <c r="M40" s="293"/>
      <c r="N40" s="293"/>
      <c r="O40" s="293"/>
      <c r="P40" s="293"/>
      <c r="Q40" s="293"/>
      <c r="R40" s="293"/>
      <c r="S40" s="293"/>
      <c r="T40" s="293"/>
      <c r="U40" s="293"/>
      <c r="V40" s="293"/>
      <c r="W40" s="293"/>
      <c r="X40" s="293"/>
      <c r="Y40" s="97">
        <f>'Rev (Tb8)'!B38</f>
        <v>6.7</v>
      </c>
      <c r="Z40" s="97">
        <f>'Rev (Tb8)'!C38</f>
        <v>7.3</v>
      </c>
      <c r="AA40" s="97">
        <f>'Rev (Tb8)'!D38</f>
        <v>8.1999999999999993</v>
      </c>
      <c r="AB40" s="97">
        <f>'Rev (Tb8)'!E38</f>
        <v>5.7</v>
      </c>
      <c r="AC40" s="244">
        <f>'Rev (Tb8)'!F38</f>
        <v>7.2</v>
      </c>
      <c r="AD40" s="244">
        <f>'Rev (Tb8)'!G38</f>
        <v>7.2</v>
      </c>
      <c r="AE40" s="244">
        <f>'Rev (Tb8)'!H38</f>
        <v>7.2</v>
      </c>
      <c r="AF40" s="244">
        <f>'Rev (Tb8)'!I38</f>
        <v>7.2</v>
      </c>
      <c r="AG40" s="244">
        <f>'Rev (Tb8)'!J38</f>
        <v>7.2</v>
      </c>
      <c r="AH40" s="244">
        <f>'Rev (Tb8)'!K38</f>
        <v>7.2</v>
      </c>
    </row>
    <row r="41" spans="1:86">
      <c r="A41" s="300" t="s">
        <v>205</v>
      </c>
      <c r="B41" s="302"/>
      <c r="C41" s="302"/>
      <c r="D41" s="302"/>
      <c r="E41" s="302"/>
      <c r="F41" s="302"/>
      <c r="G41" s="302"/>
      <c r="H41" s="302"/>
      <c r="I41" s="302"/>
      <c r="J41" s="302"/>
      <c r="K41" s="302"/>
      <c r="L41" s="293"/>
      <c r="M41" s="293"/>
      <c r="N41" s="293"/>
      <c r="O41" s="293"/>
      <c r="P41" s="293"/>
      <c r="Q41" s="293"/>
      <c r="R41" s="293"/>
      <c r="S41" s="293"/>
      <c r="T41" s="293"/>
      <c r="U41" s="293"/>
      <c r="V41" s="293"/>
      <c r="W41" s="293"/>
      <c r="X41" s="293"/>
      <c r="Y41" s="97">
        <f>'Rev (Tb8)'!B39</f>
        <v>3.9</v>
      </c>
      <c r="Z41" s="97">
        <f>'Rev (Tb8)'!C39</f>
        <v>5</v>
      </c>
      <c r="AA41" s="97">
        <f>'Rev (Tb8)'!D39</f>
        <v>1</v>
      </c>
      <c r="AB41" s="97">
        <f>'Rev (Tb8)'!E39</f>
        <v>1.1000000000000001</v>
      </c>
      <c r="AC41" s="244">
        <f>'Rev (Tb8)'!F39</f>
        <v>0.9</v>
      </c>
      <c r="AD41" s="244">
        <f>'Rev (Tb8)'!G39</f>
        <v>0.8</v>
      </c>
      <c r="AE41" s="244">
        <f>'Rev (Tb8)'!H39</f>
        <v>0.8</v>
      </c>
      <c r="AF41" s="244">
        <f>'Rev (Tb8)'!I39</f>
        <v>0.8</v>
      </c>
      <c r="AG41" s="244">
        <f>'Rev (Tb8)'!J39</f>
        <v>0.8</v>
      </c>
      <c r="AH41" s="244">
        <f>'Rev (Tb8)'!K39</f>
        <v>0.8</v>
      </c>
    </row>
    <row r="42" spans="1:86">
      <c r="A42" s="300" t="s">
        <v>206</v>
      </c>
      <c r="B42" s="302"/>
      <c r="C42" s="302"/>
      <c r="D42" s="302"/>
      <c r="E42" s="302"/>
      <c r="F42" s="302"/>
      <c r="G42" s="302"/>
      <c r="H42" s="302"/>
      <c r="I42" s="302"/>
      <c r="J42" s="302"/>
      <c r="K42" s="302"/>
      <c r="L42" s="293"/>
      <c r="M42" s="293"/>
      <c r="N42" s="293"/>
      <c r="O42" s="293"/>
      <c r="P42" s="293"/>
      <c r="Q42" s="293"/>
      <c r="R42" s="293"/>
      <c r="S42" s="293"/>
      <c r="T42" s="293"/>
      <c r="U42" s="293"/>
      <c r="V42" s="293"/>
      <c r="W42" s="293"/>
      <c r="X42" s="293"/>
      <c r="Y42" s="97">
        <f>'Rev (Tb8)'!B41</f>
        <v>5</v>
      </c>
      <c r="Z42" s="97" t="str">
        <f>'Rev (Tb8)'!C41</f>
        <v>-</v>
      </c>
      <c r="AA42" s="97">
        <f>'Rev (Tb8)'!D41</f>
        <v>2.5</v>
      </c>
      <c r="AB42" s="97">
        <f>'Rev (Tb8)'!E40</f>
        <v>0.4</v>
      </c>
      <c r="AC42" s="244">
        <f>'Rev (Tb8)'!F40</f>
        <v>1.6</v>
      </c>
      <c r="AD42" s="244">
        <f>'Rev (Tb8)'!G40</f>
        <v>0.9</v>
      </c>
      <c r="AE42" s="244">
        <f>'Rev (Tb8)'!H40</f>
        <v>0.6</v>
      </c>
      <c r="AF42" s="244">
        <f>'Rev (Tb8)'!I40</f>
        <v>0.6</v>
      </c>
      <c r="AG42" s="244">
        <f>'Rev (Tb8)'!J40</f>
        <v>0.6</v>
      </c>
      <c r="AH42" s="244">
        <f>'Rev (Tb8)'!K40</f>
        <v>0.7</v>
      </c>
    </row>
    <row r="43" spans="1:86">
      <c r="A43" s="300" t="s">
        <v>196</v>
      </c>
      <c r="B43" s="302"/>
      <c r="C43" s="302"/>
      <c r="D43" s="302"/>
      <c r="E43" s="302"/>
      <c r="F43" s="302"/>
      <c r="G43" s="302"/>
      <c r="H43" s="302"/>
      <c r="I43" s="302"/>
      <c r="J43" s="302"/>
      <c r="K43" s="302"/>
      <c r="L43" s="293"/>
      <c r="M43" s="293"/>
      <c r="N43" s="293"/>
      <c r="O43" s="293"/>
      <c r="P43" s="293"/>
      <c r="Q43" s="293"/>
      <c r="R43" s="293"/>
      <c r="S43" s="293"/>
      <c r="T43" s="293"/>
      <c r="U43" s="293"/>
      <c r="V43" s="293"/>
      <c r="W43" s="293"/>
      <c r="X43" s="293"/>
      <c r="Y43" s="97"/>
      <c r="Z43" s="97"/>
      <c r="AA43" s="97"/>
      <c r="AB43" s="97"/>
      <c r="AC43" s="249" t="s">
        <v>128</v>
      </c>
      <c r="AD43" s="249" t="s">
        <v>128</v>
      </c>
      <c r="AE43" s="249" t="s">
        <v>128</v>
      </c>
      <c r="AF43" s="249" t="s">
        <v>128</v>
      </c>
      <c r="AG43" s="249" t="s">
        <v>128</v>
      </c>
      <c r="AH43" s="249" t="s">
        <v>128</v>
      </c>
    </row>
    <row r="44" spans="1:86">
      <c r="A44" s="300" t="s">
        <v>207</v>
      </c>
      <c r="B44" s="302"/>
      <c r="C44" s="302"/>
      <c r="D44" s="302"/>
      <c r="E44" s="302"/>
      <c r="F44" s="302"/>
      <c r="G44" s="302"/>
      <c r="H44" s="302"/>
      <c r="I44" s="302"/>
      <c r="J44" s="302"/>
      <c r="K44" s="302"/>
      <c r="L44" s="293"/>
      <c r="M44" s="293"/>
      <c r="N44" s="293"/>
      <c r="O44" s="293"/>
      <c r="P44" s="293"/>
      <c r="Q44" s="293"/>
      <c r="R44" s="293"/>
      <c r="S44" s="293"/>
      <c r="T44" s="293"/>
      <c r="U44" s="293"/>
      <c r="V44" s="293"/>
      <c r="W44" s="293"/>
      <c r="X44" s="293"/>
      <c r="Y44" s="97">
        <f>'Rev (Tb8)'!B45</f>
        <v>223</v>
      </c>
      <c r="Z44" s="97">
        <f>'Rev (Tb8)'!C45</f>
        <v>257.2</v>
      </c>
      <c r="AA44" s="97">
        <f>'Rev (Tb8)'!D45</f>
        <v>273.2</v>
      </c>
      <c r="AB44" s="97">
        <v>5.7</v>
      </c>
      <c r="AC44" s="250">
        <v>2.2000000000000002</v>
      </c>
      <c r="AD44" s="250">
        <v>2.9</v>
      </c>
      <c r="AE44" s="250">
        <v>3.3</v>
      </c>
      <c r="AF44" s="250">
        <v>3.2</v>
      </c>
      <c r="AG44" s="250">
        <v>3.2</v>
      </c>
      <c r="AH44" s="249" t="s">
        <v>128</v>
      </c>
    </row>
    <row r="45" spans="1:86" s="30" customFormat="1">
      <c r="A45" s="307" t="s">
        <v>207</v>
      </c>
      <c r="B45" s="302">
        <v>204.1</v>
      </c>
      <c r="C45" s="302">
        <v>181</v>
      </c>
      <c r="D45" s="302">
        <v>189.5</v>
      </c>
      <c r="E45" s="302">
        <v>197.9</v>
      </c>
      <c r="F45" s="302">
        <v>197.8</v>
      </c>
      <c r="G45" s="302">
        <v>247.1</v>
      </c>
      <c r="H45" s="302">
        <v>293.8</v>
      </c>
      <c r="I45" s="302">
        <v>341.2</v>
      </c>
      <c r="J45" s="302">
        <v>372</v>
      </c>
      <c r="K45" s="302">
        <v>397.8</v>
      </c>
      <c r="L45" s="302">
        <v>281.5</v>
      </c>
      <c r="M45" s="302">
        <v>88.8</v>
      </c>
      <c r="N45" s="302">
        <v>73.2</v>
      </c>
      <c r="O45" s="302">
        <v>79.5</v>
      </c>
      <c r="P45" s="302">
        <v>73.7</v>
      </c>
      <c r="Q45" s="302">
        <v>151.1</v>
      </c>
      <c r="R45" s="302">
        <v>101.1</v>
      </c>
      <c r="S45" s="302">
        <v>90.4</v>
      </c>
      <c r="T45" s="302">
        <v>135.9</v>
      </c>
      <c r="U45" s="302">
        <v>158</v>
      </c>
      <c r="V45" s="302">
        <v>143.69999999999999</v>
      </c>
      <c r="W45" s="302">
        <v>188.6</v>
      </c>
      <c r="X45" s="302">
        <v>281.3</v>
      </c>
      <c r="Y45" s="303">
        <v>223</v>
      </c>
      <c r="Z45" s="303">
        <v>257.2</v>
      </c>
      <c r="AA45" s="303">
        <v>273.2</v>
      </c>
      <c r="AB45" s="308">
        <v>243.4</v>
      </c>
      <c r="AC45" s="247"/>
      <c r="AD45" s="247"/>
      <c r="AE45" s="247"/>
      <c r="AF45" s="247"/>
      <c r="AG45" s="247"/>
      <c r="AH45" s="247"/>
      <c r="AI45" s="3"/>
      <c r="AJ45" s="3"/>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row>
    <row r="46" spans="1:86">
      <c r="A46" s="300" t="s">
        <v>208</v>
      </c>
      <c r="B46" s="302"/>
      <c r="C46" s="302"/>
      <c r="D46" s="302"/>
      <c r="E46" s="302"/>
      <c r="F46" s="302"/>
      <c r="G46" s="302"/>
      <c r="H46" s="302"/>
      <c r="I46" s="302"/>
      <c r="J46" s="302"/>
      <c r="K46" s="302"/>
      <c r="L46" s="293"/>
      <c r="M46" s="293"/>
      <c r="N46" s="293"/>
      <c r="O46" s="293"/>
      <c r="P46" s="293"/>
      <c r="Q46" s="293"/>
      <c r="R46" s="293"/>
      <c r="S46" s="293"/>
      <c r="T46" s="293"/>
      <c r="U46" s="293"/>
      <c r="V46" s="293"/>
      <c r="W46" s="293"/>
      <c r="X46" s="293"/>
      <c r="Y46" s="97" t="str">
        <f>'Rev (Tb8)'!B46</f>
        <v>-</v>
      </c>
      <c r="Z46" s="97">
        <f>'Rev (Tb8)'!C46</f>
        <v>6.7</v>
      </c>
      <c r="AA46" s="97">
        <f>'Rev (Tb8)'!D46</f>
        <v>7.3</v>
      </c>
      <c r="AB46" s="97">
        <f>'Rev (Tb8)'!E46</f>
        <v>5.7</v>
      </c>
      <c r="AC46" s="244">
        <f>'Rev (Tb8)'!F46</f>
        <v>2.2000000000000002</v>
      </c>
      <c r="AD46" s="244">
        <f>'Rev (Tb8)'!G46</f>
        <v>2.9</v>
      </c>
      <c r="AE46" s="244">
        <f>'Rev (Tb8)'!H46</f>
        <v>3.3</v>
      </c>
      <c r="AF46" s="244">
        <f>'Rev (Tb8)'!I46</f>
        <v>3.2</v>
      </c>
      <c r="AG46" s="244">
        <f>'Rev (Tb8)'!J46</f>
        <v>3.2</v>
      </c>
      <c r="AH46" s="244">
        <f>'Rev (Tb8)'!K46</f>
        <v>0</v>
      </c>
    </row>
    <row r="47" spans="1:86" s="30" customFormat="1">
      <c r="A47" s="307" t="s">
        <v>209</v>
      </c>
      <c r="B47" s="302">
        <v>0.5</v>
      </c>
      <c r="C47" s="302">
        <v>0.1</v>
      </c>
      <c r="D47" s="302">
        <v>0.1</v>
      </c>
      <c r="E47" s="302">
        <v>0.3</v>
      </c>
      <c r="F47" s="302">
        <v>1.1000000000000001</v>
      </c>
      <c r="G47" s="302">
        <v>0.4</v>
      </c>
      <c r="H47" s="302">
        <v>0.3</v>
      </c>
      <c r="I47" s="302">
        <v>1.4</v>
      </c>
      <c r="J47" s="302">
        <v>0.3</v>
      </c>
      <c r="K47" s="302">
        <v>0.3</v>
      </c>
      <c r="L47" s="302">
        <v>0.7</v>
      </c>
      <c r="M47" s="302">
        <v>1.7</v>
      </c>
      <c r="N47" s="302">
        <v>0.6</v>
      </c>
      <c r="O47" s="302">
        <v>1.4</v>
      </c>
      <c r="P47" s="302">
        <v>7.8</v>
      </c>
      <c r="Q47" s="302">
        <v>0.7</v>
      </c>
      <c r="R47" s="302">
        <v>2.1</v>
      </c>
      <c r="S47" s="302">
        <v>30</v>
      </c>
      <c r="T47" s="302">
        <v>24</v>
      </c>
      <c r="U47" s="302">
        <v>4.9000000000000004</v>
      </c>
      <c r="V47" s="302">
        <v>5.5</v>
      </c>
      <c r="W47" s="302">
        <v>15.8</v>
      </c>
      <c r="X47" s="302">
        <v>5.7</v>
      </c>
      <c r="Y47" s="303">
        <v>5</v>
      </c>
      <c r="Z47" s="303">
        <v>6.7</v>
      </c>
      <c r="AA47" s="303">
        <v>9.8000000000000007</v>
      </c>
      <c r="AB47" s="308">
        <v>6.1</v>
      </c>
      <c r="AC47" s="247"/>
      <c r="AD47" s="247"/>
      <c r="AE47" s="247"/>
      <c r="AF47" s="247"/>
      <c r="AG47" s="247"/>
      <c r="AH47" s="247"/>
      <c r="AI47" s="3"/>
      <c r="AJ47" s="3"/>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row>
    <row r="48" spans="1:86">
      <c r="A48" s="300" t="s">
        <v>210</v>
      </c>
      <c r="B48" s="302"/>
      <c r="C48" s="302"/>
      <c r="D48" s="302"/>
      <c r="E48" s="302"/>
      <c r="F48" s="302"/>
      <c r="G48" s="302"/>
      <c r="H48" s="302"/>
      <c r="I48" s="302"/>
      <c r="J48" s="302"/>
      <c r="K48" s="302"/>
      <c r="L48" s="293"/>
      <c r="M48" s="293"/>
      <c r="N48" s="293"/>
      <c r="O48" s="293"/>
      <c r="P48" s="293"/>
      <c r="Q48" s="293"/>
      <c r="R48" s="293"/>
      <c r="S48" s="293"/>
      <c r="T48" s="293"/>
      <c r="U48" s="293"/>
      <c r="V48" s="293"/>
      <c r="W48" s="293"/>
      <c r="X48" s="293"/>
      <c r="Y48" s="97">
        <f>'Rev (Tb8)'!B48</f>
        <v>179.9</v>
      </c>
      <c r="Z48" s="97">
        <f>'Rev (Tb8)'!C48</f>
        <v>211.7</v>
      </c>
      <c r="AA48" s="97">
        <f>'Rev (Tb8)'!D48</f>
        <v>274.5</v>
      </c>
      <c r="AB48" s="97">
        <f>'Rev (Tb8)'!E48</f>
        <v>316.2</v>
      </c>
      <c r="AC48" s="244">
        <f>'Rev (Tb8)'!F48</f>
        <v>326.8</v>
      </c>
      <c r="AD48" s="244">
        <f>'Rev (Tb8)'!G48</f>
        <v>326.60000000000002</v>
      </c>
      <c r="AE48" s="244">
        <f>'Rev (Tb8)'!H48</f>
        <v>326.60000000000002</v>
      </c>
      <c r="AF48" s="244">
        <f>'Rev (Tb8)'!I48</f>
        <v>326.60000000000002</v>
      </c>
      <c r="AG48" s="244">
        <f>'Rev (Tb8)'!J48</f>
        <v>326.60000000000002</v>
      </c>
      <c r="AH48" s="244">
        <f>'Rev (Tb8)'!K48</f>
        <v>326.60000000000002</v>
      </c>
    </row>
    <row r="49" spans="1:86" s="30" customFormat="1">
      <c r="A49" s="307" t="s">
        <v>211</v>
      </c>
      <c r="B49" s="302">
        <v>11.9</v>
      </c>
      <c r="C49" s="302">
        <v>12.7</v>
      </c>
      <c r="D49" s="302">
        <v>18.399999999999999</v>
      </c>
      <c r="E49" s="302">
        <v>26.1</v>
      </c>
      <c r="F49" s="302">
        <v>73.900000000000006</v>
      </c>
      <c r="G49" s="302">
        <v>136.80000000000001</v>
      </c>
      <c r="H49" s="302">
        <v>132.9</v>
      </c>
      <c r="I49" s="302">
        <v>157.19999999999999</v>
      </c>
      <c r="J49" s="302">
        <v>149.4</v>
      </c>
      <c r="K49" s="302">
        <v>40.1</v>
      </c>
      <c r="L49" s="302">
        <v>78.900000000000006</v>
      </c>
      <c r="M49" s="302">
        <v>133.80000000000001</v>
      </c>
      <c r="N49" s="302">
        <v>98.1</v>
      </c>
      <c r="O49" s="302">
        <v>106.7</v>
      </c>
      <c r="P49" s="302">
        <v>111.8</v>
      </c>
      <c r="Q49" s="302">
        <v>101.5</v>
      </c>
      <c r="R49" s="302">
        <v>136.30000000000001</v>
      </c>
      <c r="S49" s="302">
        <v>162.6</v>
      </c>
      <c r="T49" s="302">
        <v>155.19999999999999</v>
      </c>
      <c r="U49" s="302">
        <v>126.8</v>
      </c>
      <c r="V49" s="302">
        <v>108.7</v>
      </c>
      <c r="W49" s="302">
        <v>173.6</v>
      </c>
      <c r="X49" s="302">
        <v>210.6</v>
      </c>
      <c r="Y49" s="303">
        <v>179.9</v>
      </c>
      <c r="Z49" s="303">
        <v>211.7</v>
      </c>
      <c r="AA49" s="303">
        <v>274.5</v>
      </c>
      <c r="AB49" s="308">
        <v>316.2</v>
      </c>
      <c r="AC49" s="244"/>
      <c r="AD49" s="244"/>
      <c r="AE49" s="244" t="s">
        <v>128</v>
      </c>
      <c r="AF49" s="244" t="s">
        <v>128</v>
      </c>
      <c r="AG49" s="244" t="s">
        <v>128</v>
      </c>
      <c r="AH49" s="244" t="s">
        <v>128</v>
      </c>
      <c r="AI49" s="3"/>
      <c r="AJ49" s="3"/>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row>
    <row r="50" spans="1:86" s="30" customFormat="1">
      <c r="A50" s="312" t="s">
        <v>620</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4"/>
      <c r="Z50" s="314"/>
      <c r="AA50" s="314"/>
      <c r="AB50" s="109"/>
      <c r="AC50" s="251" t="s">
        <v>128</v>
      </c>
      <c r="AD50" s="250">
        <v>24</v>
      </c>
      <c r="AE50" s="251" t="s">
        <v>128</v>
      </c>
      <c r="AF50" s="251" t="s">
        <v>128</v>
      </c>
      <c r="AG50" s="251" t="s">
        <v>128</v>
      </c>
      <c r="AH50" s="251" t="s">
        <v>128</v>
      </c>
      <c r="AI50" s="3"/>
      <c r="AJ50" s="3"/>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row>
    <row r="51" spans="1:86">
      <c r="A51" s="300" t="s">
        <v>212</v>
      </c>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97"/>
      <c r="Z51" s="97"/>
      <c r="AA51" s="97"/>
      <c r="AB51" s="97"/>
      <c r="AC51" s="250"/>
      <c r="AD51" s="250"/>
      <c r="AE51" s="250"/>
      <c r="AF51" s="250"/>
      <c r="AG51" s="250"/>
      <c r="AH51" s="25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row>
    <row r="52" spans="1:86">
      <c r="A52" s="300" t="s">
        <v>159</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97"/>
      <c r="Z52" s="97"/>
      <c r="AA52" s="97"/>
      <c r="AB52" s="97"/>
      <c r="AC52" s="250"/>
      <c r="AD52" s="250"/>
      <c r="AE52" s="250"/>
      <c r="AF52" s="250"/>
      <c r="AG52" s="250"/>
      <c r="AH52" s="250"/>
    </row>
    <row r="53" spans="1:86" s="4" customFormat="1">
      <c r="A53" s="295" t="s">
        <v>164</v>
      </c>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82">
        <f>'Rev (Tb8)'!B73</f>
        <v>269.10000000000002</v>
      </c>
      <c r="Z53" s="82">
        <f>'Rev (Tb8)'!C73</f>
        <v>140.30000000000001</v>
      </c>
      <c r="AA53" s="82">
        <f>'Rev (Tb8)'!D73</f>
        <v>775.3</v>
      </c>
      <c r="AB53" s="82">
        <f>'Rev (Tb8)'!E73</f>
        <v>1026</v>
      </c>
      <c r="AC53" s="252">
        <f>'Rev (Tb8)'!F73</f>
        <v>747.7</v>
      </c>
      <c r="AD53" s="252">
        <f>'Rev (Tb8)'!G73</f>
        <v>1245.7</v>
      </c>
      <c r="AE53" s="252">
        <f>'Rev (Tb8)'!H73</f>
        <v>200.7</v>
      </c>
      <c r="AF53" s="252">
        <f>'Rev (Tb8)'!I73</f>
        <v>200.7</v>
      </c>
      <c r="AG53" s="252">
        <f>'Rev (Tb8)'!J73</f>
        <v>200.7</v>
      </c>
      <c r="AH53" s="252">
        <f>'Rev (Tb8)'!K73</f>
        <v>200.7</v>
      </c>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row>
    <row r="54" spans="1:86" s="9" customFormat="1">
      <c r="A54" s="291" t="s">
        <v>614</v>
      </c>
      <c r="B54" s="298">
        <v>135</v>
      </c>
      <c r="C54" s="298">
        <v>158</v>
      </c>
      <c r="D54" s="298">
        <v>187.2</v>
      </c>
      <c r="E54" s="298">
        <v>166.8</v>
      </c>
      <c r="F54" s="298">
        <v>149.1</v>
      </c>
      <c r="G54" s="298">
        <v>162.69999999999999</v>
      </c>
      <c r="H54" s="298">
        <v>277.60000000000002</v>
      </c>
      <c r="I54" s="298">
        <v>201.3</v>
      </c>
      <c r="J54" s="298">
        <v>215.1</v>
      </c>
      <c r="K54" s="298">
        <v>279.60000000000002</v>
      </c>
      <c r="L54" s="298">
        <v>171.2</v>
      </c>
      <c r="M54" s="298">
        <v>144.5</v>
      </c>
      <c r="N54" s="298">
        <v>171.5</v>
      </c>
      <c r="O54" s="298">
        <v>169.9</v>
      </c>
      <c r="P54" s="298">
        <v>239.2</v>
      </c>
      <c r="Q54" s="298">
        <v>245.1</v>
      </c>
      <c r="R54" s="298">
        <v>279.39999999999998</v>
      </c>
      <c r="S54" s="298">
        <v>428.8</v>
      </c>
      <c r="T54" s="298">
        <v>433</v>
      </c>
      <c r="U54" s="298">
        <v>282.60000000000002</v>
      </c>
      <c r="V54" s="298">
        <v>765.8</v>
      </c>
      <c r="W54" s="298">
        <v>435.1</v>
      </c>
      <c r="X54" s="298">
        <v>350.3</v>
      </c>
      <c r="Y54" s="298">
        <v>423.2</v>
      </c>
      <c r="Z54" s="298">
        <v>273.89999999999998</v>
      </c>
      <c r="AA54" s="298">
        <v>900.9</v>
      </c>
      <c r="AB54" s="298">
        <v>1126.9000000000001</v>
      </c>
      <c r="AC54" s="252"/>
      <c r="AD54" s="252"/>
      <c r="AE54" s="252"/>
      <c r="AF54" s="252"/>
      <c r="AG54" s="252"/>
      <c r="AH54" s="252"/>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row>
    <row r="55" spans="1:86">
      <c r="A55" s="300" t="s">
        <v>165</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97">
        <f>'Rev (Tb8)'!B74</f>
        <v>196</v>
      </c>
      <c r="Z55" s="97">
        <f>'Rev (Tb8)'!C74</f>
        <v>75.400000000000006</v>
      </c>
      <c r="AA55" s="97">
        <f>'Rev (Tb8)'!D74</f>
        <v>696</v>
      </c>
      <c r="AB55" s="97">
        <f>'Rev (Tb8)'!E74</f>
        <v>943.1</v>
      </c>
      <c r="AC55" s="244">
        <f>'Rev (Tb8)'!F74</f>
        <v>653.29999999999995</v>
      </c>
      <c r="AD55" s="244">
        <f>'Rev (Tb8)'!G74</f>
        <v>1130.0999999999999</v>
      </c>
      <c r="AE55" s="244">
        <f>'Rev (Tb8)'!H74</f>
        <v>115.1</v>
      </c>
      <c r="AF55" s="244">
        <f>'Rev (Tb8)'!I74</f>
        <v>115.1</v>
      </c>
      <c r="AG55" s="244">
        <f>'Rev (Tb8)'!J74</f>
        <v>115.1</v>
      </c>
      <c r="AH55" s="244">
        <f>'Rev (Tb8)'!K74</f>
        <v>115.1</v>
      </c>
    </row>
    <row r="56" spans="1:86">
      <c r="A56" s="300" t="s">
        <v>607</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97">
        <f>'Rev (Tb8)'!B76</f>
        <v>172.3</v>
      </c>
      <c r="Z56" s="97">
        <f>'Rev (Tb8)'!C76</f>
        <v>55</v>
      </c>
      <c r="AA56" s="97">
        <f>'Rev (Tb8)'!D76</f>
        <v>665.8</v>
      </c>
      <c r="AB56" s="97">
        <f>'Rev (Tb8)'!E76</f>
        <v>911.4</v>
      </c>
      <c r="AC56" s="244">
        <f>'Rev (Tb8)'!F76</f>
        <v>616.4</v>
      </c>
      <c r="AD56" s="244">
        <f>'Rev (Tb8)'!G76</f>
        <v>1075</v>
      </c>
      <c r="AE56" s="244">
        <f>'Rev (Tb8)'!H76</f>
        <v>80</v>
      </c>
      <c r="AF56" s="244">
        <f>'Rev (Tb8)'!I76</f>
        <v>80</v>
      </c>
      <c r="AG56" s="244">
        <f>'Rev (Tb8)'!J76</f>
        <v>80</v>
      </c>
      <c r="AH56" s="244">
        <f>'Rev (Tb8)'!K76</f>
        <v>80</v>
      </c>
    </row>
    <row r="57" spans="1:86">
      <c r="A57" s="471" t="s">
        <v>608</v>
      </c>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97">
        <f>'Rev (Tb8)'!B77</f>
        <v>122.3</v>
      </c>
      <c r="Z57" s="97" t="str">
        <f>'Rev (Tb8)'!C77</f>
        <v>-</v>
      </c>
      <c r="AA57" s="97">
        <f>'Rev (Tb8)'!D77</f>
        <v>507.2</v>
      </c>
      <c r="AB57" s="97">
        <f>'Rev (Tb8)'!F77</f>
        <v>300</v>
      </c>
      <c r="AC57" s="250"/>
      <c r="AD57" s="250"/>
      <c r="AE57" s="250"/>
      <c r="AF57" s="250"/>
      <c r="AG57" s="250"/>
      <c r="AH57" s="250"/>
    </row>
    <row r="58" spans="1:86">
      <c r="A58" s="471" t="s">
        <v>609</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97">
        <f>'Rev (Tb8)'!B78</f>
        <v>50</v>
      </c>
      <c r="Z58" s="97">
        <f>'Rev (Tb8)'!C78</f>
        <v>55</v>
      </c>
      <c r="AA58" s="97">
        <f>'Rev (Tb8)'!D78</f>
        <v>152</v>
      </c>
      <c r="AB58" s="97">
        <f>'Rev (Tb8)'!E77</f>
        <v>456.4</v>
      </c>
      <c r="AC58" s="244">
        <f>'Rev (Tb8)'!F77</f>
        <v>300</v>
      </c>
      <c r="AD58" s="244">
        <f>'Rev (Tb8)'!G77</f>
        <v>500</v>
      </c>
      <c r="AE58" s="244" t="str">
        <f>'Rev (Tb8)'!H77</f>
        <v>-</v>
      </c>
      <c r="AF58" s="244" t="str">
        <f>'Rev (Tb8)'!I77</f>
        <v>-</v>
      </c>
      <c r="AG58" s="244" t="str">
        <f>'Rev (Tb8)'!J77</f>
        <v>-</v>
      </c>
      <c r="AH58" s="244" t="str">
        <f>'Rev (Tb8)'!K77</f>
        <v>-</v>
      </c>
    </row>
    <row r="59" spans="1:86">
      <c r="A59" s="471" t="s">
        <v>610</v>
      </c>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97" t="str">
        <f>'Rev (Tb8)'!B79</f>
        <v>-</v>
      </c>
      <c r="Z59" s="97" t="str">
        <f>'Rev (Tb8)'!C79</f>
        <v>-</v>
      </c>
      <c r="AA59" s="97">
        <f>'Rev (Tb8)'!D79</f>
        <v>6.6</v>
      </c>
      <c r="AB59" s="97">
        <f>'Rev (Tb8)'!E78</f>
        <v>85</v>
      </c>
      <c r="AC59" s="244">
        <f>'Rev (Tb8)'!F78</f>
        <v>178</v>
      </c>
      <c r="AD59" s="244">
        <f>'Rev (Tb8)'!G78</f>
        <v>375</v>
      </c>
      <c r="AE59" s="244">
        <f>'Rev (Tb8)'!H78</f>
        <v>45</v>
      </c>
      <c r="AF59" s="244">
        <f>'Rev (Tb8)'!I78</f>
        <v>45</v>
      </c>
      <c r="AG59" s="244">
        <f>'Rev (Tb8)'!J78</f>
        <v>45</v>
      </c>
      <c r="AH59" s="244">
        <f>'Rev (Tb8)'!K78</f>
        <v>45</v>
      </c>
    </row>
    <row r="60" spans="1:86">
      <c r="A60" s="471" t="s">
        <v>611</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97" t="str">
        <f>'Rev (Tb8)'!B80</f>
        <v>-</v>
      </c>
      <c r="Z60" s="97" t="str">
        <f>'Rev (Tb8)'!C80</f>
        <v>-</v>
      </c>
      <c r="AA60" s="97" t="str">
        <f>'Rev (Tb8)'!D80</f>
        <v>-</v>
      </c>
      <c r="AB60" s="97" t="str">
        <f>'Rev (Tb8)'!E79</f>
        <v>-</v>
      </c>
      <c r="AC60" s="244" t="str">
        <f>'Rev (Tb8)'!F79</f>
        <v>-</v>
      </c>
      <c r="AD60" s="244" t="str">
        <f>'Rev (Tb8)'!G79</f>
        <v>-</v>
      </c>
      <c r="AE60" s="244" t="str">
        <f>'Rev (Tb8)'!H79</f>
        <v>-</v>
      </c>
      <c r="AF60" s="244" t="str">
        <f>'Rev (Tb8)'!I79</f>
        <v>-</v>
      </c>
      <c r="AG60" s="244" t="str">
        <f>'Rev (Tb8)'!J79</f>
        <v>-</v>
      </c>
      <c r="AH60" s="244" t="str">
        <f>'Rev (Tb8)'!K79</f>
        <v>-</v>
      </c>
    </row>
    <row r="61" spans="1:86">
      <c r="A61" s="471" t="s">
        <v>612</v>
      </c>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97" t="str">
        <f>'Rev (Tb8)'!B81</f>
        <v>-</v>
      </c>
      <c r="Z61" s="97" t="str">
        <f>'Rev (Tb8)'!C81</f>
        <v>-</v>
      </c>
      <c r="AA61" s="97" t="str">
        <f>'Rev (Tb8)'!D81</f>
        <v>-</v>
      </c>
      <c r="AB61" s="97">
        <f>'Rev (Tb8)'!E80</f>
        <v>370</v>
      </c>
      <c r="AC61" s="244">
        <f>'Rev (Tb8)'!F80</f>
        <v>138.4</v>
      </c>
      <c r="AD61" s="244">
        <f>'Rev (Tb8)'!G80</f>
        <v>125</v>
      </c>
      <c r="AE61" s="244">
        <f>'Rev (Tb8)'!H80</f>
        <v>35</v>
      </c>
      <c r="AF61" s="244">
        <f>'Rev (Tb8)'!I80</f>
        <v>35</v>
      </c>
      <c r="AG61" s="244">
        <f>'Rev (Tb8)'!J80</f>
        <v>35</v>
      </c>
      <c r="AH61" s="244">
        <f>'Rev (Tb8)'!K80</f>
        <v>35</v>
      </c>
    </row>
    <row r="62" spans="1:86" s="30" customFormat="1">
      <c r="A62" s="307" t="s">
        <v>215</v>
      </c>
      <c r="B62" s="302">
        <v>68.5</v>
      </c>
      <c r="C62" s="302">
        <v>83.2</v>
      </c>
      <c r="D62" s="302">
        <v>99</v>
      </c>
      <c r="E62" s="302">
        <v>82.8</v>
      </c>
      <c r="F62" s="302">
        <v>74.8</v>
      </c>
      <c r="G62" s="302">
        <v>88.7</v>
      </c>
      <c r="H62" s="302">
        <v>165</v>
      </c>
      <c r="I62" s="302">
        <v>116.3</v>
      </c>
      <c r="J62" s="302">
        <v>102.7</v>
      </c>
      <c r="K62" s="302">
        <v>149.30000000000001</v>
      </c>
      <c r="L62" s="302">
        <v>84.1</v>
      </c>
      <c r="M62" s="302">
        <v>26.8</v>
      </c>
      <c r="N62" s="302">
        <v>97.9</v>
      </c>
      <c r="O62" s="302">
        <v>74.400000000000006</v>
      </c>
      <c r="P62" s="302">
        <v>159.69999999999999</v>
      </c>
      <c r="Q62" s="302">
        <v>164.7</v>
      </c>
      <c r="R62" s="302">
        <v>188.2</v>
      </c>
      <c r="S62" s="302">
        <v>339.3</v>
      </c>
      <c r="T62" s="302">
        <v>312.7</v>
      </c>
      <c r="U62" s="302">
        <v>188</v>
      </c>
      <c r="V62" s="302">
        <v>138</v>
      </c>
      <c r="W62" s="302">
        <v>339.2</v>
      </c>
      <c r="X62" s="302">
        <v>239.7</v>
      </c>
      <c r="Y62" s="303">
        <v>172.3</v>
      </c>
      <c r="Z62" s="303">
        <v>55</v>
      </c>
      <c r="AA62" s="303">
        <v>665.8</v>
      </c>
      <c r="AB62" s="308">
        <v>911.4</v>
      </c>
      <c r="AC62" s="245"/>
      <c r="AD62" s="245"/>
      <c r="AE62" s="245"/>
      <c r="AF62" s="245"/>
      <c r="AG62" s="245"/>
      <c r="AH62" s="245"/>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20"/>
      <c r="BM62" s="20"/>
      <c r="BN62" s="20"/>
      <c r="BO62" s="20"/>
      <c r="BP62" s="20"/>
      <c r="BQ62" s="20"/>
      <c r="BR62" s="20"/>
      <c r="BS62" s="20"/>
      <c r="BT62" s="20"/>
      <c r="BU62" s="20"/>
      <c r="BV62" s="20"/>
      <c r="BW62" s="20"/>
      <c r="BX62" s="20"/>
      <c r="BY62" s="20"/>
      <c r="BZ62" s="20"/>
    </row>
    <row r="63" spans="1:86" s="56" customFormat="1">
      <c r="A63" s="307" t="s">
        <v>607</v>
      </c>
      <c r="B63" s="302">
        <v>35.799999999999997</v>
      </c>
      <c r="C63" s="302">
        <v>62.4</v>
      </c>
      <c r="D63" s="302">
        <v>67.8</v>
      </c>
      <c r="E63" s="302">
        <v>64.400000000000006</v>
      </c>
      <c r="F63" s="302">
        <v>50.1</v>
      </c>
      <c r="G63" s="302">
        <v>30.6</v>
      </c>
      <c r="H63" s="302">
        <v>47.9</v>
      </c>
      <c r="I63" s="302">
        <v>37.200000000000003</v>
      </c>
      <c r="J63" s="302">
        <v>41.9</v>
      </c>
      <c r="K63" s="302">
        <v>33.4</v>
      </c>
      <c r="L63" s="302">
        <v>46.38</v>
      </c>
      <c r="M63" s="302">
        <v>26.8</v>
      </c>
      <c r="N63" s="302">
        <v>55.6</v>
      </c>
      <c r="O63" s="302">
        <v>64</v>
      </c>
      <c r="P63" s="302">
        <v>85.7</v>
      </c>
      <c r="Q63" s="302">
        <v>105</v>
      </c>
      <c r="R63" s="302">
        <v>50</v>
      </c>
      <c r="S63" s="302">
        <v>68.099999999999994</v>
      </c>
      <c r="T63" s="302">
        <v>87</v>
      </c>
      <c r="U63" s="302">
        <v>25.5</v>
      </c>
      <c r="V63" s="302">
        <v>0</v>
      </c>
      <c r="W63" s="302">
        <v>40.299999999999997</v>
      </c>
      <c r="X63" s="302">
        <v>49</v>
      </c>
      <c r="Y63" s="303">
        <v>50</v>
      </c>
      <c r="Z63" s="303">
        <v>55</v>
      </c>
      <c r="AA63" s="303">
        <v>152</v>
      </c>
      <c r="AB63" s="308">
        <v>455</v>
      </c>
      <c r="AC63" s="245"/>
      <c r="AD63" s="245"/>
      <c r="AE63" s="245"/>
      <c r="AF63" s="245"/>
      <c r="AG63" s="245"/>
      <c r="AH63" s="245"/>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row>
    <row r="64" spans="1:86">
      <c r="A64" s="307" t="s">
        <v>616</v>
      </c>
      <c r="B64" s="302">
        <v>12.4</v>
      </c>
      <c r="C64" s="302">
        <v>15.2</v>
      </c>
      <c r="D64" s="302">
        <v>18</v>
      </c>
      <c r="E64" s="302">
        <v>2.6</v>
      </c>
      <c r="F64" s="302">
        <v>11</v>
      </c>
      <c r="G64" s="302">
        <v>48.6</v>
      </c>
      <c r="H64" s="302">
        <v>92</v>
      </c>
      <c r="I64" s="302">
        <v>60.3</v>
      </c>
      <c r="J64" s="318"/>
      <c r="K64" s="302">
        <v>50</v>
      </c>
      <c r="L64" s="318"/>
      <c r="M64" s="318"/>
      <c r="N64" s="318"/>
      <c r="O64" s="318"/>
      <c r="P64" s="318"/>
      <c r="Q64" s="318"/>
      <c r="R64" s="318"/>
      <c r="S64" s="318"/>
      <c r="T64" s="318"/>
      <c r="U64" s="318"/>
      <c r="V64" s="318"/>
      <c r="W64" s="318" t="s">
        <v>128</v>
      </c>
      <c r="X64" s="318" t="s">
        <v>128</v>
      </c>
      <c r="Y64" s="318" t="s">
        <v>128</v>
      </c>
      <c r="Z64" s="318" t="s">
        <v>128</v>
      </c>
      <c r="AA64" s="318" t="s">
        <v>128</v>
      </c>
      <c r="AB64" s="318" t="s">
        <v>128</v>
      </c>
      <c r="AC64" s="244"/>
      <c r="AD64" s="244"/>
      <c r="AE64" s="244"/>
      <c r="AF64" s="244"/>
      <c r="AG64" s="244"/>
      <c r="AH64" s="244"/>
    </row>
    <row r="65" spans="1:86" s="56" customFormat="1">
      <c r="A65" s="307" t="s">
        <v>613</v>
      </c>
      <c r="B65" s="302">
        <v>11.5</v>
      </c>
      <c r="C65" s="318"/>
      <c r="D65" s="302">
        <v>5.8</v>
      </c>
      <c r="E65" s="302">
        <v>7.1</v>
      </c>
      <c r="F65" s="302">
        <v>7.7</v>
      </c>
      <c r="G65" s="302">
        <v>4.4000000000000004</v>
      </c>
      <c r="H65" s="302">
        <v>0</v>
      </c>
      <c r="I65" s="302">
        <v>0</v>
      </c>
      <c r="J65" s="302">
        <v>17.3</v>
      </c>
      <c r="K65" s="302"/>
      <c r="L65" s="302">
        <v>22.1</v>
      </c>
      <c r="M65" s="318"/>
      <c r="N65" s="302">
        <v>42.3</v>
      </c>
      <c r="O65" s="302">
        <v>10.4</v>
      </c>
      <c r="P65" s="302">
        <v>74</v>
      </c>
      <c r="Q65" s="302">
        <v>59.7</v>
      </c>
      <c r="R65" s="302">
        <v>138.19999999999999</v>
      </c>
      <c r="S65" s="302">
        <v>271.2</v>
      </c>
      <c r="T65" s="302">
        <v>225.7</v>
      </c>
      <c r="U65" s="302">
        <v>162.5</v>
      </c>
      <c r="V65" s="302">
        <v>138</v>
      </c>
      <c r="W65" s="302">
        <v>298.89999999999998</v>
      </c>
      <c r="X65" s="302">
        <v>190.7</v>
      </c>
      <c r="Y65" s="303">
        <v>122.3</v>
      </c>
      <c r="Z65" s="319" t="s">
        <v>128</v>
      </c>
      <c r="AA65" s="303">
        <v>513.79999999999995</v>
      </c>
      <c r="AB65" s="308">
        <v>456.4</v>
      </c>
      <c r="AC65" s="245"/>
      <c r="AD65" s="245"/>
      <c r="AE65" s="245"/>
      <c r="AF65" s="245"/>
      <c r="AG65" s="245"/>
      <c r="AH65" s="245"/>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57"/>
      <c r="BM65" s="57"/>
      <c r="BN65" s="57"/>
      <c r="BO65" s="57"/>
      <c r="BP65" s="57"/>
      <c r="BQ65" s="57"/>
      <c r="BR65" s="57"/>
      <c r="BS65" s="57"/>
      <c r="BT65" s="57"/>
      <c r="BU65" s="57"/>
      <c r="BV65" s="57"/>
      <c r="BW65" s="57"/>
      <c r="BX65" s="57"/>
      <c r="BY65" s="57"/>
      <c r="BZ65" s="57"/>
    </row>
    <row r="66" spans="1:86">
      <c r="A66" s="307" t="s">
        <v>617</v>
      </c>
      <c r="B66" s="302">
        <v>8.8000000000000007</v>
      </c>
      <c r="C66" s="302">
        <v>5.6</v>
      </c>
      <c r="D66" s="302">
        <v>7.5</v>
      </c>
      <c r="E66" s="302">
        <v>8.6999999999999993</v>
      </c>
      <c r="F66" s="302">
        <v>5.9</v>
      </c>
      <c r="G66" s="302">
        <v>5.0999999999999996</v>
      </c>
      <c r="H66" s="302">
        <v>25.1</v>
      </c>
      <c r="I66" s="302">
        <v>18.8</v>
      </c>
      <c r="J66" s="302">
        <v>43.5</v>
      </c>
      <c r="K66" s="302">
        <v>13.7</v>
      </c>
      <c r="L66" s="293"/>
      <c r="M66" s="293"/>
      <c r="N66" s="293"/>
      <c r="O66" s="293"/>
      <c r="P66" s="293"/>
      <c r="Q66" s="293"/>
      <c r="R66" s="293"/>
      <c r="S66" s="293"/>
      <c r="T66" s="293"/>
      <c r="U66" s="293"/>
      <c r="V66" s="293"/>
      <c r="W66" s="293"/>
      <c r="X66" s="293"/>
      <c r="Y66" s="97"/>
      <c r="Z66" s="97"/>
      <c r="AA66" s="97"/>
      <c r="AB66" s="97"/>
      <c r="AC66" s="244"/>
      <c r="AD66" s="244"/>
      <c r="AE66" s="244"/>
      <c r="AF66" s="244"/>
      <c r="AG66" s="244"/>
      <c r="AH66" s="244"/>
    </row>
    <row r="67" spans="1:86" s="30" customFormat="1">
      <c r="A67" s="307" t="s">
        <v>216</v>
      </c>
      <c r="B67" s="302">
        <v>6.5</v>
      </c>
      <c r="C67" s="302">
        <v>21.1</v>
      </c>
      <c r="D67" s="302">
        <v>20.100000000000001</v>
      </c>
      <c r="E67" s="302">
        <v>20.3</v>
      </c>
      <c r="F67" s="302">
        <v>9.9</v>
      </c>
      <c r="G67" s="302">
        <v>4.8</v>
      </c>
      <c r="H67" s="302">
        <v>3.5</v>
      </c>
      <c r="I67" s="302">
        <v>3</v>
      </c>
      <c r="J67" s="302">
        <v>1.6</v>
      </c>
      <c r="K67" s="302">
        <v>3</v>
      </c>
      <c r="L67" s="302">
        <v>2.6</v>
      </c>
      <c r="M67" s="302">
        <v>3</v>
      </c>
      <c r="N67" s="302">
        <v>1.1000000000000001</v>
      </c>
      <c r="O67" s="302">
        <v>1.3</v>
      </c>
      <c r="P67" s="302">
        <v>4.3</v>
      </c>
      <c r="Q67" s="302">
        <v>2.8</v>
      </c>
      <c r="R67" s="302">
        <v>0.5</v>
      </c>
      <c r="S67" s="302">
        <v>0.6</v>
      </c>
      <c r="T67" s="302">
        <v>0.5</v>
      </c>
      <c r="U67" s="302">
        <v>1.2</v>
      </c>
      <c r="V67" s="302">
        <v>6.9</v>
      </c>
      <c r="W67" s="302">
        <v>1.3</v>
      </c>
      <c r="X67" s="302">
        <v>12.8</v>
      </c>
      <c r="Y67" s="303">
        <v>0.1</v>
      </c>
      <c r="Z67" s="319" t="s">
        <v>128</v>
      </c>
      <c r="AA67" s="319" t="s">
        <v>128</v>
      </c>
      <c r="AB67" s="308">
        <v>0.1</v>
      </c>
      <c r="AC67" s="245"/>
      <c r="AD67" s="245"/>
      <c r="AE67" s="245"/>
      <c r="AF67" s="245"/>
      <c r="AG67" s="245"/>
      <c r="AH67" s="245"/>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20"/>
      <c r="BM67" s="20"/>
      <c r="BN67" s="20"/>
      <c r="BO67" s="20"/>
      <c r="BP67" s="20"/>
      <c r="BQ67" s="20"/>
      <c r="BR67" s="20"/>
      <c r="BS67" s="20"/>
      <c r="BT67" s="20"/>
      <c r="BU67" s="20"/>
      <c r="BV67" s="20"/>
      <c r="BW67" s="20"/>
      <c r="BX67" s="20"/>
      <c r="BY67" s="20"/>
      <c r="BZ67" s="20"/>
    </row>
    <row r="68" spans="1:86">
      <c r="A68" s="300" t="s">
        <v>173</v>
      </c>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97">
        <f>'Rev (Tb8)'!B82</f>
        <v>23.6</v>
      </c>
      <c r="Z68" s="97">
        <f>'Rev (Tb8)'!C82</f>
        <v>20.399999999999999</v>
      </c>
      <c r="AA68" s="97">
        <f>'Rev (Tb8)'!D82</f>
        <v>30.2</v>
      </c>
      <c r="AB68" s="97">
        <f>'Rev (Tb8)'!E82</f>
        <v>31.7</v>
      </c>
      <c r="AC68" s="244">
        <f>'Rev (Tb8)'!F82</f>
        <v>32.9</v>
      </c>
      <c r="AD68" s="244">
        <f>'Rev (Tb8)'!G82</f>
        <v>51.1</v>
      </c>
      <c r="AE68" s="244">
        <f>'Rev (Tb8)'!H82</f>
        <v>31.1</v>
      </c>
      <c r="AF68" s="244">
        <f>'Rev (Tb8)'!I82</f>
        <v>31.1</v>
      </c>
      <c r="AG68" s="244">
        <f>'Rev (Tb8)'!J82</f>
        <v>31.1</v>
      </c>
      <c r="AH68" s="244">
        <f>'Rev (Tb8)'!K82</f>
        <v>31.1</v>
      </c>
    </row>
    <row r="69" spans="1:86">
      <c r="A69" s="300" t="s">
        <v>174</v>
      </c>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97">
        <f>'Rev (Tb8)'!B83</f>
        <v>50.8</v>
      </c>
      <c r="Z69" s="97">
        <f>'Rev (Tb8)'!C83</f>
        <v>41.6</v>
      </c>
      <c r="AA69" s="97">
        <f>'Rev (Tb8)'!D83</f>
        <v>75</v>
      </c>
      <c r="AB69" s="97">
        <f>'Rev (Tb8)'!E83</f>
        <v>65.599999999999994</v>
      </c>
      <c r="AC69" s="244">
        <f>'Rev (Tb8)'!F83</f>
        <v>85.4</v>
      </c>
      <c r="AD69" s="244">
        <f>'Rev (Tb8)'!G83</f>
        <v>91.2</v>
      </c>
      <c r="AE69" s="244">
        <f>'Rev (Tb8)'!H83</f>
        <v>76.2</v>
      </c>
      <c r="AF69" s="244">
        <f>'Rev (Tb8)'!I83</f>
        <v>76.2</v>
      </c>
      <c r="AG69" s="244">
        <f>'Rev (Tb8)'!J83</f>
        <v>76.2</v>
      </c>
      <c r="AH69" s="244">
        <f>'Rev (Tb8)'!K83</f>
        <v>76.2</v>
      </c>
      <c r="AI69" s="470"/>
    </row>
    <row r="70" spans="1:86">
      <c r="A70" s="471" t="s">
        <v>175</v>
      </c>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97">
        <f>'Rev (Tb8)'!B84</f>
        <v>31.4</v>
      </c>
      <c r="Z70" s="97">
        <f>'Rev (Tb8)'!C84</f>
        <v>32.799999999999997</v>
      </c>
      <c r="AA70" s="97">
        <f>'Rev (Tb8)'!D84</f>
        <v>31</v>
      </c>
      <c r="AB70" s="97">
        <f>'Rev (Tb8)'!E84</f>
        <v>25.3</v>
      </c>
      <c r="AC70" s="244">
        <f>'Rev (Tb8)'!F84</f>
        <v>31.1</v>
      </c>
      <c r="AD70" s="244">
        <f>'Rev (Tb8)'!G84</f>
        <v>38.799999999999997</v>
      </c>
      <c r="AE70" s="244">
        <f>'Rev (Tb8)'!H84</f>
        <v>28.8</v>
      </c>
      <c r="AF70" s="244">
        <f>'Rev (Tb8)'!I84</f>
        <v>28.8</v>
      </c>
      <c r="AG70" s="244">
        <f>'Rev (Tb8)'!J84</f>
        <v>28.8</v>
      </c>
      <c r="AH70" s="244">
        <f>'Rev (Tb8)'!K84</f>
        <v>28.8</v>
      </c>
    </row>
    <row r="71" spans="1:86">
      <c r="A71" s="471" t="s">
        <v>176</v>
      </c>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97">
        <f>'Rev (Tb8)'!B85</f>
        <v>19.5</v>
      </c>
      <c r="Z71" s="97">
        <f>'Rev (Tb8)'!C85</f>
        <v>8.8000000000000007</v>
      </c>
      <c r="AA71" s="97">
        <f>'Rev (Tb8)'!D85</f>
        <v>44.1</v>
      </c>
      <c r="AB71" s="97">
        <f>'Rev (Tb8)'!E85</f>
        <v>40.299999999999997</v>
      </c>
      <c r="AC71" s="244">
        <f>'Rev (Tb8)'!F85</f>
        <v>54.3</v>
      </c>
      <c r="AD71" s="244">
        <f>'Rev (Tb8)'!G85</f>
        <v>52.4</v>
      </c>
      <c r="AE71" s="244">
        <f>'Rev (Tb8)'!H85</f>
        <v>47.4</v>
      </c>
      <c r="AF71" s="244">
        <f>'Rev (Tb8)'!I85</f>
        <v>47.4</v>
      </c>
      <c r="AG71" s="244">
        <f>'Rev (Tb8)'!J85</f>
        <v>47.4</v>
      </c>
      <c r="AH71" s="244">
        <f>'Rev (Tb8)'!K85</f>
        <v>47.4</v>
      </c>
    </row>
    <row r="72" spans="1:86">
      <c r="A72" s="300" t="s">
        <v>177</v>
      </c>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97">
        <f>'Rev (Tb8)'!B86</f>
        <v>0.3</v>
      </c>
      <c r="Z72" s="97">
        <f>'Rev (Tb8)'!C86</f>
        <v>2.4</v>
      </c>
      <c r="AA72" s="97">
        <f>'Rev (Tb8)'!D86</f>
        <v>1.9</v>
      </c>
      <c r="AB72" s="97">
        <f>'Rev (Tb8)'!E86</f>
        <v>2.8</v>
      </c>
      <c r="AC72" s="244">
        <f>'Rev (Tb8)'!F86</f>
        <v>0.8</v>
      </c>
      <c r="AD72" s="244">
        <f>'Rev (Tb8)'!G86</f>
        <v>0.8</v>
      </c>
      <c r="AE72" s="244">
        <f>'Rev (Tb8)'!H86</f>
        <v>0.8</v>
      </c>
      <c r="AF72" s="244">
        <f>'Rev (Tb8)'!I86</f>
        <v>0.8</v>
      </c>
      <c r="AG72" s="244">
        <f>'Rev (Tb8)'!J86</f>
        <v>0.8</v>
      </c>
      <c r="AH72" s="244">
        <f>'Rev (Tb8)'!K86</f>
        <v>0.8</v>
      </c>
    </row>
    <row r="73" spans="1:86">
      <c r="A73" s="300" t="s">
        <v>178</v>
      </c>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97">
        <f>'Rev (Tb8)'!B87</f>
        <v>21.9</v>
      </c>
      <c r="Z73" s="97">
        <f>'Rev (Tb8)'!C87</f>
        <v>20.8</v>
      </c>
      <c r="AA73" s="97">
        <f>'Rev (Tb8)'!D87</f>
        <v>2.5</v>
      </c>
      <c r="AB73" s="97">
        <f>'Rev (Tb8)'!E87</f>
        <v>14.4</v>
      </c>
      <c r="AC73" s="244">
        <f>'Rev (Tb8)'!F87</f>
        <v>8.1999999999999993</v>
      </c>
      <c r="AD73" s="244">
        <f>'Rev (Tb8)'!G87</f>
        <v>23.6</v>
      </c>
      <c r="AE73" s="244">
        <f>'Rev (Tb8)'!H87</f>
        <v>8.6</v>
      </c>
      <c r="AF73" s="244">
        <f>'Rev (Tb8)'!I87</f>
        <v>8.6</v>
      </c>
      <c r="AG73" s="244">
        <f>'Rev (Tb8)'!J87</f>
        <v>8.6</v>
      </c>
      <c r="AH73" s="244">
        <f>'Rev (Tb8)'!K87</f>
        <v>8.6</v>
      </c>
    </row>
    <row r="74" spans="1:86" s="30" customFormat="1">
      <c r="A74" s="307" t="s">
        <v>217</v>
      </c>
      <c r="B74" s="302">
        <v>34</v>
      </c>
      <c r="C74" s="302">
        <v>62.7</v>
      </c>
      <c r="D74" s="302">
        <v>68.099999999999994</v>
      </c>
      <c r="E74" s="302">
        <v>63.7</v>
      </c>
      <c r="F74" s="302">
        <v>64.400000000000006</v>
      </c>
      <c r="G74" s="302">
        <v>69.2</v>
      </c>
      <c r="H74" s="302">
        <v>109.1</v>
      </c>
      <c r="I74" s="302">
        <v>82</v>
      </c>
      <c r="J74" s="318">
        <v>110.8</v>
      </c>
      <c r="K74" s="318">
        <v>127.3</v>
      </c>
      <c r="L74" s="302">
        <v>70.3</v>
      </c>
      <c r="M74" s="302">
        <v>114.7</v>
      </c>
      <c r="N74" s="302">
        <v>72.5</v>
      </c>
      <c r="O74" s="302">
        <v>72.2</v>
      </c>
      <c r="P74" s="302">
        <v>75.2</v>
      </c>
      <c r="Q74" s="302">
        <v>77.599999999999994</v>
      </c>
      <c r="R74" s="302">
        <v>90.7</v>
      </c>
      <c r="S74" s="302">
        <v>88.9</v>
      </c>
      <c r="T74" s="302">
        <v>119.8</v>
      </c>
      <c r="U74" s="302">
        <v>93.4</v>
      </c>
      <c r="V74" s="302">
        <v>99.9</v>
      </c>
      <c r="W74" s="302">
        <v>94.6</v>
      </c>
      <c r="X74" s="302">
        <v>97.8</v>
      </c>
      <c r="Y74" s="303">
        <v>106.4</v>
      </c>
      <c r="Z74" s="303">
        <v>218.9</v>
      </c>
      <c r="AA74" s="303">
        <v>235.1</v>
      </c>
      <c r="AB74" s="308">
        <v>215.4</v>
      </c>
      <c r="AC74" s="245"/>
      <c r="AD74" s="245"/>
      <c r="AE74" s="245"/>
      <c r="AF74" s="245"/>
      <c r="AG74" s="245"/>
      <c r="AH74" s="245"/>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row>
    <row r="75" spans="1:86" s="30" customFormat="1">
      <c r="A75" s="307" t="s">
        <v>615</v>
      </c>
      <c r="B75" s="302">
        <v>26</v>
      </c>
      <c r="C75" s="302"/>
      <c r="D75" s="302"/>
      <c r="E75" s="302"/>
      <c r="F75" s="302"/>
      <c r="G75" s="302"/>
      <c r="H75" s="302"/>
      <c r="I75" s="302"/>
      <c r="J75" s="318"/>
      <c r="K75" s="318"/>
      <c r="L75" s="302"/>
      <c r="M75" s="302"/>
      <c r="N75" s="302"/>
      <c r="O75" s="302"/>
      <c r="P75" s="302"/>
      <c r="Q75" s="302"/>
      <c r="R75" s="302"/>
      <c r="S75" s="302"/>
      <c r="T75" s="302"/>
      <c r="U75" s="302"/>
      <c r="V75" s="302"/>
      <c r="W75" s="302"/>
      <c r="X75" s="302"/>
      <c r="Y75" s="303"/>
      <c r="Z75" s="303"/>
      <c r="AA75" s="303"/>
      <c r="AB75" s="308"/>
      <c r="AC75" s="245"/>
      <c r="AD75" s="245"/>
      <c r="AE75" s="245"/>
      <c r="AF75" s="245"/>
      <c r="AG75" s="245"/>
      <c r="AH75" s="245"/>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row>
    <row r="76" spans="1:86" s="30" customFormat="1">
      <c r="A76" s="307" t="s">
        <v>218</v>
      </c>
      <c r="B76" s="318"/>
      <c r="C76" s="318"/>
      <c r="D76" s="318"/>
      <c r="E76" s="318"/>
      <c r="F76" s="318"/>
      <c r="G76" s="318"/>
      <c r="H76" s="318"/>
      <c r="I76" s="318"/>
      <c r="J76" s="318"/>
      <c r="K76" s="318"/>
      <c r="L76" s="302">
        <v>14.2</v>
      </c>
      <c r="M76" s="302"/>
      <c r="N76" s="302"/>
      <c r="O76" s="302">
        <v>22</v>
      </c>
      <c r="P76" s="302"/>
      <c r="Q76" s="302"/>
      <c r="R76" s="302"/>
      <c r="S76" s="302"/>
      <c r="T76" s="302"/>
      <c r="U76" s="302"/>
      <c r="V76" s="302"/>
      <c r="W76" s="302"/>
      <c r="X76" s="302"/>
      <c r="Y76" s="319"/>
      <c r="Z76" s="319" t="s">
        <v>128</v>
      </c>
      <c r="AA76" s="319" t="s">
        <v>128</v>
      </c>
      <c r="AB76" s="310" t="s">
        <v>128</v>
      </c>
      <c r="AC76" s="245"/>
      <c r="AD76" s="245"/>
      <c r="AE76" s="245"/>
      <c r="AF76" s="245"/>
      <c r="AG76" s="245"/>
      <c r="AH76" s="245"/>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row>
    <row r="77" spans="1:86" s="30" customFormat="1">
      <c r="A77" s="307" t="s">
        <v>219</v>
      </c>
      <c r="B77" s="318"/>
      <c r="C77" s="318"/>
      <c r="D77" s="318"/>
      <c r="E77" s="318"/>
      <c r="F77" s="318"/>
      <c r="G77" s="318"/>
      <c r="H77" s="318"/>
      <c r="I77" s="318"/>
      <c r="J77" s="318"/>
      <c r="K77" s="318"/>
      <c r="L77" s="318"/>
      <c r="M77" s="318"/>
      <c r="N77" s="318"/>
      <c r="O77" s="318"/>
      <c r="P77" s="318"/>
      <c r="Q77" s="318"/>
      <c r="R77" s="318"/>
      <c r="S77" s="318"/>
      <c r="T77" s="318"/>
      <c r="U77" s="318"/>
      <c r="V77" s="318">
        <v>521</v>
      </c>
      <c r="W77" s="318"/>
      <c r="X77" s="318"/>
      <c r="Y77" s="319">
        <v>144.4</v>
      </c>
      <c r="Z77" s="319" t="s">
        <v>128</v>
      </c>
      <c r="AA77" s="319" t="s">
        <v>128</v>
      </c>
      <c r="AB77" s="310" t="s">
        <v>128</v>
      </c>
      <c r="AC77" s="245"/>
      <c r="AD77" s="245"/>
      <c r="AE77" s="245"/>
      <c r="AF77" s="245"/>
      <c r="AG77" s="245"/>
      <c r="AH77" s="245"/>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row>
    <row r="78" spans="1:86">
      <c r="A78" s="300"/>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133"/>
      <c r="Z78" s="133"/>
      <c r="AA78" s="133"/>
      <c r="AB78" s="320"/>
      <c r="AC78" s="250"/>
      <c r="AD78" s="250"/>
      <c r="AE78" s="250"/>
      <c r="AF78" s="250"/>
      <c r="AG78" s="250"/>
      <c r="AH78" s="250"/>
      <c r="AI78" s="90"/>
      <c r="AJ78" s="90"/>
    </row>
    <row r="79" spans="1:86" s="58" customFormat="1">
      <c r="A79" s="291" t="s">
        <v>220</v>
      </c>
      <c r="B79" s="292">
        <v>824.2</v>
      </c>
      <c r="C79" s="292">
        <v>749.6</v>
      </c>
      <c r="D79" s="292">
        <v>811.40000000000009</v>
      </c>
      <c r="E79" s="292">
        <v>929.2</v>
      </c>
      <c r="F79" s="292">
        <v>1127</v>
      </c>
      <c r="G79" s="292">
        <v>1286.9000000000001</v>
      </c>
      <c r="H79" s="292">
        <v>1484.8000000000002</v>
      </c>
      <c r="I79" s="292">
        <v>1727.6</v>
      </c>
      <c r="J79" s="292">
        <f t="shared" ref="J79:AB79" si="1">J54+J9</f>
        <v>1889.6999999999998</v>
      </c>
      <c r="K79" s="292">
        <f t="shared" si="1"/>
        <v>1882.6</v>
      </c>
      <c r="L79" s="292">
        <f t="shared" si="1"/>
        <v>2091.9</v>
      </c>
      <c r="M79" s="292">
        <f t="shared" si="1"/>
        <v>2459.4</v>
      </c>
      <c r="N79" s="292">
        <f t="shared" si="1"/>
        <v>2465.8000000000002</v>
      </c>
      <c r="O79" s="292">
        <f t="shared" si="1"/>
        <v>2539.8000000000002</v>
      </c>
      <c r="P79" s="292">
        <f t="shared" si="1"/>
        <v>2917.1</v>
      </c>
      <c r="Q79" s="292">
        <f t="shared" si="1"/>
        <v>3465.2</v>
      </c>
      <c r="R79" s="292">
        <f t="shared" si="1"/>
        <v>4023.4</v>
      </c>
      <c r="S79" s="292">
        <f t="shared" si="1"/>
        <v>5373.6</v>
      </c>
      <c r="T79" s="292">
        <f t="shared" si="1"/>
        <v>6287</v>
      </c>
      <c r="U79" s="292">
        <f t="shared" si="1"/>
        <v>6038.7000000000007</v>
      </c>
      <c r="V79" s="292">
        <f t="shared" si="1"/>
        <v>5740.3</v>
      </c>
      <c r="W79" s="292">
        <f t="shared" si="1"/>
        <v>6869.8</v>
      </c>
      <c r="X79" s="292">
        <f t="shared" si="1"/>
        <v>8254.5</v>
      </c>
      <c r="Y79" s="292">
        <f t="shared" si="1"/>
        <v>8571.5</v>
      </c>
      <c r="Z79" s="292">
        <f t="shared" si="1"/>
        <v>8862.4</v>
      </c>
      <c r="AA79" s="292">
        <f t="shared" si="1"/>
        <v>10496.9</v>
      </c>
      <c r="AB79" s="292">
        <f t="shared" si="1"/>
        <v>9924.5</v>
      </c>
      <c r="AC79" s="254"/>
      <c r="AD79" s="254"/>
      <c r="AE79" s="254"/>
      <c r="AF79" s="254"/>
      <c r="AG79" s="254"/>
      <c r="AH79" s="254"/>
      <c r="AI79" s="94"/>
      <c r="AJ79" s="94"/>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row>
    <row r="80" spans="1:86" s="58" customFormat="1">
      <c r="A80" s="291"/>
      <c r="B80" s="292"/>
      <c r="C80" s="292"/>
      <c r="D80" s="292"/>
      <c r="E80" s="292"/>
      <c r="F80" s="292"/>
      <c r="G80" s="292"/>
      <c r="H80" s="292"/>
      <c r="I80" s="292"/>
      <c r="J80" s="794"/>
      <c r="K80" s="292"/>
      <c r="L80" s="292"/>
      <c r="M80" s="292"/>
      <c r="N80" s="292"/>
      <c r="O80" s="292"/>
      <c r="P80" s="292"/>
      <c r="Q80" s="292"/>
      <c r="R80" s="292"/>
      <c r="S80" s="292"/>
      <c r="T80" s="292"/>
      <c r="U80" s="292"/>
      <c r="V80" s="292"/>
      <c r="W80" s="292"/>
      <c r="X80" s="292"/>
      <c r="Y80" s="292"/>
      <c r="Z80" s="292"/>
      <c r="AA80" s="292"/>
      <c r="AB80" s="292"/>
      <c r="AC80" s="254"/>
      <c r="AD80" s="254"/>
      <c r="AE80" s="254"/>
      <c r="AF80" s="254"/>
      <c r="AG80" s="254"/>
      <c r="AH80" s="254"/>
      <c r="AI80" s="94"/>
      <c r="AJ80" s="94"/>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row>
    <row r="81" spans="1:86" s="4" customFormat="1">
      <c r="A81" s="295" t="s">
        <v>160</v>
      </c>
      <c r="B81" s="315"/>
      <c r="C81" s="315"/>
      <c r="D81" s="315"/>
      <c r="E81" s="315"/>
      <c r="F81" s="315"/>
      <c r="G81" s="315"/>
      <c r="H81" s="315"/>
      <c r="I81" s="315"/>
      <c r="J81" s="315"/>
      <c r="K81" s="315"/>
      <c r="L81" s="315"/>
      <c r="M81" s="315"/>
      <c r="N81" s="315"/>
      <c r="O81" s="315"/>
      <c r="P81" s="315"/>
      <c r="Q81" s="315"/>
      <c r="R81" s="315"/>
      <c r="S81" s="315"/>
      <c r="T81" s="315"/>
      <c r="U81" s="315"/>
      <c r="V81" s="315"/>
      <c r="W81" s="315"/>
      <c r="X81" s="315"/>
      <c r="Y81" s="82">
        <f>'Rev (Tb8)'!B53</f>
        <v>930.8</v>
      </c>
      <c r="Z81" s="82">
        <f>'Rev (Tb8)'!C53</f>
        <v>877.5</v>
      </c>
      <c r="AA81" s="82">
        <f>'Rev (Tb8)'!D53</f>
        <v>867.5</v>
      </c>
      <c r="AB81" s="82">
        <f>'Rev (Tb8)'!E53</f>
        <v>819.5</v>
      </c>
      <c r="AC81" s="252">
        <f>'Rev (Tb8)'!F53</f>
        <v>1881.4</v>
      </c>
      <c r="AD81" s="252">
        <f>'Rev (Tb8)'!G53</f>
        <v>1045.3</v>
      </c>
      <c r="AE81" s="252">
        <f>'Rev (Tb8)'!H53</f>
        <v>1208.3</v>
      </c>
      <c r="AF81" s="252">
        <f>'Rev (Tb8)'!I53</f>
        <v>1128.4000000000001</v>
      </c>
      <c r="AG81" s="252">
        <f>'Rev (Tb8)'!J53</f>
        <v>1091.4000000000001</v>
      </c>
      <c r="AH81" s="252">
        <f>'Rev (Tb8)'!K53</f>
        <v>1114.5</v>
      </c>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row>
    <row r="82" spans="1:86" s="54" customFormat="1">
      <c r="A82" s="316" t="s">
        <v>160</v>
      </c>
      <c r="B82" s="298">
        <v>189.7</v>
      </c>
      <c r="C82" s="298">
        <v>239.2</v>
      </c>
      <c r="D82" s="298">
        <v>214.8</v>
      </c>
      <c r="E82" s="298">
        <v>196.3</v>
      </c>
      <c r="F82" s="298">
        <v>181.6</v>
      </c>
      <c r="G82" s="298">
        <v>164.8</v>
      </c>
      <c r="H82" s="298">
        <v>236.7</v>
      </c>
      <c r="I82" s="298">
        <v>170.1</v>
      </c>
      <c r="J82" s="298">
        <v>312</v>
      </c>
      <c r="K82" s="298">
        <v>470.3</v>
      </c>
      <c r="L82" s="298">
        <v>477.1</v>
      </c>
      <c r="M82" s="298">
        <v>516.4</v>
      </c>
      <c r="N82" s="298">
        <v>719</v>
      </c>
      <c r="O82" s="298">
        <f>O83+O84</f>
        <v>691.4</v>
      </c>
      <c r="P82" s="298">
        <v>693</v>
      </c>
      <c r="Q82" s="298">
        <v>849.7</v>
      </c>
      <c r="R82" s="298">
        <v>1283.0999999999999</v>
      </c>
      <c r="S82" s="298">
        <v>914.6</v>
      </c>
      <c r="T82" s="298">
        <v>721</v>
      </c>
      <c r="U82" s="298">
        <v>1002</v>
      </c>
      <c r="V82" s="298">
        <v>877.5</v>
      </c>
      <c r="W82" s="298">
        <v>1391.1</v>
      </c>
      <c r="X82" s="298">
        <v>1025</v>
      </c>
      <c r="Y82" s="299">
        <v>930.8</v>
      </c>
      <c r="Z82" s="299">
        <v>877.5</v>
      </c>
      <c r="AA82" s="299">
        <v>867.5</v>
      </c>
      <c r="AB82" s="317">
        <v>819.5</v>
      </c>
      <c r="AC82" s="253" t="s">
        <v>159</v>
      </c>
      <c r="AD82" s="253"/>
      <c r="AE82" s="253"/>
      <c r="AF82" s="253"/>
      <c r="AG82" s="253"/>
      <c r="AH82" s="25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53"/>
      <c r="BW82" s="53"/>
      <c r="BX82" s="53"/>
      <c r="BY82" s="53"/>
      <c r="BZ82" s="53"/>
      <c r="CA82" s="53"/>
      <c r="CB82" s="53"/>
      <c r="CC82" s="53"/>
      <c r="CD82" s="53"/>
      <c r="CE82" s="53"/>
      <c r="CF82" s="53"/>
      <c r="CG82" s="53"/>
      <c r="CH82" s="53"/>
    </row>
    <row r="83" spans="1:86" s="30" customFormat="1">
      <c r="A83" s="307" t="s">
        <v>213</v>
      </c>
      <c r="B83" s="302">
        <v>186.4</v>
      </c>
      <c r="C83" s="302">
        <v>215</v>
      </c>
      <c r="D83" s="302">
        <v>203.8</v>
      </c>
      <c r="E83" s="302">
        <v>185.4</v>
      </c>
      <c r="F83" s="302">
        <v>169.1</v>
      </c>
      <c r="G83" s="302">
        <v>161.30000000000001</v>
      </c>
      <c r="H83" s="302">
        <v>183.7</v>
      </c>
      <c r="I83" s="302">
        <v>164.5</v>
      </c>
      <c r="J83" s="302">
        <v>133</v>
      </c>
      <c r="K83" s="302">
        <v>113.5</v>
      </c>
      <c r="L83" s="302">
        <v>125.8</v>
      </c>
      <c r="M83" s="302">
        <v>25.4</v>
      </c>
      <c r="N83" s="302">
        <v>16</v>
      </c>
      <c r="O83" s="302">
        <v>20.9</v>
      </c>
      <c r="P83" s="318" t="s">
        <v>128</v>
      </c>
      <c r="Q83" s="318" t="s">
        <v>128</v>
      </c>
      <c r="R83" s="318" t="s">
        <v>128</v>
      </c>
      <c r="S83" s="318" t="s">
        <v>128</v>
      </c>
      <c r="T83" s="318" t="s">
        <v>128</v>
      </c>
      <c r="U83" s="318" t="s">
        <v>128</v>
      </c>
      <c r="V83" s="318" t="s">
        <v>128</v>
      </c>
      <c r="W83" s="318" t="s">
        <v>128</v>
      </c>
      <c r="X83" s="318" t="s">
        <v>128</v>
      </c>
      <c r="Y83" s="319" t="s">
        <v>128</v>
      </c>
      <c r="Z83" s="319" t="s">
        <v>128</v>
      </c>
      <c r="AA83" s="319" t="s">
        <v>128</v>
      </c>
      <c r="AB83" s="310" t="s">
        <v>128</v>
      </c>
      <c r="AC83" s="245"/>
      <c r="AD83" s="245"/>
      <c r="AE83" s="245"/>
      <c r="AF83" s="245"/>
      <c r="AG83" s="245"/>
      <c r="AH83" s="245"/>
      <c r="AI83" s="3"/>
      <c r="AJ83" s="3"/>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row>
    <row r="84" spans="1:86" s="30" customFormat="1">
      <c r="A84" s="307" t="s">
        <v>214</v>
      </c>
      <c r="B84" s="302">
        <v>3.3</v>
      </c>
      <c r="C84" s="302">
        <v>24.2</v>
      </c>
      <c r="D84" s="302">
        <v>11</v>
      </c>
      <c r="E84" s="302">
        <v>10.9</v>
      </c>
      <c r="F84" s="302">
        <v>12.5</v>
      </c>
      <c r="G84" s="302">
        <v>3.5</v>
      </c>
      <c r="H84" s="302">
        <v>53</v>
      </c>
      <c r="I84" s="302">
        <v>5.6</v>
      </c>
      <c r="J84" s="302">
        <v>179</v>
      </c>
      <c r="K84" s="302">
        <v>356.8</v>
      </c>
      <c r="L84" s="302">
        <v>351.3</v>
      </c>
      <c r="M84" s="302">
        <v>491</v>
      </c>
      <c r="N84" s="302">
        <v>703</v>
      </c>
      <c r="O84" s="302">
        <v>670.5</v>
      </c>
      <c r="P84" s="302">
        <v>693</v>
      </c>
      <c r="Q84" s="302">
        <v>849.7</v>
      </c>
      <c r="R84" s="302">
        <v>1283.0999999999999</v>
      </c>
      <c r="S84" s="302">
        <v>914.6</v>
      </c>
      <c r="T84" s="302">
        <v>721</v>
      </c>
      <c r="U84" s="302">
        <v>1002</v>
      </c>
      <c r="V84" s="302">
        <v>877.5</v>
      </c>
      <c r="W84" s="302">
        <v>1391.1</v>
      </c>
      <c r="X84" s="302">
        <v>1025</v>
      </c>
      <c r="Y84" s="303">
        <v>930.8</v>
      </c>
      <c r="Z84" s="303">
        <v>877.5</v>
      </c>
      <c r="AA84" s="303">
        <v>867.5</v>
      </c>
      <c r="AB84" s="308">
        <v>819.5</v>
      </c>
      <c r="AC84" s="245"/>
      <c r="AD84" s="245"/>
      <c r="AE84" s="245"/>
      <c r="AF84" s="245"/>
      <c r="AG84" s="245"/>
      <c r="AH84" s="245"/>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20"/>
      <c r="BW84" s="20"/>
      <c r="BX84" s="20"/>
      <c r="BY84" s="20"/>
      <c r="BZ84" s="20"/>
    </row>
    <row r="85" spans="1:86">
      <c r="A85" s="114" t="s">
        <v>161</v>
      </c>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97">
        <f>'Rev (Tb8)'!B54</f>
        <v>823.3</v>
      </c>
      <c r="Z85" s="97">
        <f>'Rev (Tb8)'!C54</f>
        <v>776.2</v>
      </c>
      <c r="AA85" s="97">
        <f>'Rev (Tb8)'!D54</f>
        <v>767.3</v>
      </c>
      <c r="AB85" s="97">
        <f>'Rev (Tb8)'!E54</f>
        <v>778.8</v>
      </c>
      <c r="AC85" s="244">
        <f>'Rev (Tb8)'!F54</f>
        <v>998.8</v>
      </c>
      <c r="AD85" s="244">
        <f>'Rev (Tb8)'!G54</f>
        <v>968.1</v>
      </c>
      <c r="AE85" s="244">
        <f>'Rev (Tb8)'!H54</f>
        <v>961.1</v>
      </c>
      <c r="AF85" s="244">
        <f>'Rev (Tb8)'!I54</f>
        <v>928</v>
      </c>
      <c r="AG85" s="244">
        <f>'Rev (Tb8)'!J54</f>
        <v>922.6</v>
      </c>
      <c r="AH85" s="244">
        <f>'Rev (Tb8)'!K54</f>
        <v>922.6</v>
      </c>
    </row>
    <row r="86" spans="1:86">
      <c r="A86" s="464" t="s">
        <v>455</v>
      </c>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97">
        <f>'Rev (Tb8)'!B55</f>
        <v>453.2</v>
      </c>
      <c r="Z86" s="97">
        <f>'Rev (Tb8)'!C55</f>
        <v>427.2</v>
      </c>
      <c r="AA86" s="97">
        <f>'Rev (Tb8)'!D55</f>
        <v>422.3</v>
      </c>
      <c r="AB86" s="97">
        <f>'Rev (Tb8)'!E55</f>
        <v>505</v>
      </c>
      <c r="AC86" s="244">
        <f>'Rev (Tb8)'!F55</f>
        <v>549.79999999999995</v>
      </c>
      <c r="AD86" s="244">
        <f>'Rev (Tb8)'!G55</f>
        <v>968.1</v>
      </c>
      <c r="AE86" s="244">
        <f>'Rev (Tb8)'!H55</f>
        <v>530</v>
      </c>
      <c r="AF86" s="244">
        <f>'Rev (Tb8)'!I55</f>
        <v>504.1</v>
      </c>
      <c r="AG86" s="244">
        <f>'Rev (Tb8)'!J55</f>
        <v>498.6</v>
      </c>
      <c r="AH86" s="244">
        <f>'Rev (Tb8)'!K55</f>
        <v>498.6</v>
      </c>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row>
    <row r="87" spans="1:86">
      <c r="A87" s="464" t="s">
        <v>457</v>
      </c>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97">
        <f>'Rev (Tb8)'!B56</f>
        <v>10.199999999999999</v>
      </c>
      <c r="Z87" s="97">
        <f>'Rev (Tb8)'!C56</f>
        <v>9.6</v>
      </c>
      <c r="AA87" s="97">
        <f>'Rev (Tb8)'!D56</f>
        <v>9.5</v>
      </c>
      <c r="AB87" s="97" t="str">
        <f>'Rev (Tb8)'!E56</f>
        <v>-</v>
      </c>
      <c r="AC87" s="244">
        <f>'Rev (Tb8)'!F56</f>
        <v>12.4</v>
      </c>
      <c r="AD87" s="244" t="str">
        <f>'Rev (Tb8)'!G56</f>
        <v>-</v>
      </c>
      <c r="AE87" s="244">
        <f>'Rev (Tb8)'!H56</f>
        <v>14.1</v>
      </c>
      <c r="AF87" s="244" t="str">
        <f>'Rev (Tb8)'!I56</f>
        <v>-</v>
      </c>
      <c r="AG87" s="244" t="str">
        <f>'Rev (Tb8)'!J56</f>
        <v>-</v>
      </c>
      <c r="AH87" s="244" t="str">
        <f>'Rev (Tb8)'!K56</f>
        <v>-</v>
      </c>
    </row>
    <row r="88" spans="1:86">
      <c r="A88" s="464" t="s">
        <v>456</v>
      </c>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97">
        <f>'Rev (Tb8)'!B57</f>
        <v>442.9</v>
      </c>
      <c r="Z88" s="97">
        <f>'Rev (Tb8)'!C57</f>
        <v>417.6</v>
      </c>
      <c r="AA88" s="97">
        <f>'Rev (Tb8)'!D57</f>
        <v>412.8</v>
      </c>
      <c r="AB88" s="97">
        <f>'Rev (Tb8)'!E57</f>
        <v>505</v>
      </c>
      <c r="AC88" s="244">
        <f>'Rev (Tb8)'!F57</f>
        <v>537.29999999999995</v>
      </c>
      <c r="AD88" s="244">
        <f>'Rev (Tb8)'!G57</f>
        <v>968.1</v>
      </c>
      <c r="AE88" s="244">
        <f>'Rev (Tb8)'!H57</f>
        <v>515.9</v>
      </c>
      <c r="AF88" s="244">
        <f>'Rev (Tb8)'!I57</f>
        <v>504.1</v>
      </c>
      <c r="AG88" s="244">
        <f>'Rev (Tb8)'!J57</f>
        <v>498.6</v>
      </c>
      <c r="AH88" s="244">
        <f>'Rev (Tb8)'!K57</f>
        <v>498.6</v>
      </c>
    </row>
    <row r="89" spans="1:86">
      <c r="A89" s="464" t="s">
        <v>458</v>
      </c>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97">
        <f>'Rev (Tb8)'!B58</f>
        <v>370.2</v>
      </c>
      <c r="Z89" s="97">
        <f>'Rev (Tb8)'!C58</f>
        <v>349</v>
      </c>
      <c r="AA89" s="97">
        <f>'Rev (Tb8)'!D58</f>
        <v>345</v>
      </c>
      <c r="AB89" s="97">
        <f>'Rev (Tb8)'!E58</f>
        <v>273.8</v>
      </c>
      <c r="AC89" s="244">
        <f>'Rev (Tb8)'!F58</f>
        <v>449</v>
      </c>
      <c r="AD89" s="244" t="str">
        <f>'Rev (Tb8)'!G58</f>
        <v>-</v>
      </c>
      <c r="AE89" s="244">
        <f>'Rev (Tb8)'!H58</f>
        <v>431.1</v>
      </c>
      <c r="AF89" s="244">
        <f>'Rev (Tb8)'!I58</f>
        <v>423.9</v>
      </c>
      <c r="AG89" s="244">
        <f>'Rev (Tb8)'!J58</f>
        <v>423.9</v>
      </c>
      <c r="AH89" s="244">
        <f>'Rev (Tb8)'!K58</f>
        <v>423.9</v>
      </c>
    </row>
    <row r="90" spans="1:86">
      <c r="A90" s="464" t="s">
        <v>457</v>
      </c>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97">
        <f>'Rev (Tb8)'!B59</f>
        <v>20.7</v>
      </c>
      <c r="Z90" s="97">
        <f>'Rev (Tb8)'!C59</f>
        <v>19.5</v>
      </c>
      <c r="AA90" s="97">
        <f>'Rev (Tb8)'!D59</f>
        <v>19.3</v>
      </c>
      <c r="AB90" s="97" t="str">
        <f>'Rev (Tb8)'!E59</f>
        <v>-</v>
      </c>
      <c r="AC90" s="244">
        <f>'Rev (Tb8)'!F59</f>
        <v>25.1</v>
      </c>
      <c r="AD90" s="244" t="str">
        <f>'Rev (Tb8)'!G59</f>
        <v>-</v>
      </c>
      <c r="AE90" s="244">
        <f>'Rev (Tb8)'!H59</f>
        <v>7.2</v>
      </c>
      <c r="AF90" s="244" t="str">
        <f>'Rev (Tb8)'!I59</f>
        <v>-</v>
      </c>
      <c r="AG90" s="244" t="str">
        <f>'Rev (Tb8)'!J59</f>
        <v>-</v>
      </c>
      <c r="AH90" s="244" t="str">
        <f>'Rev (Tb8)'!K59</f>
        <v>-</v>
      </c>
    </row>
    <row r="91" spans="1:86">
      <c r="A91" s="464" t="s">
        <v>456</v>
      </c>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97">
        <f>'Rev (Tb8)'!B60</f>
        <v>349.5</v>
      </c>
      <c r="Z91" s="97">
        <f>'Rev (Tb8)'!C60</f>
        <v>329.5</v>
      </c>
      <c r="AA91" s="97">
        <f>'Rev (Tb8)'!D60</f>
        <v>325.7</v>
      </c>
      <c r="AB91" s="97">
        <f>'Rev (Tb8)'!E60</f>
        <v>273.8</v>
      </c>
      <c r="AC91" s="244">
        <f>'Rev (Tb8)'!F60</f>
        <v>423.9</v>
      </c>
      <c r="AD91" s="244" t="str">
        <f>'Rev (Tb8)'!G60</f>
        <v>-</v>
      </c>
      <c r="AE91" s="244">
        <f>'Rev (Tb8)'!H60</f>
        <v>423.9</v>
      </c>
      <c r="AF91" s="244">
        <f>'Rev (Tb8)'!I60</f>
        <v>423.9</v>
      </c>
      <c r="AG91" s="244">
        <f>'Rev (Tb8)'!J60</f>
        <v>423.9</v>
      </c>
      <c r="AH91" s="244">
        <f>'Rev (Tb8)'!K60</f>
        <v>423.9</v>
      </c>
    </row>
    <row r="92" spans="1:86">
      <c r="A92" s="114" t="s">
        <v>162</v>
      </c>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97">
        <f>'Rev (Tb8)'!B61</f>
        <v>107.5</v>
      </c>
      <c r="Z92" s="97">
        <f>'Rev (Tb8)'!C61</f>
        <v>101.3</v>
      </c>
      <c r="AA92" s="97">
        <f>'Rev (Tb8)'!D61</f>
        <v>100.2</v>
      </c>
      <c r="AB92" s="97">
        <f>'Rev (Tb8)'!E61</f>
        <v>40.700000000000003</v>
      </c>
      <c r="AC92" s="244">
        <f>'Rev (Tb8)'!F61</f>
        <v>135.30000000000001</v>
      </c>
      <c r="AD92" s="244" t="str">
        <f>'Rev (Tb8)'!G61</f>
        <v>-</v>
      </c>
      <c r="AE92" s="244">
        <f>'Rev (Tb8)'!H61</f>
        <v>63.5</v>
      </c>
      <c r="AF92" s="244">
        <f>'Rev (Tb8)'!I61</f>
        <v>15.1</v>
      </c>
      <c r="AG92" s="244">
        <f>'Rev (Tb8)'!J61</f>
        <v>9.5</v>
      </c>
      <c r="AH92" s="244">
        <f>'Rev (Tb8)'!K61</f>
        <v>9.5</v>
      </c>
    </row>
    <row r="93" spans="1:86">
      <c r="A93" s="464" t="s">
        <v>455</v>
      </c>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97">
        <f>'Rev (Tb8)'!B62</f>
        <v>98.6</v>
      </c>
      <c r="Z93" s="97">
        <f>'Rev (Tb8)'!C62</f>
        <v>92.9</v>
      </c>
      <c r="AA93" s="97">
        <f>'Rev (Tb8)'!D62</f>
        <v>91.9</v>
      </c>
      <c r="AB93" s="97">
        <f>'Rev (Tb8)'!E62</f>
        <v>22.4</v>
      </c>
      <c r="AC93" s="244">
        <f>'Rev (Tb8)'!F62</f>
        <v>124.5</v>
      </c>
      <c r="AD93" s="244" t="str">
        <f>'Rev (Tb8)'!G62</f>
        <v>-</v>
      </c>
      <c r="AE93" s="244">
        <f>'Rev (Tb8)'!H62</f>
        <v>62.7</v>
      </c>
      <c r="AF93" s="244">
        <f>'Rev (Tb8)'!I62</f>
        <v>15.1</v>
      </c>
      <c r="AG93" s="244">
        <f>'Rev (Tb8)'!J62</f>
        <v>9.5</v>
      </c>
      <c r="AH93" s="244">
        <f>'Rev (Tb8)'!K62</f>
        <v>9.5</v>
      </c>
    </row>
    <row r="94" spans="1:86">
      <c r="A94" s="464" t="s">
        <v>457</v>
      </c>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97">
        <f>'Rev (Tb8)'!B63</f>
        <v>43.5</v>
      </c>
      <c r="Z94" s="97">
        <f>'Rev (Tb8)'!C63</f>
        <v>41</v>
      </c>
      <c r="AA94" s="97">
        <f>'Rev (Tb8)'!D63</f>
        <v>40.6</v>
      </c>
      <c r="AB94" s="97">
        <f>'Rev (Tb8)'!E63</f>
        <v>0.9</v>
      </c>
      <c r="AC94" s="244">
        <f>'Rev (Tb8)'!F63</f>
        <v>53.1</v>
      </c>
      <c r="AD94" s="244" t="str">
        <f>'Rev (Tb8)'!G63</f>
        <v>-</v>
      </c>
      <c r="AE94" s="244">
        <f>'Rev (Tb8)'!H63</f>
        <v>26.9</v>
      </c>
      <c r="AF94" s="244">
        <f>'Rev (Tb8)'!I63</f>
        <v>8.6</v>
      </c>
      <c r="AG94" s="244">
        <f>'Rev (Tb8)'!J63</f>
        <v>9.1</v>
      </c>
      <c r="AH94" s="244">
        <f>'Rev (Tb8)'!K63</f>
        <v>9.1</v>
      </c>
    </row>
    <row r="95" spans="1:86">
      <c r="A95" s="464" t="s">
        <v>456</v>
      </c>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97">
        <f>'Rev (Tb8)'!B64</f>
        <v>55</v>
      </c>
      <c r="Z95" s="97">
        <f>'Rev (Tb8)'!C64</f>
        <v>51.9</v>
      </c>
      <c r="AA95" s="97">
        <f>'Rev (Tb8)'!D64</f>
        <v>51.3</v>
      </c>
      <c r="AB95" s="97">
        <f>'Rev (Tb8)'!E64</f>
        <v>21.5</v>
      </c>
      <c r="AC95" s="244">
        <f>'Rev (Tb8)'!F64</f>
        <v>71.5</v>
      </c>
      <c r="AD95" s="244" t="str">
        <f>'Rev (Tb8)'!G64</f>
        <v>-</v>
      </c>
      <c r="AE95" s="244">
        <f>'Rev (Tb8)'!H64</f>
        <v>35.799999999999997</v>
      </c>
      <c r="AF95" s="244">
        <f>'Rev (Tb8)'!I64</f>
        <v>6.5</v>
      </c>
      <c r="AG95" s="244">
        <f>'Rev (Tb8)'!J64</f>
        <v>0.4</v>
      </c>
      <c r="AH95" s="244">
        <f>'Rev (Tb8)'!K64</f>
        <v>0.4</v>
      </c>
    </row>
    <row r="96" spans="1:86">
      <c r="A96" s="464" t="s">
        <v>458</v>
      </c>
      <c r="B96" s="293"/>
      <c r="C96" s="293"/>
      <c r="D96" s="293"/>
      <c r="E96" s="293"/>
      <c r="F96" s="293"/>
      <c r="G96" s="293"/>
      <c r="H96" s="293"/>
      <c r="I96" s="293"/>
      <c r="J96" s="293"/>
      <c r="K96" s="293"/>
      <c r="L96" s="293"/>
      <c r="M96" s="293"/>
      <c r="N96" s="293"/>
      <c r="O96" s="293"/>
      <c r="P96" s="293"/>
      <c r="Q96" s="293"/>
      <c r="R96" s="293"/>
      <c r="S96" s="293"/>
      <c r="T96" s="293"/>
      <c r="U96" s="293"/>
      <c r="V96" s="293"/>
      <c r="W96" s="293"/>
      <c r="X96" s="293"/>
      <c r="Y96" s="97">
        <f>'Rev (Tb8)'!B65</f>
        <v>8.9</v>
      </c>
      <c r="Z96" s="97">
        <f>'Rev (Tb8)'!C65</f>
        <v>8.4</v>
      </c>
      <c r="AA96" s="97">
        <f>'Rev (Tb8)'!D65</f>
        <v>8.3000000000000007</v>
      </c>
      <c r="AB96" s="97">
        <f>'Rev (Tb8)'!E65</f>
        <v>18.3</v>
      </c>
      <c r="AC96" s="244">
        <f>'Rev (Tb8)'!F65</f>
        <v>10.8</v>
      </c>
      <c r="AD96" s="244" t="str">
        <f>'Rev (Tb8)'!G65</f>
        <v>-</v>
      </c>
      <c r="AE96" s="244">
        <f>'Rev (Tb8)'!H65</f>
        <v>0.8</v>
      </c>
      <c r="AF96" s="244" t="str">
        <f>'Rev (Tb8)'!I65</f>
        <v>-</v>
      </c>
      <c r="AG96" s="244" t="str">
        <f>'Rev (Tb8)'!J65</f>
        <v>-</v>
      </c>
      <c r="AH96" s="244" t="str">
        <f>'Rev (Tb8)'!K65</f>
        <v>-</v>
      </c>
    </row>
    <row r="97" spans="1:86">
      <c r="A97" s="464" t="s">
        <v>457</v>
      </c>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97" t="str">
        <f>'Rev (Tb8)'!B66</f>
        <v>-</v>
      </c>
      <c r="Z97" s="97" t="str">
        <f>'Rev (Tb8)'!C66</f>
        <v>-</v>
      </c>
      <c r="AA97" s="97" t="str">
        <f>'Rev (Tb8)'!D66</f>
        <v>-</v>
      </c>
      <c r="AB97" s="97">
        <f>'Rev (Tb8)'!E66</f>
        <v>18.3</v>
      </c>
      <c r="AC97" s="244" t="str">
        <f>'Rev (Tb8)'!F66</f>
        <v>-</v>
      </c>
      <c r="AD97" s="244" t="str">
        <f>'Rev (Tb8)'!G66</f>
        <v>-</v>
      </c>
      <c r="AE97" s="244" t="str">
        <f>'Rev (Tb8)'!H66</f>
        <v>-</v>
      </c>
      <c r="AF97" s="244" t="str">
        <f>'Rev (Tb8)'!I66</f>
        <v>-</v>
      </c>
      <c r="AG97" s="244" t="str">
        <f>'Rev (Tb8)'!J66</f>
        <v>-</v>
      </c>
      <c r="AH97" s="244" t="str">
        <f>'Rev (Tb8)'!K66</f>
        <v>-</v>
      </c>
    </row>
    <row r="98" spans="1:86">
      <c r="A98" s="464" t="s">
        <v>456</v>
      </c>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97">
        <f>'Rev (Tb8)'!B67</f>
        <v>8.9</v>
      </c>
      <c r="Z98" s="97">
        <f>'Rev (Tb8)'!C67</f>
        <v>8.4</v>
      </c>
      <c r="AA98" s="97">
        <f>'Rev (Tb8)'!D67</f>
        <v>8.3000000000000007</v>
      </c>
      <c r="AB98" s="97" t="str">
        <f>'Rev (Tb8)'!E67</f>
        <v>-</v>
      </c>
      <c r="AC98" s="244">
        <f>'Rev (Tb8)'!F67</f>
        <v>10.8</v>
      </c>
      <c r="AD98" s="244" t="str">
        <f>'Rev (Tb8)'!G67</f>
        <v>-</v>
      </c>
      <c r="AE98" s="244">
        <f>'Rev (Tb8)'!H67</f>
        <v>0.8</v>
      </c>
      <c r="AF98" s="244" t="str">
        <f>'Rev (Tb8)'!I67</f>
        <v>-</v>
      </c>
      <c r="AG98" s="244" t="str">
        <f>'Rev (Tb8)'!J67</f>
        <v>-</v>
      </c>
      <c r="AH98" s="244" t="str">
        <f>'Rev (Tb8)'!K67</f>
        <v>-</v>
      </c>
    </row>
    <row r="99" spans="1:86">
      <c r="A99" s="114" t="s">
        <v>163</v>
      </c>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97" t="str">
        <f>'Rev (Tb8)'!B68</f>
        <v>-</v>
      </c>
      <c r="Z99" s="97" t="str">
        <f>'Rev (Tb8)'!C68</f>
        <v>-</v>
      </c>
      <c r="AA99" s="97" t="str">
        <f>'Rev (Tb8)'!D68</f>
        <v>-</v>
      </c>
      <c r="AB99" s="97" t="str">
        <f>'Rev (Tb8)'!E68</f>
        <v>-</v>
      </c>
      <c r="AC99" s="244">
        <f>'Rev (Tb8)'!F68</f>
        <v>747.3</v>
      </c>
      <c r="AD99" s="244">
        <f>'Rev (Tb8)'!G68</f>
        <v>77.2</v>
      </c>
      <c r="AE99" s="244">
        <f>'Rev (Tb8)'!H68</f>
        <v>183.7</v>
      </c>
      <c r="AF99" s="244">
        <f>'Rev (Tb8)'!I68</f>
        <v>185.3</v>
      </c>
      <c r="AG99" s="244">
        <f>'Rev (Tb8)'!J68</f>
        <v>159.30000000000001</v>
      </c>
      <c r="AH99" s="244">
        <f>'Rev (Tb8)'!K68</f>
        <v>182.4</v>
      </c>
    </row>
    <row r="100" spans="1:86">
      <c r="A100" s="464" t="s">
        <v>455</v>
      </c>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97" t="str">
        <f>'Rev (Tb8)'!B69</f>
        <v>-</v>
      </c>
      <c r="Z100" s="97" t="str">
        <f>'Rev (Tb8)'!C69</f>
        <v>-</v>
      </c>
      <c r="AA100" s="97" t="str">
        <f>'Rev (Tb8)'!D69</f>
        <v>-</v>
      </c>
      <c r="AB100" s="97" t="str">
        <f>'Rev (Tb8)'!E69</f>
        <v>-</v>
      </c>
      <c r="AC100" s="244">
        <f>'Rev (Tb8)'!F69</f>
        <v>747.3</v>
      </c>
      <c r="AD100" s="244">
        <f>'Rev (Tb8)'!G69</f>
        <v>77.2</v>
      </c>
      <c r="AE100" s="244">
        <f>'Rev (Tb8)'!H69</f>
        <v>183.7</v>
      </c>
      <c r="AF100" s="244">
        <f>'Rev (Tb8)'!I69</f>
        <v>185.3</v>
      </c>
      <c r="AG100" s="244">
        <f>'Rev (Tb8)'!J69</f>
        <v>159.30000000000001</v>
      </c>
      <c r="AH100" s="244">
        <f>'Rev (Tb8)'!K69</f>
        <v>182.4</v>
      </c>
    </row>
    <row r="101" spans="1:86">
      <c r="A101" s="464" t="s">
        <v>457</v>
      </c>
      <c r="B101" s="293"/>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97" t="str">
        <f>'Rev (Tb8)'!B70</f>
        <v>-</v>
      </c>
      <c r="Z101" s="97" t="str">
        <f>'Rev (Tb8)'!C70</f>
        <v>-</v>
      </c>
      <c r="AA101" s="97" t="str">
        <f>'Rev (Tb8)'!D70</f>
        <v>-</v>
      </c>
      <c r="AB101" s="97" t="str">
        <f>'Rev (Tb8)'!E70</f>
        <v>-</v>
      </c>
      <c r="AC101" s="244">
        <f>'Rev (Tb8)'!F70</f>
        <v>747.3</v>
      </c>
      <c r="AD101" s="244">
        <f>'Rev (Tb8)'!G70</f>
        <v>77.2</v>
      </c>
      <c r="AE101" s="244">
        <f>'Rev (Tb8)'!H70</f>
        <v>183.7</v>
      </c>
      <c r="AF101" s="244">
        <f>'Rev (Tb8)'!I70</f>
        <v>185.3</v>
      </c>
      <c r="AG101" s="244">
        <f>'Rev (Tb8)'!J70</f>
        <v>159.30000000000001</v>
      </c>
      <c r="AH101" s="244">
        <f>'Rev (Tb8)'!K70</f>
        <v>182.4</v>
      </c>
    </row>
    <row r="102" spans="1:86">
      <c r="A102" s="464" t="s">
        <v>456</v>
      </c>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97" t="str">
        <f>'Rev (Tb8)'!B71</f>
        <v>-</v>
      </c>
      <c r="Z102" s="97" t="str">
        <f>'Rev (Tb8)'!C71</f>
        <v>-</v>
      </c>
      <c r="AA102" s="97" t="str">
        <f>'Rev (Tb8)'!D71</f>
        <v>-</v>
      </c>
      <c r="AB102" s="97" t="str">
        <f>'Rev (Tb8)'!E71</f>
        <v>-</v>
      </c>
      <c r="AC102" s="244" t="str">
        <f>'Rev (Tb8)'!F71</f>
        <v>-</v>
      </c>
      <c r="AD102" s="244" t="str">
        <f>'Rev (Tb8)'!G71</f>
        <v>-</v>
      </c>
      <c r="AE102" s="244" t="str">
        <f>'Rev (Tb8)'!H71</f>
        <v>-</v>
      </c>
      <c r="AF102" s="244" t="str">
        <f>'Rev (Tb8)'!I71</f>
        <v>-</v>
      </c>
      <c r="AG102" s="244" t="str">
        <f>'Rev (Tb8)'!J71</f>
        <v>-</v>
      </c>
      <c r="AH102" s="244" t="str">
        <f>'Rev (Tb8)'!K71</f>
        <v>-</v>
      </c>
    </row>
    <row r="103" spans="1:86">
      <c r="A103" s="464"/>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97"/>
      <c r="Z103" s="97"/>
      <c r="AA103" s="97"/>
      <c r="AB103" s="97"/>
      <c r="AC103" s="244"/>
      <c r="AD103" s="244"/>
      <c r="AE103" s="244"/>
      <c r="AF103" s="244"/>
      <c r="AG103" s="244"/>
      <c r="AH103" s="244"/>
    </row>
    <row r="104" spans="1:86" s="55" customFormat="1">
      <c r="A104" s="795" t="s">
        <v>621</v>
      </c>
      <c r="B104" s="762"/>
      <c r="C104" s="762"/>
      <c r="D104" s="762"/>
      <c r="E104" s="762"/>
      <c r="F104" s="762"/>
      <c r="G104" s="762"/>
      <c r="H104" s="762"/>
      <c r="I104" s="762"/>
      <c r="J104" s="762"/>
      <c r="K104" s="762"/>
      <c r="L104" s="762"/>
      <c r="M104" s="762"/>
      <c r="N104" s="762"/>
      <c r="O104" s="317">
        <v>55.2</v>
      </c>
      <c r="P104" s="317">
        <v>40</v>
      </c>
      <c r="Q104" s="317">
        <v>34.700000000000003</v>
      </c>
      <c r="R104" s="317">
        <v>20.3</v>
      </c>
      <c r="S104" s="317">
        <v>23.3</v>
      </c>
      <c r="T104" s="317">
        <v>20.6</v>
      </c>
      <c r="U104" s="317">
        <v>32.6</v>
      </c>
      <c r="V104" s="317">
        <v>33.5</v>
      </c>
      <c r="W104" s="317">
        <v>18</v>
      </c>
      <c r="X104" s="317">
        <v>25.4</v>
      </c>
      <c r="Y104" s="317">
        <v>63.8</v>
      </c>
      <c r="Z104" s="317">
        <v>92.8</v>
      </c>
      <c r="AA104" s="317">
        <v>133.19999999999999</v>
      </c>
      <c r="AB104" s="317">
        <v>219.5</v>
      </c>
      <c r="AC104" s="254"/>
      <c r="AD104" s="254"/>
      <c r="AE104" s="254"/>
      <c r="AF104" s="254"/>
      <c r="AG104" s="254"/>
      <c r="AH104" s="254"/>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53"/>
      <c r="BM104" s="53"/>
      <c r="BN104" s="53"/>
      <c r="BO104" s="53"/>
      <c r="BP104" s="53"/>
      <c r="BQ104" s="53"/>
      <c r="BR104" s="53"/>
      <c r="BS104" s="53"/>
      <c r="BT104" s="53"/>
      <c r="BU104" s="53"/>
      <c r="BV104" s="53"/>
      <c r="BW104" s="53"/>
      <c r="BX104" s="53"/>
      <c r="BY104" s="53"/>
      <c r="BZ104" s="53"/>
    </row>
    <row r="105" spans="1:86" s="30" customFormat="1">
      <c r="A105" s="4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88"/>
      <c r="Z105" s="88"/>
      <c r="AA105" s="88"/>
      <c r="AB105" s="89"/>
      <c r="AC105" s="106"/>
      <c r="AD105" s="106"/>
      <c r="AE105" s="106"/>
      <c r="AF105" s="106"/>
      <c r="AG105" s="106"/>
      <c r="AH105" s="106"/>
      <c r="AI105" s="91"/>
      <c r="AJ105" s="91"/>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row>
    <row r="106" spans="1:86">
      <c r="AC106" s="95"/>
      <c r="AD106" s="96"/>
      <c r="AE106" s="95"/>
      <c r="AF106" s="96"/>
      <c r="AG106" s="95"/>
      <c r="AH106" s="96"/>
      <c r="AI106" s="10"/>
    </row>
    <row r="107" spans="1:86">
      <c r="AC107" s="106"/>
      <c r="AD107" s="106"/>
      <c r="AE107" s="106"/>
      <c r="AF107" s="106"/>
      <c r="AG107" s="106"/>
      <c r="AH107" s="106"/>
      <c r="AI107" s="10"/>
    </row>
    <row r="108" spans="1:86">
      <c r="AC108" s="87"/>
      <c r="AD108" s="87"/>
      <c r="AE108" s="87"/>
      <c r="AF108" s="87"/>
      <c r="AG108" s="87"/>
      <c r="AH108" s="87"/>
    </row>
    <row r="109" spans="1:86">
      <c r="AC109" s="87"/>
      <c r="AD109" s="87"/>
      <c r="AE109" s="87"/>
      <c r="AF109" s="87"/>
      <c r="AG109" s="87"/>
      <c r="AH109" s="87"/>
    </row>
    <row r="110" spans="1:86">
      <c r="AC110" s="87"/>
      <c r="AD110" s="87"/>
      <c r="AE110" s="87"/>
      <c r="AF110" s="87"/>
      <c r="AG110" s="87"/>
      <c r="AH110" s="87"/>
    </row>
    <row r="111" spans="1:86">
      <c r="AC111" s="87"/>
      <c r="AD111" s="87"/>
      <c r="AE111" s="87"/>
      <c r="AF111" s="87"/>
      <c r="AG111" s="87"/>
      <c r="AH111" s="87"/>
    </row>
    <row r="112" spans="1:86">
      <c r="AC112" s="87"/>
      <c r="AD112" s="87"/>
      <c r="AE112" s="87"/>
      <c r="AF112" s="87"/>
      <c r="AG112" s="87"/>
      <c r="AH112" s="87"/>
    </row>
    <row r="113" spans="28:34">
      <c r="AC113" s="87"/>
      <c r="AD113" s="87"/>
      <c r="AE113" s="87"/>
      <c r="AF113" s="87"/>
      <c r="AG113" s="87"/>
      <c r="AH113" s="87"/>
    </row>
    <row r="114" spans="28:34">
      <c r="AC114" s="87"/>
      <c r="AD114" s="87"/>
      <c r="AE114" s="87"/>
      <c r="AF114" s="87"/>
      <c r="AG114" s="87"/>
      <c r="AH114" s="87"/>
    </row>
    <row r="115" spans="28:34">
      <c r="AC115" s="87"/>
      <c r="AD115" s="87"/>
      <c r="AE115" s="87"/>
      <c r="AF115" s="87"/>
      <c r="AG115" s="87"/>
      <c r="AH115" s="87"/>
    </row>
    <row r="116" spans="28:34">
      <c r="AC116" s="87"/>
      <c r="AD116" s="87"/>
      <c r="AE116" s="87"/>
      <c r="AF116" s="87"/>
      <c r="AG116" s="87"/>
      <c r="AH116" s="87"/>
    </row>
    <row r="117" spans="28:34">
      <c r="AC117" s="87"/>
      <c r="AD117" s="87"/>
      <c r="AE117" s="87"/>
      <c r="AF117" s="87"/>
      <c r="AG117" s="87"/>
      <c r="AH117" s="87"/>
    </row>
    <row r="118" spans="28:34">
      <c r="AC118" s="87"/>
      <c r="AD118" s="87"/>
      <c r="AE118" s="87"/>
      <c r="AF118" s="87"/>
      <c r="AG118" s="87"/>
      <c r="AH118" s="87"/>
    </row>
    <row r="119" spans="28:34">
      <c r="AC119" s="87"/>
      <c r="AD119" s="87"/>
      <c r="AE119" s="87"/>
      <c r="AF119" s="87"/>
      <c r="AG119" s="87"/>
      <c r="AH119" s="87"/>
    </row>
    <row r="120" spans="28:34">
      <c r="AC120" s="87"/>
      <c r="AD120" s="87"/>
      <c r="AE120" s="87"/>
      <c r="AF120" s="87"/>
      <c r="AG120" s="87"/>
      <c r="AH120" s="87"/>
    </row>
    <row r="121" spans="28:34">
      <c r="AC121" s="87"/>
      <c r="AD121" s="87"/>
      <c r="AE121" s="87"/>
      <c r="AF121" s="87"/>
      <c r="AG121" s="87"/>
      <c r="AH121" s="87"/>
    </row>
    <row r="122" spans="28:34">
      <c r="AB122" s="87"/>
      <c r="AC122" s="87"/>
      <c r="AD122" s="87"/>
      <c r="AE122" s="87"/>
      <c r="AF122" s="87"/>
      <c r="AG122" s="87"/>
      <c r="AH122" s="87"/>
    </row>
    <row r="123" spans="28:34">
      <c r="AB123" s="87"/>
      <c r="AC123" s="87"/>
      <c r="AD123" s="87"/>
      <c r="AE123" s="87"/>
      <c r="AF123" s="87"/>
      <c r="AG123" s="87"/>
      <c r="AH123" s="87"/>
    </row>
    <row r="124" spans="28:34">
      <c r="AB124" s="87"/>
      <c r="AC124" s="87"/>
      <c r="AD124" s="87"/>
      <c r="AE124" s="87"/>
      <c r="AF124" s="87"/>
      <c r="AG124" s="87"/>
      <c r="AH124" s="87"/>
    </row>
    <row r="125" spans="28:34">
      <c r="AB125" s="87"/>
      <c r="AC125" s="87"/>
      <c r="AD125" s="87"/>
      <c r="AE125" s="87"/>
      <c r="AF125" s="87"/>
      <c r="AG125" s="87"/>
      <c r="AH125" s="87"/>
    </row>
    <row r="126" spans="28:34">
      <c r="AB126" s="87"/>
      <c r="AC126" s="87"/>
      <c r="AD126" s="87"/>
      <c r="AE126" s="87"/>
      <c r="AF126" s="87"/>
      <c r="AG126" s="87"/>
      <c r="AH126" s="87"/>
    </row>
    <row r="127" spans="28:34">
      <c r="AB127" s="87"/>
      <c r="AC127" s="87"/>
      <c r="AD127" s="87"/>
      <c r="AE127" s="87"/>
      <c r="AF127" s="87"/>
      <c r="AG127" s="87"/>
      <c r="AH127" s="87"/>
    </row>
    <row r="128" spans="28:34">
      <c r="AB128" s="87"/>
      <c r="AC128" s="87"/>
      <c r="AD128" s="87"/>
      <c r="AE128" s="87"/>
      <c r="AF128" s="87"/>
      <c r="AG128" s="87"/>
      <c r="AH128" s="87"/>
    </row>
    <row r="129" spans="28:34">
      <c r="AB129" s="87"/>
      <c r="AC129" s="87"/>
      <c r="AD129" s="87"/>
      <c r="AE129" s="87"/>
      <c r="AF129" s="87"/>
      <c r="AG129" s="87"/>
      <c r="AH129" s="87"/>
    </row>
    <row r="130" spans="28:34">
      <c r="AB130" s="87"/>
      <c r="AC130" s="87"/>
      <c r="AD130" s="87"/>
      <c r="AE130" s="87"/>
      <c r="AF130" s="87"/>
      <c r="AG130" s="87"/>
      <c r="AH130" s="87"/>
    </row>
    <row r="131" spans="28:34">
      <c r="AB131" s="87"/>
      <c r="AC131" s="87"/>
      <c r="AD131" s="87"/>
      <c r="AE131" s="87"/>
      <c r="AF131" s="87"/>
      <c r="AG131" s="87"/>
      <c r="AH131" s="87"/>
    </row>
    <row r="132" spans="28:34">
      <c r="AB132" s="87"/>
      <c r="AC132" s="87"/>
      <c r="AD132" s="87"/>
      <c r="AE132" s="87"/>
      <c r="AF132" s="87"/>
      <c r="AG132" s="87"/>
      <c r="AH132" s="87"/>
    </row>
    <row r="133" spans="28:34">
      <c r="AB133" s="87"/>
      <c r="AC133" s="87"/>
      <c r="AD133" s="87"/>
      <c r="AE133" s="87"/>
      <c r="AF133" s="87"/>
      <c r="AG133" s="87"/>
      <c r="AH133" s="87"/>
    </row>
    <row r="134" spans="28:34">
      <c r="AB134" s="87"/>
      <c r="AC134" s="87"/>
      <c r="AD134" s="87"/>
      <c r="AE134" s="87"/>
      <c r="AF134" s="87"/>
      <c r="AG134" s="87"/>
      <c r="AH134" s="87"/>
    </row>
    <row r="135" spans="28:34">
      <c r="AB135" s="87"/>
      <c r="AC135" s="87"/>
      <c r="AD135" s="87"/>
      <c r="AE135" s="87"/>
      <c r="AF135" s="87"/>
      <c r="AG135" s="87"/>
      <c r="AH135" s="87"/>
    </row>
    <row r="136" spans="28:34">
      <c r="AB136" s="87"/>
      <c r="AC136" s="87"/>
      <c r="AD136" s="87"/>
      <c r="AE136" s="87"/>
      <c r="AF136" s="87"/>
      <c r="AG136" s="87"/>
      <c r="AH136" s="87"/>
    </row>
    <row r="137" spans="28:34">
      <c r="AB137" s="87"/>
      <c r="AC137" s="87"/>
      <c r="AD137" s="87"/>
      <c r="AE137" s="87"/>
      <c r="AF137" s="87"/>
      <c r="AG137" s="87"/>
      <c r="AH137" s="87"/>
    </row>
    <row r="138" spans="28:34">
      <c r="AB138" s="87"/>
      <c r="AC138" s="87"/>
      <c r="AD138" s="87"/>
      <c r="AE138" s="87"/>
      <c r="AF138" s="87"/>
      <c r="AG138" s="87"/>
      <c r="AH138" s="87"/>
    </row>
    <row r="139" spans="28:34">
      <c r="AB139" s="87"/>
      <c r="AC139" s="87"/>
      <c r="AD139" s="87"/>
      <c r="AE139" s="87"/>
      <c r="AF139" s="87"/>
      <c r="AG139" s="87"/>
      <c r="AH139" s="87"/>
    </row>
    <row r="140" spans="28:34">
      <c r="AB140" s="87"/>
      <c r="AC140" s="87"/>
      <c r="AD140" s="87"/>
      <c r="AE140" s="87"/>
      <c r="AF140" s="87"/>
      <c r="AG140" s="87"/>
      <c r="AH140" s="87"/>
    </row>
    <row r="141" spans="28:34">
      <c r="AB141" s="87"/>
      <c r="AC141" s="87"/>
      <c r="AD141" s="87"/>
      <c r="AE141" s="87"/>
      <c r="AF141" s="87"/>
      <c r="AG141" s="87"/>
      <c r="AH141" s="87"/>
    </row>
    <row r="142" spans="28:34">
      <c r="AB142" s="87"/>
      <c r="AC142" s="87"/>
      <c r="AD142" s="87"/>
      <c r="AE142" s="87"/>
      <c r="AF142" s="87"/>
      <c r="AG142" s="87"/>
      <c r="AH142" s="87"/>
    </row>
    <row r="143" spans="28:34">
      <c r="AB143" s="87"/>
      <c r="AC143" s="87"/>
      <c r="AD143" s="87"/>
      <c r="AE143" s="87"/>
      <c r="AF143" s="87"/>
      <c r="AG143" s="87"/>
      <c r="AH143" s="87"/>
    </row>
    <row r="144" spans="28:34">
      <c r="AB144" s="87"/>
      <c r="AC144" s="87"/>
      <c r="AD144" s="87"/>
      <c r="AE144" s="87"/>
      <c r="AF144" s="87"/>
      <c r="AG144" s="87"/>
      <c r="AH144" s="87"/>
    </row>
    <row r="145" spans="28:34">
      <c r="AB145" s="87"/>
      <c r="AC145" s="87"/>
      <c r="AD145" s="87"/>
      <c r="AE145" s="87"/>
      <c r="AF145" s="87"/>
      <c r="AG145" s="87"/>
      <c r="AH145" s="87"/>
    </row>
    <row r="146" spans="28:34">
      <c r="AB146" s="87"/>
      <c r="AC146" s="87"/>
      <c r="AD146" s="87"/>
      <c r="AE146" s="87"/>
      <c r="AF146" s="87"/>
      <c r="AG146" s="87"/>
      <c r="AH146" s="87"/>
    </row>
    <row r="147" spans="28:34">
      <c r="AB147" s="87"/>
      <c r="AC147" s="87"/>
      <c r="AD147" s="87"/>
      <c r="AE147" s="87"/>
      <c r="AF147" s="87"/>
      <c r="AG147" s="87"/>
      <c r="AH147" s="87"/>
    </row>
    <row r="148" spans="28:34">
      <c r="AB148" s="87"/>
      <c r="AC148" s="87"/>
      <c r="AD148" s="87"/>
      <c r="AE148" s="87"/>
      <c r="AF148" s="87"/>
      <c r="AG148" s="87"/>
      <c r="AH148" s="87"/>
    </row>
    <row r="149" spans="28:34">
      <c r="AB149" s="87"/>
      <c r="AC149" s="87"/>
      <c r="AD149" s="87"/>
      <c r="AE149" s="87"/>
      <c r="AF149" s="87"/>
      <c r="AG149" s="87"/>
      <c r="AH149" s="87"/>
    </row>
    <row r="150" spans="28:34">
      <c r="AB150" s="87"/>
      <c r="AC150" s="87"/>
      <c r="AD150" s="87"/>
      <c r="AE150" s="87"/>
      <c r="AF150" s="87"/>
      <c r="AG150" s="87"/>
      <c r="AH150" s="87"/>
    </row>
    <row r="151" spans="28:34">
      <c r="AB151" s="87"/>
      <c r="AC151" s="87"/>
      <c r="AD151" s="87"/>
      <c r="AE151" s="87"/>
      <c r="AF151" s="87"/>
      <c r="AG151" s="87"/>
      <c r="AH151" s="87"/>
    </row>
    <row r="152" spans="28:34">
      <c r="AB152" s="87"/>
      <c r="AC152" s="87"/>
      <c r="AD152" s="87"/>
      <c r="AE152" s="87"/>
      <c r="AF152" s="87"/>
      <c r="AG152" s="87"/>
      <c r="AH152" s="87"/>
    </row>
    <row r="153" spans="28:34">
      <c r="AB153" s="87"/>
      <c r="AC153" s="87"/>
      <c r="AD153" s="87"/>
      <c r="AE153" s="87"/>
      <c r="AF153" s="87"/>
      <c r="AG153" s="87"/>
      <c r="AH153" s="87"/>
    </row>
    <row r="154" spans="28:34">
      <c r="AB154" s="87"/>
      <c r="AC154" s="87"/>
      <c r="AD154" s="87"/>
      <c r="AE154" s="87"/>
      <c r="AF154" s="87"/>
      <c r="AG154" s="87"/>
      <c r="AH154" s="87"/>
    </row>
    <row r="155" spans="28:34">
      <c r="AB155" s="87"/>
      <c r="AC155" s="87"/>
      <c r="AD155" s="87"/>
      <c r="AE155" s="87"/>
      <c r="AF155" s="87"/>
      <c r="AG155" s="87"/>
      <c r="AH155" s="87"/>
    </row>
    <row r="156" spans="28:34">
      <c r="AB156" s="87"/>
      <c r="AC156" s="87"/>
      <c r="AD156" s="87"/>
      <c r="AE156" s="87"/>
      <c r="AF156" s="87"/>
      <c r="AG156" s="87"/>
      <c r="AH156" s="87"/>
    </row>
    <row r="157" spans="28:34">
      <c r="AB157" s="87"/>
      <c r="AC157" s="87"/>
      <c r="AD157" s="87"/>
      <c r="AE157" s="87"/>
      <c r="AF157" s="87"/>
      <c r="AG157" s="87"/>
      <c r="AH157" s="87"/>
    </row>
    <row r="158" spans="28:34">
      <c r="AB158" s="87"/>
      <c r="AC158" s="87"/>
      <c r="AD158" s="87"/>
      <c r="AE158" s="87"/>
      <c r="AF158" s="87"/>
      <c r="AG158" s="87"/>
      <c r="AH158" s="87"/>
    </row>
    <row r="159" spans="28:34">
      <c r="AB159" s="87"/>
      <c r="AC159" s="87"/>
      <c r="AD159" s="87"/>
      <c r="AE159" s="87"/>
      <c r="AF159" s="87"/>
      <c r="AG159" s="87"/>
      <c r="AH159" s="87"/>
    </row>
    <row r="160" spans="28:34">
      <c r="AB160" s="87"/>
      <c r="AC160" s="87"/>
      <c r="AD160" s="87"/>
      <c r="AE160" s="87"/>
      <c r="AF160" s="87"/>
      <c r="AG160" s="87"/>
      <c r="AH160" s="87"/>
    </row>
    <row r="161" spans="28:34">
      <c r="AB161" s="87"/>
      <c r="AC161" s="87"/>
      <c r="AD161" s="87"/>
      <c r="AE161" s="87"/>
      <c r="AF161" s="87"/>
      <c r="AG161" s="87"/>
      <c r="AH161" s="87"/>
    </row>
    <row r="162" spans="28:34">
      <c r="AB162" s="87"/>
      <c r="AC162" s="87"/>
      <c r="AD162" s="87"/>
      <c r="AE162" s="87"/>
      <c r="AF162" s="87"/>
      <c r="AG162" s="87"/>
      <c r="AH162" s="87"/>
    </row>
    <row r="163" spans="28:34">
      <c r="AB163" s="87"/>
      <c r="AC163" s="87"/>
      <c r="AD163" s="87"/>
      <c r="AE163" s="87"/>
      <c r="AF163" s="87"/>
      <c r="AG163" s="87"/>
      <c r="AH163" s="87"/>
    </row>
    <row r="164" spans="28:34">
      <c r="AB164" s="87"/>
      <c r="AC164" s="87"/>
      <c r="AD164" s="87"/>
      <c r="AE164" s="87"/>
      <c r="AF164" s="87"/>
      <c r="AG164" s="87"/>
      <c r="AH164" s="87"/>
    </row>
    <row r="165" spans="28:34">
      <c r="AB165" s="87"/>
      <c r="AC165" s="87"/>
      <c r="AD165" s="87"/>
      <c r="AE165" s="87"/>
      <c r="AF165" s="87"/>
      <c r="AG165" s="87"/>
      <c r="AH165" s="87"/>
    </row>
    <row r="166" spans="28:34">
      <c r="AB166" s="87"/>
      <c r="AC166" s="87"/>
      <c r="AD166" s="87"/>
      <c r="AE166" s="87"/>
      <c r="AF166" s="87"/>
      <c r="AG166" s="87"/>
      <c r="AH166" s="87"/>
    </row>
    <row r="167" spans="28:34">
      <c r="AB167" s="87"/>
      <c r="AC167" s="87"/>
      <c r="AD167" s="87"/>
      <c r="AE167" s="87"/>
      <c r="AF167" s="87"/>
      <c r="AG167" s="87"/>
      <c r="AH167" s="87"/>
    </row>
    <row r="168" spans="28:34">
      <c r="AB168" s="87"/>
      <c r="AC168" s="87"/>
      <c r="AD168" s="87"/>
      <c r="AE168" s="87"/>
      <c r="AF168" s="87"/>
      <c r="AG168" s="87"/>
      <c r="AH168" s="87"/>
    </row>
    <row r="169" spans="28:34">
      <c r="AB169" s="87"/>
      <c r="AC169" s="87"/>
      <c r="AD169" s="87"/>
      <c r="AE169" s="87"/>
      <c r="AF169" s="87"/>
      <c r="AG169" s="87"/>
      <c r="AH169" s="87"/>
    </row>
    <row r="170" spans="28:34">
      <c r="AB170" s="87"/>
      <c r="AC170" s="87"/>
      <c r="AD170" s="87"/>
      <c r="AE170" s="87"/>
      <c r="AF170" s="87"/>
      <c r="AG170" s="87"/>
      <c r="AH170" s="87"/>
    </row>
    <row r="171" spans="28:34">
      <c r="AB171" s="87"/>
      <c r="AC171" s="87"/>
      <c r="AD171" s="87"/>
      <c r="AE171" s="87"/>
      <c r="AF171" s="87"/>
      <c r="AG171" s="87"/>
      <c r="AH171" s="87"/>
    </row>
    <row r="172" spans="28:34">
      <c r="AB172" s="87"/>
      <c r="AC172" s="87"/>
      <c r="AD172" s="87"/>
      <c r="AE172" s="87"/>
      <c r="AF172" s="87"/>
      <c r="AG172" s="87"/>
      <c r="AH172" s="87"/>
    </row>
    <row r="173" spans="28:34">
      <c r="AB173" s="87"/>
      <c r="AC173" s="87"/>
      <c r="AD173" s="87"/>
      <c r="AE173" s="87"/>
      <c r="AF173" s="87"/>
      <c r="AG173" s="87"/>
      <c r="AH173" s="87"/>
    </row>
    <row r="174" spans="28:34">
      <c r="AB174" s="87"/>
      <c r="AC174" s="87"/>
      <c r="AD174" s="87"/>
      <c r="AE174" s="87"/>
      <c r="AF174" s="87"/>
      <c r="AG174" s="87"/>
      <c r="AH174" s="87"/>
    </row>
    <row r="175" spans="28:34">
      <c r="AB175" s="87"/>
      <c r="AC175" s="87"/>
      <c r="AD175" s="87"/>
      <c r="AE175" s="87"/>
      <c r="AF175" s="87"/>
      <c r="AG175" s="87"/>
      <c r="AH175" s="87"/>
    </row>
    <row r="176" spans="28:34">
      <c r="AB176" s="87"/>
      <c r="AC176" s="87"/>
      <c r="AD176" s="87"/>
      <c r="AE176" s="87"/>
      <c r="AF176" s="87"/>
      <c r="AG176" s="87"/>
      <c r="AH176" s="87"/>
    </row>
    <row r="177" spans="28:34">
      <c r="AB177" s="87"/>
      <c r="AC177" s="87"/>
      <c r="AD177" s="87"/>
      <c r="AE177" s="87"/>
      <c r="AF177" s="87"/>
      <c r="AG177" s="87"/>
      <c r="AH177" s="87"/>
    </row>
    <row r="178" spans="28:34">
      <c r="AB178" s="87"/>
      <c r="AC178" s="87"/>
      <c r="AD178" s="87"/>
      <c r="AE178" s="87"/>
      <c r="AF178" s="87"/>
      <c r="AG178" s="87"/>
      <c r="AH178" s="87"/>
    </row>
    <row r="179" spans="28:34">
      <c r="AB179" s="87"/>
      <c r="AC179" s="87"/>
      <c r="AD179" s="87"/>
      <c r="AE179" s="87"/>
      <c r="AF179" s="87"/>
      <c r="AG179" s="87"/>
      <c r="AH179" s="87"/>
    </row>
    <row r="180" spans="28:34">
      <c r="AB180" s="87"/>
      <c r="AC180" s="87"/>
      <c r="AD180" s="87"/>
      <c r="AE180" s="87"/>
      <c r="AF180" s="87"/>
      <c r="AG180" s="87"/>
      <c r="AH180" s="87"/>
    </row>
    <row r="181" spans="28:34">
      <c r="AB181" s="87"/>
      <c r="AC181" s="87"/>
      <c r="AD181" s="87"/>
      <c r="AE181" s="87"/>
      <c r="AF181" s="87"/>
      <c r="AG181" s="87"/>
      <c r="AH181" s="87"/>
    </row>
    <row r="182" spans="28:34">
      <c r="AB182" s="87"/>
      <c r="AC182" s="87"/>
      <c r="AD182" s="87"/>
      <c r="AE182" s="87"/>
      <c r="AF182" s="87"/>
      <c r="AG182" s="87"/>
      <c r="AH182" s="87"/>
    </row>
    <row r="183" spans="28:34">
      <c r="AB183" s="87"/>
      <c r="AC183" s="87"/>
      <c r="AD183" s="87"/>
      <c r="AE183" s="87"/>
      <c r="AF183" s="87"/>
      <c r="AG183" s="87"/>
      <c r="AH183" s="87"/>
    </row>
    <row r="184" spans="28:34">
      <c r="AB184" s="87"/>
      <c r="AC184" s="87"/>
      <c r="AD184" s="87"/>
      <c r="AE184" s="87"/>
      <c r="AF184" s="87"/>
      <c r="AG184" s="87"/>
      <c r="AH184" s="87"/>
    </row>
    <row r="185" spans="28:34">
      <c r="AB185" s="87"/>
      <c r="AC185" s="87"/>
      <c r="AD185" s="87"/>
      <c r="AE185" s="87"/>
      <c r="AF185" s="87"/>
      <c r="AG185" s="87"/>
      <c r="AH185" s="87"/>
    </row>
    <row r="186" spans="28:34">
      <c r="AB186" s="87"/>
      <c r="AC186" s="87"/>
      <c r="AD186" s="87"/>
      <c r="AE186" s="87"/>
      <c r="AF186" s="87"/>
      <c r="AG186" s="87"/>
      <c r="AH186" s="87"/>
    </row>
    <row r="187" spans="28:34">
      <c r="AB187" s="87"/>
      <c r="AC187" s="87"/>
      <c r="AD187" s="87"/>
      <c r="AE187" s="87"/>
      <c r="AF187" s="87"/>
      <c r="AG187" s="87"/>
      <c r="AH187" s="87"/>
    </row>
    <row r="188" spans="28:34">
      <c r="AB188" s="87"/>
      <c r="AC188" s="87"/>
      <c r="AD188" s="87"/>
      <c r="AE188" s="87"/>
      <c r="AF188" s="87"/>
      <c r="AG188" s="87"/>
      <c r="AH188" s="87"/>
    </row>
    <row r="189" spans="28:34">
      <c r="AB189" s="87"/>
      <c r="AC189" s="87"/>
      <c r="AD189" s="87"/>
      <c r="AE189" s="87"/>
      <c r="AF189" s="87"/>
      <c r="AG189" s="87"/>
      <c r="AH189" s="87"/>
    </row>
    <row r="190" spans="28:34">
      <c r="AB190" s="87"/>
      <c r="AC190" s="87"/>
      <c r="AD190" s="87"/>
      <c r="AE190" s="87"/>
      <c r="AF190" s="87"/>
      <c r="AG190" s="87"/>
      <c r="AH190" s="87"/>
    </row>
    <row r="191" spans="28:34">
      <c r="AB191" s="87"/>
      <c r="AC191" s="87"/>
      <c r="AD191" s="87"/>
      <c r="AE191" s="87"/>
      <c r="AF191" s="87"/>
      <c r="AG191" s="87"/>
      <c r="AH191" s="87"/>
    </row>
    <row r="192" spans="28:34">
      <c r="AB192" s="87"/>
      <c r="AC192" s="87"/>
      <c r="AD192" s="87"/>
      <c r="AE192" s="87"/>
      <c r="AF192" s="87"/>
      <c r="AG192" s="87"/>
      <c r="AH192" s="87"/>
    </row>
    <row r="193" spans="28:34">
      <c r="AB193" s="87"/>
      <c r="AC193" s="87"/>
      <c r="AD193" s="87"/>
      <c r="AE193" s="87"/>
      <c r="AF193" s="87"/>
      <c r="AG193" s="87"/>
      <c r="AH193" s="87"/>
    </row>
    <row r="194" spans="28:34">
      <c r="AB194" s="87"/>
      <c r="AC194" s="87"/>
      <c r="AD194" s="87"/>
      <c r="AE194" s="87"/>
      <c r="AF194" s="87"/>
      <c r="AG194" s="87"/>
      <c r="AH194" s="87"/>
    </row>
    <row r="195" spans="28:34">
      <c r="AB195" s="87"/>
      <c r="AC195" s="87"/>
      <c r="AD195" s="87"/>
      <c r="AE195" s="87"/>
      <c r="AF195" s="87"/>
      <c r="AG195" s="87"/>
      <c r="AH195" s="87"/>
    </row>
    <row r="196" spans="28:34">
      <c r="AB196" s="87"/>
      <c r="AC196" s="87"/>
      <c r="AD196" s="87"/>
      <c r="AE196" s="87"/>
      <c r="AF196" s="87"/>
      <c r="AG196" s="87"/>
      <c r="AH196" s="87"/>
    </row>
    <row r="197" spans="28:34">
      <c r="AB197" s="87"/>
      <c r="AC197" s="87"/>
      <c r="AD197" s="87"/>
      <c r="AE197" s="87"/>
      <c r="AF197" s="87"/>
      <c r="AG197" s="87"/>
      <c r="AH197" s="87"/>
    </row>
    <row r="198" spans="28:34">
      <c r="AB198" s="87"/>
      <c r="AC198" s="87"/>
      <c r="AD198" s="87"/>
      <c r="AE198" s="87"/>
      <c r="AF198" s="87"/>
      <c r="AG198" s="87"/>
      <c r="AH198" s="87"/>
    </row>
    <row r="199" spans="28:34">
      <c r="AB199" s="87"/>
      <c r="AC199" s="87"/>
      <c r="AD199" s="87"/>
      <c r="AE199" s="87"/>
      <c r="AF199" s="87"/>
      <c r="AG199" s="87"/>
      <c r="AH199" s="87"/>
    </row>
    <row r="200" spans="28:34">
      <c r="AB200" s="87"/>
      <c r="AC200" s="87"/>
      <c r="AD200" s="87"/>
      <c r="AE200" s="87"/>
      <c r="AF200" s="87"/>
      <c r="AG200" s="87"/>
      <c r="AH200" s="87"/>
    </row>
    <row r="201" spans="28:34">
      <c r="AB201" s="87"/>
      <c r="AC201" s="87"/>
      <c r="AD201" s="87"/>
      <c r="AE201" s="87"/>
      <c r="AF201" s="87"/>
      <c r="AG201" s="87"/>
      <c r="AH201" s="87"/>
    </row>
    <row r="202" spans="28:34">
      <c r="AB202" s="87"/>
      <c r="AC202" s="87"/>
      <c r="AD202" s="87"/>
      <c r="AE202" s="87"/>
      <c r="AF202" s="87"/>
      <c r="AG202" s="87"/>
      <c r="AH202" s="87"/>
    </row>
    <row r="203" spans="28:34">
      <c r="AB203" s="87"/>
      <c r="AC203" s="87"/>
      <c r="AD203" s="87"/>
      <c r="AE203" s="87"/>
      <c r="AF203" s="87"/>
      <c r="AG203" s="87"/>
      <c r="AH203" s="87"/>
    </row>
    <row r="204" spans="28:34">
      <c r="AB204" s="87"/>
      <c r="AC204" s="87"/>
      <c r="AD204" s="87"/>
      <c r="AE204" s="87"/>
      <c r="AF204" s="87"/>
      <c r="AG204" s="87"/>
      <c r="AH204" s="87"/>
    </row>
    <row r="205" spans="28:34">
      <c r="AB205" s="87"/>
      <c r="AC205" s="87"/>
      <c r="AD205" s="87"/>
      <c r="AE205" s="87"/>
      <c r="AF205" s="87"/>
      <c r="AG205" s="87"/>
      <c r="AH205" s="87"/>
    </row>
    <row r="206" spans="28:34">
      <c r="AB206" s="87"/>
      <c r="AC206" s="87"/>
      <c r="AD206" s="87"/>
      <c r="AE206" s="87"/>
      <c r="AF206" s="87"/>
      <c r="AG206" s="87"/>
      <c r="AH206" s="87"/>
    </row>
    <row r="207" spans="28:34">
      <c r="AB207" s="87"/>
      <c r="AC207" s="87"/>
      <c r="AD207" s="87"/>
      <c r="AE207" s="87"/>
      <c r="AF207" s="87"/>
      <c r="AG207" s="87"/>
      <c r="AH207" s="87"/>
    </row>
    <row r="208" spans="28:34">
      <c r="AB208" s="87"/>
      <c r="AC208" s="87"/>
      <c r="AD208" s="87"/>
      <c r="AE208" s="87"/>
      <c r="AF208" s="87"/>
      <c r="AG208" s="87"/>
      <c r="AH208" s="87"/>
    </row>
    <row r="209" spans="28:34">
      <c r="AB209" s="87"/>
      <c r="AC209" s="87"/>
      <c r="AD209" s="87"/>
      <c r="AE209" s="87"/>
      <c r="AF209" s="87"/>
      <c r="AG209" s="87"/>
      <c r="AH209" s="87"/>
    </row>
    <row r="210" spans="28:34">
      <c r="AB210" s="87"/>
      <c r="AC210" s="87"/>
      <c r="AD210" s="87"/>
      <c r="AE210" s="87"/>
      <c r="AF210" s="87"/>
      <c r="AG210" s="87"/>
      <c r="AH210" s="87"/>
    </row>
    <row r="211" spans="28:34">
      <c r="AB211" s="87"/>
      <c r="AC211" s="87"/>
      <c r="AD211" s="87"/>
      <c r="AE211" s="87"/>
      <c r="AF211" s="87"/>
      <c r="AG211" s="87"/>
      <c r="AH211" s="87"/>
    </row>
    <row r="212" spans="28:34">
      <c r="AB212" s="87"/>
      <c r="AC212" s="87"/>
      <c r="AD212" s="87"/>
      <c r="AE212" s="87"/>
      <c r="AF212" s="87"/>
      <c r="AG212" s="87"/>
      <c r="AH212" s="87"/>
    </row>
    <row r="213" spans="28:34">
      <c r="AB213" s="87"/>
      <c r="AC213" s="87"/>
      <c r="AD213" s="87"/>
      <c r="AE213" s="87"/>
      <c r="AF213" s="87"/>
      <c r="AG213" s="87"/>
      <c r="AH213" s="87"/>
    </row>
    <row r="214" spans="28:34">
      <c r="AB214" s="87"/>
      <c r="AC214" s="87"/>
      <c r="AD214" s="87"/>
      <c r="AE214" s="87"/>
      <c r="AF214" s="87"/>
      <c r="AG214" s="87"/>
      <c r="AH214" s="87"/>
    </row>
    <row r="215" spans="28:34">
      <c r="AB215" s="87"/>
      <c r="AC215" s="87"/>
      <c r="AD215" s="87"/>
      <c r="AE215" s="87"/>
      <c r="AF215" s="87"/>
      <c r="AG215" s="87"/>
      <c r="AH215" s="87"/>
    </row>
    <row r="216" spans="28:34">
      <c r="AB216" s="87"/>
      <c r="AC216" s="87"/>
      <c r="AD216" s="87"/>
      <c r="AE216" s="87"/>
      <c r="AF216" s="87"/>
      <c r="AG216" s="87"/>
      <c r="AH216" s="87"/>
    </row>
    <row r="217" spans="28:34">
      <c r="AB217" s="87"/>
      <c r="AC217" s="87"/>
      <c r="AD217" s="87"/>
      <c r="AE217" s="87"/>
      <c r="AF217" s="87"/>
      <c r="AG217" s="87"/>
      <c r="AH217" s="87"/>
    </row>
    <row r="218" spans="28:34">
      <c r="AB218" s="87"/>
      <c r="AC218" s="87"/>
      <c r="AD218" s="87"/>
      <c r="AE218" s="87"/>
      <c r="AF218" s="87"/>
      <c r="AG218" s="87"/>
      <c r="AH218" s="87"/>
    </row>
    <row r="219" spans="28:34">
      <c r="AB219" s="87"/>
      <c r="AC219" s="87"/>
      <c r="AD219" s="87"/>
      <c r="AE219" s="87"/>
      <c r="AF219" s="87"/>
      <c r="AG219" s="87"/>
      <c r="AH219" s="87"/>
    </row>
    <row r="220" spans="28:34">
      <c r="AB220" s="87"/>
      <c r="AC220" s="87"/>
      <c r="AD220" s="87"/>
      <c r="AE220" s="87"/>
      <c r="AF220" s="87"/>
      <c r="AG220" s="87"/>
      <c r="AH220" s="87"/>
    </row>
    <row r="221" spans="28:34">
      <c r="AB221" s="87"/>
      <c r="AC221" s="87"/>
      <c r="AD221" s="87"/>
      <c r="AE221" s="87"/>
      <c r="AF221" s="87"/>
      <c r="AG221" s="87"/>
      <c r="AH221" s="87"/>
    </row>
    <row r="222" spans="28:34">
      <c r="AB222" s="87"/>
      <c r="AC222" s="87"/>
      <c r="AD222" s="87"/>
      <c r="AE222" s="87"/>
      <c r="AF222" s="87"/>
      <c r="AG222" s="87"/>
      <c r="AH222" s="87"/>
    </row>
    <row r="223" spans="28:34">
      <c r="AB223" s="87"/>
      <c r="AC223" s="87"/>
      <c r="AD223" s="87"/>
      <c r="AE223" s="87"/>
      <c r="AF223" s="87"/>
      <c r="AG223" s="87"/>
      <c r="AH223" s="87"/>
    </row>
    <row r="224" spans="28:34">
      <c r="AB224" s="87"/>
      <c r="AC224" s="87"/>
      <c r="AD224" s="87"/>
      <c r="AE224" s="87"/>
      <c r="AF224" s="87"/>
      <c r="AG224" s="87"/>
      <c r="AH224" s="87"/>
    </row>
    <row r="225" spans="28:34">
      <c r="AB225" s="87"/>
      <c r="AC225" s="87"/>
      <c r="AD225" s="87"/>
      <c r="AE225" s="87"/>
      <c r="AF225" s="87"/>
      <c r="AG225" s="87"/>
      <c r="AH225" s="87"/>
    </row>
    <row r="226" spans="28:34">
      <c r="AB226" s="87"/>
      <c r="AC226" s="87"/>
      <c r="AD226" s="87"/>
      <c r="AE226" s="87"/>
      <c r="AF226" s="87"/>
      <c r="AG226" s="87"/>
      <c r="AH226" s="87"/>
    </row>
    <row r="227" spans="28:34">
      <c r="AB227" s="87"/>
      <c r="AC227" s="87"/>
      <c r="AD227" s="87"/>
      <c r="AE227" s="87"/>
      <c r="AF227" s="87"/>
      <c r="AG227" s="87"/>
      <c r="AH227" s="87"/>
    </row>
    <row r="228" spans="28:34">
      <c r="AB228" s="87"/>
      <c r="AC228" s="87"/>
      <c r="AD228" s="87"/>
      <c r="AE228" s="87"/>
      <c r="AF228" s="87"/>
      <c r="AG228" s="87"/>
      <c r="AH228" s="87"/>
    </row>
    <row r="229" spans="28:34">
      <c r="AB229" s="87"/>
      <c r="AC229" s="87"/>
      <c r="AD229" s="87"/>
      <c r="AE229" s="87"/>
      <c r="AF229" s="87"/>
      <c r="AG229" s="87"/>
      <c r="AH229" s="87"/>
    </row>
    <row r="230" spans="28:34">
      <c r="AB230" s="87"/>
      <c r="AC230" s="87"/>
      <c r="AD230" s="87"/>
      <c r="AE230" s="87"/>
      <c r="AF230" s="87"/>
      <c r="AG230" s="87"/>
      <c r="AH230" s="87"/>
    </row>
    <row r="231" spans="28:34">
      <c r="AB231" s="87"/>
      <c r="AC231" s="87"/>
      <c r="AD231" s="87"/>
      <c r="AE231" s="87"/>
      <c r="AF231" s="87"/>
      <c r="AG231" s="87"/>
      <c r="AH231" s="87"/>
    </row>
    <row r="232" spans="28:34">
      <c r="AB232" s="87"/>
      <c r="AC232" s="87"/>
      <c r="AD232" s="87"/>
      <c r="AE232" s="87"/>
      <c r="AF232" s="87"/>
      <c r="AG232" s="87"/>
      <c r="AH232" s="87"/>
    </row>
    <row r="233" spans="28:34">
      <c r="AB233" s="87"/>
      <c r="AC233" s="87"/>
      <c r="AD233" s="87"/>
      <c r="AE233" s="87"/>
      <c r="AF233" s="87"/>
      <c r="AG233" s="87"/>
      <c r="AH233" s="87"/>
    </row>
    <row r="234" spans="28:34">
      <c r="AB234" s="87"/>
      <c r="AC234" s="87"/>
      <c r="AD234" s="87"/>
      <c r="AE234" s="87"/>
      <c r="AF234" s="87"/>
      <c r="AG234" s="87"/>
      <c r="AH234" s="87"/>
    </row>
    <row r="235" spans="28:34">
      <c r="AB235" s="87"/>
      <c r="AC235" s="87"/>
      <c r="AD235" s="87"/>
      <c r="AE235" s="87"/>
      <c r="AF235" s="87"/>
      <c r="AG235" s="87"/>
      <c r="AH235" s="87"/>
    </row>
    <row r="236" spans="28:34">
      <c r="AB236" s="87"/>
      <c r="AC236" s="87"/>
      <c r="AD236" s="87"/>
      <c r="AE236" s="87"/>
      <c r="AF236" s="87"/>
      <c r="AG236" s="87"/>
      <c r="AH236" s="87"/>
    </row>
    <row r="237" spans="28:34">
      <c r="AB237" s="87"/>
      <c r="AC237" s="87"/>
      <c r="AD237" s="87"/>
      <c r="AE237" s="87"/>
      <c r="AF237" s="87"/>
      <c r="AG237" s="87"/>
      <c r="AH237" s="87"/>
    </row>
    <row r="238" spans="28:34">
      <c r="AB238" s="87"/>
      <c r="AC238" s="87"/>
      <c r="AD238" s="87"/>
      <c r="AE238" s="87"/>
      <c r="AF238" s="87"/>
      <c r="AG238" s="87"/>
      <c r="AH238" s="87"/>
    </row>
    <row r="239" spans="28:34">
      <c r="AB239" s="87"/>
      <c r="AC239" s="87"/>
      <c r="AD239" s="87"/>
      <c r="AE239" s="87"/>
      <c r="AF239" s="87"/>
      <c r="AG239" s="87"/>
      <c r="AH239" s="87"/>
    </row>
    <row r="240" spans="28:34">
      <c r="AB240" s="87"/>
      <c r="AC240" s="87"/>
      <c r="AD240" s="87"/>
      <c r="AE240" s="87"/>
      <c r="AF240" s="87"/>
      <c r="AG240" s="87"/>
      <c r="AH240" s="87"/>
    </row>
    <row r="241" spans="28:34">
      <c r="AB241" s="87"/>
      <c r="AC241" s="87"/>
      <c r="AD241" s="87"/>
      <c r="AE241" s="87"/>
      <c r="AF241" s="87"/>
      <c r="AG241" s="87"/>
      <c r="AH241" s="87"/>
    </row>
    <row r="242" spans="28:34">
      <c r="AB242" s="87"/>
      <c r="AC242" s="87"/>
      <c r="AD242" s="87"/>
      <c r="AE242" s="87"/>
      <c r="AF242" s="87"/>
      <c r="AG242" s="87"/>
      <c r="AH242" s="87"/>
    </row>
    <row r="243" spans="28:34">
      <c r="AB243" s="87"/>
      <c r="AC243" s="87"/>
      <c r="AD243" s="87"/>
      <c r="AE243" s="87"/>
      <c r="AF243" s="87"/>
      <c r="AG243" s="87"/>
      <c r="AH243" s="87"/>
    </row>
    <row r="244" spans="28:34">
      <c r="AB244" s="87"/>
      <c r="AC244" s="87"/>
      <c r="AD244" s="87"/>
      <c r="AE244" s="87"/>
      <c r="AF244" s="87"/>
      <c r="AG244" s="87"/>
      <c r="AH244" s="87"/>
    </row>
    <row r="245" spans="28:34">
      <c r="AB245" s="87"/>
      <c r="AC245" s="87"/>
      <c r="AD245" s="87"/>
      <c r="AE245" s="87"/>
      <c r="AF245" s="87"/>
      <c r="AG245" s="87"/>
      <c r="AH245" s="87"/>
    </row>
    <row r="246" spans="28:34">
      <c r="AB246" s="87"/>
      <c r="AC246" s="87"/>
      <c r="AD246" s="87"/>
      <c r="AE246" s="87"/>
      <c r="AF246" s="87"/>
      <c r="AG246" s="87"/>
      <c r="AH246" s="87"/>
    </row>
    <row r="247" spans="28:34">
      <c r="AB247" s="87"/>
      <c r="AC247" s="87"/>
      <c r="AD247" s="87"/>
      <c r="AE247" s="87"/>
      <c r="AF247" s="87"/>
      <c r="AG247" s="87"/>
      <c r="AH247" s="87"/>
    </row>
    <row r="248" spans="28:34">
      <c r="AB248" s="87"/>
      <c r="AC248" s="87"/>
      <c r="AD248" s="87"/>
      <c r="AE248" s="87"/>
      <c r="AF248" s="87"/>
      <c r="AG248" s="87"/>
      <c r="AH248" s="87"/>
    </row>
    <row r="249" spans="28:34">
      <c r="AB249" s="87"/>
      <c r="AC249" s="87"/>
      <c r="AD249" s="87"/>
      <c r="AE249" s="87"/>
      <c r="AF249" s="87"/>
      <c r="AG249" s="87"/>
      <c r="AH249" s="87"/>
    </row>
    <row r="250" spans="28:34">
      <c r="AB250" s="87"/>
      <c r="AC250" s="87"/>
      <c r="AD250" s="87"/>
      <c r="AE250" s="87"/>
      <c r="AF250" s="87"/>
      <c r="AG250" s="87"/>
      <c r="AH250" s="87"/>
    </row>
    <row r="251" spans="28:34">
      <c r="AB251" s="87"/>
      <c r="AC251" s="87"/>
      <c r="AD251" s="87"/>
      <c r="AE251" s="87"/>
      <c r="AF251" s="87"/>
      <c r="AG251" s="87"/>
      <c r="AH251" s="87"/>
    </row>
    <row r="252" spans="28:34">
      <c r="AB252" s="87"/>
      <c r="AC252" s="87"/>
      <c r="AD252" s="87"/>
      <c r="AE252" s="87"/>
      <c r="AF252" s="87"/>
      <c r="AG252" s="87"/>
      <c r="AH252" s="87"/>
    </row>
    <row r="253" spans="28:34">
      <c r="AB253" s="87"/>
      <c r="AC253" s="87"/>
      <c r="AD253" s="87"/>
      <c r="AE253" s="87"/>
      <c r="AF253" s="87"/>
      <c r="AG253" s="87"/>
      <c r="AH253" s="87"/>
    </row>
    <row r="254" spans="28:34">
      <c r="AB254" s="87"/>
      <c r="AC254" s="87"/>
      <c r="AD254" s="87"/>
      <c r="AE254" s="87"/>
      <c r="AF254" s="87"/>
      <c r="AG254" s="87"/>
      <c r="AH254" s="87"/>
    </row>
    <row r="255" spans="28:34">
      <c r="AB255" s="87"/>
      <c r="AC255" s="87"/>
      <c r="AD255" s="87"/>
      <c r="AE255" s="87"/>
      <c r="AF255" s="87"/>
      <c r="AG255" s="87"/>
      <c r="AH255" s="87"/>
    </row>
    <row r="256" spans="28:34">
      <c r="AB256" s="87"/>
      <c r="AC256" s="87"/>
      <c r="AD256" s="87"/>
      <c r="AE256" s="87"/>
      <c r="AF256" s="87"/>
      <c r="AG256" s="87"/>
      <c r="AH256" s="87"/>
    </row>
    <row r="257" spans="28:34">
      <c r="AB257" s="87"/>
      <c r="AC257" s="87"/>
      <c r="AD257" s="87"/>
      <c r="AE257" s="87"/>
      <c r="AF257" s="87"/>
      <c r="AG257" s="87"/>
      <c r="AH257" s="87"/>
    </row>
    <row r="258" spans="28:34">
      <c r="AB258" s="87"/>
      <c r="AC258" s="87"/>
      <c r="AD258" s="87"/>
      <c r="AE258" s="87"/>
      <c r="AF258" s="87"/>
      <c r="AG258" s="87"/>
      <c r="AH258" s="87"/>
    </row>
    <row r="259" spans="28:34">
      <c r="AB259" s="87"/>
      <c r="AC259" s="87"/>
      <c r="AD259" s="87"/>
      <c r="AE259" s="87"/>
      <c r="AF259" s="87"/>
      <c r="AG259" s="87"/>
      <c r="AH259" s="87"/>
    </row>
    <row r="260" spans="28:34">
      <c r="AB260" s="87"/>
      <c r="AC260" s="87"/>
      <c r="AD260" s="87"/>
      <c r="AE260" s="87"/>
      <c r="AF260" s="87"/>
      <c r="AG260" s="87"/>
      <c r="AH260" s="87"/>
    </row>
    <row r="261" spans="28:34">
      <c r="AB261" s="87"/>
      <c r="AC261" s="87"/>
      <c r="AD261" s="87"/>
      <c r="AE261" s="87"/>
      <c r="AF261" s="87"/>
      <c r="AG261" s="87"/>
      <c r="AH261" s="87"/>
    </row>
    <row r="262" spans="28:34">
      <c r="AB262" s="87"/>
      <c r="AC262" s="87"/>
      <c r="AD262" s="87"/>
      <c r="AE262" s="87"/>
      <c r="AF262" s="87"/>
      <c r="AG262" s="87"/>
      <c r="AH262" s="87"/>
    </row>
    <row r="263" spans="28:34">
      <c r="AB263" s="87"/>
      <c r="AC263" s="87"/>
      <c r="AD263" s="87"/>
      <c r="AE263" s="87"/>
      <c r="AF263" s="87"/>
      <c r="AG263" s="87"/>
      <c r="AH263" s="87"/>
    </row>
    <row r="264" spans="28:34">
      <c r="AB264" s="87"/>
      <c r="AC264" s="87"/>
      <c r="AD264" s="87"/>
      <c r="AE264" s="87"/>
      <c r="AF264" s="87"/>
      <c r="AG264" s="87"/>
      <c r="AH264" s="87"/>
    </row>
    <row r="265" spans="28:34">
      <c r="AB265" s="87"/>
      <c r="AC265" s="87"/>
      <c r="AD265" s="87"/>
      <c r="AE265" s="87"/>
      <c r="AF265" s="87"/>
      <c r="AG265" s="87"/>
      <c r="AH265" s="87"/>
    </row>
    <row r="266" spans="28:34">
      <c r="AB266" s="87"/>
      <c r="AC266" s="87"/>
      <c r="AD266" s="87"/>
      <c r="AE266" s="87"/>
      <c r="AF266" s="87"/>
      <c r="AG266" s="87"/>
      <c r="AH266" s="87"/>
    </row>
    <row r="267" spans="28:34">
      <c r="AB267" s="87"/>
      <c r="AC267" s="87"/>
      <c r="AD267" s="87"/>
      <c r="AE267" s="87"/>
      <c r="AF267" s="87"/>
      <c r="AG267" s="87"/>
      <c r="AH267" s="87"/>
    </row>
    <row r="268" spans="28:34">
      <c r="AB268" s="87"/>
      <c r="AC268" s="87"/>
      <c r="AD268" s="87"/>
      <c r="AE268" s="87"/>
      <c r="AF268" s="87"/>
      <c r="AG268" s="87"/>
      <c r="AH268" s="87"/>
    </row>
    <row r="269" spans="28:34">
      <c r="AB269" s="87"/>
      <c r="AC269" s="87"/>
      <c r="AD269" s="87"/>
      <c r="AE269" s="87"/>
      <c r="AF269" s="87"/>
      <c r="AG269" s="87"/>
      <c r="AH269" s="87"/>
    </row>
    <row r="270" spans="28:34">
      <c r="AB270" s="87"/>
      <c r="AC270" s="87"/>
      <c r="AD270" s="87"/>
      <c r="AE270" s="87"/>
      <c r="AF270" s="87"/>
      <c r="AG270" s="87"/>
      <c r="AH270" s="87"/>
    </row>
    <row r="271" spans="28:34">
      <c r="AB271" s="87"/>
      <c r="AC271" s="87"/>
      <c r="AD271" s="87"/>
      <c r="AE271" s="87"/>
      <c r="AF271" s="87"/>
      <c r="AG271" s="87"/>
      <c r="AH271" s="87"/>
    </row>
    <row r="272" spans="28:34">
      <c r="AB272" s="87"/>
      <c r="AC272" s="87"/>
      <c r="AD272" s="87"/>
      <c r="AE272" s="87"/>
      <c r="AF272" s="87"/>
      <c r="AG272" s="87"/>
      <c r="AH272" s="87"/>
    </row>
    <row r="273" spans="28:34">
      <c r="AB273" s="87"/>
      <c r="AC273" s="87"/>
      <c r="AD273" s="87"/>
      <c r="AE273" s="87"/>
      <c r="AF273" s="87"/>
      <c r="AG273" s="87"/>
      <c r="AH273" s="87"/>
    </row>
    <row r="274" spans="28:34">
      <c r="AB274" s="87"/>
      <c r="AC274" s="87"/>
      <c r="AD274" s="87"/>
      <c r="AE274" s="87"/>
      <c r="AF274" s="87"/>
      <c r="AG274" s="87"/>
      <c r="AH274" s="87"/>
    </row>
    <row r="275" spans="28:34">
      <c r="AB275" s="87"/>
      <c r="AC275" s="87"/>
      <c r="AD275" s="87"/>
      <c r="AE275" s="87"/>
      <c r="AF275" s="87"/>
      <c r="AG275" s="87"/>
      <c r="AH275" s="87"/>
    </row>
    <row r="276" spans="28:34">
      <c r="AB276" s="87"/>
      <c r="AC276" s="87"/>
      <c r="AD276" s="87"/>
      <c r="AE276" s="87"/>
      <c r="AF276" s="87"/>
      <c r="AG276" s="87"/>
      <c r="AH276" s="87"/>
    </row>
    <row r="277" spans="28:34">
      <c r="AB277" s="87"/>
      <c r="AC277" s="87"/>
      <c r="AD277" s="87"/>
      <c r="AE277" s="87"/>
      <c r="AF277" s="87"/>
      <c r="AG277" s="87"/>
      <c r="AH277" s="87"/>
    </row>
    <row r="278" spans="28:34">
      <c r="AB278" s="87"/>
      <c r="AC278" s="87"/>
      <c r="AD278" s="87"/>
      <c r="AE278" s="87"/>
      <c r="AF278" s="87"/>
      <c r="AG278" s="87"/>
      <c r="AH278" s="87"/>
    </row>
    <row r="279" spans="28:34">
      <c r="AB279" s="87"/>
      <c r="AC279" s="87"/>
      <c r="AD279" s="87"/>
      <c r="AE279" s="87"/>
      <c r="AF279" s="87"/>
      <c r="AG279" s="87"/>
      <c r="AH279" s="87"/>
    </row>
    <row r="280" spans="28:34">
      <c r="AB280" s="87"/>
      <c r="AC280" s="87"/>
      <c r="AD280" s="87"/>
      <c r="AE280" s="87"/>
      <c r="AF280" s="87"/>
      <c r="AG280" s="87"/>
      <c r="AH280" s="87"/>
    </row>
    <row r="281" spans="28:34">
      <c r="AB281" s="87"/>
      <c r="AC281" s="87"/>
      <c r="AD281" s="87"/>
      <c r="AE281" s="87"/>
      <c r="AF281" s="87"/>
      <c r="AG281" s="87"/>
      <c r="AH281" s="87"/>
    </row>
    <row r="282" spans="28:34">
      <c r="AB282" s="87"/>
      <c r="AC282" s="87"/>
      <c r="AD282" s="87"/>
      <c r="AE282" s="87"/>
      <c r="AF282" s="87"/>
      <c r="AG282" s="87"/>
      <c r="AH282" s="87"/>
    </row>
    <row r="283" spans="28:34">
      <c r="AB283" s="87"/>
      <c r="AC283" s="87"/>
      <c r="AD283" s="87"/>
      <c r="AE283" s="87"/>
      <c r="AF283" s="87"/>
      <c r="AG283" s="87"/>
      <c r="AH283" s="87"/>
    </row>
    <row r="284" spans="28:34">
      <c r="AB284" s="87"/>
      <c r="AC284" s="87"/>
      <c r="AD284" s="87"/>
      <c r="AE284" s="87"/>
      <c r="AF284" s="87"/>
      <c r="AG284" s="87"/>
      <c r="AH284" s="87"/>
    </row>
    <row r="285" spans="28:34">
      <c r="AB285" s="87"/>
      <c r="AC285" s="87"/>
      <c r="AD285" s="87"/>
      <c r="AE285" s="87"/>
      <c r="AF285" s="87"/>
      <c r="AG285" s="87"/>
      <c r="AH285" s="87"/>
    </row>
    <row r="286" spans="28:34">
      <c r="AB286" s="87"/>
      <c r="AC286" s="87"/>
      <c r="AD286" s="87"/>
      <c r="AE286" s="87"/>
      <c r="AF286" s="87"/>
      <c r="AG286" s="87"/>
      <c r="AH286" s="87"/>
    </row>
    <row r="287" spans="28:34">
      <c r="AB287" s="87"/>
      <c r="AC287" s="87"/>
      <c r="AD287" s="87"/>
      <c r="AE287" s="87"/>
      <c r="AF287" s="87"/>
      <c r="AG287" s="87"/>
      <c r="AH287" s="87"/>
    </row>
    <row r="288" spans="28:34">
      <c r="AB288" s="87"/>
      <c r="AC288" s="87"/>
      <c r="AD288" s="87"/>
      <c r="AE288" s="87"/>
      <c r="AF288" s="87"/>
      <c r="AG288" s="87"/>
      <c r="AH288" s="87"/>
    </row>
    <row r="289" spans="28:34">
      <c r="AB289" s="87"/>
      <c r="AC289" s="87"/>
      <c r="AD289" s="87"/>
      <c r="AE289" s="87"/>
      <c r="AF289" s="87"/>
      <c r="AG289" s="87"/>
      <c r="AH289" s="87"/>
    </row>
    <row r="290" spans="28:34">
      <c r="AB290" s="87"/>
      <c r="AC290" s="87"/>
      <c r="AD290" s="87"/>
      <c r="AE290" s="87"/>
      <c r="AF290" s="87"/>
      <c r="AG290" s="87"/>
      <c r="AH290" s="87"/>
    </row>
    <row r="291" spans="28:34">
      <c r="AB291" s="87"/>
      <c r="AC291" s="87"/>
      <c r="AD291" s="87"/>
      <c r="AE291" s="87"/>
      <c r="AF291" s="87"/>
      <c r="AG291" s="87"/>
      <c r="AH291" s="87"/>
    </row>
    <row r="292" spans="28:34">
      <c r="AB292" s="87"/>
      <c r="AC292" s="87"/>
      <c r="AD292" s="87"/>
      <c r="AE292" s="87"/>
      <c r="AF292" s="87"/>
      <c r="AG292" s="87"/>
      <c r="AH292" s="87"/>
    </row>
    <row r="293" spans="28:34">
      <c r="AB293" s="87"/>
      <c r="AC293" s="87"/>
      <c r="AD293" s="87"/>
      <c r="AE293" s="87"/>
      <c r="AF293" s="87"/>
      <c r="AG293" s="87"/>
      <c r="AH293" s="87"/>
    </row>
    <row r="294" spans="28:34">
      <c r="AB294" s="87"/>
      <c r="AC294" s="87"/>
      <c r="AD294" s="87"/>
      <c r="AE294" s="87"/>
      <c r="AF294" s="87"/>
      <c r="AG294" s="87"/>
      <c r="AH294" s="87"/>
    </row>
    <row r="295" spans="28:34">
      <c r="AB295" s="87"/>
      <c r="AC295" s="87"/>
      <c r="AD295" s="87"/>
      <c r="AE295" s="87"/>
      <c r="AF295" s="87"/>
      <c r="AG295" s="87"/>
      <c r="AH295" s="87"/>
    </row>
    <row r="296" spans="28:34">
      <c r="AB296" s="87"/>
      <c r="AC296" s="87"/>
      <c r="AD296" s="87"/>
      <c r="AE296" s="87"/>
      <c r="AF296" s="87"/>
      <c r="AG296" s="87"/>
      <c r="AH296" s="87"/>
    </row>
    <row r="297" spans="28:34">
      <c r="AB297" s="87"/>
      <c r="AC297" s="87"/>
      <c r="AD297" s="87"/>
      <c r="AE297" s="87"/>
      <c r="AF297" s="87"/>
      <c r="AG297" s="87"/>
      <c r="AH297" s="87"/>
    </row>
    <row r="298" spans="28:34">
      <c r="AB298" s="87"/>
      <c r="AC298" s="87"/>
      <c r="AD298" s="87"/>
      <c r="AE298" s="87"/>
      <c r="AF298" s="87"/>
      <c r="AG298" s="87"/>
      <c r="AH298" s="87"/>
    </row>
    <row r="299" spans="28:34">
      <c r="AB299" s="87"/>
      <c r="AC299" s="87"/>
      <c r="AD299" s="87"/>
      <c r="AE299" s="87"/>
      <c r="AF299" s="87"/>
      <c r="AG299" s="87"/>
      <c r="AH299" s="87"/>
    </row>
    <row r="300" spans="28:34">
      <c r="AB300" s="87"/>
      <c r="AC300" s="87"/>
      <c r="AD300" s="87"/>
      <c r="AE300" s="87"/>
      <c r="AF300" s="87"/>
      <c r="AG300" s="87"/>
      <c r="AH300" s="87"/>
    </row>
    <row r="301" spans="28:34">
      <c r="AB301" s="87"/>
      <c r="AC301" s="87"/>
      <c r="AD301" s="87"/>
      <c r="AE301" s="87"/>
      <c r="AF301" s="87"/>
      <c r="AG301" s="87"/>
      <c r="AH301" s="87"/>
    </row>
    <row r="302" spans="28:34">
      <c r="AB302" s="87"/>
      <c r="AC302" s="87"/>
      <c r="AD302" s="87"/>
      <c r="AE302" s="87"/>
      <c r="AF302" s="87"/>
      <c r="AG302" s="87"/>
      <c r="AH302" s="87"/>
    </row>
    <row r="303" spans="28:34">
      <c r="AB303" s="87"/>
      <c r="AC303" s="87"/>
      <c r="AD303" s="87"/>
      <c r="AE303" s="87"/>
      <c r="AF303" s="87"/>
      <c r="AG303" s="87"/>
      <c r="AH303" s="87"/>
    </row>
    <row r="304" spans="28:34">
      <c r="AB304" s="87"/>
      <c r="AC304" s="87"/>
      <c r="AD304" s="87"/>
      <c r="AE304" s="87"/>
      <c r="AF304" s="87"/>
      <c r="AG304" s="87"/>
      <c r="AH304" s="87"/>
    </row>
    <row r="305" spans="28:34">
      <c r="AB305" s="87"/>
      <c r="AC305" s="87"/>
      <c r="AD305" s="87"/>
      <c r="AE305" s="87"/>
      <c r="AF305" s="87"/>
      <c r="AG305" s="87"/>
      <c r="AH305" s="87"/>
    </row>
    <row r="306" spans="28:34">
      <c r="AB306" s="87"/>
      <c r="AC306" s="87"/>
      <c r="AD306" s="87"/>
      <c r="AE306" s="87"/>
      <c r="AF306" s="87"/>
      <c r="AG306" s="87"/>
      <c r="AH306" s="87"/>
    </row>
    <row r="307" spans="28:34">
      <c r="AB307" s="87"/>
      <c r="AC307" s="87"/>
      <c r="AD307" s="87"/>
      <c r="AE307" s="87"/>
      <c r="AF307" s="87"/>
      <c r="AG307" s="87"/>
      <c r="AH307" s="87"/>
    </row>
    <row r="308" spans="28:34">
      <c r="AB308" s="87"/>
      <c r="AC308" s="87"/>
      <c r="AD308" s="87"/>
      <c r="AE308" s="87"/>
      <c r="AF308" s="87"/>
      <c r="AG308" s="87"/>
      <c r="AH308" s="87"/>
    </row>
    <row r="309" spans="28:34">
      <c r="AB309" s="87"/>
      <c r="AC309" s="87"/>
      <c r="AD309" s="87"/>
      <c r="AE309" s="87"/>
      <c r="AF309" s="87"/>
      <c r="AG309" s="87"/>
      <c r="AH309" s="87"/>
    </row>
    <row r="310" spans="28:34">
      <c r="AB310" s="87"/>
      <c r="AC310" s="87"/>
      <c r="AD310" s="87"/>
      <c r="AE310" s="87"/>
      <c r="AF310" s="87"/>
      <c r="AG310" s="87"/>
      <c r="AH310" s="87"/>
    </row>
    <row r="311" spans="28:34">
      <c r="AB311" s="87"/>
      <c r="AC311" s="87"/>
      <c r="AD311" s="87"/>
      <c r="AE311" s="87"/>
      <c r="AF311" s="87"/>
      <c r="AG311" s="87"/>
      <c r="AH311" s="87"/>
    </row>
    <row r="312" spans="28:34">
      <c r="AB312" s="87"/>
      <c r="AC312" s="87"/>
      <c r="AD312" s="87"/>
      <c r="AE312" s="87"/>
      <c r="AF312" s="87"/>
      <c r="AG312" s="87"/>
      <c r="AH312" s="87"/>
    </row>
    <row r="313" spans="28:34">
      <c r="AB313" s="87"/>
      <c r="AC313" s="87"/>
      <c r="AD313" s="87"/>
      <c r="AE313" s="87"/>
      <c r="AF313" s="87"/>
      <c r="AG313" s="87"/>
      <c r="AH313" s="87"/>
    </row>
    <row r="314" spans="28:34">
      <c r="AB314" s="87"/>
      <c r="AC314" s="87"/>
      <c r="AD314" s="87"/>
      <c r="AE314" s="87"/>
      <c r="AF314" s="87"/>
      <c r="AG314" s="87"/>
      <c r="AH314" s="87"/>
    </row>
    <row r="315" spans="28:34">
      <c r="AB315" s="87"/>
      <c r="AC315" s="87"/>
      <c r="AD315" s="87"/>
      <c r="AE315" s="87"/>
      <c r="AF315" s="87"/>
      <c r="AG315" s="87"/>
      <c r="AH315" s="87"/>
    </row>
    <row r="316" spans="28:34">
      <c r="AB316" s="87"/>
      <c r="AC316" s="87"/>
      <c r="AD316" s="87"/>
      <c r="AE316" s="87"/>
      <c r="AF316" s="87"/>
      <c r="AG316" s="87"/>
      <c r="AH316" s="87"/>
    </row>
    <row r="317" spans="28:34">
      <c r="AB317" s="87"/>
      <c r="AC317" s="87"/>
      <c r="AD317" s="87"/>
      <c r="AE317" s="87"/>
      <c r="AF317" s="87"/>
      <c r="AG317" s="87"/>
      <c r="AH317" s="87"/>
    </row>
    <row r="318" spans="28:34">
      <c r="AB318" s="87"/>
      <c r="AC318" s="87"/>
      <c r="AD318" s="87"/>
      <c r="AE318" s="87"/>
      <c r="AF318" s="87"/>
      <c r="AG318" s="87"/>
      <c r="AH318" s="87"/>
    </row>
    <row r="319" spans="28:34">
      <c r="AB319" s="87"/>
      <c r="AC319" s="87"/>
      <c r="AD319" s="87"/>
      <c r="AE319" s="87"/>
      <c r="AF319" s="87"/>
      <c r="AG319" s="87"/>
      <c r="AH319" s="87"/>
    </row>
    <row r="320" spans="28:34">
      <c r="AB320" s="87"/>
      <c r="AC320" s="87"/>
      <c r="AD320" s="87"/>
      <c r="AE320" s="87"/>
      <c r="AF320" s="87"/>
      <c r="AG320" s="87"/>
      <c r="AH320" s="87"/>
    </row>
    <row r="321" spans="28:34">
      <c r="AB321" s="87"/>
      <c r="AC321" s="87"/>
      <c r="AD321" s="87"/>
      <c r="AE321" s="87"/>
      <c r="AF321" s="87"/>
      <c r="AG321" s="87"/>
      <c r="AH321" s="87"/>
    </row>
    <row r="322" spans="28:34">
      <c r="AB322" s="87"/>
      <c r="AC322" s="87"/>
      <c r="AD322" s="87"/>
      <c r="AE322" s="87"/>
      <c r="AF322" s="87"/>
      <c r="AG322" s="87"/>
      <c r="AH322" s="87"/>
    </row>
    <row r="323" spans="28:34">
      <c r="AB323" s="87"/>
      <c r="AC323" s="87"/>
      <c r="AD323" s="87"/>
      <c r="AE323" s="87"/>
      <c r="AF323" s="87"/>
      <c r="AG323" s="87"/>
      <c r="AH323" s="87"/>
    </row>
    <row r="324" spans="28:34">
      <c r="AB324" s="87"/>
      <c r="AC324" s="87"/>
      <c r="AD324" s="87"/>
      <c r="AE324" s="87"/>
      <c r="AF324" s="87"/>
      <c r="AG324" s="87"/>
      <c r="AH324" s="87"/>
    </row>
    <row r="325" spans="28:34">
      <c r="AB325" s="87"/>
      <c r="AC325" s="87"/>
      <c r="AD325" s="87"/>
      <c r="AE325" s="87"/>
      <c r="AF325" s="87"/>
      <c r="AG325" s="87"/>
      <c r="AH325" s="87"/>
    </row>
    <row r="326" spans="28:34">
      <c r="AB326" s="87"/>
      <c r="AC326" s="87"/>
      <c r="AD326" s="87"/>
      <c r="AE326" s="87"/>
      <c r="AF326" s="87"/>
      <c r="AG326" s="87"/>
      <c r="AH326" s="87"/>
    </row>
    <row r="327" spans="28:34">
      <c r="AB327" s="87"/>
      <c r="AC327" s="87"/>
      <c r="AD327" s="87"/>
      <c r="AE327" s="87"/>
      <c r="AF327" s="87"/>
      <c r="AG327" s="87"/>
      <c r="AH327" s="87"/>
    </row>
    <row r="328" spans="28:34">
      <c r="AB328" s="87"/>
      <c r="AC328" s="87"/>
      <c r="AD328" s="87"/>
      <c r="AE328" s="87"/>
      <c r="AF328" s="87"/>
      <c r="AG328" s="87"/>
      <c r="AH328" s="87"/>
    </row>
    <row r="329" spans="28:34">
      <c r="AB329" s="87"/>
      <c r="AC329" s="87"/>
      <c r="AD329" s="87"/>
      <c r="AE329" s="87"/>
      <c r="AF329" s="87"/>
      <c r="AG329" s="87"/>
      <c r="AH329" s="87"/>
    </row>
    <row r="330" spans="28:34">
      <c r="AB330" s="87"/>
      <c r="AC330" s="87"/>
      <c r="AD330" s="87"/>
      <c r="AE330" s="87"/>
      <c r="AF330" s="87"/>
      <c r="AG330" s="87"/>
      <c r="AH330" s="87"/>
    </row>
    <row r="331" spans="28:34">
      <c r="AB331" s="87"/>
      <c r="AC331" s="87"/>
      <c r="AD331" s="87"/>
      <c r="AE331" s="87"/>
      <c r="AF331" s="87"/>
      <c r="AG331" s="87"/>
      <c r="AH331" s="87"/>
    </row>
    <row r="332" spans="28:34">
      <c r="AB332" s="87"/>
      <c r="AC332" s="87"/>
      <c r="AD332" s="87"/>
      <c r="AE332" s="87"/>
      <c r="AF332" s="87"/>
      <c r="AG332" s="87"/>
      <c r="AH332" s="87"/>
    </row>
    <row r="333" spans="28:34">
      <c r="AB333" s="87"/>
      <c r="AC333" s="87"/>
      <c r="AD333" s="87"/>
      <c r="AE333" s="87"/>
      <c r="AF333" s="87"/>
      <c r="AG333" s="87"/>
      <c r="AH333" s="87"/>
    </row>
    <row r="334" spans="28:34">
      <c r="AB334" s="87"/>
      <c r="AC334" s="87"/>
      <c r="AD334" s="87"/>
      <c r="AE334" s="87"/>
      <c r="AF334" s="87"/>
      <c r="AG334" s="87"/>
      <c r="AH334" s="87"/>
    </row>
    <row r="335" spans="28:34">
      <c r="AB335" s="87"/>
      <c r="AC335" s="87"/>
      <c r="AD335" s="87"/>
      <c r="AE335" s="87"/>
      <c r="AF335" s="87"/>
      <c r="AG335" s="87"/>
      <c r="AH335" s="87"/>
    </row>
    <row r="336" spans="28:34">
      <c r="AB336" s="87"/>
      <c r="AC336" s="87"/>
      <c r="AD336" s="87"/>
      <c r="AE336" s="87"/>
      <c r="AF336" s="87"/>
      <c r="AG336" s="87"/>
      <c r="AH336" s="87"/>
    </row>
    <row r="337" spans="28:34">
      <c r="AB337" s="87"/>
      <c r="AC337" s="87"/>
      <c r="AD337" s="87"/>
      <c r="AE337" s="87"/>
      <c r="AF337" s="87"/>
      <c r="AG337" s="87"/>
      <c r="AH337" s="87"/>
    </row>
    <row r="338" spans="28:34">
      <c r="AB338" s="87"/>
      <c r="AC338" s="87"/>
      <c r="AD338" s="87"/>
      <c r="AE338" s="87"/>
      <c r="AF338" s="87"/>
      <c r="AG338" s="87"/>
      <c r="AH338" s="87"/>
    </row>
    <row r="339" spans="28:34">
      <c r="AB339" s="87"/>
      <c r="AC339" s="87"/>
      <c r="AD339" s="87"/>
      <c r="AE339" s="87"/>
      <c r="AF339" s="87"/>
      <c r="AG339" s="87"/>
      <c r="AH339" s="87"/>
    </row>
    <row r="340" spans="28:34">
      <c r="AB340" s="87"/>
      <c r="AC340" s="87"/>
      <c r="AD340" s="87"/>
      <c r="AE340" s="87"/>
      <c r="AF340" s="87"/>
      <c r="AG340" s="87"/>
      <c r="AH340" s="87"/>
    </row>
    <row r="341" spans="28:34">
      <c r="AB341" s="87"/>
      <c r="AC341" s="87"/>
      <c r="AD341" s="87"/>
      <c r="AE341" s="87"/>
      <c r="AF341" s="87"/>
      <c r="AG341" s="87"/>
      <c r="AH341" s="87"/>
    </row>
    <row r="342" spans="28:34">
      <c r="AB342" s="87"/>
      <c r="AC342" s="87"/>
      <c r="AD342" s="87"/>
      <c r="AE342" s="87"/>
      <c r="AF342" s="87"/>
      <c r="AG342" s="87"/>
      <c r="AH342" s="87"/>
    </row>
    <row r="343" spans="28:34">
      <c r="AB343" s="87"/>
      <c r="AC343" s="87"/>
      <c r="AD343" s="87"/>
      <c r="AE343" s="87"/>
      <c r="AF343" s="87"/>
      <c r="AG343" s="87"/>
      <c r="AH343" s="87"/>
    </row>
    <row r="344" spans="28:34">
      <c r="AB344" s="87"/>
      <c r="AC344" s="87"/>
      <c r="AD344" s="87"/>
      <c r="AE344" s="87"/>
      <c r="AF344" s="87"/>
      <c r="AG344" s="87"/>
      <c r="AH344" s="87"/>
    </row>
    <row r="345" spans="28:34">
      <c r="AB345" s="87"/>
      <c r="AC345" s="87"/>
      <c r="AD345" s="87"/>
      <c r="AE345" s="87"/>
      <c r="AF345" s="87"/>
      <c r="AG345" s="87"/>
      <c r="AH345" s="87"/>
    </row>
    <row r="346" spans="28:34">
      <c r="AB346" s="87"/>
      <c r="AC346" s="87"/>
      <c r="AD346" s="87"/>
      <c r="AE346" s="87"/>
      <c r="AF346" s="87"/>
      <c r="AG346" s="87"/>
      <c r="AH346" s="87"/>
    </row>
    <row r="347" spans="28:34">
      <c r="AB347" s="87"/>
      <c r="AC347" s="87"/>
      <c r="AD347" s="87"/>
      <c r="AE347" s="87"/>
      <c r="AF347" s="87"/>
      <c r="AG347" s="87"/>
      <c r="AH347" s="87"/>
    </row>
    <row r="348" spans="28:34">
      <c r="AB348" s="87"/>
      <c r="AC348" s="87"/>
      <c r="AD348" s="87"/>
      <c r="AE348" s="87"/>
      <c r="AF348" s="87"/>
      <c r="AG348" s="87"/>
      <c r="AH348" s="87"/>
    </row>
    <row r="349" spans="28:34">
      <c r="AB349" s="87"/>
      <c r="AC349" s="87"/>
      <c r="AD349" s="87"/>
      <c r="AE349" s="87"/>
      <c r="AF349" s="87"/>
      <c r="AG349" s="87"/>
      <c r="AH349" s="87"/>
    </row>
    <row r="350" spans="28:34">
      <c r="AB350" s="87"/>
      <c r="AC350" s="87"/>
      <c r="AD350" s="87"/>
      <c r="AE350" s="87"/>
      <c r="AF350" s="87"/>
      <c r="AG350" s="87"/>
      <c r="AH350" s="87"/>
    </row>
    <row r="351" spans="28:34">
      <c r="AB351" s="87"/>
      <c r="AC351" s="87"/>
      <c r="AD351" s="87"/>
      <c r="AE351" s="87"/>
      <c r="AF351" s="87"/>
      <c r="AG351" s="87"/>
      <c r="AH351" s="87"/>
    </row>
    <row r="352" spans="28:34">
      <c r="AB352" s="87"/>
      <c r="AC352" s="87"/>
      <c r="AD352" s="87"/>
      <c r="AE352" s="87"/>
      <c r="AF352" s="87"/>
      <c r="AG352" s="87"/>
      <c r="AH352" s="87"/>
    </row>
    <row r="353" spans="28:34">
      <c r="AB353" s="87"/>
      <c r="AC353" s="87"/>
      <c r="AD353" s="87"/>
      <c r="AE353" s="87"/>
      <c r="AF353" s="87"/>
      <c r="AG353" s="87"/>
      <c r="AH353" s="87"/>
    </row>
    <row r="354" spans="28:34">
      <c r="AB354" s="87"/>
      <c r="AC354" s="87"/>
      <c r="AD354" s="87"/>
      <c r="AE354" s="87"/>
      <c r="AF354" s="87"/>
      <c r="AG354" s="87"/>
      <c r="AH354" s="87"/>
    </row>
    <row r="355" spans="28:34">
      <c r="AB355" s="87"/>
      <c r="AC355" s="87"/>
      <c r="AD355" s="87"/>
      <c r="AE355" s="87"/>
      <c r="AF355" s="87"/>
      <c r="AG355" s="87"/>
      <c r="AH355" s="87"/>
    </row>
    <row r="356" spans="28:34">
      <c r="AB356" s="87"/>
      <c r="AC356" s="87"/>
      <c r="AD356" s="87"/>
      <c r="AE356" s="87"/>
      <c r="AF356" s="87"/>
      <c r="AG356" s="87"/>
      <c r="AH356" s="87"/>
    </row>
    <row r="357" spans="28:34">
      <c r="AB357" s="87"/>
      <c r="AC357" s="87"/>
      <c r="AD357" s="87"/>
      <c r="AE357" s="87"/>
      <c r="AF357" s="87"/>
      <c r="AG357" s="87"/>
      <c r="AH357" s="87"/>
    </row>
    <row r="358" spans="28:34">
      <c r="AB358" s="87"/>
      <c r="AC358" s="87"/>
      <c r="AD358" s="87"/>
      <c r="AE358" s="87"/>
      <c r="AF358" s="87"/>
      <c r="AG358" s="87"/>
      <c r="AH358" s="87"/>
    </row>
    <row r="359" spans="28:34">
      <c r="AB359" s="87"/>
      <c r="AC359" s="87"/>
      <c r="AD359" s="87"/>
      <c r="AE359" s="87"/>
      <c r="AF359" s="87"/>
      <c r="AG359" s="87"/>
      <c r="AH359" s="87"/>
    </row>
    <row r="360" spans="28:34">
      <c r="AB360" s="87"/>
      <c r="AC360" s="87"/>
      <c r="AD360" s="87"/>
      <c r="AE360" s="87"/>
      <c r="AF360" s="87"/>
      <c r="AG360" s="87"/>
      <c r="AH360" s="87"/>
    </row>
    <row r="361" spans="28:34">
      <c r="AB361" s="87"/>
      <c r="AC361" s="87"/>
      <c r="AD361" s="87"/>
      <c r="AE361" s="87"/>
      <c r="AF361" s="87"/>
      <c r="AG361" s="87"/>
      <c r="AH361" s="87"/>
    </row>
    <row r="362" spans="28:34">
      <c r="AB362" s="87"/>
      <c r="AC362" s="87"/>
      <c r="AD362" s="87"/>
      <c r="AE362" s="87"/>
      <c r="AF362" s="87"/>
      <c r="AG362" s="87"/>
      <c r="AH362" s="87"/>
    </row>
    <row r="363" spans="28:34">
      <c r="AB363" s="87"/>
      <c r="AC363" s="87"/>
      <c r="AD363" s="87"/>
      <c r="AE363" s="87"/>
      <c r="AF363" s="87"/>
      <c r="AG363" s="87"/>
      <c r="AH363" s="87"/>
    </row>
    <row r="364" spans="28:34">
      <c r="AB364" s="87"/>
      <c r="AC364" s="87"/>
      <c r="AD364" s="87"/>
      <c r="AE364" s="87"/>
      <c r="AF364" s="87"/>
      <c r="AG364" s="87"/>
      <c r="AH364" s="87"/>
    </row>
    <row r="365" spans="28:34">
      <c r="AB365" s="87"/>
      <c r="AC365" s="87"/>
      <c r="AD365" s="87"/>
      <c r="AE365" s="87"/>
      <c r="AF365" s="87"/>
      <c r="AG365" s="87"/>
      <c r="AH365" s="87"/>
    </row>
    <row r="366" spans="28:34">
      <c r="AB366" s="87"/>
      <c r="AC366" s="87"/>
      <c r="AD366" s="87"/>
      <c r="AE366" s="87"/>
      <c r="AF366" s="87"/>
      <c r="AG366" s="87"/>
      <c r="AH366" s="87"/>
    </row>
    <row r="367" spans="28:34">
      <c r="AB367" s="87"/>
      <c r="AC367" s="87"/>
      <c r="AD367" s="87"/>
      <c r="AE367" s="87"/>
      <c r="AF367" s="87"/>
      <c r="AG367" s="87"/>
      <c r="AH367" s="87"/>
    </row>
    <row r="368" spans="28:34">
      <c r="AB368" s="87"/>
      <c r="AC368" s="87"/>
      <c r="AD368" s="87"/>
      <c r="AE368" s="87"/>
      <c r="AF368" s="87"/>
      <c r="AG368" s="87"/>
      <c r="AH368" s="87"/>
    </row>
    <row r="369" spans="28:34">
      <c r="AB369" s="87"/>
      <c r="AC369" s="87"/>
      <c r="AD369" s="87"/>
      <c r="AE369" s="87"/>
      <c r="AF369" s="87"/>
      <c r="AG369" s="87"/>
      <c r="AH369" s="87"/>
    </row>
    <row r="370" spans="28:34">
      <c r="AB370" s="87"/>
      <c r="AC370" s="87"/>
      <c r="AD370" s="87"/>
      <c r="AE370" s="87"/>
      <c r="AF370" s="87"/>
      <c r="AG370" s="87"/>
      <c r="AH370" s="87"/>
    </row>
    <row r="371" spans="28:34">
      <c r="AB371" s="87"/>
      <c r="AC371" s="87"/>
      <c r="AD371" s="87"/>
      <c r="AE371" s="87"/>
      <c r="AF371" s="87"/>
      <c r="AG371" s="87"/>
      <c r="AH371" s="87"/>
    </row>
    <row r="372" spans="28:34">
      <c r="AB372" s="87"/>
      <c r="AC372" s="87"/>
      <c r="AD372" s="87"/>
      <c r="AE372" s="87"/>
      <c r="AF372" s="87"/>
      <c r="AG372" s="87"/>
      <c r="AH372" s="87"/>
    </row>
    <row r="373" spans="28:34">
      <c r="AB373" s="87"/>
      <c r="AC373" s="87"/>
      <c r="AD373" s="87"/>
      <c r="AE373" s="87"/>
      <c r="AF373" s="87"/>
      <c r="AG373" s="87"/>
      <c r="AH373" s="87"/>
    </row>
    <row r="374" spans="28:34">
      <c r="AB374" s="87"/>
      <c r="AC374" s="87"/>
      <c r="AD374" s="87"/>
      <c r="AE374" s="87"/>
      <c r="AF374" s="87"/>
      <c r="AG374" s="87"/>
      <c r="AH374" s="87"/>
    </row>
    <row r="375" spans="28:34">
      <c r="AB375" s="87"/>
      <c r="AC375" s="87"/>
      <c r="AD375" s="87"/>
      <c r="AE375" s="87"/>
      <c r="AF375" s="87"/>
      <c r="AG375" s="87"/>
      <c r="AH375" s="87"/>
    </row>
    <row r="376" spans="28:34">
      <c r="AB376" s="87"/>
      <c r="AC376" s="87"/>
      <c r="AD376" s="87"/>
      <c r="AE376" s="87"/>
      <c r="AF376" s="87"/>
      <c r="AG376" s="87"/>
      <c r="AH376" s="87"/>
    </row>
    <row r="377" spans="28:34">
      <c r="AB377" s="87"/>
      <c r="AC377" s="87"/>
      <c r="AD377" s="87"/>
      <c r="AE377" s="87"/>
      <c r="AF377" s="87"/>
      <c r="AG377" s="87"/>
      <c r="AH377" s="87"/>
    </row>
    <row r="378" spans="28:34">
      <c r="AB378" s="87"/>
      <c r="AC378" s="87"/>
      <c r="AD378" s="87"/>
      <c r="AE378" s="87"/>
      <c r="AF378" s="87"/>
      <c r="AG378" s="87"/>
      <c r="AH378" s="87"/>
    </row>
    <row r="379" spans="28:34">
      <c r="AB379" s="87"/>
      <c r="AC379" s="87"/>
      <c r="AD379" s="87"/>
      <c r="AE379" s="87"/>
      <c r="AF379" s="87"/>
      <c r="AG379" s="87"/>
      <c r="AH379" s="87"/>
    </row>
    <row r="380" spans="28:34">
      <c r="AB380" s="87"/>
      <c r="AC380" s="87"/>
      <c r="AD380" s="87"/>
      <c r="AE380" s="87"/>
      <c r="AF380" s="87"/>
      <c r="AG380" s="87"/>
      <c r="AH380" s="87"/>
    </row>
    <row r="381" spans="28:34">
      <c r="AB381" s="87"/>
      <c r="AC381" s="87"/>
      <c r="AD381" s="87"/>
      <c r="AE381" s="87"/>
      <c r="AF381" s="87"/>
      <c r="AG381" s="87"/>
      <c r="AH381" s="87"/>
    </row>
    <row r="382" spans="28:34">
      <c r="AB382" s="87"/>
      <c r="AC382" s="87"/>
      <c r="AD382" s="87"/>
      <c r="AE382" s="87"/>
      <c r="AF382" s="87"/>
      <c r="AG382" s="87"/>
      <c r="AH382" s="87"/>
    </row>
    <row r="383" spans="28:34">
      <c r="AB383" s="87"/>
      <c r="AC383" s="87"/>
      <c r="AD383" s="87"/>
      <c r="AE383" s="87"/>
      <c r="AF383" s="87"/>
      <c r="AG383" s="87"/>
      <c r="AH383" s="87"/>
    </row>
    <row r="384" spans="28:34">
      <c r="AB384" s="87"/>
      <c r="AC384" s="87"/>
      <c r="AD384" s="87"/>
      <c r="AE384" s="87"/>
      <c r="AF384" s="87"/>
      <c r="AG384" s="87"/>
      <c r="AH384" s="87"/>
    </row>
    <row r="385" spans="28:34">
      <c r="AB385" s="87"/>
      <c r="AC385" s="87"/>
      <c r="AD385" s="87"/>
      <c r="AE385" s="87"/>
      <c r="AF385" s="87"/>
      <c r="AG385" s="87"/>
      <c r="AH385" s="87"/>
    </row>
    <row r="386" spans="28:34">
      <c r="AB386" s="87"/>
      <c r="AC386" s="87"/>
      <c r="AD386" s="87"/>
      <c r="AE386" s="87"/>
      <c r="AF386" s="87"/>
      <c r="AG386" s="87"/>
      <c r="AH386" s="87"/>
    </row>
    <row r="387" spans="28:34">
      <c r="AB387" s="87"/>
      <c r="AC387" s="87"/>
      <c r="AD387" s="87"/>
      <c r="AE387" s="87"/>
      <c r="AF387" s="87"/>
      <c r="AG387" s="87"/>
      <c r="AH387" s="87"/>
    </row>
    <row r="388" spans="28:34">
      <c r="AB388" s="87"/>
      <c r="AC388" s="87"/>
      <c r="AD388" s="87"/>
      <c r="AE388" s="87"/>
      <c r="AF388" s="87"/>
      <c r="AG388" s="87"/>
      <c r="AH388" s="87"/>
    </row>
    <row r="389" spans="28:34">
      <c r="AB389" s="87"/>
      <c r="AC389" s="87"/>
      <c r="AD389" s="87"/>
      <c r="AE389" s="87"/>
      <c r="AF389" s="87"/>
      <c r="AG389" s="87"/>
      <c r="AH389" s="87"/>
    </row>
    <row r="390" spans="28:34">
      <c r="AB390" s="87"/>
      <c r="AC390" s="87"/>
      <c r="AD390" s="87"/>
      <c r="AE390" s="87"/>
      <c r="AF390" s="87"/>
      <c r="AG390" s="87"/>
      <c r="AH390" s="87"/>
    </row>
    <row r="391" spans="28:34">
      <c r="AB391" s="87"/>
      <c r="AC391" s="87"/>
      <c r="AD391" s="87"/>
      <c r="AE391" s="87"/>
      <c r="AF391" s="87"/>
      <c r="AG391" s="87"/>
      <c r="AH391" s="87"/>
    </row>
    <row r="392" spans="28:34">
      <c r="AB392" s="87"/>
      <c r="AC392" s="87"/>
      <c r="AD392" s="87"/>
      <c r="AE392" s="87"/>
      <c r="AF392" s="87"/>
      <c r="AG392" s="87"/>
      <c r="AH392" s="87"/>
    </row>
    <row r="393" spans="28:34">
      <c r="AB393" s="87"/>
      <c r="AC393" s="87"/>
      <c r="AD393" s="87"/>
      <c r="AE393" s="87"/>
      <c r="AF393" s="87"/>
      <c r="AG393" s="87"/>
      <c r="AH393" s="87"/>
    </row>
    <row r="394" spans="28:34">
      <c r="AB394" s="87"/>
      <c r="AC394" s="87"/>
      <c r="AD394" s="87"/>
      <c r="AE394" s="87"/>
      <c r="AF394" s="87"/>
      <c r="AG394" s="87"/>
      <c r="AH394" s="87"/>
    </row>
    <row r="395" spans="28:34">
      <c r="AB395" s="87"/>
      <c r="AC395" s="87"/>
      <c r="AD395" s="87"/>
      <c r="AE395" s="87"/>
      <c r="AF395" s="87"/>
      <c r="AG395" s="87"/>
      <c r="AH395" s="87"/>
    </row>
    <row r="396" spans="28:34">
      <c r="AB396" s="87"/>
      <c r="AC396" s="87"/>
      <c r="AD396" s="87"/>
      <c r="AE396" s="87"/>
      <c r="AF396" s="87"/>
      <c r="AG396" s="87"/>
      <c r="AH396" s="87"/>
    </row>
    <row r="397" spans="28:34">
      <c r="AB397" s="87"/>
      <c r="AC397" s="87"/>
      <c r="AD397" s="87"/>
      <c r="AE397" s="87"/>
      <c r="AF397" s="87"/>
      <c r="AG397" s="87"/>
      <c r="AH397" s="87"/>
    </row>
    <row r="398" spans="28:34">
      <c r="AB398" s="87"/>
      <c r="AC398" s="87"/>
      <c r="AD398" s="87"/>
      <c r="AE398" s="87"/>
      <c r="AF398" s="87"/>
      <c r="AG398" s="87"/>
      <c r="AH398" s="87"/>
    </row>
    <row r="399" spans="28:34">
      <c r="AB399" s="87"/>
      <c r="AC399" s="87"/>
      <c r="AD399" s="87"/>
      <c r="AE399" s="87"/>
      <c r="AF399" s="87"/>
      <c r="AG399" s="87"/>
      <c r="AH399" s="87"/>
    </row>
    <row r="400" spans="28:34">
      <c r="AB400" s="87"/>
      <c r="AC400" s="87"/>
      <c r="AD400" s="87"/>
      <c r="AE400" s="87"/>
      <c r="AF400" s="87"/>
      <c r="AG400" s="87"/>
      <c r="AH400" s="87"/>
    </row>
    <row r="401" spans="28:34">
      <c r="AB401" s="87"/>
      <c r="AC401" s="87"/>
      <c r="AD401" s="87"/>
      <c r="AE401" s="87"/>
      <c r="AF401" s="87"/>
      <c r="AG401" s="87"/>
      <c r="AH401" s="87"/>
    </row>
    <row r="402" spans="28:34">
      <c r="AB402" s="87"/>
      <c r="AC402" s="87"/>
      <c r="AD402" s="87"/>
      <c r="AE402" s="87"/>
      <c r="AF402" s="87"/>
      <c r="AG402" s="87"/>
      <c r="AH402" s="87"/>
    </row>
    <row r="403" spans="28:34">
      <c r="AB403" s="87"/>
      <c r="AC403" s="87"/>
      <c r="AD403" s="87"/>
      <c r="AE403" s="87"/>
      <c r="AF403" s="87"/>
      <c r="AG403" s="87"/>
      <c r="AH403" s="87"/>
    </row>
    <row r="404" spans="28:34">
      <c r="AB404" s="87"/>
      <c r="AC404" s="87"/>
      <c r="AD404" s="87"/>
      <c r="AE404" s="87"/>
      <c r="AF404" s="87"/>
      <c r="AG404" s="87"/>
      <c r="AH404" s="87"/>
    </row>
    <row r="405" spans="28:34">
      <c r="AB405" s="87"/>
      <c r="AC405" s="87"/>
      <c r="AD405" s="87"/>
      <c r="AE405" s="87"/>
      <c r="AF405" s="87"/>
      <c r="AG405" s="87"/>
      <c r="AH405" s="87"/>
    </row>
    <row r="406" spans="28:34">
      <c r="AB406" s="87"/>
      <c r="AC406" s="87"/>
      <c r="AD406" s="87"/>
      <c r="AE406" s="87"/>
      <c r="AF406" s="87"/>
      <c r="AG406" s="87"/>
      <c r="AH406" s="87"/>
    </row>
    <row r="407" spans="28:34">
      <c r="AB407" s="87"/>
      <c r="AC407" s="87"/>
      <c r="AD407" s="87"/>
      <c r="AE407" s="87"/>
      <c r="AF407" s="87"/>
      <c r="AG407" s="87"/>
      <c r="AH407" s="87"/>
    </row>
    <row r="408" spans="28:34">
      <c r="AB408" s="87"/>
      <c r="AC408" s="87"/>
      <c r="AD408" s="87"/>
      <c r="AE408" s="87"/>
      <c r="AF408" s="87"/>
      <c r="AG408" s="87"/>
      <c r="AH408" s="87"/>
    </row>
    <row r="409" spans="28:34">
      <c r="AB409" s="87"/>
      <c r="AC409" s="87"/>
      <c r="AD409" s="87"/>
      <c r="AE409" s="87"/>
      <c r="AF409" s="87"/>
      <c r="AG409" s="87"/>
      <c r="AH409" s="87"/>
    </row>
    <row r="410" spans="28:34">
      <c r="AB410" s="87"/>
      <c r="AC410" s="87"/>
      <c r="AD410" s="87"/>
      <c r="AE410" s="87"/>
      <c r="AF410" s="87"/>
      <c r="AG410" s="87"/>
      <c r="AH410" s="87"/>
    </row>
    <row r="411" spans="28:34">
      <c r="AB411" s="87"/>
      <c r="AC411" s="87"/>
      <c r="AD411" s="87"/>
      <c r="AE411" s="87"/>
      <c r="AF411" s="87"/>
      <c r="AG411" s="87"/>
      <c r="AH411" s="87"/>
    </row>
    <row r="412" spans="28:34">
      <c r="AB412" s="87"/>
      <c r="AC412" s="87"/>
      <c r="AD412" s="87"/>
      <c r="AE412" s="87"/>
      <c r="AF412" s="87"/>
      <c r="AG412" s="87"/>
      <c r="AH412" s="87"/>
    </row>
    <row r="413" spans="28:34">
      <c r="AB413" s="87"/>
      <c r="AC413" s="87"/>
      <c r="AD413" s="87"/>
      <c r="AE413" s="87"/>
      <c r="AF413" s="87"/>
      <c r="AG413" s="87"/>
      <c r="AH413" s="87"/>
    </row>
    <row r="414" spans="28:34">
      <c r="AB414" s="87"/>
      <c r="AC414" s="87"/>
      <c r="AD414" s="87"/>
      <c r="AE414" s="87"/>
      <c r="AF414" s="87"/>
      <c r="AG414" s="87"/>
      <c r="AH414" s="87"/>
    </row>
    <row r="415" spans="28:34">
      <c r="AB415" s="87"/>
      <c r="AC415" s="87"/>
      <c r="AD415" s="87"/>
      <c r="AE415" s="87"/>
      <c r="AF415" s="87"/>
      <c r="AG415" s="87"/>
      <c r="AH415" s="87"/>
    </row>
    <row r="416" spans="28:34">
      <c r="AB416" s="87"/>
      <c r="AC416" s="87"/>
      <c r="AD416" s="87"/>
      <c r="AE416" s="87"/>
      <c r="AF416" s="87"/>
      <c r="AG416" s="87"/>
      <c r="AH416" s="87"/>
    </row>
    <row r="417" spans="28:34">
      <c r="AB417" s="87"/>
      <c r="AC417" s="87"/>
      <c r="AD417" s="87"/>
      <c r="AE417" s="87"/>
      <c r="AF417" s="87"/>
      <c r="AG417" s="87"/>
      <c r="AH417" s="87"/>
    </row>
    <row r="418" spans="28:34">
      <c r="AB418" s="87"/>
      <c r="AC418" s="87"/>
      <c r="AD418" s="87"/>
      <c r="AE418" s="87"/>
      <c r="AF418" s="87"/>
      <c r="AG418" s="87"/>
      <c r="AH418" s="87"/>
    </row>
    <row r="419" spans="28:34">
      <c r="AB419" s="87"/>
      <c r="AC419" s="87"/>
      <c r="AD419" s="87"/>
      <c r="AE419" s="87"/>
      <c r="AF419" s="87"/>
      <c r="AG419" s="87"/>
      <c r="AH419" s="87"/>
    </row>
    <row r="420" spans="28:34">
      <c r="AB420" s="87"/>
      <c r="AC420" s="87"/>
      <c r="AD420" s="87"/>
      <c r="AE420" s="87"/>
      <c r="AF420" s="87"/>
      <c r="AG420" s="87"/>
      <c r="AH420" s="87"/>
    </row>
    <row r="421" spans="28:34">
      <c r="AB421" s="87"/>
      <c r="AC421" s="87"/>
      <c r="AD421" s="87"/>
      <c r="AE421" s="87"/>
      <c r="AF421" s="87"/>
      <c r="AG421" s="87"/>
      <c r="AH421" s="87"/>
    </row>
    <row r="422" spans="28:34">
      <c r="AB422" s="87"/>
      <c r="AC422" s="87"/>
      <c r="AD422" s="87"/>
      <c r="AE422" s="87"/>
      <c r="AF422" s="87"/>
      <c r="AG422" s="87"/>
      <c r="AH422" s="87"/>
    </row>
    <row r="423" spans="28:34">
      <c r="AB423" s="87"/>
      <c r="AC423" s="87"/>
      <c r="AD423" s="87"/>
      <c r="AE423" s="87"/>
      <c r="AF423" s="87"/>
      <c r="AG423" s="87"/>
      <c r="AH423" s="87"/>
    </row>
    <row r="424" spans="28:34">
      <c r="AB424" s="87"/>
      <c r="AC424" s="87"/>
      <c r="AD424" s="87"/>
      <c r="AE424" s="87"/>
      <c r="AF424" s="87"/>
      <c r="AG424" s="87"/>
      <c r="AH424" s="87"/>
    </row>
    <row r="425" spans="28:34">
      <c r="AB425" s="87"/>
      <c r="AC425" s="87"/>
      <c r="AD425" s="87"/>
      <c r="AE425" s="87"/>
      <c r="AF425" s="87"/>
      <c r="AG425" s="87"/>
      <c r="AH425" s="87"/>
    </row>
    <row r="426" spans="28:34">
      <c r="AB426" s="87"/>
      <c r="AC426" s="87"/>
      <c r="AD426" s="87"/>
      <c r="AE426" s="87"/>
      <c r="AF426" s="87"/>
      <c r="AG426" s="87"/>
      <c r="AH426" s="87"/>
    </row>
    <row r="427" spans="28:34">
      <c r="AB427" s="87"/>
      <c r="AC427" s="87"/>
      <c r="AD427" s="87"/>
      <c r="AE427" s="87"/>
      <c r="AF427" s="87"/>
      <c r="AG427" s="87"/>
      <c r="AH427" s="87"/>
    </row>
    <row r="428" spans="28:34">
      <c r="AB428" s="87"/>
      <c r="AC428" s="87"/>
      <c r="AD428" s="87"/>
      <c r="AE428" s="87"/>
      <c r="AF428" s="87"/>
      <c r="AG428" s="87"/>
      <c r="AH428" s="87"/>
    </row>
    <row r="429" spans="28:34">
      <c r="AB429" s="87"/>
      <c r="AC429" s="87"/>
      <c r="AD429" s="87"/>
      <c r="AE429" s="87"/>
      <c r="AF429" s="87"/>
      <c r="AG429" s="87"/>
      <c r="AH429" s="87"/>
    </row>
    <row r="430" spans="28:34">
      <c r="AB430" s="87"/>
      <c r="AC430" s="87"/>
      <c r="AD430" s="87"/>
      <c r="AE430" s="87"/>
      <c r="AF430" s="87"/>
      <c r="AG430" s="87"/>
      <c r="AH430" s="87"/>
    </row>
    <row r="431" spans="28:34">
      <c r="AB431" s="87"/>
      <c r="AC431" s="87"/>
      <c r="AD431" s="87"/>
      <c r="AE431" s="87"/>
      <c r="AF431" s="87"/>
      <c r="AG431" s="87"/>
      <c r="AH431" s="87"/>
    </row>
    <row r="432" spans="28:34">
      <c r="AB432" s="87"/>
      <c r="AC432" s="87"/>
      <c r="AD432" s="87"/>
      <c r="AE432" s="87"/>
      <c r="AF432" s="87"/>
      <c r="AG432" s="87"/>
      <c r="AH432" s="87"/>
    </row>
    <row r="433" spans="28:34">
      <c r="AB433" s="87"/>
      <c r="AC433" s="87"/>
      <c r="AD433" s="87"/>
      <c r="AE433" s="87"/>
      <c r="AF433" s="87"/>
      <c r="AG433" s="87"/>
      <c r="AH433" s="87"/>
    </row>
    <row r="434" spans="28:34">
      <c r="AB434" s="87"/>
      <c r="AC434" s="87"/>
      <c r="AD434" s="87"/>
      <c r="AE434" s="87"/>
      <c r="AF434" s="87"/>
      <c r="AG434" s="87"/>
      <c r="AH434" s="87"/>
    </row>
    <row r="435" spans="28:34">
      <c r="AB435" s="87"/>
      <c r="AC435" s="87"/>
      <c r="AD435" s="87"/>
      <c r="AE435" s="87"/>
      <c r="AF435" s="87"/>
      <c r="AG435" s="87"/>
      <c r="AH435" s="87"/>
    </row>
    <row r="436" spans="28:34">
      <c r="AB436" s="87"/>
      <c r="AC436" s="87"/>
      <c r="AD436" s="87"/>
      <c r="AE436" s="87"/>
      <c r="AF436" s="87"/>
      <c r="AG436" s="87"/>
      <c r="AH436" s="87"/>
    </row>
    <row r="437" spans="28:34">
      <c r="AB437" s="87"/>
      <c r="AC437" s="87"/>
      <c r="AD437" s="87"/>
      <c r="AE437" s="87"/>
      <c r="AF437" s="87"/>
      <c r="AG437" s="87"/>
      <c r="AH437" s="87"/>
    </row>
    <row r="438" spans="28:34">
      <c r="AB438" s="87"/>
      <c r="AC438" s="87"/>
      <c r="AD438" s="87"/>
      <c r="AE438" s="87"/>
      <c r="AF438" s="87"/>
      <c r="AG438" s="87"/>
      <c r="AH438" s="87"/>
    </row>
    <row r="439" spans="28:34">
      <c r="AB439" s="87"/>
      <c r="AC439" s="87"/>
      <c r="AD439" s="87"/>
      <c r="AE439" s="87"/>
      <c r="AF439" s="87"/>
      <c r="AG439" s="87"/>
      <c r="AH439" s="87"/>
    </row>
    <row r="440" spans="28:34">
      <c r="AB440" s="87"/>
      <c r="AC440" s="87"/>
      <c r="AD440" s="87"/>
      <c r="AE440" s="87"/>
      <c r="AF440" s="87"/>
      <c r="AG440" s="87"/>
      <c r="AH440" s="87"/>
    </row>
    <row r="441" spans="28:34">
      <c r="AB441" s="87"/>
      <c r="AC441" s="87"/>
      <c r="AD441" s="87"/>
      <c r="AE441" s="87"/>
      <c r="AF441" s="87"/>
      <c r="AG441" s="87"/>
      <c r="AH441" s="87"/>
    </row>
    <row r="442" spans="28:34">
      <c r="AB442" s="87"/>
      <c r="AC442" s="87"/>
      <c r="AD442" s="87"/>
      <c r="AE442" s="87"/>
      <c r="AF442" s="87"/>
      <c r="AG442" s="87"/>
      <c r="AH442" s="87"/>
    </row>
    <row r="443" spans="28:34">
      <c r="AB443" s="87"/>
      <c r="AC443" s="87"/>
      <c r="AD443" s="87"/>
      <c r="AE443" s="87"/>
      <c r="AF443" s="87"/>
      <c r="AG443" s="87"/>
      <c r="AH443" s="87"/>
    </row>
    <row r="444" spans="28:34">
      <c r="AB444" s="87"/>
      <c r="AC444" s="87"/>
      <c r="AD444" s="87"/>
      <c r="AE444" s="87"/>
      <c r="AF444" s="87"/>
      <c r="AG444" s="87"/>
      <c r="AH444" s="87"/>
    </row>
    <row r="445" spans="28:34">
      <c r="AB445" s="87"/>
      <c r="AC445" s="87"/>
      <c r="AD445" s="87"/>
      <c r="AE445" s="87"/>
      <c r="AF445" s="87"/>
      <c r="AG445" s="87"/>
      <c r="AH445" s="87"/>
    </row>
    <row r="446" spans="28:34">
      <c r="AB446" s="87"/>
      <c r="AC446" s="87"/>
      <c r="AD446" s="87"/>
      <c r="AE446" s="87"/>
      <c r="AF446" s="87"/>
      <c r="AG446" s="87"/>
      <c r="AH446" s="87"/>
    </row>
    <row r="447" spans="28:34">
      <c r="AB447" s="87"/>
      <c r="AC447" s="87"/>
      <c r="AD447" s="87"/>
      <c r="AE447" s="87"/>
      <c r="AF447" s="87"/>
      <c r="AG447" s="87"/>
      <c r="AH447" s="87"/>
    </row>
    <row r="448" spans="28:34">
      <c r="AB448" s="87"/>
      <c r="AC448" s="87"/>
      <c r="AD448" s="87"/>
      <c r="AE448" s="87"/>
      <c r="AF448" s="87"/>
      <c r="AG448" s="87"/>
      <c r="AH448" s="87"/>
    </row>
    <row r="449" spans="28:34">
      <c r="AB449" s="87"/>
      <c r="AC449" s="87"/>
      <c r="AD449" s="87"/>
      <c r="AE449" s="87"/>
      <c r="AF449" s="87"/>
      <c r="AG449" s="87"/>
      <c r="AH449" s="87"/>
    </row>
    <row r="450" spans="28:34">
      <c r="AB450" s="87"/>
      <c r="AC450" s="87"/>
      <c r="AD450" s="87"/>
      <c r="AE450" s="87"/>
      <c r="AF450" s="87"/>
      <c r="AG450" s="87"/>
      <c r="AH450" s="87"/>
    </row>
    <row r="451" spans="28:34">
      <c r="AB451" s="87"/>
      <c r="AC451" s="87"/>
      <c r="AD451" s="87"/>
      <c r="AE451" s="87"/>
      <c r="AF451" s="87"/>
      <c r="AG451" s="87"/>
      <c r="AH451" s="87"/>
    </row>
    <row r="452" spans="28:34">
      <c r="AB452" s="87"/>
      <c r="AC452" s="87"/>
      <c r="AD452" s="87"/>
      <c r="AE452" s="87"/>
      <c r="AF452" s="87"/>
      <c r="AG452" s="87"/>
      <c r="AH452" s="87"/>
    </row>
    <row r="453" spans="28:34">
      <c r="AB453" s="87"/>
      <c r="AC453" s="87"/>
      <c r="AD453" s="87"/>
      <c r="AE453" s="87"/>
      <c r="AF453" s="87"/>
      <c r="AG453" s="87"/>
      <c r="AH453" s="87"/>
    </row>
    <row r="454" spans="28:34">
      <c r="AB454" s="87"/>
      <c r="AC454" s="87"/>
      <c r="AD454" s="87"/>
      <c r="AE454" s="87"/>
      <c r="AF454" s="87"/>
      <c r="AG454" s="87"/>
      <c r="AH454" s="87"/>
    </row>
    <row r="455" spans="28:34">
      <c r="AB455" s="87"/>
      <c r="AC455" s="87"/>
      <c r="AD455" s="87"/>
      <c r="AE455" s="87"/>
      <c r="AF455" s="87"/>
      <c r="AG455" s="87"/>
      <c r="AH455" s="87"/>
    </row>
    <row r="456" spans="28:34">
      <c r="AB456" s="87"/>
      <c r="AC456" s="87"/>
      <c r="AD456" s="87"/>
      <c r="AE456" s="87"/>
      <c r="AF456" s="87"/>
      <c r="AG456" s="87"/>
      <c r="AH456" s="87"/>
    </row>
    <row r="457" spans="28:34">
      <c r="AB457" s="87"/>
      <c r="AC457" s="87"/>
      <c r="AD457" s="87"/>
      <c r="AE457" s="87"/>
      <c r="AF457" s="87"/>
      <c r="AG457" s="87"/>
      <c r="AH457" s="87"/>
    </row>
    <row r="458" spans="28:34">
      <c r="AB458" s="87"/>
      <c r="AC458" s="87"/>
      <c r="AD458" s="87"/>
      <c r="AE458" s="87"/>
      <c r="AF458" s="87"/>
      <c r="AG458" s="87"/>
      <c r="AH458" s="87"/>
    </row>
    <row r="459" spans="28:34">
      <c r="AB459" s="87"/>
      <c r="AC459" s="87"/>
      <c r="AD459" s="87"/>
      <c r="AE459" s="87"/>
      <c r="AF459" s="87"/>
      <c r="AG459" s="87"/>
      <c r="AH459" s="87"/>
    </row>
    <row r="460" spans="28:34">
      <c r="AB460" s="87"/>
      <c r="AC460" s="87"/>
      <c r="AD460" s="87"/>
      <c r="AE460" s="87"/>
      <c r="AF460" s="87"/>
      <c r="AG460" s="87"/>
      <c r="AH460" s="87"/>
    </row>
    <row r="461" spans="28:34">
      <c r="AB461" s="87"/>
      <c r="AC461" s="87"/>
      <c r="AD461" s="87"/>
      <c r="AE461" s="87"/>
      <c r="AF461" s="87"/>
      <c r="AG461" s="87"/>
      <c r="AH461" s="87"/>
    </row>
    <row r="462" spans="28:34">
      <c r="AB462" s="87"/>
      <c r="AC462" s="87"/>
      <c r="AD462" s="87"/>
      <c r="AE462" s="87"/>
      <c r="AF462" s="87"/>
      <c r="AG462" s="87"/>
      <c r="AH462" s="87"/>
    </row>
    <row r="463" spans="28:34">
      <c r="AB463" s="87"/>
      <c r="AC463" s="87"/>
      <c r="AD463" s="87"/>
      <c r="AE463" s="87"/>
      <c r="AF463" s="87"/>
      <c r="AG463" s="87"/>
      <c r="AH463" s="87"/>
    </row>
    <row r="464" spans="28:34">
      <c r="AB464" s="87"/>
      <c r="AC464" s="87"/>
      <c r="AD464" s="87"/>
      <c r="AE464" s="87"/>
      <c r="AF464" s="87"/>
      <c r="AG464" s="87"/>
      <c r="AH464" s="87"/>
    </row>
    <row r="465" spans="28:34">
      <c r="AB465" s="87"/>
      <c r="AC465" s="87"/>
      <c r="AD465" s="87"/>
      <c r="AE465" s="87"/>
      <c r="AF465" s="87"/>
      <c r="AG465" s="87"/>
      <c r="AH465" s="87"/>
    </row>
    <row r="466" spans="28:34">
      <c r="AB466" s="87"/>
      <c r="AC466" s="87"/>
      <c r="AD466" s="87"/>
      <c r="AE466" s="87"/>
      <c r="AF466" s="87"/>
      <c r="AG466" s="87"/>
      <c r="AH466" s="87"/>
    </row>
    <row r="467" spans="28:34">
      <c r="AB467" s="87"/>
      <c r="AC467" s="87"/>
      <c r="AD467" s="87"/>
      <c r="AE467" s="87"/>
      <c r="AF467" s="87"/>
      <c r="AG467" s="87"/>
      <c r="AH467" s="87"/>
    </row>
    <row r="468" spans="28:34">
      <c r="AB468" s="87"/>
      <c r="AC468" s="87"/>
      <c r="AD468" s="87"/>
      <c r="AE468" s="87"/>
      <c r="AF468" s="87"/>
      <c r="AG468" s="87"/>
      <c r="AH468" s="87"/>
    </row>
    <row r="469" spans="28:34">
      <c r="AB469" s="87"/>
      <c r="AC469" s="87"/>
      <c r="AD469" s="87"/>
      <c r="AE469" s="87"/>
      <c r="AF469" s="87"/>
      <c r="AG469" s="87"/>
      <c r="AH469" s="87"/>
    </row>
    <row r="470" spans="28:34">
      <c r="AB470" s="87"/>
      <c r="AC470" s="87"/>
      <c r="AD470" s="87"/>
      <c r="AE470" s="87"/>
      <c r="AF470" s="87"/>
      <c r="AG470" s="87"/>
      <c r="AH470" s="87"/>
    </row>
    <row r="471" spans="28:34">
      <c r="AB471" s="87"/>
      <c r="AC471" s="87"/>
      <c r="AD471" s="87"/>
      <c r="AE471" s="87"/>
      <c r="AF471" s="87"/>
      <c r="AG471" s="87"/>
      <c r="AH471" s="87"/>
    </row>
    <row r="472" spans="28:34">
      <c r="AB472" s="87"/>
      <c r="AC472" s="87"/>
      <c r="AD472" s="87"/>
      <c r="AE472" s="87"/>
      <c r="AF472" s="87"/>
      <c r="AG472" s="87"/>
      <c r="AH472" s="87"/>
    </row>
    <row r="473" spans="28:34">
      <c r="AB473" s="87"/>
      <c r="AC473" s="87"/>
      <c r="AD473" s="87"/>
      <c r="AE473" s="87"/>
      <c r="AF473" s="87"/>
      <c r="AG473" s="87"/>
      <c r="AH473" s="87"/>
    </row>
    <row r="474" spans="28:34">
      <c r="AB474" s="87"/>
      <c r="AC474" s="87"/>
      <c r="AD474" s="87"/>
      <c r="AE474" s="87"/>
      <c r="AF474" s="87"/>
      <c r="AG474" s="87"/>
      <c r="AH474" s="87"/>
    </row>
    <row r="475" spans="28:34">
      <c r="AB475" s="87"/>
      <c r="AC475" s="87"/>
      <c r="AD475" s="87"/>
      <c r="AE475" s="87"/>
      <c r="AF475" s="87"/>
      <c r="AG475" s="87"/>
      <c r="AH475" s="87"/>
    </row>
    <row r="476" spans="28:34">
      <c r="AB476" s="87"/>
      <c r="AC476" s="87"/>
      <c r="AD476" s="87"/>
      <c r="AE476" s="87"/>
      <c r="AF476" s="87"/>
      <c r="AG476" s="87"/>
      <c r="AH476" s="87"/>
    </row>
    <row r="477" spans="28:34">
      <c r="AB477" s="87"/>
      <c r="AC477" s="87"/>
      <c r="AD477" s="87"/>
      <c r="AE477" s="87"/>
      <c r="AF477" s="87"/>
      <c r="AG477" s="87"/>
      <c r="AH477" s="87"/>
    </row>
    <row r="478" spans="28:34">
      <c r="AB478" s="87"/>
      <c r="AC478" s="87"/>
      <c r="AD478" s="87"/>
      <c r="AE478" s="87"/>
      <c r="AF478" s="87"/>
      <c r="AG478" s="87"/>
      <c r="AH478" s="87"/>
    </row>
    <row r="479" spans="28:34">
      <c r="AB479" s="87"/>
      <c r="AC479" s="87"/>
      <c r="AD479" s="87"/>
      <c r="AE479" s="87"/>
      <c r="AF479" s="87"/>
      <c r="AG479" s="87"/>
      <c r="AH479" s="87"/>
    </row>
    <row r="480" spans="28:34">
      <c r="AB480" s="87"/>
      <c r="AC480" s="87"/>
      <c r="AD480" s="87"/>
      <c r="AE480" s="87"/>
      <c r="AF480" s="87"/>
      <c r="AG480" s="87"/>
      <c r="AH480" s="87"/>
    </row>
    <row r="481" spans="28:34">
      <c r="AB481" s="87"/>
      <c r="AC481" s="87"/>
      <c r="AD481" s="87"/>
      <c r="AE481" s="87"/>
      <c r="AF481" s="87"/>
      <c r="AG481" s="87"/>
      <c r="AH481" s="87"/>
    </row>
    <row r="482" spans="28:34">
      <c r="AB482" s="87"/>
      <c r="AC482" s="87"/>
      <c r="AD482" s="87"/>
      <c r="AE482" s="87"/>
      <c r="AF482" s="87"/>
      <c r="AG482" s="87"/>
      <c r="AH482" s="87"/>
    </row>
    <row r="483" spans="28:34">
      <c r="AB483" s="87"/>
      <c r="AC483" s="87"/>
      <c r="AD483" s="87"/>
      <c r="AE483" s="87"/>
      <c r="AF483" s="87"/>
      <c r="AG483" s="87"/>
      <c r="AH483" s="87"/>
    </row>
    <row r="484" spans="28:34">
      <c r="AB484" s="87"/>
      <c r="AC484" s="87"/>
      <c r="AD484" s="87"/>
      <c r="AE484" s="87"/>
      <c r="AF484" s="87"/>
      <c r="AG484" s="87"/>
      <c r="AH484" s="87"/>
    </row>
    <row r="485" spans="28:34">
      <c r="AB485" s="87"/>
      <c r="AC485" s="87"/>
      <c r="AD485" s="87"/>
      <c r="AE485" s="87"/>
      <c r="AF485" s="87"/>
      <c r="AG485" s="87"/>
      <c r="AH485" s="87"/>
    </row>
    <row r="486" spans="28:34">
      <c r="AB486" s="87"/>
      <c r="AC486" s="87"/>
      <c r="AD486" s="87"/>
      <c r="AE486" s="87"/>
      <c r="AF486" s="87"/>
      <c r="AG486" s="87"/>
      <c r="AH486" s="87"/>
    </row>
    <row r="487" spans="28:34">
      <c r="AB487" s="87"/>
      <c r="AC487" s="87"/>
      <c r="AD487" s="87"/>
      <c r="AE487" s="87"/>
      <c r="AF487" s="87"/>
      <c r="AG487" s="87"/>
      <c r="AH487" s="87"/>
    </row>
    <row r="488" spans="28:34">
      <c r="AB488" s="87"/>
      <c r="AC488" s="87"/>
      <c r="AD488" s="87"/>
      <c r="AE488" s="87"/>
      <c r="AF488" s="87"/>
      <c r="AG488" s="87"/>
      <c r="AH488" s="87"/>
    </row>
    <row r="489" spans="28:34">
      <c r="AB489" s="87"/>
      <c r="AC489" s="87"/>
      <c r="AD489" s="87"/>
      <c r="AE489" s="87"/>
      <c r="AF489" s="87"/>
      <c r="AG489" s="87"/>
      <c r="AH489" s="87"/>
    </row>
    <row r="490" spans="28:34">
      <c r="AB490" s="87"/>
      <c r="AC490" s="87"/>
      <c r="AD490" s="87"/>
      <c r="AE490" s="87"/>
      <c r="AF490" s="87"/>
      <c r="AG490" s="87"/>
      <c r="AH490" s="87"/>
    </row>
    <row r="491" spans="28:34">
      <c r="AB491" s="87"/>
      <c r="AC491" s="87"/>
      <c r="AD491" s="87"/>
      <c r="AE491" s="87"/>
      <c r="AF491" s="87"/>
      <c r="AG491" s="87"/>
      <c r="AH491" s="87"/>
    </row>
    <row r="492" spans="28:34">
      <c r="AB492" s="87"/>
      <c r="AC492" s="87"/>
      <c r="AD492" s="87"/>
      <c r="AE492" s="87"/>
      <c r="AF492" s="87"/>
      <c r="AG492" s="87"/>
      <c r="AH492" s="87"/>
    </row>
    <row r="493" spans="28:34">
      <c r="AB493" s="87"/>
      <c r="AC493" s="87"/>
      <c r="AD493" s="87"/>
      <c r="AE493" s="87"/>
      <c r="AF493" s="87"/>
      <c r="AG493" s="87"/>
      <c r="AH493" s="87"/>
    </row>
    <row r="494" spans="28:34">
      <c r="AB494" s="87"/>
      <c r="AC494" s="87"/>
      <c r="AD494" s="87"/>
      <c r="AE494" s="87"/>
      <c r="AF494" s="87"/>
      <c r="AG494" s="87"/>
      <c r="AH494" s="87"/>
    </row>
    <row r="495" spans="28:34">
      <c r="AB495" s="87"/>
      <c r="AC495" s="87"/>
      <c r="AD495" s="87"/>
      <c r="AE495" s="87"/>
      <c r="AF495" s="87"/>
      <c r="AG495" s="87"/>
      <c r="AH495" s="87"/>
    </row>
    <row r="496" spans="28:34">
      <c r="AB496" s="87"/>
      <c r="AC496" s="87"/>
      <c r="AD496" s="87"/>
      <c r="AE496" s="87"/>
      <c r="AF496" s="87"/>
      <c r="AG496" s="87"/>
      <c r="AH496" s="87"/>
    </row>
    <row r="497" spans="28:34">
      <c r="AB497" s="87"/>
      <c r="AC497" s="87"/>
      <c r="AD497" s="87"/>
      <c r="AE497" s="87"/>
      <c r="AF497" s="87"/>
      <c r="AG497" s="87"/>
      <c r="AH497" s="87"/>
    </row>
    <row r="498" spans="28:34">
      <c r="AB498" s="87"/>
      <c r="AC498" s="87"/>
      <c r="AD498" s="87"/>
      <c r="AE498" s="87"/>
      <c r="AF498" s="87"/>
      <c r="AG498" s="87"/>
      <c r="AH498" s="87"/>
    </row>
    <row r="499" spans="28:34">
      <c r="AB499" s="87"/>
      <c r="AC499" s="87"/>
      <c r="AD499" s="87"/>
      <c r="AE499" s="87"/>
      <c r="AF499" s="87"/>
      <c r="AG499" s="87"/>
      <c r="AH499" s="87"/>
    </row>
    <row r="500" spans="28:34">
      <c r="AB500" s="87"/>
      <c r="AC500" s="87"/>
      <c r="AD500" s="87"/>
      <c r="AE500" s="87"/>
      <c r="AF500" s="87"/>
      <c r="AG500" s="87"/>
      <c r="AH500" s="87"/>
    </row>
    <row r="501" spans="28:34">
      <c r="AB501" s="87"/>
      <c r="AC501" s="87"/>
      <c r="AD501" s="87"/>
      <c r="AE501" s="87"/>
      <c r="AF501" s="87"/>
      <c r="AG501" s="87"/>
      <c r="AH501" s="87"/>
    </row>
    <row r="502" spans="28:34">
      <c r="AB502" s="87"/>
      <c r="AC502" s="87"/>
      <c r="AD502" s="87"/>
      <c r="AE502" s="87"/>
      <c r="AF502" s="87"/>
      <c r="AG502" s="87"/>
      <c r="AH502" s="87"/>
    </row>
    <row r="503" spans="28:34">
      <c r="AB503" s="87"/>
      <c r="AC503" s="87"/>
      <c r="AD503" s="87"/>
      <c r="AE503" s="87"/>
      <c r="AF503" s="87"/>
      <c r="AG503" s="87"/>
      <c r="AH503" s="87"/>
    </row>
    <row r="504" spans="28:34">
      <c r="AB504" s="87"/>
      <c r="AC504" s="87"/>
      <c r="AD504" s="87"/>
      <c r="AE504" s="87"/>
      <c r="AF504" s="87"/>
      <c r="AG504" s="87"/>
      <c r="AH504" s="87"/>
    </row>
    <row r="505" spans="28:34">
      <c r="AB505" s="87"/>
      <c r="AC505" s="87"/>
      <c r="AD505" s="87"/>
      <c r="AE505" s="87"/>
      <c r="AF505" s="87"/>
      <c r="AG505" s="87"/>
      <c r="AH505" s="87"/>
    </row>
    <row r="506" spans="28:34">
      <c r="AB506" s="87"/>
      <c r="AC506" s="87"/>
      <c r="AD506" s="87"/>
      <c r="AE506" s="87"/>
      <c r="AF506" s="87"/>
      <c r="AG506" s="87"/>
      <c r="AH506" s="87"/>
    </row>
    <row r="507" spans="28:34">
      <c r="AB507" s="87"/>
      <c r="AC507" s="87"/>
      <c r="AD507" s="87"/>
      <c r="AE507" s="87"/>
      <c r="AF507" s="87"/>
      <c r="AG507" s="87"/>
      <c r="AH507" s="87"/>
    </row>
    <row r="508" spans="28:34">
      <c r="AB508" s="87"/>
      <c r="AC508" s="87"/>
      <c r="AD508" s="87"/>
      <c r="AE508" s="87"/>
      <c r="AF508" s="87"/>
      <c r="AG508" s="87"/>
      <c r="AH508" s="87"/>
    </row>
    <row r="509" spans="28:34">
      <c r="AB509" s="87"/>
      <c r="AC509" s="87"/>
      <c r="AD509" s="87"/>
      <c r="AE509" s="87"/>
      <c r="AF509" s="87"/>
      <c r="AG509" s="87"/>
      <c r="AH509" s="87"/>
    </row>
    <row r="510" spans="28:34">
      <c r="AB510" s="87"/>
      <c r="AC510" s="87"/>
      <c r="AD510" s="87"/>
      <c r="AE510" s="87"/>
      <c r="AF510" s="87"/>
      <c r="AG510" s="87"/>
      <c r="AH510" s="87"/>
    </row>
    <row r="511" spans="28:34">
      <c r="AB511" s="87"/>
      <c r="AC511" s="87"/>
      <c r="AD511" s="87"/>
      <c r="AE511" s="87"/>
      <c r="AF511" s="87"/>
      <c r="AG511" s="87"/>
      <c r="AH511" s="87"/>
    </row>
    <row r="512" spans="28:34">
      <c r="AB512" s="87"/>
      <c r="AC512" s="87"/>
      <c r="AD512" s="87"/>
      <c r="AE512" s="87"/>
      <c r="AF512" s="87"/>
      <c r="AG512" s="87"/>
      <c r="AH512" s="87"/>
    </row>
    <row r="513" spans="28:34">
      <c r="AB513" s="87"/>
      <c r="AC513" s="87"/>
      <c r="AD513" s="87"/>
      <c r="AE513" s="87"/>
      <c r="AF513" s="87"/>
      <c r="AG513" s="87"/>
      <c r="AH513" s="87"/>
    </row>
    <row r="514" spans="28:34">
      <c r="AB514" s="87"/>
      <c r="AC514" s="87"/>
      <c r="AD514" s="87"/>
      <c r="AE514" s="87"/>
      <c r="AF514" s="87"/>
      <c r="AG514" s="87"/>
      <c r="AH514" s="87"/>
    </row>
    <row r="515" spans="28:34">
      <c r="AB515" s="87"/>
      <c r="AC515" s="87"/>
      <c r="AD515" s="87"/>
      <c r="AE515" s="87"/>
      <c r="AF515" s="87"/>
      <c r="AG515" s="87"/>
      <c r="AH515" s="87"/>
    </row>
    <row r="516" spans="28:34">
      <c r="AB516" s="87"/>
      <c r="AC516" s="87"/>
      <c r="AD516" s="87"/>
      <c r="AE516" s="87"/>
      <c r="AF516" s="87"/>
      <c r="AG516" s="87"/>
      <c r="AH516" s="87"/>
    </row>
    <row r="517" spans="28:34">
      <c r="AB517" s="87"/>
      <c r="AC517" s="87"/>
      <c r="AD517" s="87"/>
      <c r="AE517" s="87"/>
      <c r="AF517" s="87"/>
      <c r="AG517" s="87"/>
      <c r="AH517" s="87"/>
    </row>
    <row r="518" spans="28:34">
      <c r="AB518" s="87"/>
      <c r="AC518" s="87"/>
      <c r="AD518" s="87"/>
      <c r="AE518" s="87"/>
      <c r="AF518" s="87"/>
      <c r="AG518" s="87"/>
      <c r="AH518" s="87"/>
    </row>
    <row r="519" spans="28:34">
      <c r="AB519" s="87"/>
      <c r="AC519" s="87"/>
      <c r="AD519" s="87"/>
      <c r="AE519" s="87"/>
      <c r="AF519" s="87"/>
      <c r="AG519" s="87"/>
      <c r="AH519" s="87"/>
    </row>
    <row r="520" spans="28:34">
      <c r="AB520" s="87"/>
      <c r="AC520" s="87"/>
      <c r="AD520" s="87"/>
      <c r="AE520" s="87"/>
      <c r="AF520" s="87"/>
      <c r="AG520" s="87"/>
      <c r="AH520" s="87"/>
    </row>
    <row r="521" spans="28:34">
      <c r="AB521" s="87"/>
      <c r="AC521" s="87"/>
      <c r="AD521" s="87"/>
      <c r="AE521" s="87"/>
      <c r="AF521" s="87"/>
      <c r="AG521" s="87"/>
      <c r="AH521" s="87"/>
    </row>
    <row r="522" spans="28:34">
      <c r="AB522" s="87"/>
      <c r="AC522" s="87"/>
      <c r="AD522" s="87"/>
      <c r="AE522" s="87"/>
      <c r="AF522" s="87"/>
      <c r="AG522" s="87"/>
      <c r="AH522" s="87"/>
    </row>
    <row r="523" spans="28:34">
      <c r="AB523" s="87"/>
      <c r="AC523" s="87"/>
      <c r="AD523" s="87"/>
      <c r="AE523" s="87"/>
      <c r="AF523" s="87"/>
      <c r="AG523" s="87"/>
      <c r="AH523" s="87"/>
    </row>
    <row r="524" spans="28:34">
      <c r="AB524" s="87"/>
      <c r="AC524" s="87"/>
      <c r="AD524" s="87"/>
      <c r="AE524" s="87"/>
      <c r="AF524" s="87"/>
      <c r="AG524" s="87"/>
      <c r="AH524" s="87"/>
    </row>
    <row r="525" spans="28:34">
      <c r="AB525" s="87"/>
      <c r="AC525" s="87"/>
      <c r="AD525" s="87"/>
      <c r="AE525" s="87"/>
      <c r="AF525" s="87"/>
      <c r="AG525" s="87"/>
      <c r="AH525" s="87"/>
    </row>
    <row r="526" spans="28:34">
      <c r="AB526" s="87"/>
      <c r="AC526" s="87"/>
      <c r="AD526" s="87"/>
      <c r="AE526" s="87"/>
      <c r="AF526" s="87"/>
      <c r="AG526" s="87"/>
      <c r="AH526" s="87"/>
    </row>
    <row r="527" spans="28:34">
      <c r="AB527" s="87"/>
      <c r="AC527" s="87"/>
      <c r="AD527" s="87"/>
      <c r="AE527" s="87"/>
      <c r="AF527" s="87"/>
      <c r="AG527" s="87"/>
      <c r="AH527" s="87"/>
    </row>
    <row r="528" spans="28:34">
      <c r="AB528" s="87"/>
      <c r="AC528" s="87"/>
      <c r="AD528" s="87"/>
      <c r="AE528" s="87"/>
      <c r="AF528" s="87"/>
      <c r="AG528" s="87"/>
      <c r="AH528" s="87"/>
    </row>
    <row r="529" spans="28:34">
      <c r="AB529" s="87"/>
      <c r="AC529" s="87"/>
      <c r="AD529" s="87"/>
      <c r="AE529" s="87"/>
      <c r="AF529" s="87"/>
      <c r="AG529" s="87"/>
      <c r="AH529" s="87"/>
    </row>
    <row r="530" spans="28:34">
      <c r="AB530" s="87"/>
      <c r="AC530" s="87"/>
      <c r="AD530" s="87"/>
      <c r="AE530" s="87"/>
      <c r="AF530" s="87"/>
      <c r="AG530" s="87"/>
      <c r="AH530" s="87"/>
    </row>
    <row r="531" spans="28:34">
      <c r="AB531" s="87"/>
      <c r="AC531" s="87"/>
      <c r="AD531" s="87"/>
      <c r="AE531" s="87"/>
      <c r="AF531" s="87"/>
      <c r="AG531" s="87"/>
      <c r="AH531" s="87"/>
    </row>
    <row r="532" spans="28:34">
      <c r="AB532" s="87"/>
      <c r="AC532" s="87"/>
      <c r="AD532" s="87"/>
      <c r="AE532" s="87"/>
      <c r="AF532" s="87"/>
      <c r="AG532" s="87"/>
      <c r="AH532" s="87"/>
    </row>
    <row r="533" spans="28:34">
      <c r="AB533" s="87"/>
      <c r="AC533" s="87"/>
      <c r="AD533" s="87"/>
      <c r="AE533" s="87"/>
      <c r="AF533" s="87"/>
      <c r="AG533" s="87"/>
      <c r="AH533" s="87"/>
    </row>
    <row r="534" spans="28:34">
      <c r="AB534" s="87"/>
      <c r="AC534" s="87"/>
      <c r="AD534" s="87"/>
      <c r="AE534" s="87"/>
      <c r="AF534" s="87"/>
      <c r="AG534" s="87"/>
      <c r="AH534" s="87"/>
    </row>
    <row r="535" spans="28:34">
      <c r="AB535" s="87"/>
      <c r="AC535" s="87"/>
      <c r="AD535" s="87"/>
      <c r="AE535" s="87"/>
      <c r="AF535" s="87"/>
      <c r="AG535" s="87"/>
      <c r="AH535" s="87"/>
    </row>
    <row r="536" spans="28:34">
      <c r="AB536" s="87"/>
      <c r="AC536" s="87"/>
      <c r="AD536" s="87"/>
      <c r="AE536" s="87"/>
      <c r="AF536" s="87"/>
      <c r="AG536" s="87"/>
      <c r="AH536" s="87"/>
    </row>
    <row r="537" spans="28:34">
      <c r="AB537" s="87"/>
      <c r="AC537" s="87"/>
      <c r="AD537" s="87"/>
      <c r="AE537" s="87"/>
      <c r="AF537" s="87"/>
      <c r="AG537" s="87"/>
      <c r="AH537" s="87"/>
    </row>
    <row r="538" spans="28:34">
      <c r="AB538" s="87"/>
      <c r="AC538" s="87"/>
      <c r="AD538" s="87"/>
      <c r="AE538" s="87"/>
      <c r="AF538" s="87"/>
      <c r="AG538" s="87"/>
      <c r="AH538" s="87"/>
    </row>
    <row r="539" spans="28:34">
      <c r="AB539" s="87"/>
      <c r="AC539" s="87"/>
      <c r="AD539" s="87"/>
      <c r="AE539" s="87"/>
      <c r="AF539" s="87"/>
      <c r="AG539" s="87"/>
      <c r="AH539" s="87"/>
    </row>
    <row r="540" spans="28:34">
      <c r="AB540" s="87"/>
      <c r="AC540" s="87"/>
      <c r="AD540" s="87"/>
      <c r="AE540" s="87"/>
      <c r="AF540" s="87"/>
      <c r="AG540" s="87"/>
      <c r="AH540" s="87"/>
    </row>
    <row r="541" spans="28:34">
      <c r="AB541" s="87"/>
      <c r="AC541" s="87"/>
      <c r="AD541" s="87"/>
      <c r="AE541" s="87"/>
      <c r="AF541" s="87"/>
      <c r="AG541" s="87"/>
      <c r="AH541" s="87"/>
    </row>
    <row r="542" spans="28:34">
      <c r="AB542" s="87"/>
      <c r="AC542" s="87"/>
      <c r="AD542" s="87"/>
      <c r="AE542" s="87"/>
      <c r="AF542" s="87"/>
      <c r="AG542" s="87"/>
      <c r="AH542" s="87"/>
    </row>
    <row r="543" spans="28:34">
      <c r="AB543" s="87"/>
      <c r="AC543" s="87"/>
      <c r="AD543" s="87"/>
      <c r="AE543" s="87"/>
      <c r="AF543" s="87"/>
      <c r="AG543" s="87"/>
      <c r="AH543" s="87"/>
    </row>
    <row r="544" spans="28:34">
      <c r="AB544" s="87"/>
      <c r="AC544" s="87"/>
      <c r="AD544" s="87"/>
      <c r="AE544" s="87"/>
      <c r="AF544" s="87"/>
      <c r="AG544" s="87"/>
      <c r="AH544" s="87"/>
    </row>
    <row r="545" spans="28:34">
      <c r="AB545" s="87"/>
      <c r="AC545" s="87"/>
      <c r="AD545" s="87"/>
      <c r="AE545" s="87"/>
      <c r="AF545" s="87"/>
      <c r="AG545" s="87"/>
      <c r="AH545" s="87"/>
    </row>
    <row r="546" spans="28:34">
      <c r="AB546" s="87"/>
      <c r="AC546" s="87"/>
      <c r="AD546" s="87"/>
      <c r="AE546" s="87"/>
      <c r="AF546" s="87"/>
      <c r="AG546" s="87"/>
      <c r="AH546" s="87"/>
    </row>
    <row r="547" spans="28:34">
      <c r="AB547" s="87"/>
      <c r="AC547" s="87"/>
      <c r="AD547" s="87"/>
      <c r="AE547" s="87"/>
      <c r="AF547" s="87"/>
      <c r="AG547" s="87"/>
      <c r="AH547" s="87"/>
    </row>
    <row r="548" spans="28:34">
      <c r="AB548" s="87"/>
      <c r="AC548" s="87"/>
      <c r="AD548" s="87"/>
      <c r="AE548" s="87"/>
      <c r="AF548" s="87"/>
      <c r="AG548" s="87"/>
      <c r="AH548" s="87"/>
    </row>
    <row r="549" spans="28:34">
      <c r="AB549" s="87"/>
      <c r="AC549" s="87"/>
      <c r="AD549" s="87"/>
      <c r="AE549" s="87"/>
      <c r="AF549" s="87"/>
      <c r="AG549" s="87"/>
      <c r="AH549" s="87"/>
    </row>
    <row r="550" spans="28:34">
      <c r="AB550" s="87"/>
      <c r="AC550" s="87"/>
      <c r="AD550" s="87"/>
      <c r="AE550" s="87"/>
      <c r="AF550" s="87"/>
      <c r="AG550" s="87"/>
      <c r="AH550" s="87"/>
    </row>
    <row r="551" spans="28:34">
      <c r="AB551" s="87"/>
      <c r="AC551" s="87"/>
      <c r="AD551" s="87"/>
      <c r="AE551" s="87"/>
      <c r="AF551" s="87"/>
      <c r="AG551" s="87"/>
      <c r="AH551" s="87"/>
    </row>
    <row r="552" spans="28:34">
      <c r="AB552" s="87"/>
      <c r="AC552" s="87"/>
      <c r="AD552" s="87"/>
      <c r="AE552" s="87"/>
      <c r="AF552" s="87"/>
      <c r="AG552" s="87"/>
      <c r="AH552" s="87"/>
    </row>
    <row r="553" spans="28:34">
      <c r="AB553" s="87"/>
      <c r="AC553" s="87"/>
      <c r="AD553" s="87"/>
      <c r="AE553" s="87"/>
      <c r="AF553" s="87"/>
      <c r="AG553" s="87"/>
      <c r="AH553" s="87"/>
    </row>
    <row r="554" spans="28:34">
      <c r="AB554" s="87"/>
      <c r="AC554" s="87"/>
      <c r="AD554" s="87"/>
      <c r="AE554" s="87"/>
      <c r="AF554" s="87"/>
      <c r="AG554" s="87"/>
      <c r="AH554" s="87"/>
    </row>
    <row r="555" spans="28:34">
      <c r="AB555" s="87"/>
      <c r="AC555" s="87"/>
      <c r="AD555" s="87"/>
      <c r="AE555" s="87"/>
      <c r="AF555" s="87"/>
      <c r="AG555" s="87"/>
      <c r="AH555" s="87"/>
    </row>
    <row r="556" spans="28:34">
      <c r="AB556" s="87"/>
      <c r="AC556" s="87"/>
      <c r="AD556" s="87"/>
      <c r="AE556" s="87"/>
      <c r="AF556" s="87"/>
      <c r="AG556" s="87"/>
      <c r="AH556" s="87"/>
    </row>
    <row r="557" spans="28:34">
      <c r="AB557" s="87"/>
      <c r="AC557" s="87"/>
      <c r="AD557" s="87"/>
      <c r="AE557" s="87"/>
      <c r="AF557" s="87"/>
      <c r="AG557" s="87"/>
      <c r="AH557" s="87"/>
    </row>
    <row r="558" spans="28:34">
      <c r="AB558" s="87"/>
      <c r="AC558" s="87"/>
      <c r="AD558" s="87"/>
      <c r="AE558" s="87"/>
      <c r="AF558" s="87"/>
      <c r="AG558" s="87"/>
      <c r="AH558" s="87"/>
    </row>
    <row r="559" spans="28:34">
      <c r="AB559" s="87"/>
      <c r="AC559" s="87"/>
      <c r="AD559" s="87"/>
      <c r="AE559" s="87"/>
      <c r="AF559" s="87"/>
      <c r="AG559" s="87"/>
      <c r="AH559" s="87"/>
    </row>
    <row r="560" spans="28:34">
      <c r="AB560" s="87"/>
      <c r="AC560" s="87"/>
      <c r="AD560" s="87"/>
      <c r="AE560" s="87"/>
      <c r="AF560" s="87"/>
      <c r="AG560" s="87"/>
      <c r="AH560" s="87"/>
    </row>
    <row r="561" spans="28:34">
      <c r="AB561" s="87"/>
      <c r="AC561" s="87"/>
      <c r="AD561" s="87"/>
      <c r="AE561" s="87"/>
      <c r="AF561" s="87"/>
      <c r="AG561" s="87"/>
      <c r="AH561" s="87"/>
    </row>
    <row r="562" spans="28:34">
      <c r="AB562" s="87"/>
      <c r="AC562" s="87"/>
      <c r="AD562" s="87"/>
      <c r="AE562" s="87"/>
      <c r="AF562" s="87"/>
      <c r="AG562" s="87"/>
      <c r="AH562" s="87"/>
    </row>
    <row r="563" spans="28:34">
      <c r="AB563" s="87"/>
      <c r="AC563" s="87"/>
      <c r="AD563" s="87"/>
      <c r="AE563" s="87"/>
      <c r="AF563" s="87"/>
      <c r="AG563" s="87"/>
      <c r="AH563" s="87"/>
    </row>
    <row r="564" spans="28:34">
      <c r="AB564" s="87"/>
      <c r="AC564" s="87"/>
      <c r="AD564" s="87"/>
      <c r="AE564" s="87"/>
      <c r="AF564" s="87"/>
      <c r="AG564" s="87"/>
      <c r="AH564" s="87"/>
    </row>
    <row r="565" spans="28:34">
      <c r="AB565" s="87"/>
      <c r="AC565" s="87"/>
      <c r="AD565" s="87"/>
      <c r="AE565" s="87"/>
      <c r="AF565" s="87"/>
      <c r="AG565" s="87"/>
      <c r="AH565" s="87"/>
    </row>
    <row r="566" spans="28:34">
      <c r="AB566" s="87"/>
      <c r="AC566" s="87"/>
      <c r="AD566" s="87"/>
      <c r="AE566" s="87"/>
      <c r="AF566" s="87"/>
      <c r="AG566" s="87"/>
      <c r="AH566" s="87"/>
    </row>
    <row r="567" spans="28:34">
      <c r="AB567" s="87"/>
      <c r="AC567" s="87"/>
      <c r="AD567" s="87"/>
      <c r="AE567" s="87"/>
      <c r="AF567" s="87"/>
      <c r="AG567" s="87"/>
      <c r="AH567" s="87"/>
    </row>
    <row r="568" spans="28:34">
      <c r="AB568" s="87"/>
      <c r="AC568" s="87"/>
      <c r="AD568" s="87"/>
      <c r="AE568" s="87"/>
      <c r="AF568" s="87"/>
      <c r="AG568" s="87"/>
      <c r="AH568" s="87"/>
    </row>
    <row r="569" spans="28:34">
      <c r="AB569" s="87"/>
      <c r="AC569" s="87"/>
      <c r="AD569" s="87"/>
      <c r="AE569" s="87"/>
      <c r="AF569" s="87"/>
      <c r="AG569" s="87"/>
      <c r="AH569" s="87"/>
    </row>
    <row r="570" spans="28:34">
      <c r="AB570" s="87"/>
      <c r="AC570" s="87"/>
      <c r="AD570" s="87"/>
      <c r="AE570" s="87"/>
      <c r="AF570" s="87"/>
      <c r="AG570" s="87"/>
      <c r="AH570" s="87"/>
    </row>
    <row r="571" spans="28:34">
      <c r="AB571" s="87"/>
      <c r="AC571" s="87"/>
      <c r="AD571" s="87"/>
      <c r="AE571" s="87"/>
      <c r="AF571" s="87"/>
      <c r="AG571" s="87"/>
      <c r="AH571" s="87"/>
    </row>
    <row r="572" spans="28:34">
      <c r="AB572" s="87"/>
      <c r="AC572" s="87"/>
      <c r="AD572" s="87"/>
      <c r="AE572" s="87"/>
      <c r="AF572" s="87"/>
      <c r="AG572" s="87"/>
      <c r="AH572" s="87"/>
    </row>
    <row r="573" spans="28:34">
      <c r="AB573" s="87"/>
      <c r="AC573" s="87"/>
      <c r="AD573" s="87"/>
      <c r="AE573" s="87"/>
      <c r="AF573" s="87"/>
      <c r="AG573" s="87"/>
      <c r="AH573" s="87"/>
    </row>
    <row r="574" spans="28:34">
      <c r="AB574" s="87"/>
      <c r="AC574" s="87"/>
      <c r="AD574" s="87"/>
      <c r="AE574" s="87"/>
      <c r="AF574" s="87"/>
      <c r="AG574" s="87"/>
      <c r="AH574" s="87"/>
    </row>
    <row r="575" spans="28:34">
      <c r="AB575" s="87"/>
      <c r="AC575" s="87"/>
      <c r="AD575" s="87"/>
      <c r="AE575" s="87"/>
      <c r="AF575" s="87"/>
      <c r="AG575" s="87"/>
      <c r="AH575" s="87"/>
    </row>
    <row r="576" spans="28:34">
      <c r="AB576" s="87"/>
      <c r="AC576" s="87"/>
      <c r="AD576" s="87"/>
      <c r="AE576" s="87"/>
      <c r="AF576" s="87"/>
      <c r="AG576" s="87"/>
      <c r="AH576" s="87"/>
    </row>
    <row r="577" spans="28:34">
      <c r="AB577" s="87"/>
      <c r="AC577" s="87"/>
      <c r="AD577" s="87"/>
      <c r="AE577" s="87"/>
      <c r="AF577" s="87"/>
      <c r="AG577" s="87"/>
      <c r="AH577" s="87"/>
    </row>
    <row r="578" spans="28:34">
      <c r="AB578" s="87"/>
      <c r="AC578" s="87"/>
      <c r="AD578" s="87"/>
      <c r="AE578" s="87"/>
      <c r="AF578" s="87"/>
      <c r="AG578" s="87"/>
      <c r="AH578" s="87"/>
    </row>
    <row r="579" spans="28:34">
      <c r="AB579" s="87"/>
      <c r="AC579" s="87"/>
      <c r="AD579" s="87"/>
      <c r="AE579" s="87"/>
      <c r="AF579" s="87"/>
      <c r="AG579" s="87"/>
      <c r="AH579" s="87"/>
    </row>
    <row r="580" spans="28:34">
      <c r="AB580" s="87"/>
      <c r="AC580" s="87"/>
      <c r="AD580" s="87"/>
      <c r="AE580" s="87"/>
      <c r="AF580" s="87"/>
      <c r="AG580" s="87"/>
      <c r="AH580" s="87"/>
    </row>
    <row r="581" spans="28:34">
      <c r="AB581" s="87"/>
      <c r="AC581" s="87"/>
      <c r="AD581" s="87"/>
      <c r="AE581" s="87"/>
      <c r="AF581" s="87"/>
      <c r="AG581" s="87"/>
      <c r="AH581" s="87"/>
    </row>
    <row r="582" spans="28:34">
      <c r="AB582" s="87"/>
      <c r="AC582" s="87"/>
      <c r="AD582" s="87"/>
      <c r="AE582" s="87"/>
      <c r="AF582" s="87"/>
      <c r="AG582" s="87"/>
      <c r="AH582" s="87"/>
    </row>
    <row r="583" spans="28:34">
      <c r="AB583" s="87"/>
      <c r="AC583" s="87"/>
      <c r="AD583" s="87"/>
      <c r="AE583" s="87"/>
      <c r="AF583" s="87"/>
      <c r="AG583" s="87"/>
      <c r="AH583" s="87"/>
    </row>
    <row r="584" spans="28:34">
      <c r="AB584" s="87"/>
      <c r="AC584" s="87"/>
      <c r="AD584" s="87"/>
      <c r="AE584" s="87"/>
      <c r="AF584" s="87"/>
      <c r="AG584" s="87"/>
      <c r="AH584" s="87"/>
    </row>
    <row r="585" spans="28:34">
      <c r="AB585" s="87"/>
      <c r="AC585" s="87"/>
      <c r="AD585" s="87"/>
      <c r="AE585" s="87"/>
      <c r="AF585" s="87"/>
      <c r="AG585" s="87"/>
      <c r="AH585" s="87"/>
    </row>
    <row r="586" spans="28:34">
      <c r="AB586" s="87"/>
      <c r="AC586" s="87"/>
      <c r="AD586" s="87"/>
      <c r="AE586" s="87"/>
      <c r="AF586" s="87"/>
      <c r="AG586" s="87"/>
      <c r="AH586" s="87"/>
    </row>
    <row r="587" spans="28:34">
      <c r="AB587" s="87"/>
      <c r="AC587" s="87"/>
      <c r="AD587" s="87"/>
      <c r="AE587" s="87"/>
      <c r="AF587" s="87"/>
      <c r="AG587" s="87"/>
      <c r="AH587" s="87"/>
    </row>
    <row r="588" spans="28:34">
      <c r="AB588" s="87"/>
      <c r="AC588" s="87"/>
      <c r="AD588" s="87"/>
      <c r="AE588" s="87"/>
      <c r="AF588" s="87"/>
      <c r="AG588" s="87"/>
      <c r="AH588" s="87"/>
    </row>
    <row r="589" spans="28:34">
      <c r="AB589" s="87"/>
      <c r="AC589" s="87"/>
      <c r="AD589" s="87"/>
      <c r="AE589" s="87"/>
      <c r="AF589" s="87"/>
      <c r="AG589" s="87"/>
      <c r="AH589" s="87"/>
    </row>
    <row r="590" spans="28:34">
      <c r="AB590" s="87"/>
      <c r="AC590" s="87"/>
      <c r="AD590" s="87"/>
      <c r="AE590" s="87"/>
      <c r="AF590" s="87"/>
      <c r="AG590" s="87"/>
      <c r="AH590" s="87"/>
    </row>
    <row r="591" spans="28:34">
      <c r="AB591" s="87"/>
      <c r="AC591" s="87"/>
      <c r="AD591" s="87"/>
      <c r="AE591" s="87"/>
      <c r="AF591" s="87"/>
      <c r="AG591" s="87"/>
      <c r="AH591" s="87"/>
    </row>
    <row r="592" spans="28:34">
      <c r="AB592" s="87"/>
      <c r="AC592" s="87"/>
      <c r="AD592" s="87"/>
      <c r="AE592" s="87"/>
      <c r="AF592" s="87"/>
      <c r="AG592" s="87"/>
      <c r="AH592" s="87"/>
    </row>
    <row r="593" spans="28:34">
      <c r="AB593" s="87"/>
      <c r="AC593" s="87"/>
      <c r="AD593" s="87"/>
      <c r="AE593" s="87"/>
      <c r="AF593" s="87"/>
      <c r="AG593" s="87"/>
      <c r="AH593" s="87"/>
    </row>
    <row r="594" spans="28:34">
      <c r="AB594" s="87"/>
      <c r="AC594" s="87"/>
      <c r="AD594" s="87"/>
      <c r="AE594" s="87"/>
      <c r="AF594" s="87"/>
      <c r="AG594" s="87"/>
      <c r="AH594" s="87"/>
    </row>
    <row r="595" spans="28:34">
      <c r="AB595" s="87"/>
      <c r="AC595" s="87"/>
      <c r="AD595" s="87"/>
      <c r="AE595" s="87"/>
      <c r="AF595" s="87"/>
      <c r="AG595" s="87"/>
      <c r="AH595" s="87"/>
    </row>
    <row r="596" spans="28:34">
      <c r="AB596" s="87"/>
      <c r="AC596" s="87"/>
      <c r="AD596" s="87"/>
      <c r="AE596" s="87"/>
      <c r="AF596" s="87"/>
      <c r="AG596" s="87"/>
      <c r="AH596" s="87"/>
    </row>
    <row r="597" spans="28:34">
      <c r="AB597" s="87"/>
      <c r="AC597" s="87"/>
      <c r="AD597" s="87"/>
      <c r="AE597" s="87"/>
      <c r="AF597" s="87"/>
      <c r="AG597" s="87"/>
      <c r="AH597" s="87"/>
    </row>
    <row r="598" spans="28:34">
      <c r="AB598" s="87"/>
      <c r="AC598" s="87"/>
      <c r="AD598" s="87"/>
      <c r="AE598" s="87"/>
      <c r="AF598" s="87"/>
      <c r="AG598" s="87"/>
      <c r="AH598" s="87"/>
    </row>
    <row r="599" spans="28:34">
      <c r="AB599" s="87"/>
      <c r="AC599" s="87"/>
      <c r="AD599" s="87"/>
      <c r="AE599" s="87"/>
      <c r="AF599" s="87"/>
      <c r="AG599" s="87"/>
      <c r="AH599" s="87"/>
    </row>
  </sheetData>
  <pageMargins left="0.75" right="0.75" top="1" bottom="1" header="0.5" footer="0.5"/>
  <pageSetup paperSize="9" orientation="portrait" horizontalDpi="4294967292" verticalDpi="4294967292"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W94"/>
  <sheetViews>
    <sheetView workbookViewId="0">
      <pane xSplit="2" ySplit="1" topLeftCell="C34" activePane="bottomRight" state="frozen"/>
      <selection pane="topRight" activeCell="C1" sqref="C1"/>
      <selection pane="bottomLeft" activeCell="A2" sqref="A2"/>
      <selection pane="bottomRight" activeCell="B6" sqref="B6"/>
    </sheetView>
  </sheetViews>
  <sheetFormatPr defaultColWidth="8.85546875" defaultRowHeight="12.75"/>
  <cols>
    <col min="1" max="1" width="7.140625" style="14" bestFit="1" customWidth="1"/>
    <col min="2" max="2" width="65" style="14" customWidth="1"/>
    <col min="3" max="5" width="11.42578125" style="578" customWidth="1"/>
    <col min="6" max="6" width="13.85546875" style="578" customWidth="1"/>
    <col min="7" max="11" width="12.42578125" style="578" bestFit="1" customWidth="1"/>
    <col min="12" max="12" width="13.85546875" style="14" customWidth="1"/>
    <col min="13" max="16384" width="8.85546875" style="14"/>
  </cols>
  <sheetData>
    <row r="1" spans="1:49" ht="15.75">
      <c r="A1" s="324"/>
      <c r="B1" s="325" t="s">
        <v>222</v>
      </c>
      <c r="C1" s="71">
        <v>2012</v>
      </c>
      <c r="D1" s="71">
        <v>2013</v>
      </c>
      <c r="E1" s="71">
        <v>2014</v>
      </c>
      <c r="F1" s="71">
        <v>2015</v>
      </c>
      <c r="G1" s="69">
        <v>2016</v>
      </c>
      <c r="H1" s="69">
        <v>2017</v>
      </c>
      <c r="I1" s="69">
        <v>2018</v>
      </c>
      <c r="J1" s="69">
        <v>2019</v>
      </c>
      <c r="K1" s="69">
        <v>2020</v>
      </c>
      <c r="L1" s="69">
        <v>2021</v>
      </c>
    </row>
    <row r="2" spans="1:49" ht="13.5" customHeight="1">
      <c r="A2" s="324"/>
      <c r="B2" s="325" t="s">
        <v>180</v>
      </c>
      <c r="C2" s="73" t="s">
        <v>89</v>
      </c>
      <c r="D2" s="73" t="s">
        <v>89</v>
      </c>
      <c r="E2" s="73" t="s">
        <v>89</v>
      </c>
      <c r="F2" s="73" t="s">
        <v>89</v>
      </c>
      <c r="G2" s="72" t="s">
        <v>90</v>
      </c>
      <c r="H2" s="72" t="s">
        <v>90</v>
      </c>
      <c r="I2" s="72" t="s">
        <v>90</v>
      </c>
      <c r="J2" s="72" t="s">
        <v>90</v>
      </c>
      <c r="K2" s="72" t="s">
        <v>90</v>
      </c>
      <c r="L2" s="72" t="s">
        <v>90</v>
      </c>
    </row>
    <row r="3" spans="1:49">
      <c r="A3" s="324"/>
      <c r="B3" s="326" t="s">
        <v>182</v>
      </c>
      <c r="C3" s="74" t="s">
        <v>93</v>
      </c>
      <c r="D3" s="74" t="s">
        <v>93</v>
      </c>
      <c r="E3" s="74" t="s">
        <v>93</v>
      </c>
      <c r="F3" s="74" t="s">
        <v>94</v>
      </c>
      <c r="G3" s="72" t="s">
        <v>94</v>
      </c>
      <c r="H3" s="135" t="s">
        <v>94</v>
      </c>
      <c r="I3" s="72" t="s">
        <v>94</v>
      </c>
      <c r="J3" s="72" t="s">
        <v>94</v>
      </c>
      <c r="K3" s="72" t="s">
        <v>94</v>
      </c>
      <c r="L3" s="72" t="s">
        <v>94</v>
      </c>
    </row>
    <row r="4" spans="1:49">
      <c r="A4" s="324"/>
      <c r="B4" s="324"/>
      <c r="C4" s="70"/>
      <c r="D4" s="70"/>
      <c r="E4" s="70"/>
      <c r="F4" s="70"/>
      <c r="G4" s="100"/>
      <c r="H4" s="100"/>
      <c r="I4" s="100"/>
      <c r="J4" s="100"/>
      <c r="K4" s="100"/>
      <c r="L4" s="100"/>
    </row>
    <row r="5" spans="1:49" s="34" customFormat="1">
      <c r="A5" s="327">
        <v>2</v>
      </c>
      <c r="B5" s="328" t="s">
        <v>223</v>
      </c>
      <c r="C5" s="176">
        <v>9943.2999999999993</v>
      </c>
      <c r="D5" s="176">
        <v>13175.5</v>
      </c>
      <c r="E5" s="176">
        <v>15453.9</v>
      </c>
      <c r="F5" s="176">
        <v>13788.8</v>
      </c>
      <c r="G5" s="175">
        <v>13834.54</v>
      </c>
      <c r="H5" s="175">
        <v>13349.59</v>
      </c>
      <c r="I5" s="175">
        <v>12978.39</v>
      </c>
      <c r="J5" s="175">
        <v>13216.02</v>
      </c>
      <c r="K5" s="175">
        <v>13425.37</v>
      </c>
      <c r="L5" s="175">
        <v>13607.16</v>
      </c>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s="36" customFormat="1">
      <c r="A6" s="329"/>
      <c r="B6" s="330"/>
      <c r="C6" s="791"/>
      <c r="D6" s="791"/>
      <c r="E6" s="791"/>
      <c r="F6" s="791"/>
      <c r="G6" s="819"/>
      <c r="H6" s="819"/>
      <c r="I6" s="819"/>
      <c r="J6" s="819"/>
      <c r="K6" s="819"/>
      <c r="L6" s="171"/>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s="34" customFormat="1">
      <c r="A7" s="327">
        <v>21</v>
      </c>
      <c r="B7" s="328" t="s">
        <v>224</v>
      </c>
      <c r="C7" s="176">
        <v>2496.5</v>
      </c>
      <c r="D7" s="176">
        <v>2785.7</v>
      </c>
      <c r="E7" s="176">
        <v>3696.7</v>
      </c>
      <c r="F7" s="176">
        <v>4053.1</v>
      </c>
      <c r="G7" s="175">
        <v>3523.4</v>
      </c>
      <c r="H7" s="175">
        <v>3832.2</v>
      </c>
      <c r="I7" s="175">
        <v>3789.8</v>
      </c>
      <c r="J7" s="175">
        <v>3575.6</v>
      </c>
      <c r="K7" s="175">
        <v>3472.7</v>
      </c>
      <c r="L7" s="175">
        <v>3427.6</v>
      </c>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8" spans="1:49" s="32" customFormat="1">
      <c r="A8" s="331">
        <v>211</v>
      </c>
      <c r="B8" s="332" t="s">
        <v>225</v>
      </c>
      <c r="C8" s="179">
        <v>978.6</v>
      </c>
      <c r="D8" s="179">
        <v>1404.8</v>
      </c>
      <c r="E8" s="179">
        <v>2818.5</v>
      </c>
      <c r="F8" s="178">
        <v>1745</v>
      </c>
      <c r="G8" s="173">
        <v>1786.1</v>
      </c>
      <c r="H8" s="173">
        <v>321</v>
      </c>
      <c r="I8" s="173">
        <v>317.43</v>
      </c>
      <c r="J8" s="173">
        <v>299.49</v>
      </c>
      <c r="K8" s="173">
        <v>290.88</v>
      </c>
      <c r="L8" s="173">
        <v>287.08999999999997</v>
      </c>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row>
    <row r="9" spans="1:49" s="32" customFormat="1">
      <c r="A9" s="331">
        <v>2111</v>
      </c>
      <c r="B9" s="332" t="s">
        <v>226</v>
      </c>
      <c r="C9" s="179">
        <v>1215.5999999999999</v>
      </c>
      <c r="D9" s="179">
        <v>1084.5999999999999</v>
      </c>
      <c r="E9" s="179">
        <v>308.60000000000002</v>
      </c>
      <c r="F9" s="178">
        <v>1863.7</v>
      </c>
      <c r="G9" s="173">
        <v>1249.5</v>
      </c>
      <c r="H9" s="173">
        <v>25.9</v>
      </c>
      <c r="I9" s="173">
        <v>25.61</v>
      </c>
      <c r="J9" s="173">
        <v>24.17</v>
      </c>
      <c r="K9" s="173">
        <v>23.47</v>
      </c>
      <c r="L9" s="173">
        <v>23.17</v>
      </c>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row>
    <row r="10" spans="1:49" s="32" customFormat="1">
      <c r="A10" s="331">
        <v>2112</v>
      </c>
      <c r="B10" s="332" t="s">
        <v>227</v>
      </c>
      <c r="C10" s="179">
        <v>88.1</v>
      </c>
      <c r="D10" s="179">
        <v>116.6</v>
      </c>
      <c r="E10" s="179">
        <v>115.4</v>
      </c>
      <c r="F10" s="178">
        <v>107.2</v>
      </c>
      <c r="G10" s="173">
        <v>123.6</v>
      </c>
      <c r="H10" s="173">
        <v>3387.3</v>
      </c>
      <c r="I10" s="173">
        <v>3349.83</v>
      </c>
      <c r="J10" s="173">
        <v>3160.47</v>
      </c>
      <c r="K10" s="173">
        <v>3069.57</v>
      </c>
      <c r="L10" s="173">
        <v>3029.67</v>
      </c>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row>
    <row r="11" spans="1:49" s="32" customFormat="1">
      <c r="A11" s="331">
        <v>212</v>
      </c>
      <c r="B11" s="332" t="s">
        <v>228</v>
      </c>
      <c r="C11" s="179">
        <v>214.2</v>
      </c>
      <c r="D11" s="179">
        <v>179.7</v>
      </c>
      <c r="E11" s="179">
        <v>454.2</v>
      </c>
      <c r="F11" s="178">
        <v>337.2</v>
      </c>
      <c r="G11" s="173">
        <v>364.1</v>
      </c>
      <c r="H11" s="173">
        <v>98</v>
      </c>
      <c r="I11" s="173">
        <v>96.93</v>
      </c>
      <c r="J11" s="173">
        <v>91.45</v>
      </c>
      <c r="K11" s="173">
        <v>88.82</v>
      </c>
      <c r="L11" s="173">
        <v>87.66</v>
      </c>
      <c r="M11" s="14"/>
      <c r="N11" s="15"/>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row>
    <row r="12" spans="1:49" s="32" customFormat="1">
      <c r="A12" s="331"/>
      <c r="B12" s="332"/>
      <c r="C12" s="179"/>
      <c r="D12" s="179"/>
      <c r="E12" s="179"/>
      <c r="F12" s="178"/>
      <c r="G12" s="173"/>
      <c r="H12" s="173"/>
      <c r="I12" s="173"/>
      <c r="J12" s="173"/>
      <c r="K12" s="173"/>
      <c r="L12" s="173"/>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row>
    <row r="13" spans="1:49" s="34" customFormat="1">
      <c r="A13" s="327">
        <v>22</v>
      </c>
      <c r="B13" s="328" t="s">
        <v>229</v>
      </c>
      <c r="C13" s="176">
        <v>2372.3000000000002</v>
      </c>
      <c r="D13" s="176">
        <v>4335</v>
      </c>
      <c r="E13" s="176">
        <v>3691.2</v>
      </c>
      <c r="F13" s="176">
        <v>3171.1</v>
      </c>
      <c r="G13" s="175">
        <v>4538.7</v>
      </c>
      <c r="H13" s="175">
        <v>4065.8</v>
      </c>
      <c r="I13" s="175">
        <v>4020.8</v>
      </c>
      <c r="J13" s="175">
        <v>3793.5</v>
      </c>
      <c r="K13" s="175">
        <v>3684.4</v>
      </c>
      <c r="L13" s="175">
        <v>3636.5</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1:49" s="32" customFormat="1">
      <c r="A14" s="331"/>
      <c r="B14" s="332"/>
      <c r="C14" s="179"/>
      <c r="D14" s="179"/>
      <c r="E14" s="179"/>
      <c r="F14" s="178"/>
      <c r="G14" s="173"/>
      <c r="H14" s="173"/>
      <c r="I14" s="173"/>
      <c r="J14" s="173"/>
      <c r="K14" s="173"/>
      <c r="L14" s="173"/>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row>
    <row r="15" spans="1:49" s="34" customFormat="1">
      <c r="A15" s="327">
        <v>24</v>
      </c>
      <c r="B15" s="328" t="s">
        <v>230</v>
      </c>
      <c r="C15" s="176">
        <v>452.3</v>
      </c>
      <c r="D15" s="176">
        <v>521.1</v>
      </c>
      <c r="E15" s="176">
        <v>933.1</v>
      </c>
      <c r="F15" s="176">
        <v>1077.3</v>
      </c>
      <c r="G15" s="175">
        <v>1443.7</v>
      </c>
      <c r="H15" s="175">
        <v>1465.7</v>
      </c>
      <c r="I15" s="175">
        <v>1449.5</v>
      </c>
      <c r="J15" s="175">
        <v>1367.5</v>
      </c>
      <c r="K15" s="175">
        <v>1328.2</v>
      </c>
      <c r="L15" s="175">
        <v>1310.9</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row>
    <row r="16" spans="1:49" s="32" customFormat="1">
      <c r="A16" s="331">
        <v>241</v>
      </c>
      <c r="B16" s="332" t="s">
        <v>231</v>
      </c>
      <c r="C16" s="179">
        <v>38.1</v>
      </c>
      <c r="D16" s="179">
        <v>42.2</v>
      </c>
      <c r="E16" s="179">
        <v>92.7</v>
      </c>
      <c r="F16" s="179">
        <v>65.5</v>
      </c>
      <c r="G16" s="173">
        <v>267.2</v>
      </c>
      <c r="H16" s="173">
        <v>167.9</v>
      </c>
      <c r="I16" s="173">
        <v>166.06</v>
      </c>
      <c r="J16" s="173">
        <v>156.68</v>
      </c>
      <c r="K16" s="173">
        <v>152.16999999999999</v>
      </c>
      <c r="L16" s="173">
        <v>150.19</v>
      </c>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row>
    <row r="17" spans="1:49" s="32" customFormat="1">
      <c r="A17" s="331">
        <v>242</v>
      </c>
      <c r="B17" s="332" t="s">
        <v>232</v>
      </c>
      <c r="C17" s="179">
        <v>414.2</v>
      </c>
      <c r="D17" s="179">
        <v>478.9</v>
      </c>
      <c r="E17" s="179">
        <v>840.4</v>
      </c>
      <c r="F17" s="179">
        <v>1011.8</v>
      </c>
      <c r="G17" s="173">
        <v>1176.5</v>
      </c>
      <c r="H17" s="173">
        <v>1297.8</v>
      </c>
      <c r="I17" s="173">
        <v>1283.42</v>
      </c>
      <c r="J17" s="173">
        <v>1210.8699999999999</v>
      </c>
      <c r="K17" s="173">
        <v>1176.04</v>
      </c>
      <c r="L17" s="173">
        <v>1160.75</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row>
    <row r="18" spans="1:49" s="32" customFormat="1">
      <c r="A18" s="331"/>
      <c r="B18" s="332"/>
      <c r="C18" s="179"/>
      <c r="D18" s="179"/>
      <c r="E18" s="179"/>
      <c r="F18" s="178"/>
      <c r="G18" s="173"/>
      <c r="H18" s="173"/>
      <c r="I18" s="173"/>
      <c r="J18" s="173"/>
      <c r="K18" s="173"/>
      <c r="L18" s="173"/>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row>
    <row r="19" spans="1:49" s="34" customFormat="1">
      <c r="A19" s="327">
        <v>26</v>
      </c>
      <c r="B19" s="328" t="s">
        <v>233</v>
      </c>
      <c r="C19" s="176">
        <v>2074.5</v>
      </c>
      <c r="D19" s="176">
        <v>1323.6</v>
      </c>
      <c r="E19" s="176">
        <v>2514.8000000000002</v>
      </c>
      <c r="F19" s="176">
        <v>4041.4</v>
      </c>
      <c r="G19" s="175">
        <v>2342.6999999999998</v>
      </c>
      <c r="H19" s="175">
        <v>2209.6999999999998</v>
      </c>
      <c r="I19" s="175">
        <v>1961.7</v>
      </c>
      <c r="J19" s="175">
        <v>2822.1</v>
      </c>
      <c r="K19" s="175">
        <v>3330.4</v>
      </c>
      <c r="L19" s="175">
        <v>3643.4</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row>
    <row r="20" spans="1:49" s="32" customFormat="1">
      <c r="A20" s="331">
        <v>2631</v>
      </c>
      <c r="B20" s="332" t="s">
        <v>234</v>
      </c>
      <c r="C20" s="179">
        <v>2073.6999999999998</v>
      </c>
      <c r="D20" s="179">
        <v>1323.6</v>
      </c>
      <c r="E20" s="179">
        <v>2500.6</v>
      </c>
      <c r="F20" s="179">
        <v>1290.5999999999999</v>
      </c>
      <c r="G20" s="173">
        <v>1395.6</v>
      </c>
      <c r="H20" s="173">
        <v>873.1</v>
      </c>
      <c r="I20" s="173">
        <v>863.44</v>
      </c>
      <c r="J20" s="173">
        <v>814.63</v>
      </c>
      <c r="K20" s="173">
        <v>791.2</v>
      </c>
      <c r="L20" s="173">
        <v>780.92</v>
      </c>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row>
    <row r="21" spans="1:49" s="32" customFormat="1">
      <c r="A21" s="331">
        <v>2632</v>
      </c>
      <c r="B21" s="332" t="s">
        <v>235</v>
      </c>
      <c r="C21" s="179">
        <v>0.8</v>
      </c>
      <c r="D21" s="179"/>
      <c r="E21" s="179">
        <v>14.2</v>
      </c>
      <c r="F21" s="179">
        <v>2750.8</v>
      </c>
      <c r="G21" s="173">
        <v>947.1</v>
      </c>
      <c r="H21" s="173">
        <v>1336.6</v>
      </c>
      <c r="I21" s="173">
        <v>1098.23</v>
      </c>
      <c r="J21" s="173">
        <v>2007.44</v>
      </c>
      <c r="K21" s="173">
        <v>2539.15</v>
      </c>
      <c r="L21" s="173">
        <v>2862.46</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row>
    <row r="22" spans="1:49" s="32" customFormat="1">
      <c r="A22" s="331"/>
      <c r="B22" s="332"/>
      <c r="C22" s="179"/>
      <c r="D22" s="179"/>
      <c r="E22" s="179"/>
      <c r="F22" s="178"/>
      <c r="G22" s="173"/>
      <c r="H22" s="173"/>
      <c r="I22" s="173"/>
      <c r="J22" s="173"/>
      <c r="K22" s="173"/>
      <c r="L22" s="173"/>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row>
    <row r="23" spans="1:49" s="34" customFormat="1">
      <c r="A23" s="327">
        <v>27</v>
      </c>
      <c r="B23" s="328" t="s">
        <v>236</v>
      </c>
      <c r="C23" s="176">
        <v>0</v>
      </c>
      <c r="D23" s="176">
        <v>0</v>
      </c>
      <c r="E23" s="176">
        <v>0</v>
      </c>
      <c r="F23" s="176">
        <v>0</v>
      </c>
      <c r="G23" s="175">
        <v>0</v>
      </c>
      <c r="H23" s="175">
        <v>37.4</v>
      </c>
      <c r="I23" s="175">
        <v>37.01</v>
      </c>
      <c r="J23" s="175">
        <v>34.92</v>
      </c>
      <c r="K23" s="175">
        <v>33.909999999999997</v>
      </c>
      <c r="L23" s="175">
        <v>33.47</v>
      </c>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row>
    <row r="24" spans="1:49" s="32" customFormat="1">
      <c r="A24" s="331">
        <v>2721</v>
      </c>
      <c r="B24" s="332" t="s">
        <v>237</v>
      </c>
      <c r="C24" s="179" t="s">
        <v>128</v>
      </c>
      <c r="D24" s="179" t="s">
        <v>128</v>
      </c>
      <c r="E24" s="179" t="s">
        <v>128</v>
      </c>
      <c r="F24" s="181" t="s">
        <v>128</v>
      </c>
      <c r="G24" s="173" t="s">
        <v>128</v>
      </c>
      <c r="H24" s="173">
        <v>37.4</v>
      </c>
      <c r="I24" s="173">
        <v>37.01</v>
      </c>
      <c r="J24" s="173">
        <v>34.92</v>
      </c>
      <c r="K24" s="173">
        <v>33.909999999999997</v>
      </c>
      <c r="L24" s="173">
        <v>33.47</v>
      </c>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row>
    <row r="25" spans="1:49" s="32" customFormat="1">
      <c r="A25" s="331"/>
      <c r="B25" s="332"/>
      <c r="C25" s="179"/>
      <c r="D25" s="179"/>
      <c r="E25" s="179"/>
      <c r="F25" s="178"/>
      <c r="G25" s="173"/>
      <c r="H25" s="173"/>
      <c r="I25" s="173"/>
      <c r="J25" s="173"/>
      <c r="K25" s="173"/>
      <c r="L25" s="173"/>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row>
    <row r="26" spans="1:49" s="34" customFormat="1">
      <c r="A26" s="327">
        <v>28</v>
      </c>
      <c r="B26" s="328" t="s">
        <v>238</v>
      </c>
      <c r="C26" s="176">
        <v>72.5</v>
      </c>
      <c r="D26" s="176">
        <v>858.7</v>
      </c>
      <c r="E26" s="176">
        <v>204.5</v>
      </c>
      <c r="F26" s="176">
        <v>129.9</v>
      </c>
      <c r="G26" s="175">
        <v>404</v>
      </c>
      <c r="H26" s="175">
        <v>456.5</v>
      </c>
      <c r="I26" s="175">
        <v>451.5</v>
      </c>
      <c r="J26" s="175">
        <v>426</v>
      </c>
      <c r="K26" s="175">
        <v>413.7</v>
      </c>
      <c r="L26" s="175">
        <v>408.3</v>
      </c>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row>
    <row r="27" spans="1:49" s="32" customFormat="1">
      <c r="A27" s="331">
        <v>2821</v>
      </c>
      <c r="B27" s="332" t="s">
        <v>239</v>
      </c>
      <c r="C27" s="179">
        <v>72.5</v>
      </c>
      <c r="D27" s="179">
        <v>858.7</v>
      </c>
      <c r="E27" s="179">
        <v>164.5</v>
      </c>
      <c r="F27" s="333" t="s">
        <v>128</v>
      </c>
      <c r="G27" s="173">
        <v>404</v>
      </c>
      <c r="H27" s="173">
        <v>454.6</v>
      </c>
      <c r="I27" s="173">
        <v>449.59</v>
      </c>
      <c r="J27" s="173">
        <v>424.17</v>
      </c>
      <c r="K27" s="173">
        <v>411.97</v>
      </c>
      <c r="L27" s="173">
        <v>406.62</v>
      </c>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row>
    <row r="28" spans="1:49" s="32" customFormat="1">
      <c r="A28" s="331">
        <v>2822</v>
      </c>
      <c r="B28" s="332" t="s">
        <v>240</v>
      </c>
      <c r="C28" s="179" t="s">
        <v>128</v>
      </c>
      <c r="D28" s="179" t="s">
        <v>128</v>
      </c>
      <c r="E28" s="179">
        <v>40</v>
      </c>
      <c r="F28" s="333" t="s">
        <v>128</v>
      </c>
      <c r="G28" s="180" t="s">
        <v>128</v>
      </c>
      <c r="H28" s="180" t="s">
        <v>128</v>
      </c>
      <c r="I28" s="180" t="s">
        <v>128</v>
      </c>
      <c r="J28" s="180" t="s">
        <v>128</v>
      </c>
      <c r="K28" s="180" t="s">
        <v>128</v>
      </c>
      <c r="L28" s="180" t="s">
        <v>128</v>
      </c>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row>
    <row r="29" spans="1:49" s="35" customFormat="1">
      <c r="A29" s="331">
        <v>283</v>
      </c>
      <c r="B29" s="334" t="s">
        <v>241</v>
      </c>
      <c r="C29" s="179" t="s">
        <v>128</v>
      </c>
      <c r="D29" s="179" t="s">
        <v>128</v>
      </c>
      <c r="E29" s="179" t="s">
        <v>128</v>
      </c>
      <c r="F29" s="333" t="s">
        <v>128</v>
      </c>
      <c r="G29" s="180" t="s">
        <v>128</v>
      </c>
      <c r="H29" s="173">
        <v>1.9</v>
      </c>
      <c r="I29" s="173">
        <v>1.89</v>
      </c>
      <c r="J29" s="173">
        <v>1.78</v>
      </c>
      <c r="K29" s="173">
        <v>1.73</v>
      </c>
      <c r="L29" s="173">
        <v>1.71</v>
      </c>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row>
    <row r="30" spans="1:49" s="32" customFormat="1">
      <c r="A30" s="331"/>
      <c r="B30" s="332"/>
      <c r="C30" s="179"/>
      <c r="D30" s="179"/>
      <c r="E30" s="179"/>
      <c r="F30" s="178"/>
      <c r="G30" s="173"/>
      <c r="H30" s="173"/>
      <c r="I30" s="173"/>
      <c r="J30" s="173"/>
      <c r="K30" s="173"/>
      <c r="L30" s="173"/>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row>
    <row r="31" spans="1:49" s="34" customFormat="1">
      <c r="A31" s="327">
        <v>31</v>
      </c>
      <c r="B31" s="328" t="s">
        <v>242</v>
      </c>
      <c r="C31" s="176">
        <v>2474.6999999999998</v>
      </c>
      <c r="D31" s="176">
        <v>2904.3</v>
      </c>
      <c r="E31" s="176">
        <v>4413.6000000000004</v>
      </c>
      <c r="F31" s="176">
        <v>1316.1</v>
      </c>
      <c r="G31" s="175">
        <v>1582</v>
      </c>
      <c r="H31" s="175">
        <v>1241.9000000000001</v>
      </c>
      <c r="I31" s="175">
        <v>1228.2</v>
      </c>
      <c r="J31" s="175">
        <v>1158.8</v>
      </c>
      <c r="K31" s="175">
        <v>1125.4000000000001</v>
      </c>
      <c r="L31" s="175">
        <v>1110.8</v>
      </c>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row>
    <row r="32" spans="1:49" s="32" customFormat="1">
      <c r="A32" s="331">
        <v>311</v>
      </c>
      <c r="B32" s="332" t="s">
        <v>243</v>
      </c>
      <c r="C32" s="179">
        <v>2411.3000000000002</v>
      </c>
      <c r="D32" s="179">
        <v>2791.3</v>
      </c>
      <c r="E32" s="179">
        <v>4259.7</v>
      </c>
      <c r="F32" s="178">
        <v>1265.7</v>
      </c>
      <c r="G32" s="173">
        <v>1522</v>
      </c>
      <c r="H32" s="173">
        <v>107.5</v>
      </c>
      <c r="I32" s="173">
        <v>106.27</v>
      </c>
      <c r="J32" s="173">
        <v>100.26</v>
      </c>
      <c r="K32" s="173">
        <v>97.38</v>
      </c>
      <c r="L32" s="173">
        <v>96.12</v>
      </c>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row>
    <row r="33" spans="1:49" s="32" customFormat="1">
      <c r="A33" s="331">
        <v>3111</v>
      </c>
      <c r="B33" s="332" t="s">
        <v>244</v>
      </c>
      <c r="C33" s="179" t="s">
        <v>128</v>
      </c>
      <c r="D33" s="179" t="s">
        <v>128</v>
      </c>
      <c r="E33" s="179" t="s">
        <v>128</v>
      </c>
      <c r="F33" s="179" t="s">
        <v>128</v>
      </c>
      <c r="G33" s="173" t="s">
        <v>128</v>
      </c>
      <c r="H33" s="173">
        <v>1.1000000000000001</v>
      </c>
      <c r="I33" s="173">
        <v>1.04</v>
      </c>
      <c r="J33" s="173">
        <v>0.98</v>
      </c>
      <c r="K33" s="173">
        <v>0.96</v>
      </c>
      <c r="L33" s="173">
        <v>0.94</v>
      </c>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row>
    <row r="34" spans="1:49" s="32" customFormat="1">
      <c r="A34" s="331">
        <v>31111</v>
      </c>
      <c r="B34" s="332" t="s">
        <v>245</v>
      </c>
      <c r="C34" s="179" t="s">
        <v>128</v>
      </c>
      <c r="D34" s="179" t="s">
        <v>128</v>
      </c>
      <c r="E34" s="179" t="s">
        <v>128</v>
      </c>
      <c r="F34" s="179" t="s">
        <v>128</v>
      </c>
      <c r="G34" s="173" t="s">
        <v>128</v>
      </c>
      <c r="H34" s="173">
        <v>6.8</v>
      </c>
      <c r="I34" s="173">
        <v>6.74</v>
      </c>
      <c r="J34" s="173">
        <v>6.36</v>
      </c>
      <c r="K34" s="173">
        <v>6.18</v>
      </c>
      <c r="L34" s="173">
        <v>6.1</v>
      </c>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row>
    <row r="35" spans="1:49" s="32" customFormat="1">
      <c r="A35" s="331">
        <v>31112</v>
      </c>
      <c r="B35" s="332" t="s">
        <v>246</v>
      </c>
      <c r="C35" s="179" t="s">
        <v>128</v>
      </c>
      <c r="D35" s="179" t="s">
        <v>128</v>
      </c>
      <c r="E35" s="179" t="s">
        <v>128</v>
      </c>
      <c r="F35" s="179" t="s">
        <v>128</v>
      </c>
      <c r="G35" s="173" t="s">
        <v>128</v>
      </c>
      <c r="H35" s="173">
        <v>1060.0999999999999</v>
      </c>
      <c r="I35" s="173">
        <v>1048.3399999999999</v>
      </c>
      <c r="J35" s="173">
        <v>989.08</v>
      </c>
      <c r="K35" s="173">
        <v>960.63</v>
      </c>
      <c r="L35" s="173">
        <v>948.15</v>
      </c>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row>
    <row r="36" spans="1:49" s="32" customFormat="1">
      <c r="A36" s="331">
        <v>31113</v>
      </c>
      <c r="B36" s="332" t="s">
        <v>247</v>
      </c>
      <c r="C36" s="179" t="s">
        <v>128</v>
      </c>
      <c r="D36" s="179" t="s">
        <v>128</v>
      </c>
      <c r="E36" s="179" t="s">
        <v>128</v>
      </c>
      <c r="F36" s="179" t="s">
        <v>128</v>
      </c>
      <c r="G36" s="173" t="s">
        <v>128</v>
      </c>
      <c r="H36" s="173">
        <v>13.2</v>
      </c>
      <c r="I36" s="173">
        <v>13.1</v>
      </c>
      <c r="J36" s="173">
        <v>12.36</v>
      </c>
      <c r="K36" s="173">
        <v>12.01</v>
      </c>
      <c r="L36" s="173">
        <v>11.85</v>
      </c>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row>
    <row r="37" spans="1:49" s="32" customFormat="1">
      <c r="A37" s="331">
        <v>31121</v>
      </c>
      <c r="B37" s="332" t="s">
        <v>248</v>
      </c>
      <c r="C37" s="179">
        <v>39.299999999999997</v>
      </c>
      <c r="D37" s="179">
        <v>23.6</v>
      </c>
      <c r="E37" s="179">
        <v>51.3</v>
      </c>
      <c r="F37" s="179">
        <v>15.7</v>
      </c>
      <c r="G37" s="173">
        <v>27.3</v>
      </c>
      <c r="H37" s="173">
        <v>3.5</v>
      </c>
      <c r="I37" s="173">
        <v>3.41</v>
      </c>
      <c r="J37" s="173">
        <v>3.22</v>
      </c>
      <c r="K37" s="173">
        <v>3.13</v>
      </c>
      <c r="L37" s="173">
        <v>3.09</v>
      </c>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row>
    <row r="38" spans="1:49" s="32" customFormat="1">
      <c r="A38" s="331">
        <v>31122</v>
      </c>
      <c r="B38" s="332" t="s">
        <v>249</v>
      </c>
      <c r="C38" s="179">
        <v>24</v>
      </c>
      <c r="D38" s="179">
        <v>23.8</v>
      </c>
      <c r="E38" s="179">
        <v>54.7</v>
      </c>
      <c r="F38" s="179">
        <v>24.1</v>
      </c>
      <c r="G38" s="173">
        <v>21.8</v>
      </c>
      <c r="H38" s="173">
        <v>12.8</v>
      </c>
      <c r="I38" s="173">
        <v>12.61</v>
      </c>
      <c r="J38" s="173">
        <v>11.9</v>
      </c>
      <c r="K38" s="173">
        <v>11.56</v>
      </c>
      <c r="L38" s="173">
        <v>11.41</v>
      </c>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row>
    <row r="39" spans="1:49" s="32" customFormat="1">
      <c r="A39" s="331">
        <v>311221</v>
      </c>
      <c r="B39" s="332" t="s">
        <v>250</v>
      </c>
      <c r="C39" s="179" t="s">
        <v>128</v>
      </c>
      <c r="D39" s="179">
        <v>65.7</v>
      </c>
      <c r="E39" s="179">
        <v>47.9</v>
      </c>
      <c r="F39" s="179">
        <v>10.6</v>
      </c>
      <c r="G39" s="173">
        <v>10.8</v>
      </c>
      <c r="H39" s="173">
        <v>16.3</v>
      </c>
      <c r="I39" s="173">
        <v>16.14</v>
      </c>
      <c r="J39" s="173">
        <v>15.22</v>
      </c>
      <c r="K39" s="173">
        <v>14.79</v>
      </c>
      <c r="L39" s="173">
        <v>14.59</v>
      </c>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row>
    <row r="40" spans="1:49" s="32" customFormat="1">
      <c r="A40" s="331">
        <v>3141</v>
      </c>
      <c r="B40" s="332" t="s">
        <v>251</v>
      </c>
      <c r="C40" s="179" t="s">
        <v>128</v>
      </c>
      <c r="D40" s="179" t="s">
        <v>128</v>
      </c>
      <c r="E40" s="179" t="s">
        <v>128</v>
      </c>
      <c r="F40" s="179" t="s">
        <v>128</v>
      </c>
      <c r="G40" s="173" t="s">
        <v>128</v>
      </c>
      <c r="H40" s="173">
        <v>16.399999999999999</v>
      </c>
      <c r="I40" s="173">
        <v>16.260000000000002</v>
      </c>
      <c r="J40" s="173">
        <v>15.34</v>
      </c>
      <c r="K40" s="173">
        <v>14.9</v>
      </c>
      <c r="L40" s="173">
        <v>14.71</v>
      </c>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row>
    <row r="41" spans="1:49" s="32" customFormat="1">
      <c r="A41" s="331">
        <v>3144</v>
      </c>
      <c r="B41" s="332" t="s">
        <v>252</v>
      </c>
      <c r="C41" s="179" t="s">
        <v>128</v>
      </c>
      <c r="D41" s="179" t="s">
        <v>128</v>
      </c>
      <c r="E41" s="179" t="s">
        <v>128</v>
      </c>
      <c r="F41" s="179" t="s">
        <v>128</v>
      </c>
      <c r="G41" s="173" t="s">
        <v>128</v>
      </c>
      <c r="H41" s="173">
        <v>4.3</v>
      </c>
      <c r="I41" s="173">
        <v>4.26</v>
      </c>
      <c r="J41" s="173">
        <v>4.0199999999999996</v>
      </c>
      <c r="K41" s="173">
        <v>3.9</v>
      </c>
      <c r="L41" s="173">
        <v>3.85</v>
      </c>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row>
    <row r="42" spans="1:49" s="32" customFormat="1">
      <c r="A42" s="331"/>
      <c r="B42" s="332"/>
      <c r="C42" s="179"/>
      <c r="D42" s="179"/>
      <c r="E42" s="179"/>
      <c r="F42" s="179"/>
      <c r="G42" s="173"/>
      <c r="H42" s="173"/>
      <c r="I42" s="173"/>
      <c r="J42" s="173"/>
      <c r="K42" s="173"/>
      <c r="L42" s="173"/>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row>
    <row r="43" spans="1:49" s="38" customFormat="1">
      <c r="A43" s="327">
        <v>9</v>
      </c>
      <c r="B43" s="328" t="s">
        <v>253</v>
      </c>
      <c r="C43" s="176">
        <v>0</v>
      </c>
      <c r="D43" s="176">
        <v>447.1</v>
      </c>
      <c r="E43" s="176">
        <v>0</v>
      </c>
      <c r="F43" s="176">
        <v>-227</v>
      </c>
      <c r="G43" s="175">
        <v>0</v>
      </c>
      <c r="H43" s="175">
        <v>40.4</v>
      </c>
      <c r="I43" s="175">
        <v>39.96</v>
      </c>
      <c r="J43" s="175">
        <v>37.700000000000003</v>
      </c>
      <c r="K43" s="175">
        <v>36.619999999999997</v>
      </c>
      <c r="L43" s="175">
        <v>36.14</v>
      </c>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row>
    <row r="44" spans="1:49" s="16" customFormat="1">
      <c r="A44" s="341"/>
      <c r="B44" s="341"/>
      <c r="C44" s="341"/>
      <c r="D44" s="341"/>
      <c r="E44" s="339"/>
      <c r="F44" s="341"/>
      <c r="G44" s="341"/>
      <c r="H44" s="341"/>
      <c r="I44" s="341"/>
      <c r="J44" s="341"/>
      <c r="K44" s="341"/>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row>
    <row r="45" spans="1:49" s="680" customFormat="1" ht="20.25">
      <c r="A45" s="607"/>
      <c r="B45" s="679" t="s">
        <v>483</v>
      </c>
      <c r="C45" s="607"/>
      <c r="D45" s="607"/>
      <c r="E45" s="607"/>
      <c r="F45" s="607"/>
      <c r="G45" s="607"/>
      <c r="H45" s="607"/>
      <c r="I45" s="607"/>
      <c r="J45" s="607"/>
      <c r="K45" s="607"/>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row>
    <row r="46" spans="1:49" s="680" customFormat="1">
      <c r="A46" s="603"/>
      <c r="B46" s="681" t="s">
        <v>222</v>
      </c>
      <c r="C46" s="579">
        <v>2012</v>
      </c>
      <c r="D46" s="579">
        <v>2013</v>
      </c>
      <c r="E46" s="579">
        <v>2014</v>
      </c>
      <c r="F46" s="723"/>
      <c r="G46" s="682">
        <v>2016</v>
      </c>
      <c r="H46" s="682">
        <v>2017</v>
      </c>
      <c r="I46" s="682">
        <v>2018</v>
      </c>
      <c r="J46" s="682">
        <v>2019</v>
      </c>
      <c r="K46" s="682">
        <v>2020</v>
      </c>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row>
    <row r="47" spans="1:49" s="24" customFormat="1" ht="15.75" customHeight="1">
      <c r="A47" s="603"/>
      <c r="B47" s="683" t="s">
        <v>180</v>
      </c>
      <c r="C47" s="580" t="s">
        <v>89</v>
      </c>
      <c r="D47" s="580" t="s">
        <v>89</v>
      </c>
      <c r="E47" s="580" t="s">
        <v>89</v>
      </c>
      <c r="F47" s="724"/>
      <c r="G47" s="684" t="s">
        <v>90</v>
      </c>
      <c r="H47" s="684" t="s">
        <v>90</v>
      </c>
      <c r="I47" s="684" t="s">
        <v>90</v>
      </c>
      <c r="J47" s="684" t="s">
        <v>90</v>
      </c>
      <c r="K47" s="684" t="s">
        <v>90</v>
      </c>
    </row>
    <row r="48" spans="1:49" s="24" customFormat="1">
      <c r="A48" s="603"/>
      <c r="B48" s="685" t="s">
        <v>182</v>
      </c>
      <c r="C48" s="581" t="s">
        <v>93</v>
      </c>
      <c r="D48" s="581" t="s">
        <v>93</v>
      </c>
      <c r="E48" s="581" t="s">
        <v>93</v>
      </c>
      <c r="F48" s="293"/>
      <c r="G48" s="671" t="s">
        <v>93</v>
      </c>
      <c r="H48" s="671" t="s">
        <v>93</v>
      </c>
      <c r="I48" s="671" t="s">
        <v>93</v>
      </c>
      <c r="J48" s="671" t="s">
        <v>93</v>
      </c>
      <c r="K48" s="671" t="s">
        <v>93</v>
      </c>
    </row>
    <row r="49" spans="1:11" s="24" customFormat="1">
      <c r="A49" s="603"/>
      <c r="B49" s="603"/>
      <c r="C49" s="582"/>
      <c r="D49" s="582"/>
      <c r="E49" s="582"/>
      <c r="F49" s="441"/>
      <c r="G49" s="686"/>
      <c r="H49" s="686"/>
      <c r="I49" s="686"/>
      <c r="J49" s="686"/>
      <c r="K49" s="686"/>
    </row>
    <row r="50" spans="1:11" s="24" customFormat="1">
      <c r="A50" s="687">
        <v>2</v>
      </c>
      <c r="B50" s="669" t="s">
        <v>223</v>
      </c>
      <c r="C50" s="583">
        <v>9943.2999999999993</v>
      </c>
      <c r="D50" s="583">
        <v>13175.5</v>
      </c>
      <c r="E50" s="583">
        <v>15453.9</v>
      </c>
      <c r="F50" s="315"/>
      <c r="G50" s="670">
        <v>15129.7</v>
      </c>
      <c r="H50" s="670">
        <v>14762.6</v>
      </c>
      <c r="I50" s="670">
        <v>14013.4</v>
      </c>
      <c r="J50" s="670">
        <v>14169.7</v>
      </c>
      <c r="K50" s="670">
        <v>14752</v>
      </c>
    </row>
    <row r="51" spans="1:11" s="24" customFormat="1">
      <c r="A51" s="688"/>
      <c r="B51" s="689"/>
      <c r="C51" s="584"/>
      <c r="D51" s="584"/>
      <c r="E51" s="584"/>
      <c r="F51" s="410"/>
      <c r="G51" s="638"/>
      <c r="H51" s="638"/>
      <c r="I51" s="638"/>
      <c r="J51" s="638"/>
      <c r="K51" s="638"/>
    </row>
    <row r="52" spans="1:11" s="24" customFormat="1">
      <c r="A52" s="687">
        <v>21</v>
      </c>
      <c r="B52" s="669" t="s">
        <v>224</v>
      </c>
      <c r="C52" s="583">
        <v>2496.5</v>
      </c>
      <c r="D52" s="583">
        <v>2785.7</v>
      </c>
      <c r="E52" s="583">
        <v>3696.7</v>
      </c>
      <c r="F52" s="315"/>
      <c r="G52" s="670">
        <v>3723.7</v>
      </c>
      <c r="H52" s="670">
        <v>3876.3</v>
      </c>
      <c r="I52" s="670">
        <v>3679</v>
      </c>
      <c r="J52" s="670">
        <v>3720.1</v>
      </c>
      <c r="K52" s="670">
        <v>3872.9</v>
      </c>
    </row>
    <row r="53" spans="1:11" s="24" customFormat="1">
      <c r="A53" s="690">
        <v>211</v>
      </c>
      <c r="B53" s="667" t="s">
        <v>462</v>
      </c>
      <c r="C53" s="581">
        <v>2282.3000000000002</v>
      </c>
      <c r="D53" s="585">
        <v>2606</v>
      </c>
      <c r="E53" s="581">
        <v>3242.6</v>
      </c>
      <c r="F53" s="293"/>
      <c r="G53" s="671">
        <v>3441.6</v>
      </c>
      <c r="H53" s="671">
        <v>3592.4</v>
      </c>
      <c r="I53" s="671">
        <v>3409.6</v>
      </c>
      <c r="J53" s="671">
        <v>3447.6</v>
      </c>
      <c r="K53" s="671">
        <v>3589.3</v>
      </c>
    </row>
    <row r="54" spans="1:11" s="24" customFormat="1">
      <c r="A54" s="690">
        <v>211</v>
      </c>
      <c r="B54" s="667" t="s">
        <v>225</v>
      </c>
      <c r="C54" s="581">
        <v>978.6</v>
      </c>
      <c r="D54" s="581">
        <v>1404.8</v>
      </c>
      <c r="E54" s="581">
        <v>2818.5</v>
      </c>
      <c r="F54" s="293"/>
      <c r="G54" s="671">
        <v>1663.3</v>
      </c>
      <c r="H54" s="671">
        <v>0</v>
      </c>
      <c r="I54" s="671">
        <v>0</v>
      </c>
      <c r="J54" s="671">
        <v>0</v>
      </c>
      <c r="K54" s="671">
        <v>0</v>
      </c>
    </row>
    <row r="55" spans="1:11" s="24" customFormat="1">
      <c r="A55" s="690">
        <v>2111</v>
      </c>
      <c r="B55" s="667" t="s">
        <v>226</v>
      </c>
      <c r="C55" s="581">
        <v>1215.5999999999999</v>
      </c>
      <c r="D55" s="581">
        <v>1084.5999999999999</v>
      </c>
      <c r="E55" s="581">
        <v>308.60000000000002</v>
      </c>
      <c r="F55" s="293"/>
      <c r="G55" s="671">
        <v>1651.2</v>
      </c>
      <c r="H55" s="671">
        <v>3469</v>
      </c>
      <c r="I55" s="671">
        <v>3292.4</v>
      </c>
      <c r="J55" s="671">
        <v>3329.2</v>
      </c>
      <c r="K55" s="671">
        <v>3466</v>
      </c>
    </row>
    <row r="56" spans="1:11" s="24" customFormat="1">
      <c r="A56" s="690">
        <v>2112</v>
      </c>
      <c r="B56" s="667" t="s">
        <v>227</v>
      </c>
      <c r="C56" s="581">
        <v>88.1</v>
      </c>
      <c r="D56" s="581">
        <v>116.6</v>
      </c>
      <c r="E56" s="581">
        <v>115.4</v>
      </c>
      <c r="F56" s="293"/>
      <c r="G56" s="671">
        <v>127</v>
      </c>
      <c r="H56" s="671">
        <v>123.4</v>
      </c>
      <c r="I56" s="671">
        <v>117.2</v>
      </c>
      <c r="J56" s="671">
        <v>118.5</v>
      </c>
      <c r="K56" s="671">
        <v>123.3</v>
      </c>
    </row>
    <row r="57" spans="1:11" s="24" customFormat="1">
      <c r="A57" s="690">
        <v>212</v>
      </c>
      <c r="B57" s="667" t="s">
        <v>228</v>
      </c>
      <c r="C57" s="581">
        <v>214.2</v>
      </c>
      <c r="D57" s="581">
        <v>179.7</v>
      </c>
      <c r="E57" s="581">
        <v>454.2</v>
      </c>
      <c r="F57" s="293"/>
      <c r="G57" s="671">
        <v>282.10000000000002</v>
      </c>
      <c r="H57" s="671">
        <v>283.89999999999998</v>
      </c>
      <c r="I57" s="671">
        <v>269.39999999999998</v>
      </c>
      <c r="J57" s="671">
        <v>272.39999999999998</v>
      </c>
      <c r="K57" s="671">
        <v>283.60000000000002</v>
      </c>
    </row>
    <row r="58" spans="1:11" s="24" customFormat="1">
      <c r="A58" s="690">
        <v>2121</v>
      </c>
      <c r="B58" s="667" t="s">
        <v>463</v>
      </c>
      <c r="C58" s="581">
        <v>214.2</v>
      </c>
      <c r="D58" s="581">
        <v>179.7</v>
      </c>
      <c r="E58" s="581">
        <v>454.2</v>
      </c>
      <c r="F58" s="293"/>
      <c r="G58" s="671">
        <v>282.10000000000002</v>
      </c>
      <c r="H58" s="671">
        <v>283.89999999999998</v>
      </c>
      <c r="I58" s="671">
        <v>269.39999999999998</v>
      </c>
      <c r="J58" s="671">
        <v>272.39999999999998</v>
      </c>
      <c r="K58" s="671">
        <v>283.60000000000002</v>
      </c>
    </row>
    <row r="59" spans="1:11" s="24" customFormat="1">
      <c r="A59" s="690"/>
      <c r="B59" s="667"/>
      <c r="C59" s="581"/>
      <c r="D59" s="581"/>
      <c r="E59" s="581"/>
      <c r="F59" s="293"/>
      <c r="G59" s="671"/>
      <c r="H59" s="671"/>
      <c r="I59" s="671"/>
      <c r="J59" s="671"/>
      <c r="K59" s="671"/>
    </row>
    <row r="60" spans="1:11" s="24" customFormat="1">
      <c r="A60" s="687">
        <v>22</v>
      </c>
      <c r="B60" s="669" t="s">
        <v>229</v>
      </c>
      <c r="C60" s="583">
        <v>2372.3000000000002</v>
      </c>
      <c r="D60" s="583">
        <v>4335</v>
      </c>
      <c r="E60" s="583">
        <v>3691.2</v>
      </c>
      <c r="F60" s="315"/>
      <c r="G60" s="670">
        <v>4297.8</v>
      </c>
      <c r="H60" s="670">
        <v>4479.8999999999996</v>
      </c>
      <c r="I60" s="670">
        <v>4251.8999999999996</v>
      </c>
      <c r="J60" s="670">
        <v>4299.3</v>
      </c>
      <c r="K60" s="670">
        <v>4476</v>
      </c>
    </row>
    <row r="61" spans="1:11" s="24" customFormat="1">
      <c r="A61" s="690"/>
      <c r="B61" s="667"/>
      <c r="C61" s="581"/>
      <c r="D61" s="581"/>
      <c r="E61" s="581"/>
      <c r="F61" s="293"/>
      <c r="G61" s="671"/>
      <c r="H61" s="671"/>
      <c r="I61" s="671"/>
      <c r="J61" s="671"/>
      <c r="K61" s="671"/>
    </row>
    <row r="62" spans="1:11" s="24" customFormat="1">
      <c r="A62" s="687">
        <v>24</v>
      </c>
      <c r="B62" s="669" t="s">
        <v>230</v>
      </c>
      <c r="C62" s="583">
        <v>452.3</v>
      </c>
      <c r="D62" s="583">
        <v>521.1</v>
      </c>
      <c r="E62" s="583">
        <v>933.1</v>
      </c>
      <c r="F62" s="315"/>
      <c r="G62" s="670">
        <v>1100.7</v>
      </c>
      <c r="H62" s="670">
        <v>1453.1</v>
      </c>
      <c r="I62" s="670">
        <v>1379.1</v>
      </c>
      <c r="J62" s="670">
        <v>1394.5</v>
      </c>
      <c r="K62" s="670">
        <v>1451.8</v>
      </c>
    </row>
    <row r="63" spans="1:11" s="24" customFormat="1">
      <c r="A63" s="690">
        <v>241</v>
      </c>
      <c r="B63" s="667" t="s">
        <v>231</v>
      </c>
      <c r="C63" s="581">
        <v>38.1</v>
      </c>
      <c r="D63" s="581">
        <v>42.2</v>
      </c>
      <c r="E63" s="581">
        <v>92.7</v>
      </c>
      <c r="F63" s="293"/>
      <c r="G63" s="671">
        <v>68.400000000000006</v>
      </c>
      <c r="H63" s="671">
        <v>267.2</v>
      </c>
      <c r="I63" s="671">
        <v>253.6</v>
      </c>
      <c r="J63" s="671">
        <v>256.39999999999998</v>
      </c>
      <c r="K63" s="671">
        <v>266.89999999999998</v>
      </c>
    </row>
    <row r="64" spans="1:11" s="24" customFormat="1">
      <c r="A64" s="690">
        <v>242</v>
      </c>
      <c r="B64" s="667" t="s">
        <v>232</v>
      </c>
      <c r="C64" s="581">
        <v>414.2</v>
      </c>
      <c r="D64" s="581">
        <v>478.9</v>
      </c>
      <c r="E64" s="581">
        <v>840.4</v>
      </c>
      <c r="F64" s="293"/>
      <c r="G64" s="671">
        <v>1032.3</v>
      </c>
      <c r="H64" s="671">
        <v>1185.9000000000001</v>
      </c>
      <c r="I64" s="671">
        <v>1125.5999999999999</v>
      </c>
      <c r="J64" s="671">
        <v>1138.0999999999999</v>
      </c>
      <c r="K64" s="671">
        <v>1184.9000000000001</v>
      </c>
    </row>
    <row r="65" spans="1:11" s="24" customFormat="1">
      <c r="A65" s="690"/>
      <c r="B65" s="667"/>
      <c r="C65" s="581"/>
      <c r="D65" s="581"/>
      <c r="E65" s="581"/>
      <c r="F65" s="293"/>
      <c r="G65" s="671"/>
      <c r="H65" s="671"/>
      <c r="I65" s="671"/>
      <c r="J65" s="671"/>
      <c r="K65" s="671"/>
    </row>
    <row r="66" spans="1:11" s="24" customFormat="1">
      <c r="A66" s="687">
        <v>26</v>
      </c>
      <c r="B66" s="669" t="s">
        <v>233</v>
      </c>
      <c r="C66" s="583">
        <v>2074.5</v>
      </c>
      <c r="D66" s="583">
        <v>1323.6</v>
      </c>
      <c r="E66" s="583">
        <v>2514.8000000000002</v>
      </c>
      <c r="F66" s="315"/>
      <c r="G66" s="670">
        <v>3132.7</v>
      </c>
      <c r="H66" s="670">
        <v>2436.9</v>
      </c>
      <c r="I66" s="670">
        <v>2314.9</v>
      </c>
      <c r="J66" s="670">
        <v>2340.6999999999998</v>
      </c>
      <c r="K66" s="670">
        <v>2436.9</v>
      </c>
    </row>
    <row r="67" spans="1:11" s="24" customFormat="1">
      <c r="A67" s="690">
        <v>263</v>
      </c>
      <c r="B67" s="667" t="s">
        <v>464</v>
      </c>
      <c r="C67" s="581">
        <v>2074.5</v>
      </c>
      <c r="D67" s="585">
        <v>1323.6</v>
      </c>
      <c r="E67" s="581">
        <v>2514.8000000000002</v>
      </c>
      <c r="F67" s="293"/>
      <c r="G67" s="671">
        <v>3132.7</v>
      </c>
      <c r="H67" s="671">
        <v>2436.9</v>
      </c>
      <c r="I67" s="671">
        <v>2314.9</v>
      </c>
      <c r="J67" s="671">
        <v>2340.6999999999998</v>
      </c>
      <c r="K67" s="671">
        <v>2436.9</v>
      </c>
    </row>
    <row r="68" spans="1:11" s="24" customFormat="1">
      <c r="A68" s="690">
        <v>2631</v>
      </c>
      <c r="B68" s="667" t="s">
        <v>234</v>
      </c>
      <c r="C68" s="581">
        <v>2073.6999999999998</v>
      </c>
      <c r="D68" s="581">
        <v>1323.6</v>
      </c>
      <c r="E68" s="581">
        <v>2500.6</v>
      </c>
      <c r="F68" s="293"/>
      <c r="G68" s="671">
        <v>1879.5</v>
      </c>
      <c r="H68" s="671">
        <v>1553.5</v>
      </c>
      <c r="I68" s="671">
        <v>1476.5</v>
      </c>
      <c r="J68" s="671">
        <v>1492.9</v>
      </c>
      <c r="K68" s="671">
        <v>1554.3</v>
      </c>
    </row>
    <row r="69" spans="1:11" s="24" customFormat="1">
      <c r="A69" s="690">
        <v>2632</v>
      </c>
      <c r="B69" s="667" t="s">
        <v>235</v>
      </c>
      <c r="C69" s="581">
        <v>0.8</v>
      </c>
      <c r="D69" s="581"/>
      <c r="E69" s="581">
        <v>14.2</v>
      </c>
      <c r="F69" s="293"/>
      <c r="G69" s="671">
        <v>1253.3</v>
      </c>
      <c r="H69" s="671">
        <v>883.4</v>
      </c>
      <c r="I69" s="671">
        <v>838.4</v>
      </c>
      <c r="J69" s="671">
        <v>847.8</v>
      </c>
      <c r="K69" s="671">
        <v>882.6</v>
      </c>
    </row>
    <row r="70" spans="1:11" s="24" customFormat="1">
      <c r="A70" s="690"/>
      <c r="B70" s="667"/>
      <c r="C70" s="581"/>
      <c r="D70" s="581"/>
      <c r="E70" s="581"/>
      <c r="F70" s="293"/>
      <c r="G70" s="671"/>
      <c r="H70" s="671"/>
      <c r="I70" s="671"/>
      <c r="J70" s="671"/>
      <c r="K70" s="671"/>
    </row>
    <row r="71" spans="1:11" s="24" customFormat="1">
      <c r="A71" s="687">
        <v>27</v>
      </c>
      <c r="B71" s="669" t="s">
        <v>236</v>
      </c>
      <c r="C71" s="583">
        <v>0</v>
      </c>
      <c r="D71" s="583">
        <v>0</v>
      </c>
      <c r="E71" s="583">
        <v>0</v>
      </c>
      <c r="F71" s="315"/>
      <c r="G71" s="670">
        <v>0</v>
      </c>
      <c r="H71" s="670">
        <v>86.5</v>
      </c>
      <c r="I71" s="670">
        <v>82.1</v>
      </c>
      <c r="J71" s="670">
        <v>83</v>
      </c>
      <c r="K71" s="670">
        <v>86.4</v>
      </c>
    </row>
    <row r="72" spans="1:11" s="24" customFormat="1">
      <c r="A72" s="690">
        <v>2721</v>
      </c>
      <c r="B72" s="667" t="s">
        <v>237</v>
      </c>
      <c r="C72" s="581" t="s">
        <v>128</v>
      </c>
      <c r="D72" s="581" t="s">
        <v>128</v>
      </c>
      <c r="E72" s="581" t="s">
        <v>128</v>
      </c>
      <c r="F72" s="293"/>
      <c r="G72" s="671" t="s">
        <v>128</v>
      </c>
      <c r="H72" s="671">
        <v>86.5</v>
      </c>
      <c r="I72" s="671">
        <v>82.1</v>
      </c>
      <c r="J72" s="671">
        <v>83</v>
      </c>
      <c r="K72" s="671">
        <v>86.4</v>
      </c>
    </row>
    <row r="73" spans="1:11" s="24" customFormat="1">
      <c r="A73" s="690"/>
      <c r="B73" s="667"/>
      <c r="C73" s="581"/>
      <c r="D73" s="581"/>
      <c r="E73" s="581"/>
      <c r="F73" s="293"/>
      <c r="G73" s="671"/>
      <c r="H73" s="671"/>
      <c r="I73" s="671"/>
      <c r="J73" s="671"/>
      <c r="K73" s="671"/>
    </row>
    <row r="74" spans="1:11" s="24" customFormat="1">
      <c r="A74" s="687">
        <v>28</v>
      </c>
      <c r="B74" s="669" t="s">
        <v>238</v>
      </c>
      <c r="C74" s="583">
        <v>72.5</v>
      </c>
      <c r="D74" s="583">
        <v>858.7</v>
      </c>
      <c r="E74" s="583">
        <v>204.5</v>
      </c>
      <c r="F74" s="315"/>
      <c r="G74" s="670">
        <v>180.6</v>
      </c>
      <c r="H74" s="670">
        <v>492.1</v>
      </c>
      <c r="I74" s="670">
        <v>467.1</v>
      </c>
      <c r="J74" s="670">
        <v>472.3</v>
      </c>
      <c r="K74" s="670">
        <v>491.7</v>
      </c>
    </row>
    <row r="75" spans="1:11" s="24" customFormat="1">
      <c r="A75" s="690">
        <v>282</v>
      </c>
      <c r="B75" s="667" t="s">
        <v>178</v>
      </c>
      <c r="C75" s="581">
        <v>72.5</v>
      </c>
      <c r="D75" s="581">
        <v>858.7</v>
      </c>
      <c r="E75" s="581">
        <v>204.5</v>
      </c>
      <c r="F75" s="293"/>
      <c r="G75" s="671">
        <v>180.6</v>
      </c>
      <c r="H75" s="671">
        <v>488</v>
      </c>
      <c r="I75" s="671">
        <v>463.2</v>
      </c>
      <c r="J75" s="671">
        <v>468.3</v>
      </c>
      <c r="K75" s="671">
        <v>487.6</v>
      </c>
    </row>
    <row r="76" spans="1:11" s="24" customFormat="1">
      <c r="A76" s="690">
        <v>2821</v>
      </c>
      <c r="B76" s="667" t="s">
        <v>239</v>
      </c>
      <c r="C76" s="581">
        <v>72.5</v>
      </c>
      <c r="D76" s="581">
        <v>858.7</v>
      </c>
      <c r="E76" s="581">
        <v>164.5</v>
      </c>
      <c r="F76" s="293"/>
      <c r="G76" s="671">
        <v>180.6</v>
      </c>
      <c r="H76" s="671">
        <v>488</v>
      </c>
      <c r="I76" s="671">
        <v>463.2</v>
      </c>
      <c r="J76" s="671">
        <v>468.3</v>
      </c>
      <c r="K76" s="671">
        <v>487.6</v>
      </c>
    </row>
    <row r="77" spans="1:11" s="24" customFormat="1">
      <c r="A77" s="690">
        <v>2822</v>
      </c>
      <c r="B77" s="667" t="s">
        <v>240</v>
      </c>
      <c r="C77" s="581" t="s">
        <v>128</v>
      </c>
      <c r="D77" s="581" t="s">
        <v>128</v>
      </c>
      <c r="E77" s="581">
        <v>40</v>
      </c>
      <c r="F77" s="293"/>
      <c r="G77" s="671" t="s">
        <v>128</v>
      </c>
      <c r="H77" s="671" t="s">
        <v>128</v>
      </c>
      <c r="I77" s="671" t="s">
        <v>128</v>
      </c>
      <c r="J77" s="671" t="s">
        <v>128</v>
      </c>
      <c r="K77" s="671" t="s">
        <v>128</v>
      </c>
    </row>
    <row r="78" spans="1:11" s="24" customFormat="1">
      <c r="A78" s="690">
        <v>283</v>
      </c>
      <c r="B78" s="691" t="s">
        <v>241</v>
      </c>
      <c r="C78" s="581" t="s">
        <v>128</v>
      </c>
      <c r="D78" s="581" t="s">
        <v>128</v>
      </c>
      <c r="E78" s="581" t="s">
        <v>128</v>
      </c>
      <c r="F78" s="293"/>
      <c r="G78" s="671" t="s">
        <v>128</v>
      </c>
      <c r="H78" s="671">
        <v>4.0999999999999996</v>
      </c>
      <c r="I78" s="671">
        <v>3.9</v>
      </c>
      <c r="J78" s="671">
        <v>3.9</v>
      </c>
      <c r="K78" s="671">
        <v>4.0999999999999996</v>
      </c>
    </row>
    <row r="79" spans="1:11" s="24" customFormat="1">
      <c r="A79" s="690">
        <v>28311</v>
      </c>
      <c r="B79" s="667" t="s">
        <v>465</v>
      </c>
      <c r="C79" s="581" t="s">
        <v>128</v>
      </c>
      <c r="D79" s="581" t="s">
        <v>128</v>
      </c>
      <c r="E79" s="581" t="s">
        <v>128</v>
      </c>
      <c r="F79" s="293"/>
      <c r="G79" s="671">
        <v>0</v>
      </c>
      <c r="H79" s="671">
        <v>4.0999999999999996</v>
      </c>
      <c r="I79" s="671">
        <v>3.9</v>
      </c>
      <c r="J79" s="671">
        <v>3.9</v>
      </c>
      <c r="K79" s="671">
        <v>4.0999999999999996</v>
      </c>
    </row>
    <row r="80" spans="1:11" s="24" customFormat="1">
      <c r="A80" s="690"/>
      <c r="B80" s="667"/>
      <c r="C80" s="581"/>
      <c r="D80" s="581"/>
      <c r="E80" s="581"/>
      <c r="F80" s="293"/>
      <c r="G80" s="671"/>
      <c r="H80" s="671"/>
      <c r="I80" s="671"/>
      <c r="J80" s="671"/>
      <c r="K80" s="671"/>
    </row>
    <row r="81" spans="1:11" s="24" customFormat="1">
      <c r="A81" s="687">
        <v>31</v>
      </c>
      <c r="B81" s="669" t="s">
        <v>242</v>
      </c>
      <c r="C81" s="583">
        <v>2474.6999999999998</v>
      </c>
      <c r="D81" s="583">
        <v>2904.3</v>
      </c>
      <c r="E81" s="583">
        <v>4413.6000000000004</v>
      </c>
      <c r="F81" s="315"/>
      <c r="G81" s="670">
        <v>2361.3000000000002</v>
      </c>
      <c r="H81" s="670">
        <v>1936.1</v>
      </c>
      <c r="I81" s="670">
        <v>1837.6</v>
      </c>
      <c r="J81" s="670">
        <v>1858.1</v>
      </c>
      <c r="K81" s="670">
        <v>1934.4</v>
      </c>
    </row>
    <row r="82" spans="1:11" s="24" customFormat="1">
      <c r="A82" s="690">
        <v>311</v>
      </c>
      <c r="B82" s="667" t="s">
        <v>304</v>
      </c>
      <c r="C82" s="581">
        <v>2474.6999999999998</v>
      </c>
      <c r="D82" s="585">
        <v>2904.3</v>
      </c>
      <c r="E82" s="581">
        <v>4413.6000000000004</v>
      </c>
      <c r="F82" s="293"/>
      <c r="G82" s="671">
        <v>2361.3000000000002</v>
      </c>
      <c r="H82" s="671">
        <v>1916.6</v>
      </c>
      <c r="I82" s="671">
        <v>1819.1</v>
      </c>
      <c r="J82" s="671">
        <v>1839.4</v>
      </c>
      <c r="K82" s="671">
        <v>1914.9</v>
      </c>
    </row>
    <row r="83" spans="1:11" s="24" customFormat="1">
      <c r="A83" s="690">
        <v>311</v>
      </c>
      <c r="B83" s="667" t="s">
        <v>243</v>
      </c>
      <c r="C83" s="581">
        <v>2411.3000000000002</v>
      </c>
      <c r="D83" s="581">
        <v>2791.3</v>
      </c>
      <c r="E83" s="581">
        <v>4259.7</v>
      </c>
      <c r="F83" s="293"/>
      <c r="G83" s="671">
        <v>2303.3000000000002</v>
      </c>
      <c r="H83" s="671">
        <v>987.7</v>
      </c>
      <c r="I83" s="671">
        <v>937.5</v>
      </c>
      <c r="J83" s="671">
        <v>947.9</v>
      </c>
      <c r="K83" s="671">
        <v>986.9</v>
      </c>
    </row>
    <row r="84" spans="1:11" s="24" customFormat="1">
      <c r="A84" s="690">
        <v>3111</v>
      </c>
      <c r="B84" s="667" t="s">
        <v>244</v>
      </c>
      <c r="C84" s="581" t="s">
        <v>128</v>
      </c>
      <c r="D84" s="581" t="s">
        <v>128</v>
      </c>
      <c r="E84" s="581" t="s">
        <v>128</v>
      </c>
      <c r="F84" s="293"/>
      <c r="G84" s="671" t="s">
        <v>128</v>
      </c>
      <c r="H84" s="671">
        <v>496.9</v>
      </c>
      <c r="I84" s="671">
        <v>471.6</v>
      </c>
      <c r="J84" s="671">
        <v>476.8</v>
      </c>
      <c r="K84" s="671">
        <v>496.4</v>
      </c>
    </row>
    <row r="85" spans="1:11" s="24" customFormat="1">
      <c r="A85" s="690">
        <v>31111</v>
      </c>
      <c r="B85" s="667" t="s">
        <v>245</v>
      </c>
      <c r="C85" s="581" t="s">
        <v>128</v>
      </c>
      <c r="D85" s="581" t="s">
        <v>128</v>
      </c>
      <c r="E85" s="581" t="s">
        <v>128</v>
      </c>
      <c r="F85" s="293"/>
      <c r="G85" s="671" t="s">
        <v>128</v>
      </c>
      <c r="H85" s="671">
        <v>15.4</v>
      </c>
      <c r="I85" s="671">
        <v>14.7</v>
      </c>
      <c r="J85" s="671">
        <v>14.8</v>
      </c>
      <c r="K85" s="671">
        <v>15.4</v>
      </c>
    </row>
    <row r="86" spans="1:11" s="24" customFormat="1">
      <c r="A86" s="690">
        <v>31112</v>
      </c>
      <c r="B86" s="667" t="s">
        <v>246</v>
      </c>
      <c r="C86" s="581" t="s">
        <v>128</v>
      </c>
      <c r="D86" s="581" t="s">
        <v>128</v>
      </c>
      <c r="E86" s="581" t="s">
        <v>128</v>
      </c>
      <c r="F86" s="293"/>
      <c r="G86" s="671" t="s">
        <v>128</v>
      </c>
      <c r="H86" s="671">
        <v>1.2</v>
      </c>
      <c r="I86" s="671">
        <v>1.1000000000000001</v>
      </c>
      <c r="J86" s="671">
        <v>1.2</v>
      </c>
      <c r="K86" s="671">
        <v>1.2</v>
      </c>
    </row>
    <row r="87" spans="1:11" s="24" customFormat="1">
      <c r="A87" s="690">
        <v>31113</v>
      </c>
      <c r="B87" s="667" t="s">
        <v>247</v>
      </c>
      <c r="C87" s="581" t="s">
        <v>128</v>
      </c>
      <c r="D87" s="581" t="s">
        <v>128</v>
      </c>
      <c r="E87" s="581" t="s">
        <v>128</v>
      </c>
      <c r="F87" s="293"/>
      <c r="G87" s="671" t="s">
        <v>128</v>
      </c>
      <c r="H87" s="671">
        <v>353.4</v>
      </c>
      <c r="I87" s="671">
        <v>335.5</v>
      </c>
      <c r="J87" s="671">
        <v>339.2</v>
      </c>
      <c r="K87" s="671">
        <v>353.1</v>
      </c>
    </row>
    <row r="88" spans="1:11" s="24" customFormat="1">
      <c r="A88" s="690">
        <v>31121</v>
      </c>
      <c r="B88" s="667" t="s">
        <v>248</v>
      </c>
      <c r="C88" s="581">
        <v>39.299999999999997</v>
      </c>
      <c r="D88" s="581">
        <v>23.6</v>
      </c>
      <c r="E88" s="581">
        <v>51.3</v>
      </c>
      <c r="F88" s="293"/>
      <c r="G88" s="671">
        <v>16.600000000000001</v>
      </c>
      <c r="H88" s="671">
        <v>16.399999999999999</v>
      </c>
      <c r="I88" s="671">
        <v>15.6</v>
      </c>
      <c r="J88" s="671">
        <v>15.8</v>
      </c>
      <c r="K88" s="671">
        <v>16.399999999999999</v>
      </c>
    </row>
    <row r="89" spans="1:11" s="24" customFormat="1">
      <c r="A89" s="690">
        <v>31122</v>
      </c>
      <c r="B89" s="667" t="s">
        <v>249</v>
      </c>
      <c r="C89" s="581">
        <v>24</v>
      </c>
      <c r="D89" s="581">
        <v>23.8</v>
      </c>
      <c r="E89" s="581">
        <v>54.7</v>
      </c>
      <c r="F89" s="293"/>
      <c r="G89" s="671">
        <v>30.7</v>
      </c>
      <c r="H89" s="671">
        <v>24.7</v>
      </c>
      <c r="I89" s="671">
        <v>23.4</v>
      </c>
      <c r="J89" s="671">
        <v>23.7</v>
      </c>
      <c r="K89" s="671">
        <v>24.6</v>
      </c>
    </row>
    <row r="90" spans="1:11" s="24" customFormat="1">
      <c r="A90" s="690">
        <v>311221</v>
      </c>
      <c r="B90" s="667" t="s">
        <v>250</v>
      </c>
      <c r="C90" s="581" t="s">
        <v>128</v>
      </c>
      <c r="D90" s="581">
        <v>65.7</v>
      </c>
      <c r="E90" s="581">
        <v>47.9</v>
      </c>
      <c r="F90" s="293"/>
      <c r="G90" s="671">
        <v>10.7</v>
      </c>
      <c r="H90" s="671">
        <v>20.8</v>
      </c>
      <c r="I90" s="671">
        <v>19.7</v>
      </c>
      <c r="J90" s="671">
        <v>20</v>
      </c>
      <c r="K90" s="671">
        <v>20.8</v>
      </c>
    </row>
    <row r="91" spans="1:11" s="24" customFormat="1">
      <c r="A91" s="690">
        <v>3141</v>
      </c>
      <c r="B91" s="667" t="s">
        <v>251</v>
      </c>
      <c r="C91" s="581" t="s">
        <v>128</v>
      </c>
      <c r="D91" s="581" t="s">
        <v>128</v>
      </c>
      <c r="E91" s="581" t="s">
        <v>128</v>
      </c>
      <c r="F91" s="293"/>
      <c r="G91" s="671" t="s">
        <v>128</v>
      </c>
      <c r="H91" s="671">
        <v>19.5</v>
      </c>
      <c r="I91" s="671">
        <v>18.5</v>
      </c>
      <c r="J91" s="671">
        <v>18.7</v>
      </c>
      <c r="K91" s="671">
        <v>19.5</v>
      </c>
    </row>
    <row r="92" spans="1:11" s="24" customFormat="1">
      <c r="A92" s="690"/>
      <c r="B92" s="667"/>
      <c r="C92" s="581"/>
      <c r="D92" s="581"/>
      <c r="E92" s="581"/>
      <c r="F92" s="293"/>
      <c r="G92" s="671"/>
      <c r="H92" s="671"/>
      <c r="I92" s="671"/>
      <c r="J92" s="671"/>
      <c r="K92" s="671"/>
    </row>
    <row r="93" spans="1:11" s="24" customFormat="1">
      <c r="A93" s="687">
        <v>9</v>
      </c>
      <c r="B93" s="669" t="s">
        <v>253</v>
      </c>
      <c r="C93" s="583">
        <v>0</v>
      </c>
      <c r="D93" s="583">
        <v>447.1</v>
      </c>
      <c r="E93" s="583">
        <v>0</v>
      </c>
      <c r="F93" s="315"/>
      <c r="G93" s="670">
        <v>333</v>
      </c>
      <c r="H93" s="670">
        <v>1.8</v>
      </c>
      <c r="I93" s="670">
        <v>1.7</v>
      </c>
      <c r="J93" s="670">
        <v>1.7</v>
      </c>
      <c r="K93" s="670">
        <v>1.8</v>
      </c>
    </row>
    <row r="94" spans="1:11">
      <c r="A94" s="573"/>
      <c r="B94" s="574"/>
      <c r="C94" s="574"/>
      <c r="D94" s="574"/>
      <c r="E94" s="574"/>
      <c r="F94" s="574"/>
      <c r="G94" s="574"/>
      <c r="H94" s="574"/>
      <c r="I94" s="574"/>
      <c r="J94" s="574"/>
      <c r="K94" s="574"/>
    </row>
  </sheetData>
  <pageMargins left="0.78749999999999998" right="0.78749999999999998" top="1.05277777777778" bottom="1.05277777777778" header="0.78749999999999998" footer="0.78749999999999998"/>
  <pageSetup paperSize="9" orientation="portrait" useFirstPageNumber="1" r:id="rId1"/>
  <headerFooter>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30"/>
  <sheetViews>
    <sheetView workbookViewId="0">
      <pane xSplit="2" ySplit="1" topLeftCell="C68" activePane="bottomRight" state="frozen"/>
      <selection pane="topRight" activeCell="C1" sqref="C1"/>
      <selection pane="bottomLeft" activeCell="A2" sqref="A2"/>
      <selection pane="bottomRight" activeCell="F28" sqref="F28"/>
    </sheetView>
  </sheetViews>
  <sheetFormatPr defaultColWidth="8.85546875" defaultRowHeight="12.75"/>
  <cols>
    <col min="1" max="1" width="4" style="14" customWidth="1"/>
    <col min="2" max="2" width="65.42578125" style="14" bestFit="1" customWidth="1"/>
    <col min="3" max="6" width="11.28515625" style="100" customWidth="1"/>
    <col min="7" max="7" width="13.28515625" style="70" bestFit="1" customWidth="1"/>
    <col min="8" max="12" width="13.28515625" style="46" bestFit="1" customWidth="1"/>
    <col min="13" max="16384" width="8.85546875" style="14"/>
  </cols>
  <sheetData>
    <row r="1" spans="1:13" ht="15.75">
      <c r="A1" s="324"/>
      <c r="B1" s="325" t="s">
        <v>254</v>
      </c>
      <c r="C1" s="71">
        <v>2012</v>
      </c>
      <c r="D1" s="71">
        <v>2013</v>
      </c>
      <c r="E1" s="71">
        <v>2014</v>
      </c>
      <c r="F1" s="71">
        <v>2015</v>
      </c>
      <c r="G1" s="71">
        <v>2016</v>
      </c>
      <c r="H1" s="71">
        <v>2017</v>
      </c>
      <c r="I1" s="71">
        <v>2018</v>
      </c>
      <c r="J1" s="71">
        <v>2019</v>
      </c>
      <c r="K1" s="71">
        <v>2020</v>
      </c>
      <c r="L1" s="71">
        <v>2021</v>
      </c>
    </row>
    <row r="2" spans="1:13" ht="13.5" customHeight="1">
      <c r="A2" s="324"/>
      <c r="B2" s="325" t="s">
        <v>180</v>
      </c>
      <c r="C2" s="73" t="s">
        <v>89</v>
      </c>
      <c r="D2" s="73" t="s">
        <v>89</v>
      </c>
      <c r="E2" s="73" t="s">
        <v>89</v>
      </c>
      <c r="F2" s="73" t="s">
        <v>89</v>
      </c>
      <c r="G2" s="72" t="s">
        <v>90</v>
      </c>
      <c r="H2" s="72" t="s">
        <v>90</v>
      </c>
      <c r="I2" s="72" t="s">
        <v>90</v>
      </c>
      <c r="J2" s="72" t="s">
        <v>90</v>
      </c>
      <c r="K2" s="72" t="s">
        <v>90</v>
      </c>
      <c r="L2" s="72" t="s">
        <v>90</v>
      </c>
    </row>
    <row r="3" spans="1:13" ht="14.25" customHeight="1">
      <c r="A3" s="324"/>
      <c r="B3" s="326" t="s">
        <v>182</v>
      </c>
      <c r="C3" s="74" t="s">
        <v>93</v>
      </c>
      <c r="D3" s="74" t="s">
        <v>93</v>
      </c>
      <c r="E3" s="74" t="s">
        <v>93</v>
      </c>
      <c r="F3" s="73" t="s">
        <v>94</v>
      </c>
      <c r="G3" s="135" t="s">
        <v>94</v>
      </c>
      <c r="H3" s="135" t="s">
        <v>94</v>
      </c>
      <c r="I3" s="135" t="s">
        <v>94</v>
      </c>
      <c r="J3" s="135" t="s">
        <v>94</v>
      </c>
      <c r="K3" s="135" t="s">
        <v>94</v>
      </c>
      <c r="L3" s="135" t="s">
        <v>94</v>
      </c>
    </row>
    <row r="4" spans="1:13">
      <c r="A4" s="324"/>
      <c r="B4" s="324"/>
      <c r="C4" s="70"/>
      <c r="D4" s="70"/>
      <c r="E4" s="70"/>
      <c r="F4" s="73"/>
      <c r="G4" s="100"/>
      <c r="H4" s="100"/>
      <c r="I4" s="100"/>
      <c r="J4" s="100"/>
      <c r="K4" s="100"/>
      <c r="L4" s="100"/>
    </row>
    <row r="5" spans="1:13" s="13" customFormat="1">
      <c r="A5" s="337"/>
      <c r="B5" s="328" t="s">
        <v>255</v>
      </c>
      <c r="C5" s="150">
        <f>6643.9</f>
        <v>6643.9</v>
      </c>
      <c r="D5" s="150">
        <f>8778.2</f>
        <v>8778.2000000000007</v>
      </c>
      <c r="E5" s="150">
        <f>9947.9</f>
        <v>9947.9</v>
      </c>
      <c r="F5" s="82">
        <v>6330.4</v>
      </c>
      <c r="G5" s="81">
        <v>5745.9</v>
      </c>
      <c r="H5" s="149">
        <v>5910</v>
      </c>
      <c r="I5" s="149">
        <v>5845.5</v>
      </c>
      <c r="J5" s="149">
        <v>5515</v>
      </c>
      <c r="K5" s="149">
        <v>5356.4</v>
      </c>
      <c r="L5" s="149">
        <v>5286.8</v>
      </c>
    </row>
    <row r="6" spans="1:13" s="17" customFormat="1">
      <c r="A6" s="339">
        <v>21</v>
      </c>
      <c r="B6" s="330" t="s">
        <v>256</v>
      </c>
      <c r="C6" s="152">
        <v>1396.8</v>
      </c>
      <c r="D6" s="152">
        <v>1448</v>
      </c>
      <c r="E6" s="152">
        <v>2025.5</v>
      </c>
      <c r="F6" s="83">
        <v>2164.8000000000002</v>
      </c>
      <c r="G6" s="151">
        <v>2131.1</v>
      </c>
      <c r="H6" s="151">
        <v>2052.1</v>
      </c>
      <c r="I6" s="151">
        <v>2029.4</v>
      </c>
      <c r="J6" s="151">
        <v>1914.7</v>
      </c>
      <c r="K6" s="151">
        <v>1859.6</v>
      </c>
      <c r="L6" s="151">
        <v>1835.5</v>
      </c>
    </row>
    <row r="7" spans="1:13" s="17" customFormat="1">
      <c r="A7" s="339">
        <v>211</v>
      </c>
      <c r="B7" s="577" t="s">
        <v>257</v>
      </c>
      <c r="C7" s="152">
        <v>1184.5999999999999</v>
      </c>
      <c r="D7" s="152">
        <v>1294</v>
      </c>
      <c r="E7" s="152">
        <v>1604.9</v>
      </c>
      <c r="F7" s="83">
        <v>1489.4</v>
      </c>
      <c r="G7" s="85">
        <v>1516.1</v>
      </c>
      <c r="H7" s="151">
        <v>25.9</v>
      </c>
      <c r="I7" s="151">
        <v>25.61</v>
      </c>
      <c r="J7" s="151">
        <v>24.17</v>
      </c>
      <c r="K7" s="151">
        <v>23.47</v>
      </c>
      <c r="L7" s="151">
        <v>23.17</v>
      </c>
    </row>
    <row r="8" spans="1:13" s="17" customFormat="1">
      <c r="A8" s="339"/>
      <c r="B8" s="577" t="s">
        <v>258</v>
      </c>
      <c r="C8" s="160" t="s">
        <v>128</v>
      </c>
      <c r="D8" s="160" t="s">
        <v>128</v>
      </c>
      <c r="E8" s="160" t="s">
        <v>128</v>
      </c>
      <c r="F8" s="83">
        <v>317.5</v>
      </c>
      <c r="G8" s="85">
        <v>206.2</v>
      </c>
      <c r="H8" s="151">
        <v>1655.5</v>
      </c>
      <c r="I8" s="151">
        <v>1637.16</v>
      </c>
      <c r="J8" s="151">
        <v>1544.62</v>
      </c>
      <c r="K8" s="151">
        <v>1500.19</v>
      </c>
      <c r="L8" s="151">
        <v>1480.69</v>
      </c>
      <c r="M8" s="538"/>
    </row>
    <row r="9" spans="1:13" s="17" customFormat="1">
      <c r="A9" s="339"/>
      <c r="B9" s="577" t="s">
        <v>259</v>
      </c>
      <c r="C9" s="160" t="s">
        <v>128</v>
      </c>
      <c r="D9" s="160" t="s">
        <v>128</v>
      </c>
      <c r="E9" s="160" t="s">
        <v>128</v>
      </c>
      <c r="F9" s="83">
        <v>56.9</v>
      </c>
      <c r="G9" s="85">
        <v>71.099999999999994</v>
      </c>
      <c r="H9" s="151">
        <v>51.5</v>
      </c>
      <c r="I9" s="151">
        <v>50.9</v>
      </c>
      <c r="J9" s="151">
        <v>48.02</v>
      </c>
      <c r="K9" s="151">
        <v>46.64</v>
      </c>
      <c r="L9" s="151">
        <v>46.03</v>
      </c>
      <c r="M9" s="538"/>
    </row>
    <row r="10" spans="1:13" s="17" customFormat="1">
      <c r="A10" s="339">
        <v>212</v>
      </c>
      <c r="B10" s="577" t="s">
        <v>260</v>
      </c>
      <c r="C10" s="152">
        <v>212.3</v>
      </c>
      <c r="D10" s="152">
        <v>154</v>
      </c>
      <c r="E10" s="152">
        <v>420.6</v>
      </c>
      <c r="F10" s="83">
        <v>301</v>
      </c>
      <c r="G10" s="85">
        <v>337.7</v>
      </c>
      <c r="H10" s="151">
        <v>319.3</v>
      </c>
      <c r="I10" s="151">
        <v>315.74</v>
      </c>
      <c r="J10" s="151">
        <v>297.89999999999998</v>
      </c>
      <c r="K10" s="151">
        <v>289.33</v>
      </c>
      <c r="L10" s="151">
        <v>285.57</v>
      </c>
    </row>
    <row r="11" spans="1:13" s="16" customFormat="1">
      <c r="A11" s="339">
        <v>22</v>
      </c>
      <c r="B11" s="330" t="s">
        <v>261</v>
      </c>
      <c r="C11" s="155">
        <v>1945</v>
      </c>
      <c r="D11" s="155">
        <v>2509.8000000000002</v>
      </c>
      <c r="E11" s="155">
        <v>1991.3</v>
      </c>
      <c r="F11" s="83">
        <v>2174</v>
      </c>
      <c r="G11" s="154">
        <v>1963.8</v>
      </c>
      <c r="H11" s="151">
        <v>2434.6</v>
      </c>
      <c r="I11" s="151">
        <v>2407.6999999999998</v>
      </c>
      <c r="J11" s="151">
        <v>2271.6</v>
      </c>
      <c r="K11" s="151">
        <v>2206.3000000000002</v>
      </c>
      <c r="L11" s="151">
        <v>2177.6</v>
      </c>
    </row>
    <row r="12" spans="1:13" s="16" customFormat="1">
      <c r="A12" s="339">
        <v>26</v>
      </c>
      <c r="B12" s="330" t="s">
        <v>262</v>
      </c>
      <c r="C12" s="155">
        <v>1366.5</v>
      </c>
      <c r="D12" s="155">
        <v>710</v>
      </c>
      <c r="E12" s="155">
        <v>1609.4</v>
      </c>
      <c r="F12" s="83">
        <v>893</v>
      </c>
      <c r="G12" s="154">
        <v>794.6</v>
      </c>
      <c r="H12" s="151">
        <v>692.8</v>
      </c>
      <c r="I12" s="151">
        <v>685.2</v>
      </c>
      <c r="J12" s="151">
        <v>646.41999999999996</v>
      </c>
      <c r="K12" s="151">
        <v>627.79999999999995</v>
      </c>
      <c r="L12" s="151">
        <v>619.70000000000005</v>
      </c>
    </row>
    <row r="13" spans="1:13" s="16" customFormat="1">
      <c r="A13" s="339">
        <v>27</v>
      </c>
      <c r="B13" s="330" t="s">
        <v>263</v>
      </c>
      <c r="C13" s="160" t="s">
        <v>128</v>
      </c>
      <c r="D13" s="160" t="s">
        <v>128</v>
      </c>
      <c r="E13" s="160" t="s">
        <v>128</v>
      </c>
      <c r="F13" s="83">
        <v>151.69999999999999</v>
      </c>
      <c r="G13" s="115"/>
      <c r="H13" s="151">
        <v>23.8</v>
      </c>
      <c r="I13" s="151">
        <v>23.6</v>
      </c>
      <c r="J13" s="151">
        <v>22.2</v>
      </c>
      <c r="K13" s="151">
        <v>21.6</v>
      </c>
      <c r="L13" s="151">
        <v>21.3</v>
      </c>
    </row>
    <row r="14" spans="1:13" s="17" customFormat="1">
      <c r="A14" s="339">
        <v>28</v>
      </c>
      <c r="B14" s="330" t="s">
        <v>264</v>
      </c>
      <c r="C14" s="155">
        <v>59</v>
      </c>
      <c r="D14" s="155">
        <v>855.3</v>
      </c>
      <c r="E14" s="155">
        <v>136.69999999999999</v>
      </c>
      <c r="F14" s="83">
        <v>120.8</v>
      </c>
      <c r="G14" s="154">
        <v>68.900000000000006</v>
      </c>
      <c r="H14" s="151">
        <v>70.599999999999994</v>
      </c>
      <c r="I14" s="151">
        <v>69.8</v>
      </c>
      <c r="J14" s="151">
        <v>65.900000000000006</v>
      </c>
      <c r="K14" s="151">
        <v>64</v>
      </c>
      <c r="L14" s="151">
        <v>63.2</v>
      </c>
    </row>
    <row r="15" spans="1:13" s="16" customFormat="1">
      <c r="A15" s="339">
        <v>31</v>
      </c>
      <c r="B15" s="330" t="s">
        <v>265</v>
      </c>
      <c r="C15" s="155">
        <v>1423.7</v>
      </c>
      <c r="D15" s="155">
        <v>1722.1</v>
      </c>
      <c r="E15" s="155">
        <v>3251.8</v>
      </c>
      <c r="F15" s="83">
        <v>1053</v>
      </c>
      <c r="G15" s="154">
        <v>787.5</v>
      </c>
      <c r="H15" s="151">
        <v>595.6</v>
      </c>
      <c r="I15" s="151">
        <v>589</v>
      </c>
      <c r="J15" s="151">
        <v>555.70000000000005</v>
      </c>
      <c r="K15" s="151">
        <v>539.70000000000005</v>
      </c>
      <c r="L15" s="335">
        <v>532.70000000000005</v>
      </c>
    </row>
    <row r="16" spans="1:13" s="16" customFormat="1">
      <c r="A16" s="339">
        <v>311</v>
      </c>
      <c r="B16" s="577" t="s">
        <v>266</v>
      </c>
      <c r="C16" s="152">
        <f>C15</f>
        <v>1423.7</v>
      </c>
      <c r="D16" s="152">
        <f>D15</f>
        <v>1722.1</v>
      </c>
      <c r="E16" s="152">
        <f>E15</f>
        <v>3251.8</v>
      </c>
      <c r="F16" s="132" t="s">
        <v>128</v>
      </c>
      <c r="G16" s="159" t="s">
        <v>128</v>
      </c>
      <c r="H16" s="151">
        <v>102.9</v>
      </c>
      <c r="I16" s="151">
        <v>101.8</v>
      </c>
      <c r="J16" s="151">
        <v>96.04</v>
      </c>
      <c r="K16" s="151">
        <v>93.28</v>
      </c>
      <c r="L16" s="151">
        <v>92.07</v>
      </c>
    </row>
    <row r="17" spans="1:13" s="16" customFormat="1">
      <c r="A17" s="339"/>
      <c r="B17" s="577" t="s">
        <v>267</v>
      </c>
      <c r="C17" s="152"/>
      <c r="D17" s="152"/>
      <c r="E17" s="152"/>
      <c r="F17" s="132" t="s">
        <v>128</v>
      </c>
      <c r="G17" s="159" t="s">
        <v>128</v>
      </c>
      <c r="H17" s="151">
        <v>1.1000000000000001</v>
      </c>
      <c r="I17" s="151">
        <v>1.04</v>
      </c>
      <c r="J17" s="151">
        <v>0.98</v>
      </c>
      <c r="K17" s="151">
        <v>0.96</v>
      </c>
      <c r="L17" s="151">
        <v>0.94</v>
      </c>
    </row>
    <row r="18" spans="1:13" s="16" customFormat="1">
      <c r="A18" s="339"/>
      <c r="B18" s="577" t="s">
        <v>268</v>
      </c>
      <c r="C18" s="152"/>
      <c r="D18" s="152"/>
      <c r="E18" s="152"/>
      <c r="F18" s="132" t="s">
        <v>128</v>
      </c>
      <c r="G18" s="159" t="s">
        <v>128</v>
      </c>
      <c r="H18" s="151">
        <v>6.8</v>
      </c>
      <c r="I18" s="151">
        <v>6.74</v>
      </c>
      <c r="J18" s="151">
        <v>6.36</v>
      </c>
      <c r="K18" s="151">
        <v>6.18</v>
      </c>
      <c r="L18" s="151">
        <v>6.1</v>
      </c>
    </row>
    <row r="19" spans="1:13" s="16" customFormat="1">
      <c r="A19" s="339"/>
      <c r="B19" s="577" t="s">
        <v>269</v>
      </c>
      <c r="C19" s="152"/>
      <c r="D19" s="152"/>
      <c r="E19" s="152"/>
      <c r="F19" s="83">
        <v>1016</v>
      </c>
      <c r="G19" s="154">
        <v>787.5</v>
      </c>
      <c r="H19" s="151">
        <v>431.7</v>
      </c>
      <c r="I19" s="151">
        <v>426.89</v>
      </c>
      <c r="J19" s="151">
        <v>402.76</v>
      </c>
      <c r="K19" s="151">
        <v>391.17</v>
      </c>
      <c r="L19" s="151">
        <v>386.09</v>
      </c>
    </row>
    <row r="20" spans="1:13" s="16" customFormat="1">
      <c r="A20" s="339"/>
      <c r="B20" s="577" t="s">
        <v>270</v>
      </c>
      <c r="C20" s="152"/>
      <c r="D20" s="152"/>
      <c r="E20" s="152"/>
      <c r="F20" s="83">
        <v>2.1</v>
      </c>
      <c r="G20" s="115" t="s">
        <v>128</v>
      </c>
      <c r="H20" s="151">
        <v>2.7</v>
      </c>
      <c r="I20" s="151">
        <v>2.72</v>
      </c>
      <c r="J20" s="151">
        <v>2.57</v>
      </c>
      <c r="K20" s="151">
        <v>2.4900000000000002</v>
      </c>
      <c r="L20" s="151">
        <v>2.46</v>
      </c>
    </row>
    <row r="21" spans="1:13" s="16" customFormat="1">
      <c r="A21" s="339"/>
      <c r="B21" s="577" t="s">
        <v>271</v>
      </c>
      <c r="C21" s="152"/>
      <c r="D21" s="152"/>
      <c r="E21" s="152"/>
      <c r="F21" s="132" t="s">
        <v>128</v>
      </c>
      <c r="G21" s="115" t="s">
        <v>128</v>
      </c>
      <c r="H21" s="151">
        <v>3.5</v>
      </c>
      <c r="I21" s="151">
        <v>3.41</v>
      </c>
      <c r="J21" s="151">
        <v>3.22</v>
      </c>
      <c r="K21" s="151">
        <v>3.13</v>
      </c>
      <c r="L21" s="151">
        <v>3.09</v>
      </c>
    </row>
    <row r="22" spans="1:13" s="16" customFormat="1">
      <c r="A22" s="339"/>
      <c r="B22" s="577" t="s">
        <v>272</v>
      </c>
      <c r="C22" s="152"/>
      <c r="D22" s="152"/>
      <c r="E22" s="152"/>
      <c r="F22" s="132" t="s">
        <v>128</v>
      </c>
      <c r="G22" s="115" t="s">
        <v>128</v>
      </c>
      <c r="H22" s="151">
        <v>12.8</v>
      </c>
      <c r="I22" s="151">
        <v>12.61</v>
      </c>
      <c r="J22" s="151">
        <v>11.9</v>
      </c>
      <c r="K22" s="151">
        <v>11.56</v>
      </c>
      <c r="L22" s="151">
        <v>11.41</v>
      </c>
    </row>
    <row r="23" spans="1:13" s="16" customFormat="1">
      <c r="A23" s="339"/>
      <c r="B23" s="577" t="s">
        <v>273</v>
      </c>
      <c r="C23" s="152"/>
      <c r="D23" s="152"/>
      <c r="E23" s="152"/>
      <c r="F23" s="83">
        <v>21.5</v>
      </c>
      <c r="G23" s="115" t="s">
        <v>128</v>
      </c>
      <c r="H23" s="151">
        <v>14.1</v>
      </c>
      <c r="I23" s="151">
        <v>13.92</v>
      </c>
      <c r="J23" s="151">
        <v>13.13</v>
      </c>
      <c r="K23" s="151">
        <v>12.76</v>
      </c>
      <c r="L23" s="151">
        <v>12.59</v>
      </c>
    </row>
    <row r="24" spans="1:13" s="16" customFormat="1">
      <c r="A24" s="339"/>
      <c r="B24" s="577" t="s">
        <v>274</v>
      </c>
      <c r="C24" s="152"/>
      <c r="D24" s="152"/>
      <c r="E24" s="152"/>
      <c r="F24" s="132" t="s">
        <v>128</v>
      </c>
      <c r="G24" s="115" t="s">
        <v>128</v>
      </c>
      <c r="H24" s="151">
        <v>16.2</v>
      </c>
      <c r="I24" s="151">
        <v>16.059999999999999</v>
      </c>
      <c r="J24" s="151">
        <v>15.16</v>
      </c>
      <c r="K24" s="151">
        <v>14.72</v>
      </c>
      <c r="L24" s="151">
        <v>14.53</v>
      </c>
    </row>
    <row r="25" spans="1:13" s="16" customFormat="1">
      <c r="A25" s="339"/>
      <c r="B25" s="577" t="s">
        <v>275</v>
      </c>
      <c r="C25" s="152"/>
      <c r="D25" s="152"/>
      <c r="E25" s="152"/>
      <c r="F25" s="83">
        <v>13.5</v>
      </c>
      <c r="G25" s="115" t="s">
        <v>128</v>
      </c>
      <c r="H25" s="151">
        <v>3.8</v>
      </c>
      <c r="I25" s="151">
        <v>3.81</v>
      </c>
      <c r="J25" s="151">
        <v>3.59</v>
      </c>
      <c r="K25" s="151">
        <v>3.49</v>
      </c>
      <c r="L25" s="151">
        <v>3.44</v>
      </c>
    </row>
    <row r="26" spans="1:13" s="16" customFormat="1">
      <c r="A26" s="339">
        <v>52</v>
      </c>
      <c r="B26" s="330" t="s">
        <v>276</v>
      </c>
      <c r="C26" s="155">
        <v>0.5</v>
      </c>
      <c r="D26" s="157" t="s">
        <v>128</v>
      </c>
      <c r="E26" s="157" t="s">
        <v>128</v>
      </c>
      <c r="F26" s="132" t="s">
        <v>128</v>
      </c>
      <c r="G26" s="115" t="s">
        <v>128</v>
      </c>
      <c r="H26" s="153" t="s">
        <v>128</v>
      </c>
      <c r="I26" s="153" t="s">
        <v>128</v>
      </c>
      <c r="J26" s="153" t="s">
        <v>128</v>
      </c>
      <c r="K26" s="153" t="s">
        <v>128</v>
      </c>
      <c r="L26" s="153" t="s">
        <v>128</v>
      </c>
    </row>
    <row r="27" spans="1:13" s="16" customFormat="1">
      <c r="A27" s="339">
        <v>9</v>
      </c>
      <c r="B27" s="330" t="s">
        <v>277</v>
      </c>
      <c r="C27" s="157" t="s">
        <v>128</v>
      </c>
      <c r="D27" s="155">
        <v>1011.8</v>
      </c>
      <c r="E27" s="157"/>
      <c r="F27" s="83">
        <v>-227</v>
      </c>
      <c r="G27" s="115"/>
      <c r="H27" s="151">
        <v>40.4</v>
      </c>
      <c r="I27" s="151">
        <v>40.799999999999997</v>
      </c>
      <c r="J27" s="151">
        <v>38.5</v>
      </c>
      <c r="K27" s="151">
        <v>37.39</v>
      </c>
      <c r="L27" s="151">
        <v>36.9</v>
      </c>
    </row>
    <row r="28" spans="1:13" s="16" customFormat="1">
      <c r="A28" s="339"/>
      <c r="B28" s="330"/>
      <c r="C28" s="155"/>
      <c r="D28" s="155"/>
      <c r="E28" s="155"/>
      <c r="F28" s="83"/>
      <c r="G28" s="85"/>
      <c r="H28" s="151"/>
      <c r="I28" s="151"/>
      <c r="J28" s="151"/>
      <c r="K28" s="151"/>
      <c r="L28" s="151"/>
    </row>
    <row r="29" spans="1:13" s="13" customFormat="1">
      <c r="A29" s="337"/>
      <c r="B29" s="328" t="s">
        <v>278</v>
      </c>
      <c r="C29" s="150">
        <v>1753.1</v>
      </c>
      <c r="D29" s="150">
        <v>2794.3</v>
      </c>
      <c r="E29" s="150">
        <v>3686.3</v>
      </c>
      <c r="F29" s="82">
        <v>3949.8</v>
      </c>
      <c r="G29" s="81">
        <v>3706.6</v>
      </c>
      <c r="H29" s="149">
        <v>3800.5</v>
      </c>
      <c r="I29" s="149">
        <v>3612.1</v>
      </c>
      <c r="J29" s="149">
        <v>4379.3</v>
      </c>
      <c r="K29" s="149">
        <v>4842.7</v>
      </c>
      <c r="L29" s="149">
        <v>5136.1000000000004</v>
      </c>
    </row>
    <row r="30" spans="1:13" s="16" customFormat="1">
      <c r="A30" s="339">
        <v>21</v>
      </c>
      <c r="B30" s="330" t="s">
        <v>256</v>
      </c>
      <c r="C30" s="155">
        <v>1037.5</v>
      </c>
      <c r="D30" s="155">
        <v>1006.3</v>
      </c>
      <c r="E30" s="155">
        <v>1301</v>
      </c>
      <c r="F30" s="83">
        <v>1457.8</v>
      </c>
      <c r="G30" s="85">
        <v>1405.1</v>
      </c>
      <c r="H30" s="151">
        <v>1406.3</v>
      </c>
      <c r="I30" s="151">
        <v>1421.8</v>
      </c>
      <c r="J30" s="151">
        <v>1341.4</v>
      </c>
      <c r="K30" s="151">
        <v>1302.9000000000001</v>
      </c>
      <c r="L30" s="151">
        <v>1285.9000000000001</v>
      </c>
    </row>
    <row r="31" spans="1:13" s="16" customFormat="1">
      <c r="A31" s="339">
        <v>211</v>
      </c>
      <c r="B31" s="577" t="s">
        <v>257</v>
      </c>
      <c r="C31" s="152">
        <v>1035.7</v>
      </c>
      <c r="D31" s="152">
        <v>1004.2</v>
      </c>
      <c r="E31" s="152">
        <v>1297.3</v>
      </c>
      <c r="F31" s="83">
        <v>0.1</v>
      </c>
      <c r="G31" s="115"/>
      <c r="H31" s="153"/>
      <c r="I31" s="153"/>
      <c r="J31" s="153"/>
      <c r="K31" s="153"/>
      <c r="L31" s="153"/>
      <c r="M31" s="156"/>
    </row>
    <row r="32" spans="1:13" s="16" customFormat="1">
      <c r="A32" s="339"/>
      <c r="B32" s="577" t="s">
        <v>258</v>
      </c>
      <c r="C32" s="152"/>
      <c r="D32" s="152"/>
      <c r="E32" s="152"/>
      <c r="F32" s="83">
        <v>1435.8</v>
      </c>
      <c r="G32" s="85">
        <v>1405.1</v>
      </c>
      <c r="H32" s="151">
        <v>1365.8</v>
      </c>
      <c r="I32" s="151">
        <v>1380.95</v>
      </c>
      <c r="J32" s="151">
        <v>1302.8900000000001</v>
      </c>
      <c r="K32" s="151">
        <v>1265.42</v>
      </c>
      <c r="L32" s="151">
        <v>1248.97</v>
      </c>
    </row>
    <row r="33" spans="1:12" s="16" customFormat="1">
      <c r="A33" s="339"/>
      <c r="B33" s="577" t="s">
        <v>259</v>
      </c>
      <c r="C33" s="152"/>
      <c r="D33" s="152"/>
      <c r="E33" s="152"/>
      <c r="F33" s="83">
        <v>19</v>
      </c>
      <c r="G33" s="115" t="s">
        <v>128</v>
      </c>
      <c r="H33" s="151">
        <v>40.4</v>
      </c>
      <c r="I33" s="151">
        <v>40.85</v>
      </c>
      <c r="J33" s="151">
        <v>38.54</v>
      </c>
      <c r="K33" s="151">
        <v>37.43</v>
      </c>
      <c r="L33" s="151">
        <v>36.950000000000003</v>
      </c>
    </row>
    <row r="34" spans="1:12" s="16" customFormat="1">
      <c r="A34" s="339">
        <v>212</v>
      </c>
      <c r="B34" s="577" t="s">
        <v>260</v>
      </c>
      <c r="C34" s="152">
        <v>1.8</v>
      </c>
      <c r="D34" s="152">
        <v>2.1</v>
      </c>
      <c r="E34" s="152">
        <v>3.7</v>
      </c>
      <c r="F34" s="83">
        <v>3</v>
      </c>
      <c r="G34" s="115" t="s">
        <v>128</v>
      </c>
      <c r="H34" s="153" t="s">
        <v>128</v>
      </c>
      <c r="I34" s="153" t="s">
        <v>128</v>
      </c>
      <c r="J34" s="153" t="s">
        <v>128</v>
      </c>
      <c r="K34" s="153" t="s">
        <v>128</v>
      </c>
      <c r="L34" s="153" t="s">
        <v>128</v>
      </c>
    </row>
    <row r="35" spans="1:12" s="17" customFormat="1">
      <c r="A35" s="339">
        <v>22</v>
      </c>
      <c r="B35" s="330" t="s">
        <v>261</v>
      </c>
      <c r="C35" s="155">
        <v>332.6</v>
      </c>
      <c r="D35" s="155">
        <v>1593.1</v>
      </c>
      <c r="E35" s="155">
        <v>1382.5</v>
      </c>
      <c r="F35" s="83">
        <v>568.6</v>
      </c>
      <c r="G35" s="85">
        <v>832.8</v>
      </c>
      <c r="H35" s="151">
        <v>818.9</v>
      </c>
      <c r="I35" s="151">
        <v>809.8</v>
      </c>
      <c r="J35" s="151">
        <v>764.1</v>
      </c>
      <c r="K35" s="151">
        <v>742.1</v>
      </c>
      <c r="L35" s="151">
        <v>732.4</v>
      </c>
    </row>
    <row r="36" spans="1:12" s="17" customFormat="1">
      <c r="A36" s="339">
        <v>24</v>
      </c>
      <c r="B36" s="330" t="s">
        <v>166</v>
      </c>
      <c r="C36" s="155"/>
      <c r="D36" s="155"/>
      <c r="E36" s="155"/>
      <c r="F36" s="132" t="s">
        <v>128</v>
      </c>
      <c r="G36" s="115" t="s">
        <v>128</v>
      </c>
      <c r="H36" s="151">
        <v>100</v>
      </c>
      <c r="I36" s="151">
        <v>98.89</v>
      </c>
      <c r="J36" s="151">
        <v>93.3</v>
      </c>
      <c r="K36" s="151">
        <v>90.62</v>
      </c>
      <c r="L36" s="151">
        <v>89.44</v>
      </c>
    </row>
    <row r="37" spans="1:12" s="16" customFormat="1">
      <c r="A37" s="339">
        <v>26</v>
      </c>
      <c r="B37" s="330" t="s">
        <v>233</v>
      </c>
      <c r="C37" s="155">
        <v>127.5</v>
      </c>
      <c r="D37" s="155">
        <v>433.1</v>
      </c>
      <c r="E37" s="155">
        <v>716.8</v>
      </c>
      <c r="F37" s="83">
        <v>1883.9</v>
      </c>
      <c r="G37" s="85">
        <v>1445.7</v>
      </c>
      <c r="H37" s="151">
        <v>1420.4</v>
      </c>
      <c r="I37" s="151">
        <v>1227.2</v>
      </c>
      <c r="J37" s="151">
        <v>2129.1999999999998</v>
      </c>
      <c r="K37" s="151">
        <v>2657.3</v>
      </c>
      <c r="L37" s="151">
        <v>2979.1</v>
      </c>
    </row>
    <row r="38" spans="1:12" s="16" customFormat="1">
      <c r="A38" s="339"/>
      <c r="B38" s="577" t="s">
        <v>279</v>
      </c>
      <c r="C38" s="152"/>
      <c r="D38" s="152"/>
      <c r="E38" s="152"/>
      <c r="F38" s="83">
        <v>741.9</v>
      </c>
      <c r="G38" s="85">
        <v>670.8</v>
      </c>
      <c r="H38" s="151">
        <v>766.1</v>
      </c>
      <c r="I38" s="151">
        <v>757.63</v>
      </c>
      <c r="J38" s="151">
        <v>714.8</v>
      </c>
      <c r="K38" s="151">
        <v>1148.8499999999999</v>
      </c>
      <c r="L38" s="151">
        <v>1133.92</v>
      </c>
    </row>
    <row r="39" spans="1:12" s="16" customFormat="1">
      <c r="A39" s="339"/>
      <c r="B39" s="577" t="s">
        <v>280</v>
      </c>
      <c r="C39" s="152"/>
      <c r="D39" s="152"/>
      <c r="E39" s="152"/>
      <c r="F39" s="83">
        <v>1142</v>
      </c>
      <c r="G39" s="85">
        <v>774.9</v>
      </c>
      <c r="H39" s="151">
        <v>654.29999999999995</v>
      </c>
      <c r="I39" s="151">
        <v>469.57</v>
      </c>
      <c r="J39" s="151">
        <v>1414.43</v>
      </c>
      <c r="K39" s="151">
        <v>1508.49</v>
      </c>
      <c r="L39" s="151">
        <v>1845.19</v>
      </c>
    </row>
    <row r="40" spans="1:12" s="17" customFormat="1">
      <c r="A40" s="339">
        <v>31</v>
      </c>
      <c r="B40" s="330" t="s">
        <v>265</v>
      </c>
      <c r="C40" s="155">
        <v>255.5</v>
      </c>
      <c r="D40" s="155">
        <v>307.3</v>
      </c>
      <c r="E40" s="155">
        <v>286</v>
      </c>
      <c r="F40" s="83">
        <v>39.5</v>
      </c>
      <c r="G40" s="85">
        <v>23</v>
      </c>
      <c r="H40" s="151">
        <v>55</v>
      </c>
      <c r="I40" s="151">
        <v>54.4</v>
      </c>
      <c r="J40" s="151">
        <v>51.3</v>
      </c>
      <c r="K40" s="151">
        <v>49.8</v>
      </c>
      <c r="L40" s="151">
        <v>49.2</v>
      </c>
    </row>
    <row r="41" spans="1:12" s="16" customFormat="1">
      <c r="A41" s="339">
        <v>311</v>
      </c>
      <c r="B41" s="577" t="s">
        <v>266</v>
      </c>
      <c r="C41" s="152">
        <f>C40</f>
        <v>255.5</v>
      </c>
      <c r="D41" s="152">
        <f>D40</f>
        <v>307.3</v>
      </c>
      <c r="E41" s="152">
        <f>E40</f>
        <v>286</v>
      </c>
      <c r="F41" s="132">
        <v>39.5</v>
      </c>
      <c r="G41" s="85">
        <v>23</v>
      </c>
      <c r="H41" s="151">
        <v>55</v>
      </c>
      <c r="I41" s="151">
        <v>54.4</v>
      </c>
      <c r="J41" s="151">
        <v>51.3</v>
      </c>
      <c r="K41" s="151">
        <v>49.8</v>
      </c>
      <c r="L41" s="151">
        <v>49.2</v>
      </c>
    </row>
    <row r="42" spans="1:12" s="16" customFormat="1">
      <c r="A42" s="339">
        <v>9</v>
      </c>
      <c r="B42" s="330" t="s">
        <v>277</v>
      </c>
      <c r="C42" s="160" t="s">
        <v>128</v>
      </c>
      <c r="D42" s="152">
        <v>545.5</v>
      </c>
      <c r="E42" s="160" t="s">
        <v>128</v>
      </c>
      <c r="F42" s="132" t="s">
        <v>128</v>
      </c>
      <c r="G42" s="115" t="s">
        <v>128</v>
      </c>
      <c r="H42" s="153" t="s">
        <v>128</v>
      </c>
      <c r="I42" s="153" t="s">
        <v>128</v>
      </c>
      <c r="J42" s="153" t="s">
        <v>128</v>
      </c>
      <c r="K42" s="153" t="s">
        <v>128</v>
      </c>
      <c r="L42" s="153" t="s">
        <v>128</v>
      </c>
    </row>
    <row r="43" spans="1:12" s="16" customFormat="1">
      <c r="A43" s="339"/>
      <c r="B43" s="330"/>
      <c r="C43" s="152"/>
      <c r="D43" s="152"/>
      <c r="E43" s="152"/>
      <c r="F43" s="83"/>
      <c r="G43" s="85"/>
      <c r="H43" s="151"/>
      <c r="I43" s="151"/>
      <c r="J43" s="151"/>
      <c r="K43" s="151"/>
      <c r="L43" s="151"/>
    </row>
    <row r="44" spans="1:12" s="44" customFormat="1">
      <c r="A44" s="337"/>
      <c r="B44" s="328" t="s">
        <v>281</v>
      </c>
      <c r="C44" s="150">
        <v>176.2</v>
      </c>
      <c r="D44" s="150">
        <v>221.3</v>
      </c>
      <c r="E44" s="150">
        <v>245.8</v>
      </c>
      <c r="F44" s="82">
        <v>232.3</v>
      </c>
      <c r="G44" s="81">
        <v>206.4</v>
      </c>
      <c r="H44" s="149">
        <v>248.5</v>
      </c>
      <c r="I44" s="149">
        <v>245.7</v>
      </c>
      <c r="J44" s="149">
        <v>231.8</v>
      </c>
      <c r="K44" s="149">
        <v>225.2</v>
      </c>
      <c r="L44" s="149">
        <v>222.2</v>
      </c>
    </row>
    <row r="45" spans="1:12" s="16" customFormat="1">
      <c r="A45" s="339">
        <v>21</v>
      </c>
      <c r="B45" s="330" t="s">
        <v>256</v>
      </c>
      <c r="C45" s="155">
        <v>58.2</v>
      </c>
      <c r="D45" s="155">
        <v>56.1</v>
      </c>
      <c r="E45" s="155">
        <v>63.5</v>
      </c>
      <c r="F45" s="83">
        <v>103.5</v>
      </c>
      <c r="G45" s="85">
        <v>66</v>
      </c>
      <c r="H45" s="151">
        <v>106</v>
      </c>
      <c r="I45" s="151">
        <v>104.8</v>
      </c>
      <c r="J45" s="151">
        <v>98.9</v>
      </c>
      <c r="K45" s="151">
        <v>96.1</v>
      </c>
      <c r="L45" s="151">
        <v>94.8</v>
      </c>
    </row>
    <row r="46" spans="1:12" s="17" customFormat="1">
      <c r="A46" s="339">
        <v>211</v>
      </c>
      <c r="B46" s="577" t="s">
        <v>257</v>
      </c>
      <c r="C46" s="152">
        <v>58.2</v>
      </c>
      <c r="D46" s="152">
        <v>55.800000000000004</v>
      </c>
      <c r="E46" s="152">
        <v>63.3</v>
      </c>
      <c r="F46" s="132" t="s">
        <v>128</v>
      </c>
      <c r="G46" s="115" t="s">
        <v>128</v>
      </c>
      <c r="H46" s="153" t="s">
        <v>128</v>
      </c>
      <c r="I46" s="153" t="s">
        <v>128</v>
      </c>
      <c r="J46" s="153" t="s">
        <v>128</v>
      </c>
      <c r="K46" s="153" t="s">
        <v>128</v>
      </c>
      <c r="L46" s="153" t="s">
        <v>128</v>
      </c>
    </row>
    <row r="47" spans="1:12" s="17" customFormat="1">
      <c r="A47" s="339"/>
      <c r="B47" s="577" t="s">
        <v>258</v>
      </c>
      <c r="C47" s="152"/>
      <c r="D47" s="152"/>
      <c r="E47" s="152"/>
      <c r="F47" s="83">
        <v>100.6</v>
      </c>
      <c r="G47" s="85">
        <v>52.3</v>
      </c>
      <c r="H47" s="151">
        <v>103.6</v>
      </c>
      <c r="I47" s="151">
        <v>102.45</v>
      </c>
      <c r="J47" s="151">
        <v>96.66</v>
      </c>
      <c r="K47" s="151">
        <v>93.88</v>
      </c>
      <c r="L47" s="151">
        <v>92.66</v>
      </c>
    </row>
    <row r="48" spans="1:12" s="17" customFormat="1">
      <c r="A48" s="339"/>
      <c r="B48" s="577" t="s">
        <v>259</v>
      </c>
      <c r="C48" s="152"/>
      <c r="D48" s="152"/>
      <c r="E48" s="152"/>
      <c r="F48" s="83">
        <v>2.5</v>
      </c>
      <c r="G48" s="85">
        <v>13.7</v>
      </c>
      <c r="H48" s="151">
        <v>2.4</v>
      </c>
      <c r="I48" s="151">
        <v>2.37</v>
      </c>
      <c r="J48" s="151">
        <v>2.2400000000000002</v>
      </c>
      <c r="K48" s="151">
        <v>2.17</v>
      </c>
      <c r="L48" s="151">
        <v>2.15</v>
      </c>
    </row>
    <row r="49" spans="1:12" s="16" customFormat="1">
      <c r="A49" s="339">
        <v>212</v>
      </c>
      <c r="B49" s="577" t="s">
        <v>260</v>
      </c>
      <c r="C49" s="152"/>
      <c r="D49" s="152">
        <v>0.3</v>
      </c>
      <c r="E49" s="152">
        <v>0.2</v>
      </c>
      <c r="F49" s="83">
        <v>0.3</v>
      </c>
      <c r="G49" s="115" t="s">
        <v>128</v>
      </c>
      <c r="H49" s="153" t="s">
        <v>128</v>
      </c>
      <c r="I49" s="153" t="s">
        <v>128</v>
      </c>
      <c r="J49" s="153" t="s">
        <v>128</v>
      </c>
      <c r="K49" s="153" t="s">
        <v>128</v>
      </c>
      <c r="L49" s="153" t="s">
        <v>128</v>
      </c>
    </row>
    <row r="50" spans="1:12" s="16" customFormat="1">
      <c r="A50" s="339">
        <v>22</v>
      </c>
      <c r="B50" s="330" t="s">
        <v>261</v>
      </c>
      <c r="C50" s="155">
        <v>17</v>
      </c>
      <c r="D50" s="155">
        <v>28.3</v>
      </c>
      <c r="E50" s="155">
        <v>22.3</v>
      </c>
      <c r="F50" s="83">
        <v>26.8</v>
      </c>
      <c r="G50" s="85">
        <v>65</v>
      </c>
      <c r="H50" s="151">
        <v>24.8</v>
      </c>
      <c r="I50" s="151">
        <v>24.5</v>
      </c>
      <c r="J50" s="151">
        <v>23.1</v>
      </c>
      <c r="K50" s="151">
        <v>22.4</v>
      </c>
      <c r="L50" s="151">
        <v>22.2</v>
      </c>
    </row>
    <row r="51" spans="1:12" s="16" customFormat="1">
      <c r="A51" s="339">
        <v>26</v>
      </c>
      <c r="B51" s="330" t="s">
        <v>262</v>
      </c>
      <c r="C51" s="155">
        <v>101</v>
      </c>
      <c r="D51" s="155">
        <v>58.1</v>
      </c>
      <c r="E51" s="155">
        <v>160</v>
      </c>
      <c r="F51" s="83">
        <v>102</v>
      </c>
      <c r="G51" s="85">
        <v>75.3</v>
      </c>
      <c r="H51" s="151">
        <v>117.7</v>
      </c>
      <c r="I51" s="151">
        <v>116.4</v>
      </c>
      <c r="J51" s="151">
        <v>109.8</v>
      </c>
      <c r="K51" s="151">
        <v>106.7</v>
      </c>
      <c r="L51" s="151">
        <v>105.3</v>
      </c>
    </row>
    <row r="52" spans="1:12" s="17" customFormat="1">
      <c r="A52" s="339">
        <v>263</v>
      </c>
      <c r="B52" s="577" t="s">
        <v>282</v>
      </c>
      <c r="C52" s="152"/>
      <c r="D52" s="152"/>
      <c r="E52" s="152"/>
      <c r="F52" s="83">
        <v>82</v>
      </c>
      <c r="G52" s="85">
        <v>67</v>
      </c>
      <c r="H52" s="151">
        <v>107</v>
      </c>
      <c r="I52" s="151">
        <v>105.82</v>
      </c>
      <c r="J52" s="151">
        <v>99.83</v>
      </c>
      <c r="K52" s="151">
        <v>96.96</v>
      </c>
      <c r="L52" s="151">
        <v>95.7</v>
      </c>
    </row>
    <row r="53" spans="1:12" s="17" customFormat="1">
      <c r="A53" s="339"/>
      <c r="B53" s="577" t="s">
        <v>280</v>
      </c>
      <c r="C53" s="152"/>
      <c r="D53" s="152"/>
      <c r="E53" s="152"/>
      <c r="F53" s="83">
        <v>20</v>
      </c>
      <c r="G53" s="85">
        <v>8.3000000000000007</v>
      </c>
      <c r="H53" s="151">
        <v>10.7</v>
      </c>
      <c r="I53" s="151">
        <v>10.59</v>
      </c>
      <c r="J53" s="151">
        <v>9.99</v>
      </c>
      <c r="K53" s="151">
        <v>9.7100000000000009</v>
      </c>
      <c r="L53" s="151">
        <v>9.58</v>
      </c>
    </row>
    <row r="54" spans="1:12" s="17" customFormat="1">
      <c r="A54" s="339">
        <v>31</v>
      </c>
      <c r="B54" s="330" t="s">
        <v>265</v>
      </c>
      <c r="C54" s="152"/>
      <c r="D54" s="152">
        <v>98</v>
      </c>
      <c r="E54" s="160" t="s">
        <v>128</v>
      </c>
      <c r="F54" s="132" t="s">
        <v>128</v>
      </c>
      <c r="G54" s="115" t="s">
        <v>128</v>
      </c>
      <c r="H54" s="153" t="s">
        <v>128</v>
      </c>
      <c r="I54" s="153" t="s">
        <v>128</v>
      </c>
      <c r="J54" s="153" t="s">
        <v>128</v>
      </c>
      <c r="K54" s="153" t="s">
        <v>128</v>
      </c>
      <c r="L54" s="153" t="s">
        <v>128</v>
      </c>
    </row>
    <row r="55" spans="1:12" s="17" customFormat="1">
      <c r="A55" s="339">
        <v>9</v>
      </c>
      <c r="B55" s="330" t="s">
        <v>277</v>
      </c>
      <c r="C55" s="152"/>
      <c r="D55" s="152">
        <v>19.2</v>
      </c>
      <c r="E55" s="160" t="s">
        <v>128</v>
      </c>
      <c r="F55" s="132" t="s">
        <v>128</v>
      </c>
      <c r="G55" s="115" t="s">
        <v>128</v>
      </c>
      <c r="H55" s="153" t="s">
        <v>128</v>
      </c>
      <c r="I55" s="153" t="s">
        <v>128</v>
      </c>
      <c r="J55" s="153" t="s">
        <v>128</v>
      </c>
      <c r="K55" s="153" t="s">
        <v>128</v>
      </c>
      <c r="L55" s="153" t="s">
        <v>128</v>
      </c>
    </row>
    <row r="56" spans="1:12" s="17" customFormat="1">
      <c r="A56" s="339"/>
      <c r="B56" s="330"/>
      <c r="C56" s="152"/>
      <c r="D56" s="152"/>
      <c r="E56" s="152"/>
      <c r="F56" s="83"/>
      <c r="G56" s="85"/>
      <c r="H56" s="151"/>
      <c r="I56" s="161"/>
      <c r="J56" s="161"/>
      <c r="K56" s="161"/>
      <c r="L56" s="161"/>
    </row>
    <row r="57" spans="1:12" s="13" customFormat="1">
      <c r="A57" s="337"/>
      <c r="B57" s="328" t="s">
        <v>283</v>
      </c>
      <c r="C57" s="150">
        <v>1370.2</v>
      </c>
      <c r="D57" s="150">
        <v>1382</v>
      </c>
      <c r="E57" s="150">
        <v>1574.2</v>
      </c>
      <c r="F57" s="82">
        <v>667.5</v>
      </c>
      <c r="G57" s="81">
        <v>631.6</v>
      </c>
      <c r="H57" s="336">
        <v>665.8</v>
      </c>
      <c r="I57" s="149">
        <v>658.4</v>
      </c>
      <c r="J57" s="149">
        <v>621.20000000000005</v>
      </c>
      <c r="K57" s="149">
        <v>603.29999999999995</v>
      </c>
      <c r="L57" s="149">
        <v>595.5</v>
      </c>
    </row>
    <row r="58" spans="1:12" s="16" customFormat="1">
      <c r="A58" s="339">
        <v>21</v>
      </c>
      <c r="B58" s="330" t="s">
        <v>256</v>
      </c>
      <c r="C58" s="155">
        <v>4</v>
      </c>
      <c r="D58" s="155">
        <v>275.60000000000002</v>
      </c>
      <c r="E58" s="155">
        <v>306.89999999999998</v>
      </c>
      <c r="F58" s="83">
        <v>298</v>
      </c>
      <c r="G58" s="85">
        <v>312.8</v>
      </c>
      <c r="H58" s="151">
        <v>267.8</v>
      </c>
      <c r="I58" s="151">
        <v>264.89999999999998</v>
      </c>
      <c r="J58" s="151">
        <v>249.9</v>
      </c>
      <c r="K58" s="151">
        <v>242.7</v>
      </c>
      <c r="L58" s="151">
        <v>239.5</v>
      </c>
    </row>
    <row r="59" spans="1:12" s="16" customFormat="1">
      <c r="A59" s="339">
        <v>211</v>
      </c>
      <c r="B59" s="577" t="s">
        <v>257</v>
      </c>
      <c r="C59" s="152">
        <v>3.9</v>
      </c>
      <c r="D59" s="152">
        <v>251.90000000000003</v>
      </c>
      <c r="E59" s="152">
        <v>277</v>
      </c>
      <c r="F59" s="83">
        <v>255.6</v>
      </c>
      <c r="G59" s="85">
        <v>270</v>
      </c>
      <c r="H59" s="153" t="s">
        <v>128</v>
      </c>
      <c r="I59" s="153" t="s">
        <v>128</v>
      </c>
      <c r="J59" s="153" t="s">
        <v>128</v>
      </c>
      <c r="K59" s="153" t="s">
        <v>128</v>
      </c>
      <c r="L59" s="153" t="s">
        <v>128</v>
      </c>
    </row>
    <row r="60" spans="1:12" s="16" customFormat="1">
      <c r="A60" s="339"/>
      <c r="B60" s="577" t="s">
        <v>258</v>
      </c>
      <c r="C60" s="152"/>
      <c r="D60" s="152"/>
      <c r="E60" s="152"/>
      <c r="F60" s="83">
        <v>9.8000000000000007</v>
      </c>
      <c r="G60" s="85">
        <v>6.7</v>
      </c>
      <c r="H60" s="151">
        <v>262.39999999999998</v>
      </c>
      <c r="I60" s="151">
        <v>259.47000000000003</v>
      </c>
      <c r="J60" s="151">
        <v>244.81</v>
      </c>
      <c r="K60" s="151">
        <v>237.77</v>
      </c>
      <c r="L60" s="151">
        <v>234.67</v>
      </c>
    </row>
    <row r="61" spans="1:12" s="16" customFormat="1">
      <c r="A61" s="339"/>
      <c r="B61" s="577" t="s">
        <v>259</v>
      </c>
      <c r="C61" s="152"/>
      <c r="D61" s="152"/>
      <c r="E61" s="152"/>
      <c r="F61" s="83">
        <v>8.1</v>
      </c>
      <c r="G61" s="85">
        <v>9.6</v>
      </c>
      <c r="H61" s="151">
        <v>3.7</v>
      </c>
      <c r="I61" s="151">
        <v>3.7</v>
      </c>
      <c r="J61" s="151">
        <v>3.49</v>
      </c>
      <c r="K61" s="151">
        <v>3.39</v>
      </c>
      <c r="L61" s="151">
        <v>3.35</v>
      </c>
    </row>
    <row r="62" spans="1:12" s="16" customFormat="1">
      <c r="A62" s="339">
        <v>212</v>
      </c>
      <c r="B62" s="577" t="s">
        <v>260</v>
      </c>
      <c r="C62" s="152">
        <v>0.1</v>
      </c>
      <c r="D62" s="152">
        <v>23.7</v>
      </c>
      <c r="E62" s="152">
        <v>29.9</v>
      </c>
      <c r="F62" s="83">
        <v>24.6</v>
      </c>
      <c r="G62" s="85">
        <v>26.5</v>
      </c>
      <c r="H62" s="151">
        <v>1.7</v>
      </c>
      <c r="I62" s="151">
        <v>1.69</v>
      </c>
      <c r="J62" s="151">
        <v>1.59</v>
      </c>
      <c r="K62" s="151">
        <v>1.55</v>
      </c>
      <c r="L62" s="151">
        <v>1.53</v>
      </c>
    </row>
    <row r="63" spans="1:12" s="16" customFormat="1">
      <c r="A63" s="339">
        <v>22</v>
      </c>
      <c r="B63" s="330" t="s">
        <v>261</v>
      </c>
      <c r="C63" s="155">
        <v>77.7</v>
      </c>
      <c r="D63" s="155">
        <v>203.7</v>
      </c>
      <c r="E63" s="155">
        <v>295.10000000000002</v>
      </c>
      <c r="F63" s="83">
        <v>185.5</v>
      </c>
      <c r="G63" s="85">
        <v>179.5</v>
      </c>
      <c r="H63" s="151">
        <v>175.3</v>
      </c>
      <c r="I63" s="151">
        <v>173.3</v>
      </c>
      <c r="J63" s="151">
        <v>163.5</v>
      </c>
      <c r="K63" s="151">
        <v>158.80000000000001</v>
      </c>
      <c r="L63" s="151">
        <v>156.80000000000001</v>
      </c>
    </row>
    <row r="64" spans="1:12" s="16" customFormat="1">
      <c r="A64" s="339">
        <v>26</v>
      </c>
      <c r="B64" s="330" t="s">
        <v>262</v>
      </c>
      <c r="C64" s="155">
        <v>479.5</v>
      </c>
      <c r="D64" s="155">
        <v>122.4</v>
      </c>
      <c r="E64" s="155">
        <v>28.6</v>
      </c>
      <c r="F64" s="83">
        <v>23.5</v>
      </c>
      <c r="G64" s="85">
        <v>17.7</v>
      </c>
      <c r="H64" s="151">
        <v>30.7</v>
      </c>
      <c r="I64" s="151">
        <v>30.3</v>
      </c>
      <c r="J64" s="151">
        <v>28.6</v>
      </c>
      <c r="K64" s="151">
        <v>27.8</v>
      </c>
      <c r="L64" s="151">
        <v>27.4</v>
      </c>
    </row>
    <row r="65" spans="1:12" s="17" customFormat="1">
      <c r="A65" s="339">
        <v>27</v>
      </c>
      <c r="B65" s="330" t="s">
        <v>263</v>
      </c>
      <c r="C65" s="152"/>
      <c r="D65" s="152"/>
      <c r="E65" s="152"/>
      <c r="F65" s="132" t="s">
        <v>128</v>
      </c>
      <c r="G65" s="85">
        <v>9.1</v>
      </c>
      <c r="H65" s="151">
        <v>13.6</v>
      </c>
      <c r="I65" s="151">
        <v>13.4</v>
      </c>
      <c r="J65" s="151">
        <v>12.7</v>
      </c>
      <c r="K65" s="151">
        <v>12.3</v>
      </c>
      <c r="L65" s="151">
        <v>12.1</v>
      </c>
    </row>
    <row r="66" spans="1:12" s="17" customFormat="1">
      <c r="A66" s="339">
        <v>28</v>
      </c>
      <c r="B66" s="330" t="s">
        <v>264</v>
      </c>
      <c r="C66" s="155">
        <v>13.5</v>
      </c>
      <c r="D66" s="155">
        <v>3.4</v>
      </c>
      <c r="E66" s="155">
        <v>67.8</v>
      </c>
      <c r="F66" s="83">
        <v>6.7</v>
      </c>
      <c r="G66" s="85">
        <v>112.5</v>
      </c>
      <c r="H66" s="151">
        <v>16.3</v>
      </c>
      <c r="I66" s="151">
        <v>16.100000000000001</v>
      </c>
      <c r="J66" s="151">
        <v>15.2</v>
      </c>
      <c r="K66" s="151">
        <v>14.8</v>
      </c>
      <c r="L66" s="151">
        <v>14.6</v>
      </c>
    </row>
    <row r="67" spans="1:12" s="16" customFormat="1">
      <c r="A67" s="339">
        <v>31</v>
      </c>
      <c r="B67" s="330" t="s">
        <v>265</v>
      </c>
      <c r="C67" s="155">
        <v>795.5</v>
      </c>
      <c r="D67" s="155">
        <v>777</v>
      </c>
      <c r="E67" s="155">
        <v>875.8</v>
      </c>
      <c r="F67" s="83">
        <v>153.80000000000001</v>
      </c>
      <c r="G67" s="115" t="s">
        <v>128</v>
      </c>
      <c r="H67" s="151">
        <v>162.1</v>
      </c>
      <c r="I67" s="151">
        <v>160.30000000000001</v>
      </c>
      <c r="J67" s="151">
        <v>151.19999999999999</v>
      </c>
      <c r="K67" s="151">
        <v>146.9</v>
      </c>
      <c r="L67" s="151">
        <v>145</v>
      </c>
    </row>
    <row r="68" spans="1:12" s="16" customFormat="1">
      <c r="A68" s="339">
        <v>311</v>
      </c>
      <c r="B68" s="577" t="s">
        <v>266</v>
      </c>
      <c r="C68" s="152"/>
      <c r="D68" s="152"/>
      <c r="E68" s="152"/>
      <c r="F68" s="132" t="s">
        <v>128</v>
      </c>
      <c r="G68" s="115" t="s">
        <v>128</v>
      </c>
      <c r="H68" s="151">
        <v>4.5</v>
      </c>
      <c r="I68" s="151">
        <v>4.4800000000000004</v>
      </c>
      <c r="J68" s="151">
        <v>4.22</v>
      </c>
      <c r="K68" s="151">
        <v>4.0999999999999996</v>
      </c>
      <c r="L68" s="151">
        <v>4.05</v>
      </c>
    </row>
    <row r="69" spans="1:12" s="16" customFormat="1">
      <c r="A69" s="339"/>
      <c r="B69" s="577" t="s">
        <v>269</v>
      </c>
      <c r="C69" s="152"/>
      <c r="D69" s="152"/>
      <c r="E69" s="152"/>
      <c r="F69" s="83">
        <v>140.4</v>
      </c>
      <c r="G69" s="115" t="s">
        <v>128</v>
      </c>
      <c r="H69" s="151">
        <v>154.69999999999999</v>
      </c>
      <c r="I69" s="151">
        <v>152.97</v>
      </c>
      <c r="J69" s="151">
        <v>144.32</v>
      </c>
      <c r="K69" s="151">
        <v>140.16999999999999</v>
      </c>
      <c r="L69" s="151">
        <v>138.35</v>
      </c>
    </row>
    <row r="70" spans="1:12" s="16" customFormat="1">
      <c r="A70" s="339"/>
      <c r="B70" s="577" t="s">
        <v>270</v>
      </c>
      <c r="C70" s="152"/>
      <c r="D70" s="152"/>
      <c r="E70" s="152"/>
      <c r="F70" s="83">
        <v>8.5</v>
      </c>
      <c r="G70" s="115" t="s">
        <v>128</v>
      </c>
      <c r="H70" s="153" t="s">
        <v>128</v>
      </c>
      <c r="I70" s="153" t="s">
        <v>128</v>
      </c>
      <c r="J70" s="153" t="s">
        <v>128</v>
      </c>
      <c r="K70" s="153" t="s">
        <v>128</v>
      </c>
      <c r="L70" s="153" t="s">
        <v>128</v>
      </c>
    </row>
    <row r="71" spans="1:12" s="16" customFormat="1">
      <c r="A71" s="339"/>
      <c r="B71" s="577" t="s">
        <v>273</v>
      </c>
      <c r="C71" s="152"/>
      <c r="D71" s="152"/>
      <c r="E71" s="152"/>
      <c r="F71" s="83">
        <v>2.6</v>
      </c>
      <c r="G71" s="115" t="s">
        <v>128</v>
      </c>
      <c r="H71" s="151">
        <v>2.2000000000000002</v>
      </c>
      <c r="I71" s="151">
        <v>2.2200000000000002</v>
      </c>
      <c r="J71" s="151">
        <v>2.09</v>
      </c>
      <c r="K71" s="151">
        <v>2.0299999999999998</v>
      </c>
      <c r="L71" s="151">
        <v>2.0099999999999998</v>
      </c>
    </row>
    <row r="72" spans="1:12" s="16" customFormat="1">
      <c r="A72" s="339"/>
      <c r="B72" s="577" t="s">
        <v>274</v>
      </c>
      <c r="C72" s="152"/>
      <c r="D72" s="152"/>
      <c r="E72" s="152"/>
      <c r="F72" s="132" t="s">
        <v>128</v>
      </c>
      <c r="G72" s="115" t="s">
        <v>128</v>
      </c>
      <c r="H72" s="151">
        <v>0.2</v>
      </c>
      <c r="I72" s="151">
        <v>0.2</v>
      </c>
      <c r="J72" s="151">
        <v>0.19</v>
      </c>
      <c r="K72" s="151">
        <v>0.18</v>
      </c>
      <c r="L72" s="151">
        <v>0.18</v>
      </c>
    </row>
    <row r="73" spans="1:12" s="16" customFormat="1">
      <c r="A73" s="339"/>
      <c r="B73" s="577" t="s">
        <v>275</v>
      </c>
      <c r="C73" s="152"/>
      <c r="D73" s="152"/>
      <c r="E73" s="152"/>
      <c r="F73" s="83">
        <v>2.2999999999999998</v>
      </c>
      <c r="G73" s="115" t="s">
        <v>128</v>
      </c>
      <c r="H73" s="151">
        <v>0.5</v>
      </c>
      <c r="I73" s="151">
        <v>0.45</v>
      </c>
      <c r="J73" s="151">
        <v>0.42</v>
      </c>
      <c r="K73" s="151">
        <v>0.41</v>
      </c>
      <c r="L73" s="151">
        <v>0.41</v>
      </c>
    </row>
    <row r="74" spans="1:12" s="16" customFormat="1">
      <c r="A74" s="339"/>
      <c r="B74" s="330"/>
      <c r="C74" s="152"/>
      <c r="D74" s="152"/>
      <c r="E74" s="152"/>
      <c r="F74" s="83"/>
      <c r="G74" s="85"/>
      <c r="H74" s="151"/>
      <c r="I74" s="161"/>
      <c r="J74" s="161"/>
      <c r="K74" s="161"/>
      <c r="L74" s="161"/>
    </row>
    <row r="75" spans="1:12" s="44" customFormat="1">
      <c r="A75" s="337"/>
      <c r="B75" s="328" t="s">
        <v>284</v>
      </c>
      <c r="C75" s="165">
        <v>452.3</v>
      </c>
      <c r="D75" s="165">
        <v>521.1</v>
      </c>
      <c r="E75" s="165">
        <v>933.1</v>
      </c>
      <c r="F75" s="82">
        <v>1082.0999999999999</v>
      </c>
      <c r="G75" s="81">
        <v>1479.6</v>
      </c>
      <c r="H75" s="149">
        <v>1382.9</v>
      </c>
      <c r="I75" s="149">
        <v>1367.6</v>
      </c>
      <c r="J75" s="149">
        <v>1290.3</v>
      </c>
      <c r="K75" s="149">
        <v>1253.2</v>
      </c>
      <c r="L75" s="149">
        <v>1236.9000000000001</v>
      </c>
    </row>
    <row r="76" spans="1:12" s="16" customFormat="1">
      <c r="A76" s="339"/>
      <c r="B76" s="330" t="s">
        <v>261</v>
      </c>
      <c r="C76" s="152"/>
      <c r="D76" s="152"/>
      <c r="E76" s="152"/>
      <c r="F76" s="83">
        <v>4.8</v>
      </c>
      <c r="G76" s="85">
        <v>35.9</v>
      </c>
      <c r="H76" s="151">
        <v>17.2</v>
      </c>
      <c r="I76" s="151">
        <v>17.04</v>
      </c>
      <c r="J76" s="151">
        <v>16.079999999999998</v>
      </c>
      <c r="K76" s="151">
        <v>15.62</v>
      </c>
      <c r="L76" s="151">
        <v>15.41</v>
      </c>
    </row>
    <row r="77" spans="1:12" s="16" customFormat="1">
      <c r="A77" s="339">
        <v>24</v>
      </c>
      <c r="B77" s="330" t="s">
        <v>285</v>
      </c>
      <c r="C77" s="152">
        <v>452.3</v>
      </c>
      <c r="D77" s="152">
        <v>521.1</v>
      </c>
      <c r="E77" s="152">
        <v>933.1</v>
      </c>
      <c r="F77" s="83">
        <v>1077.3</v>
      </c>
      <c r="G77" s="85">
        <v>1443.7</v>
      </c>
      <c r="H77" s="151">
        <v>1365.7</v>
      </c>
      <c r="I77" s="151">
        <v>1350.6</v>
      </c>
      <c r="J77" s="151">
        <v>1274.2</v>
      </c>
      <c r="K77" s="151">
        <v>1237.5999999999999</v>
      </c>
      <c r="L77" s="151">
        <v>1221.5</v>
      </c>
    </row>
    <row r="78" spans="1:12" s="16" customFormat="1">
      <c r="A78" s="339">
        <v>241</v>
      </c>
      <c r="B78" s="330" t="s">
        <v>482</v>
      </c>
      <c r="C78" s="152">
        <v>38.1</v>
      </c>
      <c r="D78" s="152">
        <v>42.3</v>
      </c>
      <c r="E78" s="152">
        <v>92.7</v>
      </c>
      <c r="F78" s="83">
        <v>65.5</v>
      </c>
      <c r="G78" s="85">
        <v>267.2</v>
      </c>
      <c r="H78" s="151">
        <v>167.9</v>
      </c>
      <c r="I78" s="151">
        <v>166.06</v>
      </c>
      <c r="J78" s="151">
        <v>156.68</v>
      </c>
      <c r="K78" s="151">
        <v>152.16999999999999</v>
      </c>
      <c r="L78" s="151">
        <v>150.19</v>
      </c>
    </row>
    <row r="79" spans="1:12" s="16" customFormat="1">
      <c r="A79" s="339">
        <v>242</v>
      </c>
      <c r="B79" s="577" t="s">
        <v>286</v>
      </c>
      <c r="C79" s="152">
        <v>414.2</v>
      </c>
      <c r="D79" s="152">
        <v>478.9</v>
      </c>
      <c r="E79" s="152">
        <v>840.4</v>
      </c>
      <c r="F79" s="83">
        <v>1011.8</v>
      </c>
      <c r="G79" s="85">
        <v>1176.5</v>
      </c>
      <c r="H79" s="151">
        <v>1197.8</v>
      </c>
      <c r="I79" s="151">
        <v>1184.52</v>
      </c>
      <c r="J79" s="151">
        <v>1117.56</v>
      </c>
      <c r="K79" s="151">
        <v>1085.42</v>
      </c>
      <c r="L79" s="151">
        <v>1071.31</v>
      </c>
    </row>
    <row r="80" spans="1:12" s="16" customFormat="1">
      <c r="A80" s="339"/>
      <c r="B80" s="330"/>
      <c r="C80" s="152"/>
      <c r="D80" s="152"/>
      <c r="E80" s="152"/>
      <c r="F80" s="83"/>
      <c r="G80" s="85"/>
      <c r="H80" s="151"/>
      <c r="I80" s="151"/>
      <c r="J80" s="151"/>
      <c r="K80" s="151"/>
      <c r="L80" s="151"/>
    </row>
    <row r="81" spans="1:12" s="44" customFormat="1">
      <c r="A81" s="337"/>
      <c r="B81" s="328" t="s">
        <v>287</v>
      </c>
      <c r="C81" s="150"/>
      <c r="D81" s="150"/>
      <c r="E81" s="150"/>
      <c r="F81" s="82">
        <v>707.25</v>
      </c>
      <c r="G81" s="81">
        <v>930.1</v>
      </c>
      <c r="H81" s="149">
        <v>475.1</v>
      </c>
      <c r="I81" s="149">
        <v>469.85</v>
      </c>
      <c r="J81" s="149">
        <v>443.29</v>
      </c>
      <c r="K81" s="149">
        <v>430.54</v>
      </c>
      <c r="L81" s="149">
        <v>424.94</v>
      </c>
    </row>
    <row r="82" spans="1:12" s="16" customFormat="1">
      <c r="A82" s="339"/>
      <c r="B82" s="330"/>
      <c r="C82" s="152"/>
      <c r="D82" s="152"/>
      <c r="E82" s="152"/>
      <c r="F82" s="83"/>
      <c r="G82" s="85"/>
      <c r="H82" s="151"/>
      <c r="I82" s="151"/>
      <c r="J82" s="151"/>
      <c r="K82" s="151"/>
      <c r="L82" s="151"/>
    </row>
    <row r="83" spans="1:12" s="13" customFormat="1">
      <c r="A83" s="337"/>
      <c r="B83" s="328" t="s">
        <v>262</v>
      </c>
      <c r="C83" s="150"/>
      <c r="D83" s="150"/>
      <c r="E83" s="150"/>
      <c r="F83" s="82">
        <v>819.5</v>
      </c>
      <c r="G83" s="81">
        <v>1134.0999999999999</v>
      </c>
      <c r="H83" s="149">
        <v>866.9</v>
      </c>
      <c r="I83" s="149">
        <v>779.1</v>
      </c>
      <c r="J83" s="149">
        <v>735.1</v>
      </c>
      <c r="K83" s="149">
        <v>714</v>
      </c>
      <c r="L83" s="149">
        <v>704.7</v>
      </c>
    </row>
    <row r="84" spans="1:12" s="16" customFormat="1">
      <c r="A84" s="339"/>
      <c r="B84" s="330" t="s">
        <v>288</v>
      </c>
      <c r="C84" s="152"/>
      <c r="D84" s="152"/>
      <c r="E84" s="152"/>
      <c r="F84" s="83">
        <v>778.8</v>
      </c>
      <c r="G84" s="85">
        <v>998.7</v>
      </c>
      <c r="H84" s="151">
        <v>945.9</v>
      </c>
      <c r="I84" s="151">
        <v>935.44</v>
      </c>
      <c r="J84" s="151">
        <v>882.56</v>
      </c>
      <c r="K84" s="151">
        <v>857.18</v>
      </c>
      <c r="L84" s="151">
        <v>846.03</v>
      </c>
    </row>
    <row r="85" spans="1:12" s="16" customFormat="1">
      <c r="A85" s="339"/>
      <c r="B85" s="577" t="s">
        <v>455</v>
      </c>
      <c r="C85" s="152"/>
      <c r="D85" s="152"/>
      <c r="E85" s="152"/>
      <c r="F85" s="83">
        <v>505</v>
      </c>
      <c r="G85" s="85">
        <v>549.70000000000005</v>
      </c>
      <c r="H85" s="153" t="s">
        <v>128</v>
      </c>
      <c r="I85" s="153" t="s">
        <v>128</v>
      </c>
      <c r="J85" s="153" t="s">
        <v>128</v>
      </c>
      <c r="K85" s="153" t="s">
        <v>128</v>
      </c>
      <c r="L85" s="153" t="s">
        <v>128</v>
      </c>
    </row>
    <row r="86" spans="1:12" s="16" customFormat="1">
      <c r="A86" s="339"/>
      <c r="B86" s="577" t="s">
        <v>457</v>
      </c>
      <c r="C86" s="152"/>
      <c r="D86" s="152"/>
      <c r="E86" s="152"/>
      <c r="F86" s="132" t="s">
        <v>128</v>
      </c>
      <c r="G86" s="85">
        <v>12.4</v>
      </c>
      <c r="H86" s="153" t="s">
        <v>128</v>
      </c>
      <c r="I86" s="153" t="s">
        <v>128</v>
      </c>
      <c r="J86" s="153" t="s">
        <v>128</v>
      </c>
      <c r="K86" s="153" t="s">
        <v>128</v>
      </c>
      <c r="L86" s="153" t="s">
        <v>128</v>
      </c>
    </row>
    <row r="87" spans="1:12" s="17" customFormat="1">
      <c r="A87" s="339"/>
      <c r="B87" s="577" t="s">
        <v>456</v>
      </c>
      <c r="C87" s="152"/>
      <c r="D87" s="152"/>
      <c r="E87" s="152"/>
      <c r="F87" s="83">
        <v>505</v>
      </c>
      <c r="G87" s="85">
        <v>537.29999999999995</v>
      </c>
      <c r="H87" s="151">
        <v>945.9</v>
      </c>
      <c r="I87" s="151">
        <v>935.44</v>
      </c>
      <c r="J87" s="151">
        <v>882.56</v>
      </c>
      <c r="K87" s="151">
        <v>857.18</v>
      </c>
      <c r="L87" s="151">
        <v>846.03</v>
      </c>
    </row>
    <row r="88" spans="1:12" s="16" customFormat="1">
      <c r="A88" s="339"/>
      <c r="B88" s="577" t="s">
        <v>458</v>
      </c>
      <c r="C88" s="152"/>
      <c r="D88" s="152"/>
      <c r="E88" s="152"/>
      <c r="F88" s="83">
        <v>273.8</v>
      </c>
      <c r="G88" s="85">
        <v>449</v>
      </c>
      <c r="H88" s="153" t="s">
        <v>128</v>
      </c>
      <c r="I88" s="153" t="s">
        <v>128</v>
      </c>
      <c r="J88" s="153" t="s">
        <v>128</v>
      </c>
      <c r="K88" s="153" t="s">
        <v>128</v>
      </c>
      <c r="L88" s="153" t="s">
        <v>128</v>
      </c>
    </row>
    <row r="89" spans="1:12" s="16" customFormat="1">
      <c r="A89" s="339"/>
      <c r="B89" s="577" t="s">
        <v>457</v>
      </c>
      <c r="C89" s="152"/>
      <c r="D89" s="152"/>
      <c r="E89" s="152"/>
      <c r="F89" s="132" t="s">
        <v>128</v>
      </c>
      <c r="G89" s="85">
        <v>25.1</v>
      </c>
      <c r="H89" s="153" t="s">
        <v>128</v>
      </c>
      <c r="I89" s="153" t="s">
        <v>128</v>
      </c>
      <c r="J89" s="153" t="s">
        <v>128</v>
      </c>
      <c r="K89" s="153" t="s">
        <v>128</v>
      </c>
      <c r="L89" s="153" t="s">
        <v>128</v>
      </c>
    </row>
    <row r="90" spans="1:12" s="16" customFormat="1">
      <c r="A90" s="339"/>
      <c r="B90" s="577" t="s">
        <v>456</v>
      </c>
      <c r="C90" s="152"/>
      <c r="D90" s="152"/>
      <c r="E90" s="152"/>
      <c r="F90" s="83">
        <v>273.8</v>
      </c>
      <c r="G90" s="85">
        <v>423.9</v>
      </c>
      <c r="H90" s="153" t="s">
        <v>128</v>
      </c>
      <c r="I90" s="153" t="s">
        <v>128</v>
      </c>
      <c r="J90" s="153" t="s">
        <v>128</v>
      </c>
      <c r="K90" s="153" t="s">
        <v>128</v>
      </c>
      <c r="L90" s="153" t="s">
        <v>128</v>
      </c>
    </row>
    <row r="91" spans="1:12" s="17" customFormat="1">
      <c r="A91" s="339"/>
      <c r="B91" s="330" t="s">
        <v>289</v>
      </c>
      <c r="C91" s="152"/>
      <c r="D91" s="152"/>
      <c r="E91" s="152"/>
      <c r="F91" s="83">
        <v>40.700000000000003</v>
      </c>
      <c r="G91" s="85">
        <v>135.4</v>
      </c>
      <c r="H91" s="153" t="s">
        <v>128</v>
      </c>
      <c r="I91" s="153" t="s">
        <v>128</v>
      </c>
      <c r="J91" s="153" t="s">
        <v>128</v>
      </c>
      <c r="K91" s="153" t="s">
        <v>128</v>
      </c>
      <c r="L91" s="153" t="s">
        <v>128</v>
      </c>
    </row>
    <row r="92" spans="1:12" s="16" customFormat="1">
      <c r="A92" s="339"/>
      <c r="B92" s="577" t="s">
        <v>455</v>
      </c>
      <c r="C92" s="152"/>
      <c r="D92" s="152"/>
      <c r="E92" s="152"/>
      <c r="F92" s="83">
        <v>22.4</v>
      </c>
      <c r="G92" s="85">
        <v>124.6</v>
      </c>
      <c r="H92" s="153" t="s">
        <v>128</v>
      </c>
      <c r="I92" s="153" t="s">
        <v>128</v>
      </c>
      <c r="J92" s="153" t="s">
        <v>128</v>
      </c>
      <c r="K92" s="153" t="s">
        <v>128</v>
      </c>
      <c r="L92" s="153" t="s">
        <v>128</v>
      </c>
    </row>
    <row r="93" spans="1:12" s="16" customFormat="1">
      <c r="A93" s="339"/>
      <c r="B93" s="577" t="s">
        <v>457</v>
      </c>
      <c r="C93" s="152"/>
      <c r="D93" s="152"/>
      <c r="E93" s="152"/>
      <c r="F93" s="132" t="s">
        <v>128</v>
      </c>
      <c r="G93" s="85">
        <v>53.1</v>
      </c>
      <c r="H93" s="153" t="s">
        <v>128</v>
      </c>
      <c r="I93" s="153" t="s">
        <v>128</v>
      </c>
      <c r="J93" s="153" t="s">
        <v>128</v>
      </c>
      <c r="K93" s="153" t="s">
        <v>128</v>
      </c>
      <c r="L93" s="153" t="s">
        <v>128</v>
      </c>
    </row>
    <row r="94" spans="1:12" s="16" customFormat="1">
      <c r="A94" s="339"/>
      <c r="B94" s="577" t="s">
        <v>456</v>
      </c>
      <c r="C94" s="152"/>
      <c r="D94" s="152"/>
      <c r="E94" s="152"/>
      <c r="F94" s="132" t="s">
        <v>128</v>
      </c>
      <c r="G94" s="85">
        <v>71.5</v>
      </c>
      <c r="H94" s="153" t="s">
        <v>128</v>
      </c>
      <c r="I94" s="153" t="s">
        <v>128</v>
      </c>
      <c r="J94" s="153" t="s">
        <v>128</v>
      </c>
      <c r="K94" s="153" t="s">
        <v>128</v>
      </c>
      <c r="L94" s="153" t="s">
        <v>128</v>
      </c>
    </row>
    <row r="95" spans="1:12" s="16" customFormat="1">
      <c r="A95" s="339"/>
      <c r="B95" s="577" t="s">
        <v>458</v>
      </c>
      <c r="C95" s="152"/>
      <c r="D95" s="152"/>
      <c r="E95" s="152"/>
      <c r="F95" s="83">
        <v>18.3</v>
      </c>
      <c r="G95" s="85">
        <v>10.8</v>
      </c>
      <c r="H95" s="153" t="s">
        <v>128</v>
      </c>
      <c r="I95" s="153" t="s">
        <v>128</v>
      </c>
      <c r="J95" s="153" t="s">
        <v>128</v>
      </c>
      <c r="K95" s="153" t="s">
        <v>128</v>
      </c>
      <c r="L95" s="153" t="s">
        <v>128</v>
      </c>
    </row>
    <row r="96" spans="1:12" s="16" customFormat="1">
      <c r="A96" s="341"/>
      <c r="B96" s="577" t="s">
        <v>457</v>
      </c>
      <c r="C96" s="152"/>
      <c r="D96" s="152"/>
      <c r="E96" s="152"/>
      <c r="F96" s="83">
        <v>18.3</v>
      </c>
      <c r="G96" s="115" t="s">
        <v>128</v>
      </c>
      <c r="H96" s="153" t="s">
        <v>128</v>
      </c>
      <c r="I96" s="153" t="s">
        <v>128</v>
      </c>
      <c r="J96" s="153" t="s">
        <v>128</v>
      </c>
      <c r="K96" s="153" t="s">
        <v>128</v>
      </c>
      <c r="L96" s="153" t="s">
        <v>128</v>
      </c>
    </row>
    <row r="97" spans="1:12" s="16" customFormat="1">
      <c r="A97" s="341"/>
      <c r="B97" s="577" t="s">
        <v>456</v>
      </c>
      <c r="C97" s="152"/>
      <c r="D97" s="152"/>
      <c r="E97" s="152"/>
      <c r="F97" s="132" t="s">
        <v>128</v>
      </c>
      <c r="G97" s="85">
        <v>10.8</v>
      </c>
      <c r="H97" s="153" t="s">
        <v>128</v>
      </c>
      <c r="I97" s="153" t="s">
        <v>128</v>
      </c>
      <c r="J97" s="153" t="s">
        <v>128</v>
      </c>
      <c r="K97" s="153" t="s">
        <v>128</v>
      </c>
      <c r="L97" s="153" t="s">
        <v>128</v>
      </c>
    </row>
    <row r="98" spans="1:12" s="16" customFormat="1">
      <c r="A98" s="341"/>
      <c r="B98" s="330" t="s">
        <v>290</v>
      </c>
      <c r="C98" s="152"/>
      <c r="D98" s="152"/>
      <c r="E98" s="152"/>
      <c r="F98" s="132" t="s">
        <v>128</v>
      </c>
      <c r="G98" s="85">
        <v>379.1</v>
      </c>
      <c r="H98" s="151">
        <v>-79</v>
      </c>
      <c r="I98" s="151">
        <v>78.14</v>
      </c>
      <c r="J98" s="151">
        <v>73.73</v>
      </c>
      <c r="K98" s="151">
        <v>71.61</v>
      </c>
      <c r="L98" s="151">
        <v>70.680000000000007</v>
      </c>
    </row>
    <row r="99" spans="1:12" s="16" customFormat="1">
      <c r="A99" s="341"/>
      <c r="B99" s="577" t="s">
        <v>455</v>
      </c>
      <c r="C99" s="152"/>
      <c r="D99" s="152"/>
      <c r="E99" s="152"/>
      <c r="F99" s="132" t="s">
        <v>128</v>
      </c>
      <c r="G99" s="85">
        <v>379.1</v>
      </c>
      <c r="H99" s="151">
        <v>-79</v>
      </c>
      <c r="I99" s="151">
        <v>78.14</v>
      </c>
      <c r="J99" s="151">
        <v>73.73</v>
      </c>
      <c r="K99" s="151">
        <v>71.61</v>
      </c>
      <c r="L99" s="151">
        <v>70.680000000000007</v>
      </c>
    </row>
    <row r="100" spans="1:12" s="16" customFormat="1">
      <c r="A100" s="341"/>
      <c r="B100" s="577" t="s">
        <v>457</v>
      </c>
      <c r="C100" s="152"/>
      <c r="D100" s="152"/>
      <c r="E100" s="152"/>
      <c r="F100" s="132" t="s">
        <v>128</v>
      </c>
      <c r="G100" s="85">
        <v>379.1</v>
      </c>
      <c r="H100" s="151">
        <v>-79</v>
      </c>
      <c r="I100" s="151">
        <v>78.14</v>
      </c>
      <c r="J100" s="151">
        <v>73.73</v>
      </c>
      <c r="K100" s="151">
        <v>71.61</v>
      </c>
      <c r="L100" s="151">
        <v>70.680000000000007</v>
      </c>
    </row>
    <row r="101" spans="1:12" s="16" customFormat="1">
      <c r="A101" s="341"/>
      <c r="B101" s="577" t="s">
        <v>456</v>
      </c>
      <c r="C101" s="152"/>
      <c r="D101" s="152"/>
      <c r="E101" s="152"/>
      <c r="F101" s="132" t="s">
        <v>128</v>
      </c>
      <c r="G101" s="115" t="s">
        <v>128</v>
      </c>
      <c r="H101" s="153" t="s">
        <v>128</v>
      </c>
      <c r="I101" s="153" t="s">
        <v>128</v>
      </c>
      <c r="J101" s="153" t="s">
        <v>128</v>
      </c>
      <c r="K101" s="153" t="s">
        <v>128</v>
      </c>
      <c r="L101" s="153" t="s">
        <v>128</v>
      </c>
    </row>
    <row r="102" spans="1:12" s="16" customFormat="1">
      <c r="A102" s="341"/>
      <c r="B102" s="577" t="s">
        <v>458</v>
      </c>
      <c r="C102" s="152"/>
      <c r="D102" s="152"/>
      <c r="E102" s="152"/>
      <c r="F102" s="132" t="s">
        <v>128</v>
      </c>
      <c r="G102" s="115" t="s">
        <v>128</v>
      </c>
      <c r="H102" s="153" t="s">
        <v>128</v>
      </c>
      <c r="I102" s="153" t="s">
        <v>128</v>
      </c>
      <c r="J102" s="153" t="s">
        <v>128</v>
      </c>
      <c r="K102" s="153" t="s">
        <v>128</v>
      </c>
      <c r="L102" s="153" t="s">
        <v>128</v>
      </c>
    </row>
    <row r="103" spans="1:12" s="16" customFormat="1">
      <c r="A103" s="341"/>
      <c r="B103" s="577" t="s">
        <v>457</v>
      </c>
      <c r="C103" s="152"/>
      <c r="D103" s="152"/>
      <c r="E103" s="152"/>
      <c r="F103" s="132" t="s">
        <v>128</v>
      </c>
      <c r="G103" s="115" t="s">
        <v>128</v>
      </c>
      <c r="H103" s="153" t="s">
        <v>128</v>
      </c>
      <c r="I103" s="153" t="s">
        <v>128</v>
      </c>
      <c r="J103" s="153" t="s">
        <v>128</v>
      </c>
      <c r="K103" s="153" t="s">
        <v>128</v>
      </c>
      <c r="L103" s="153" t="s">
        <v>128</v>
      </c>
    </row>
    <row r="104" spans="1:12" s="16" customFormat="1">
      <c r="A104" s="341"/>
      <c r="B104" s="577" t="s">
        <v>456</v>
      </c>
      <c r="C104" s="152"/>
      <c r="D104" s="152"/>
      <c r="E104" s="152"/>
      <c r="F104" s="132" t="s">
        <v>128</v>
      </c>
      <c r="G104" s="115" t="s">
        <v>128</v>
      </c>
      <c r="H104" s="153" t="s">
        <v>128</v>
      </c>
      <c r="I104" s="153" t="s">
        <v>128</v>
      </c>
      <c r="J104" s="153" t="s">
        <v>128</v>
      </c>
      <c r="K104" s="153" t="s">
        <v>128</v>
      </c>
      <c r="L104" s="153" t="s">
        <v>128</v>
      </c>
    </row>
    <row r="105" spans="1:12" s="16" customFormat="1">
      <c r="A105" s="341"/>
      <c r="B105" s="330"/>
      <c r="C105" s="152"/>
      <c r="D105" s="152"/>
      <c r="E105" s="152"/>
      <c r="F105" s="83"/>
      <c r="G105" s="85"/>
      <c r="H105" s="151"/>
      <c r="I105" s="151"/>
      <c r="J105" s="151"/>
      <c r="K105" s="151"/>
      <c r="L105" s="151"/>
    </row>
    <row r="106" spans="1:12" s="13" customFormat="1">
      <c r="A106" s="342"/>
      <c r="B106" s="328" t="s">
        <v>553</v>
      </c>
      <c r="C106" s="150">
        <v>9943.2999999999993</v>
      </c>
      <c r="D106" s="150">
        <v>13175.8</v>
      </c>
      <c r="E106" s="150">
        <v>15454.1</v>
      </c>
      <c r="F106" s="82">
        <v>13788.84</v>
      </c>
      <c r="G106" s="81">
        <v>13834.24</v>
      </c>
      <c r="H106" s="149">
        <v>13349.63</v>
      </c>
      <c r="I106" s="149">
        <v>12978.39</v>
      </c>
      <c r="J106" s="149">
        <v>13216.12</v>
      </c>
      <c r="K106" s="149">
        <v>13425.37</v>
      </c>
      <c r="L106" s="149">
        <v>13607.16</v>
      </c>
    </row>
    <row r="107" spans="1:12" s="16" customFormat="1">
      <c r="A107" s="341"/>
      <c r="B107" s="576"/>
      <c r="C107" s="575"/>
      <c r="D107" s="575"/>
      <c r="E107" s="575"/>
      <c r="F107" s="152"/>
      <c r="G107" s="575"/>
      <c r="H107" s="575"/>
      <c r="I107" s="575"/>
      <c r="J107" s="575"/>
      <c r="K107" s="575"/>
      <c r="L107" s="99"/>
    </row>
    <row r="108" spans="1:12" s="680" customFormat="1" ht="20.25">
      <c r="A108" s="607"/>
      <c r="B108" s="692" t="s">
        <v>484</v>
      </c>
      <c r="C108" s="693"/>
      <c r="D108" s="693"/>
      <c r="E108" s="693"/>
      <c r="F108" s="693"/>
      <c r="G108" s="693"/>
      <c r="H108" s="693"/>
      <c r="I108" s="693"/>
      <c r="J108" s="693"/>
      <c r="K108" s="693"/>
      <c r="L108" s="213"/>
    </row>
    <row r="109" spans="1:12" s="680" customFormat="1" ht="12.95" customHeight="1">
      <c r="A109" s="603"/>
      <c r="B109" s="681" t="s">
        <v>254</v>
      </c>
      <c r="C109" s="586">
        <v>2012</v>
      </c>
      <c r="D109" s="586">
        <v>2013</v>
      </c>
      <c r="E109" s="586">
        <v>2014</v>
      </c>
      <c r="F109" s="725"/>
      <c r="G109" s="665">
        <v>2016</v>
      </c>
      <c r="H109" s="665">
        <v>2017</v>
      </c>
      <c r="I109" s="665">
        <v>2018</v>
      </c>
      <c r="J109" s="665">
        <v>2019</v>
      </c>
      <c r="K109" s="665">
        <v>2020</v>
      </c>
    </row>
    <row r="110" spans="1:12" s="680" customFormat="1" ht="12.95" customHeight="1">
      <c r="A110" s="603"/>
      <c r="B110" s="683" t="s">
        <v>180</v>
      </c>
      <c r="C110" s="588" t="s">
        <v>89</v>
      </c>
      <c r="D110" s="588" t="s">
        <v>89</v>
      </c>
      <c r="E110" s="588" t="s">
        <v>89</v>
      </c>
      <c r="F110" s="726"/>
      <c r="G110" s="666" t="s">
        <v>90</v>
      </c>
      <c r="H110" s="666" t="s">
        <v>90</v>
      </c>
      <c r="I110" s="666" t="s">
        <v>90</v>
      </c>
      <c r="J110" s="666" t="s">
        <v>90</v>
      </c>
      <c r="K110" s="666" t="s">
        <v>90</v>
      </c>
    </row>
    <row r="111" spans="1:12" s="680" customFormat="1" ht="12.95" customHeight="1">
      <c r="A111" s="603"/>
      <c r="B111" s="685" t="s">
        <v>182</v>
      </c>
      <c r="C111" s="590" t="s">
        <v>93</v>
      </c>
      <c r="D111" s="590" t="s">
        <v>93</v>
      </c>
      <c r="E111" s="590" t="s">
        <v>93</v>
      </c>
      <c r="F111" s="288"/>
      <c r="G111" s="668" t="s">
        <v>93</v>
      </c>
      <c r="H111" s="668" t="s">
        <v>93</v>
      </c>
      <c r="I111" s="668" t="s">
        <v>93</v>
      </c>
      <c r="J111" s="668" t="s">
        <v>93</v>
      </c>
      <c r="K111" s="668" t="s">
        <v>93</v>
      </c>
    </row>
    <row r="112" spans="1:12" s="24" customFormat="1" ht="12.95" customHeight="1">
      <c r="A112" s="603"/>
      <c r="B112" s="603"/>
      <c r="C112" s="597"/>
      <c r="D112" s="597"/>
      <c r="E112" s="597"/>
      <c r="F112" s="347"/>
      <c r="G112" s="694"/>
      <c r="H112" s="694"/>
      <c r="I112" s="694"/>
      <c r="J112" s="694"/>
      <c r="K112" s="694"/>
    </row>
    <row r="113" spans="1:11" s="24" customFormat="1" ht="12.95" customHeight="1">
      <c r="A113" s="695"/>
      <c r="B113" s="669" t="s">
        <v>255</v>
      </c>
      <c r="C113" s="598">
        <v>6643.9</v>
      </c>
      <c r="D113" s="598">
        <v>8778.2000000000007</v>
      </c>
      <c r="E113" s="598">
        <v>9947.9</v>
      </c>
      <c r="F113" s="730"/>
      <c r="G113" s="696">
        <v>9880.7999999999993</v>
      </c>
      <c r="H113" s="697">
        <v>9380</v>
      </c>
      <c r="I113" s="697">
        <v>9484.6</v>
      </c>
      <c r="J113" s="697">
        <v>9874.4</v>
      </c>
      <c r="K113" s="697">
        <v>9961.7999999999993</v>
      </c>
    </row>
    <row r="114" spans="1:11" s="24" customFormat="1" ht="12.95" customHeight="1">
      <c r="A114" s="698">
        <v>21</v>
      </c>
      <c r="B114" s="689" t="s">
        <v>256</v>
      </c>
      <c r="C114" s="596">
        <v>1396.8</v>
      </c>
      <c r="D114" s="596">
        <v>1448</v>
      </c>
      <c r="E114" s="596">
        <v>2025.5</v>
      </c>
      <c r="F114" s="693"/>
      <c r="G114" s="699">
        <v>2072</v>
      </c>
      <c r="H114" s="699">
        <v>1966.5</v>
      </c>
      <c r="I114" s="699">
        <v>1988.5</v>
      </c>
      <c r="J114" s="699">
        <v>2070.1999999999998</v>
      </c>
      <c r="K114" s="699">
        <v>2088.5</v>
      </c>
    </row>
    <row r="115" spans="1:11" s="24" customFormat="1" ht="12.95" customHeight="1">
      <c r="A115" s="698">
        <v>211</v>
      </c>
      <c r="B115" s="689" t="s">
        <v>466</v>
      </c>
      <c r="C115" s="596">
        <v>1184.5999999999999</v>
      </c>
      <c r="D115" s="596">
        <v>1294</v>
      </c>
      <c r="E115" s="596">
        <v>1604.9</v>
      </c>
      <c r="F115" s="731"/>
      <c r="G115" s="700">
        <v>1794.7</v>
      </c>
      <c r="H115" s="699">
        <v>1703.4</v>
      </c>
      <c r="I115" s="699">
        <v>1722.4</v>
      </c>
      <c r="J115" s="699">
        <v>1793.2</v>
      </c>
      <c r="K115" s="699">
        <v>1809.1</v>
      </c>
    </row>
    <row r="116" spans="1:11" s="24" customFormat="1" ht="12.95" customHeight="1">
      <c r="A116" s="698">
        <v>212</v>
      </c>
      <c r="B116" s="689" t="s">
        <v>467</v>
      </c>
      <c r="C116" s="596">
        <v>212.3</v>
      </c>
      <c r="D116" s="596">
        <v>154</v>
      </c>
      <c r="E116" s="596">
        <v>420.6</v>
      </c>
      <c r="F116" s="731"/>
      <c r="G116" s="700">
        <v>277.2</v>
      </c>
      <c r="H116" s="699">
        <v>263.10000000000002</v>
      </c>
      <c r="I116" s="699">
        <v>266</v>
      </c>
      <c r="J116" s="699">
        <v>277</v>
      </c>
      <c r="K116" s="699">
        <v>279.39999999999998</v>
      </c>
    </row>
    <row r="117" spans="1:11" s="24" customFormat="1" ht="12.95" customHeight="1">
      <c r="A117" s="698">
        <v>22</v>
      </c>
      <c r="B117" s="689" t="s">
        <v>261</v>
      </c>
      <c r="C117" s="597">
        <v>1945</v>
      </c>
      <c r="D117" s="597">
        <v>2509.8000000000002</v>
      </c>
      <c r="E117" s="597">
        <v>1991.3</v>
      </c>
      <c r="F117" s="347"/>
      <c r="G117" s="694">
        <v>3259.6</v>
      </c>
      <c r="H117" s="699">
        <v>3093.7</v>
      </c>
      <c r="I117" s="699">
        <v>3128.2</v>
      </c>
      <c r="J117" s="699">
        <v>3256.8</v>
      </c>
      <c r="K117" s="699">
        <v>3285.6</v>
      </c>
    </row>
    <row r="118" spans="1:11" s="24" customFormat="1" ht="12.95" customHeight="1">
      <c r="A118" s="698">
        <v>26</v>
      </c>
      <c r="B118" s="689" t="s">
        <v>262</v>
      </c>
      <c r="C118" s="597">
        <v>1366.5</v>
      </c>
      <c r="D118" s="597">
        <v>710</v>
      </c>
      <c r="E118" s="597">
        <v>1609.4</v>
      </c>
      <c r="F118" s="347"/>
      <c r="G118" s="694">
        <v>1389.1</v>
      </c>
      <c r="H118" s="699">
        <v>1320.4</v>
      </c>
      <c r="I118" s="699">
        <v>1335.1</v>
      </c>
      <c r="J118" s="699">
        <v>1390</v>
      </c>
      <c r="K118" s="699">
        <v>1402.3</v>
      </c>
    </row>
    <row r="119" spans="1:11" s="24" customFormat="1" ht="12.95" customHeight="1">
      <c r="A119" s="698">
        <v>28</v>
      </c>
      <c r="B119" s="689" t="s">
        <v>264</v>
      </c>
      <c r="C119" s="597">
        <v>59</v>
      </c>
      <c r="D119" s="597">
        <v>855.3</v>
      </c>
      <c r="E119" s="597">
        <v>136.69999999999999</v>
      </c>
      <c r="F119" s="347"/>
      <c r="G119" s="694">
        <v>157.4</v>
      </c>
      <c r="H119" s="699">
        <v>149.4</v>
      </c>
      <c r="I119" s="699">
        <v>151</v>
      </c>
      <c r="J119" s="699">
        <v>157.30000000000001</v>
      </c>
      <c r="K119" s="699">
        <v>158.6</v>
      </c>
    </row>
    <row r="120" spans="1:11" s="24" customFormat="1" ht="12.95" customHeight="1">
      <c r="A120" s="698">
        <v>31</v>
      </c>
      <c r="B120" s="689" t="s">
        <v>265</v>
      </c>
      <c r="C120" s="597">
        <v>1423.7</v>
      </c>
      <c r="D120" s="597">
        <v>1722.1</v>
      </c>
      <c r="E120" s="597">
        <v>3251.8</v>
      </c>
      <c r="F120" s="347"/>
      <c r="G120" s="694">
        <v>1482.1</v>
      </c>
      <c r="H120" s="699">
        <v>1406.7</v>
      </c>
      <c r="I120" s="699">
        <v>1422.4</v>
      </c>
      <c r="J120" s="699">
        <v>1480.8</v>
      </c>
      <c r="K120" s="699">
        <v>1494</v>
      </c>
    </row>
    <row r="121" spans="1:11" s="24" customFormat="1" ht="12.95" customHeight="1">
      <c r="A121" s="698">
        <v>311</v>
      </c>
      <c r="B121" s="689" t="s">
        <v>468</v>
      </c>
      <c r="C121" s="596">
        <f>C120</f>
        <v>1423.7</v>
      </c>
      <c r="D121" s="596">
        <f>D120</f>
        <v>1722.1</v>
      </c>
      <c r="E121" s="596">
        <f>E120</f>
        <v>3251.8</v>
      </c>
      <c r="F121" s="347"/>
      <c r="G121" s="694">
        <v>1467.6</v>
      </c>
      <c r="H121" s="699">
        <v>1392.9</v>
      </c>
      <c r="I121" s="699">
        <v>1408.5</v>
      </c>
      <c r="J121" s="699">
        <v>1466.3</v>
      </c>
      <c r="K121" s="699">
        <v>1479.3</v>
      </c>
    </row>
    <row r="122" spans="1:11" s="24" customFormat="1" ht="12.95" customHeight="1">
      <c r="A122" s="698">
        <v>52</v>
      </c>
      <c r="B122" s="689" t="s">
        <v>276</v>
      </c>
      <c r="C122" s="597">
        <v>0.5</v>
      </c>
      <c r="D122" s="597"/>
      <c r="E122" s="597"/>
      <c r="F122" s="731"/>
      <c r="G122" s="700"/>
      <c r="H122" s="699"/>
      <c r="I122" s="699"/>
      <c r="J122" s="699"/>
      <c r="K122" s="699"/>
    </row>
    <row r="123" spans="1:11" s="24" customFormat="1" ht="12.95" customHeight="1">
      <c r="A123" s="698">
        <v>9</v>
      </c>
      <c r="B123" s="689" t="s">
        <v>277</v>
      </c>
      <c r="C123" s="597"/>
      <c r="D123" s="597">
        <v>1011.8</v>
      </c>
      <c r="E123" s="597"/>
      <c r="F123" s="347"/>
      <c r="G123" s="694">
        <v>0.9</v>
      </c>
      <c r="H123" s="699">
        <v>0.8</v>
      </c>
      <c r="I123" s="699">
        <v>0.8</v>
      </c>
      <c r="J123" s="699">
        <v>0.9</v>
      </c>
      <c r="K123" s="699">
        <v>0.9</v>
      </c>
    </row>
    <row r="124" spans="1:11" s="24" customFormat="1" ht="12.95" customHeight="1">
      <c r="A124" s="698"/>
      <c r="B124" s="689"/>
      <c r="C124" s="597"/>
      <c r="D124" s="597"/>
      <c r="E124" s="597"/>
      <c r="F124" s="347"/>
      <c r="G124" s="694"/>
      <c r="H124" s="699"/>
      <c r="I124" s="699"/>
      <c r="J124" s="699"/>
      <c r="K124" s="699"/>
    </row>
    <row r="125" spans="1:11" s="24" customFormat="1" ht="12.95" customHeight="1">
      <c r="A125" s="695"/>
      <c r="B125" s="669" t="s">
        <v>278</v>
      </c>
      <c r="C125" s="598">
        <v>1753.1</v>
      </c>
      <c r="D125" s="598">
        <v>2794.3</v>
      </c>
      <c r="E125" s="598">
        <v>3686.3</v>
      </c>
      <c r="F125" s="730"/>
      <c r="G125" s="696">
        <v>3318.1</v>
      </c>
      <c r="H125" s="697">
        <v>3149.3</v>
      </c>
      <c r="I125" s="697">
        <v>3184.4</v>
      </c>
      <c r="J125" s="697">
        <v>3315.3</v>
      </c>
      <c r="K125" s="697">
        <v>3344.6</v>
      </c>
    </row>
    <row r="126" spans="1:11" s="24" customFormat="1" ht="12.95" customHeight="1">
      <c r="A126" s="698">
        <v>21</v>
      </c>
      <c r="B126" s="689" t="s">
        <v>469</v>
      </c>
      <c r="C126" s="597">
        <v>1037.5</v>
      </c>
      <c r="D126" s="597">
        <v>1006.3</v>
      </c>
      <c r="E126" s="597">
        <v>1301</v>
      </c>
      <c r="F126" s="347"/>
      <c r="G126" s="694">
        <v>1405.1</v>
      </c>
      <c r="H126" s="699">
        <v>1333.6</v>
      </c>
      <c r="I126" s="699">
        <v>1348.5</v>
      </c>
      <c r="J126" s="699">
        <v>1403.9</v>
      </c>
      <c r="K126" s="699">
        <v>1416.3</v>
      </c>
    </row>
    <row r="127" spans="1:11" s="24" customFormat="1" ht="12.95" customHeight="1">
      <c r="A127" s="698">
        <v>211</v>
      </c>
      <c r="B127" s="689" t="s">
        <v>470</v>
      </c>
      <c r="C127" s="596">
        <v>1035.7</v>
      </c>
      <c r="D127" s="596">
        <v>1004.2</v>
      </c>
      <c r="E127" s="596">
        <v>1297.3</v>
      </c>
      <c r="F127" s="731"/>
      <c r="G127" s="700">
        <f>G126</f>
        <v>1405.1</v>
      </c>
      <c r="H127" s="699">
        <v>1333.6</v>
      </c>
      <c r="I127" s="699">
        <v>1348.5</v>
      </c>
      <c r="J127" s="699">
        <v>1403.9</v>
      </c>
      <c r="K127" s="699">
        <v>1416.3</v>
      </c>
    </row>
    <row r="128" spans="1:11" s="24" customFormat="1" ht="12.95" customHeight="1">
      <c r="A128" s="698">
        <v>212</v>
      </c>
      <c r="B128" s="689" t="s">
        <v>471</v>
      </c>
      <c r="C128" s="596">
        <v>1.8</v>
      </c>
      <c r="D128" s="596">
        <v>2.1</v>
      </c>
      <c r="E128" s="596">
        <v>3.7</v>
      </c>
      <c r="F128" s="732"/>
      <c r="G128" s="701" t="s">
        <v>128</v>
      </c>
      <c r="H128" s="701" t="s">
        <v>128</v>
      </c>
      <c r="I128" s="701" t="s">
        <v>128</v>
      </c>
      <c r="J128" s="701" t="s">
        <v>128</v>
      </c>
      <c r="K128" s="701" t="s">
        <v>128</v>
      </c>
    </row>
    <row r="129" spans="1:11" s="24" customFormat="1" ht="12.95" customHeight="1">
      <c r="A129" s="698">
        <v>22</v>
      </c>
      <c r="B129" s="689" t="s">
        <v>472</v>
      </c>
      <c r="C129" s="597">
        <v>332.6</v>
      </c>
      <c r="D129" s="597">
        <v>1593.1</v>
      </c>
      <c r="E129" s="597">
        <v>1382.5</v>
      </c>
      <c r="F129" s="347"/>
      <c r="G129" s="694">
        <v>825</v>
      </c>
      <c r="H129" s="699">
        <v>783</v>
      </c>
      <c r="I129" s="699">
        <v>791.7</v>
      </c>
      <c r="J129" s="699">
        <v>824.2</v>
      </c>
      <c r="K129" s="699">
        <v>831.5</v>
      </c>
    </row>
    <row r="130" spans="1:11" s="24" customFormat="1" ht="12.95" customHeight="1">
      <c r="A130" s="698">
        <v>26</v>
      </c>
      <c r="B130" s="689" t="s">
        <v>473</v>
      </c>
      <c r="C130" s="597">
        <v>127.5</v>
      </c>
      <c r="D130" s="597">
        <v>433.1</v>
      </c>
      <c r="E130" s="597">
        <v>716.8</v>
      </c>
      <c r="F130" s="347"/>
      <c r="G130" s="694">
        <v>893.3</v>
      </c>
      <c r="H130" s="699">
        <v>847.8</v>
      </c>
      <c r="I130" s="699">
        <v>857.3</v>
      </c>
      <c r="J130" s="699">
        <v>892.5</v>
      </c>
      <c r="K130" s="699">
        <v>900.4</v>
      </c>
    </row>
    <row r="131" spans="1:11" s="24" customFormat="1" ht="12.95" customHeight="1">
      <c r="A131" s="698">
        <v>264</v>
      </c>
      <c r="B131" s="689" t="s">
        <v>474</v>
      </c>
      <c r="C131" s="596"/>
      <c r="D131" s="596"/>
      <c r="E131" s="596"/>
      <c r="F131" s="731"/>
      <c r="G131" s="700">
        <v>116.9</v>
      </c>
      <c r="H131" s="699">
        <v>110.9</v>
      </c>
      <c r="I131" s="699">
        <v>112.1</v>
      </c>
      <c r="J131" s="699">
        <v>116.7</v>
      </c>
      <c r="K131" s="699">
        <v>117.8</v>
      </c>
    </row>
    <row r="132" spans="1:11" s="24" customFormat="1" ht="12.95" customHeight="1">
      <c r="A132" s="698">
        <v>265</v>
      </c>
      <c r="B132" s="689" t="s">
        <v>475</v>
      </c>
      <c r="C132" s="596"/>
      <c r="D132" s="596"/>
      <c r="E132" s="596"/>
      <c r="F132" s="731"/>
      <c r="G132" s="700">
        <v>776.4</v>
      </c>
      <c r="H132" s="699">
        <v>736.9</v>
      </c>
      <c r="I132" s="699">
        <v>745.1</v>
      </c>
      <c r="J132" s="699">
        <v>775.7</v>
      </c>
      <c r="K132" s="699">
        <v>782.6</v>
      </c>
    </row>
    <row r="133" spans="1:11" s="24" customFormat="1" ht="12.95" customHeight="1">
      <c r="A133" s="698">
        <v>31</v>
      </c>
      <c r="B133" s="689" t="s">
        <v>476</v>
      </c>
      <c r="C133" s="597">
        <v>255.5</v>
      </c>
      <c r="D133" s="597">
        <v>307.3</v>
      </c>
      <c r="E133" s="597">
        <v>286</v>
      </c>
      <c r="F133" s="731"/>
      <c r="G133" s="700">
        <v>49.4</v>
      </c>
      <c r="H133" s="699">
        <v>46.9</v>
      </c>
      <c r="I133" s="699">
        <v>47.4</v>
      </c>
      <c r="J133" s="699">
        <v>49.4</v>
      </c>
      <c r="K133" s="699">
        <v>49.8</v>
      </c>
    </row>
    <row r="134" spans="1:11" s="24" customFormat="1" ht="12.95" customHeight="1">
      <c r="A134" s="698">
        <v>311</v>
      </c>
      <c r="B134" s="689" t="s">
        <v>477</v>
      </c>
      <c r="C134" s="596">
        <f>C133</f>
        <v>255.5</v>
      </c>
      <c r="D134" s="596">
        <f>D133</f>
        <v>307.3</v>
      </c>
      <c r="E134" s="596">
        <f>E133</f>
        <v>286</v>
      </c>
      <c r="F134" s="731"/>
      <c r="G134" s="700">
        <f>G133</f>
        <v>49.4</v>
      </c>
      <c r="H134" s="699">
        <v>46.9</v>
      </c>
      <c r="I134" s="699">
        <v>47.4</v>
      </c>
      <c r="J134" s="699">
        <v>49.4</v>
      </c>
      <c r="K134" s="699">
        <v>49.8</v>
      </c>
    </row>
    <row r="135" spans="1:11" s="24" customFormat="1" ht="12.95" customHeight="1">
      <c r="A135" s="698"/>
      <c r="B135" s="689"/>
      <c r="C135" s="596"/>
      <c r="D135" s="596"/>
      <c r="E135" s="596"/>
      <c r="F135" s="731"/>
      <c r="G135" s="700"/>
      <c r="H135" s="699"/>
      <c r="I135" s="699"/>
      <c r="J135" s="699"/>
      <c r="K135" s="699"/>
    </row>
    <row r="136" spans="1:11" s="24" customFormat="1" ht="12.95" customHeight="1">
      <c r="A136" s="695"/>
      <c r="B136" s="669" t="s">
        <v>281</v>
      </c>
      <c r="C136" s="598">
        <v>176.2</v>
      </c>
      <c r="D136" s="598">
        <v>221.3</v>
      </c>
      <c r="E136" s="598">
        <v>245.8</v>
      </c>
      <c r="F136" s="730"/>
      <c r="G136" s="696">
        <v>344</v>
      </c>
      <c r="H136" s="697">
        <v>326.5</v>
      </c>
      <c r="I136" s="697">
        <v>330.1</v>
      </c>
      <c r="J136" s="697">
        <v>343.7</v>
      </c>
      <c r="K136" s="697">
        <v>346.7</v>
      </c>
    </row>
    <row r="137" spans="1:11" s="24" customFormat="1" ht="12.95" customHeight="1">
      <c r="A137" s="698">
        <v>21</v>
      </c>
      <c r="B137" s="689" t="s">
        <v>469</v>
      </c>
      <c r="C137" s="597">
        <v>58.2</v>
      </c>
      <c r="D137" s="597">
        <v>56.1</v>
      </c>
      <c r="E137" s="597">
        <v>63.5</v>
      </c>
      <c r="F137" s="731"/>
      <c r="G137" s="700">
        <v>106.2</v>
      </c>
      <c r="H137" s="699">
        <v>100.8</v>
      </c>
      <c r="I137" s="699">
        <v>102</v>
      </c>
      <c r="J137" s="699">
        <v>106.1</v>
      </c>
      <c r="K137" s="699">
        <v>107.1</v>
      </c>
    </row>
    <row r="138" spans="1:11" s="24" customFormat="1" ht="12.95" customHeight="1">
      <c r="A138" s="698">
        <v>211</v>
      </c>
      <c r="B138" s="689" t="s">
        <v>470</v>
      </c>
      <c r="C138" s="596">
        <v>58.2</v>
      </c>
      <c r="D138" s="596">
        <v>55.800000000000004</v>
      </c>
      <c r="E138" s="596">
        <v>63.3</v>
      </c>
      <c r="F138" s="731"/>
      <c r="G138" s="700">
        <v>106.2</v>
      </c>
      <c r="H138" s="699">
        <v>100.8</v>
      </c>
      <c r="I138" s="699">
        <v>102</v>
      </c>
      <c r="J138" s="699">
        <v>106.1</v>
      </c>
      <c r="K138" s="699">
        <v>107.1</v>
      </c>
    </row>
    <row r="139" spans="1:11" s="24" customFormat="1" ht="12.95" customHeight="1">
      <c r="A139" s="698"/>
      <c r="B139" s="689" t="s">
        <v>480</v>
      </c>
      <c r="C139" s="596">
        <v>58.2</v>
      </c>
      <c r="D139" s="596">
        <v>12</v>
      </c>
      <c r="E139" s="596">
        <v>61.7</v>
      </c>
      <c r="F139" s="732"/>
      <c r="G139" s="700">
        <v>106.2</v>
      </c>
      <c r="H139" s="699">
        <v>100.8</v>
      </c>
      <c r="I139" s="699">
        <v>102</v>
      </c>
      <c r="J139" s="699">
        <v>106.1</v>
      </c>
      <c r="K139" s="699">
        <v>107.1</v>
      </c>
    </row>
    <row r="140" spans="1:11" s="24" customFormat="1" ht="12.95" customHeight="1">
      <c r="A140" s="698"/>
      <c r="B140" s="689" t="s">
        <v>226</v>
      </c>
      <c r="C140" s="596">
        <v>57.2</v>
      </c>
      <c r="D140" s="596">
        <v>42.1</v>
      </c>
      <c r="E140" s="596" t="s">
        <v>128</v>
      </c>
      <c r="F140" s="731"/>
      <c r="G140" s="700">
        <v>104.4</v>
      </c>
      <c r="H140" s="699">
        <v>99.1</v>
      </c>
      <c r="I140" s="699">
        <v>100.2</v>
      </c>
      <c r="J140" s="699">
        <v>104.4</v>
      </c>
      <c r="K140" s="699">
        <v>105.3</v>
      </c>
    </row>
    <row r="141" spans="1:11" s="24" customFormat="1" ht="12.95" customHeight="1">
      <c r="A141" s="698"/>
      <c r="B141" s="689" t="s">
        <v>227</v>
      </c>
      <c r="C141" s="596">
        <v>1</v>
      </c>
      <c r="D141" s="596">
        <v>1.7</v>
      </c>
      <c r="E141" s="596">
        <v>1.6</v>
      </c>
      <c r="F141" s="731"/>
      <c r="G141" s="700">
        <v>1.8</v>
      </c>
      <c r="H141" s="699">
        <v>1.7</v>
      </c>
      <c r="I141" s="699">
        <v>1.7</v>
      </c>
      <c r="J141" s="699">
        <v>1.8</v>
      </c>
      <c r="K141" s="699">
        <v>1.8</v>
      </c>
    </row>
    <row r="142" spans="1:11" s="24" customFormat="1" ht="12.95" customHeight="1">
      <c r="A142" s="698">
        <v>212</v>
      </c>
      <c r="B142" s="689" t="s">
        <v>471</v>
      </c>
      <c r="C142" s="599" t="s">
        <v>128</v>
      </c>
      <c r="D142" s="596">
        <v>0.3</v>
      </c>
      <c r="E142" s="596">
        <v>0.2</v>
      </c>
      <c r="F142" s="732"/>
      <c r="G142" s="701" t="s">
        <v>128</v>
      </c>
      <c r="H142" s="701" t="s">
        <v>128</v>
      </c>
      <c r="I142" s="701" t="s">
        <v>128</v>
      </c>
      <c r="J142" s="701" t="s">
        <v>128</v>
      </c>
      <c r="K142" s="701" t="s">
        <v>128</v>
      </c>
    </row>
    <row r="143" spans="1:11" s="24" customFormat="1" ht="12.95" customHeight="1">
      <c r="A143" s="698">
        <v>22</v>
      </c>
      <c r="B143" s="689" t="s">
        <v>472</v>
      </c>
      <c r="C143" s="597">
        <v>17</v>
      </c>
      <c r="D143" s="597">
        <v>28.3</v>
      </c>
      <c r="E143" s="597">
        <v>22.3</v>
      </c>
      <c r="F143" s="731"/>
      <c r="G143" s="700">
        <v>118.5</v>
      </c>
      <c r="H143" s="699">
        <v>112.5</v>
      </c>
      <c r="I143" s="699">
        <v>113.7</v>
      </c>
      <c r="J143" s="699">
        <v>118.4</v>
      </c>
      <c r="K143" s="699">
        <v>119.5</v>
      </c>
    </row>
    <row r="144" spans="1:11" s="24" customFormat="1" ht="12.95" customHeight="1">
      <c r="A144" s="698">
        <v>26</v>
      </c>
      <c r="B144" s="689" t="s">
        <v>473</v>
      </c>
      <c r="C144" s="597">
        <v>101</v>
      </c>
      <c r="D144" s="597">
        <v>58.1</v>
      </c>
      <c r="E144" s="597">
        <v>160</v>
      </c>
      <c r="F144" s="731"/>
      <c r="G144" s="700">
        <v>119.2</v>
      </c>
      <c r="H144" s="699">
        <v>113.2</v>
      </c>
      <c r="I144" s="699">
        <v>114.4</v>
      </c>
      <c r="J144" s="699">
        <v>119.1</v>
      </c>
      <c r="K144" s="699">
        <v>120.2</v>
      </c>
    </row>
    <row r="145" spans="1:11" s="24" customFormat="1" ht="12.95" customHeight="1">
      <c r="A145" s="698"/>
      <c r="B145" s="689" t="s">
        <v>481</v>
      </c>
      <c r="C145" s="596">
        <v>101</v>
      </c>
      <c r="D145" s="596">
        <v>58.1</v>
      </c>
      <c r="E145" s="596">
        <v>160</v>
      </c>
      <c r="F145" s="731"/>
      <c r="G145" s="700">
        <v>12.2</v>
      </c>
      <c r="H145" s="699">
        <v>11.6</v>
      </c>
      <c r="I145" s="699">
        <v>11.7</v>
      </c>
      <c r="J145" s="699">
        <v>12.2</v>
      </c>
      <c r="K145" s="699">
        <v>12.3</v>
      </c>
    </row>
    <row r="146" spans="1:11" s="24" customFormat="1" ht="12.95" customHeight="1">
      <c r="A146" s="698"/>
      <c r="B146" s="689" t="s">
        <v>235</v>
      </c>
      <c r="C146" s="599" t="s">
        <v>128</v>
      </c>
      <c r="D146" s="599" t="s">
        <v>128</v>
      </c>
      <c r="E146" s="599" t="s">
        <v>128</v>
      </c>
      <c r="F146" s="731"/>
      <c r="G146" s="700">
        <v>107</v>
      </c>
      <c r="H146" s="699">
        <v>101.6</v>
      </c>
      <c r="I146" s="699">
        <v>102.7</v>
      </c>
      <c r="J146" s="699">
        <v>106.9</v>
      </c>
      <c r="K146" s="699">
        <v>107.9</v>
      </c>
    </row>
    <row r="147" spans="1:11" s="24" customFormat="1" ht="12.95" customHeight="1">
      <c r="A147" s="698">
        <v>31</v>
      </c>
      <c r="B147" s="689" t="s">
        <v>476</v>
      </c>
      <c r="C147" s="599" t="s">
        <v>128</v>
      </c>
      <c r="D147" s="596">
        <v>98</v>
      </c>
      <c r="E147" s="599" t="s">
        <v>128</v>
      </c>
      <c r="F147" s="731"/>
      <c r="G147" s="701" t="s">
        <v>128</v>
      </c>
      <c r="H147" s="702" t="s">
        <v>128</v>
      </c>
      <c r="I147" s="702" t="s">
        <v>128</v>
      </c>
      <c r="J147" s="702" t="s">
        <v>128</v>
      </c>
      <c r="K147" s="702" t="s">
        <v>128</v>
      </c>
    </row>
    <row r="148" spans="1:11" s="24" customFormat="1" ht="12.95" customHeight="1">
      <c r="A148" s="698">
        <v>9</v>
      </c>
      <c r="B148" s="689" t="s">
        <v>277</v>
      </c>
      <c r="C148" s="599" t="s">
        <v>128</v>
      </c>
      <c r="D148" s="596">
        <v>19.2</v>
      </c>
      <c r="E148" s="599" t="s">
        <v>128</v>
      </c>
      <c r="F148" s="732"/>
      <c r="G148" s="701" t="s">
        <v>128</v>
      </c>
      <c r="H148" s="703" t="s">
        <v>128</v>
      </c>
      <c r="I148" s="703" t="s">
        <v>128</v>
      </c>
      <c r="J148" s="703" t="s">
        <v>128</v>
      </c>
      <c r="K148" s="703" t="s">
        <v>128</v>
      </c>
    </row>
    <row r="149" spans="1:11" s="24" customFormat="1" ht="12.95" customHeight="1">
      <c r="A149" s="698"/>
      <c r="B149" s="689"/>
      <c r="C149" s="596"/>
      <c r="D149" s="596"/>
      <c r="E149" s="596"/>
      <c r="F149" s="731"/>
      <c r="G149" s="700"/>
      <c r="H149" s="704"/>
      <c r="I149" s="704"/>
      <c r="J149" s="704"/>
      <c r="K149" s="704"/>
    </row>
    <row r="150" spans="1:11" s="24" customFormat="1" ht="12.95" customHeight="1">
      <c r="A150" s="695"/>
      <c r="B150" s="669" t="s">
        <v>283</v>
      </c>
      <c r="C150" s="598">
        <v>1370.2</v>
      </c>
      <c r="D150" s="598">
        <v>1382</v>
      </c>
      <c r="E150" s="598">
        <v>1574.2</v>
      </c>
      <c r="F150" s="730"/>
      <c r="G150" s="696">
        <v>1219.7</v>
      </c>
      <c r="H150" s="697">
        <v>1157.7</v>
      </c>
      <c r="I150" s="697">
        <v>1170.5999999999999</v>
      </c>
      <c r="J150" s="697">
        <v>1218.7</v>
      </c>
      <c r="K150" s="697">
        <v>1229.5</v>
      </c>
    </row>
    <row r="151" spans="1:11" s="24" customFormat="1" ht="12.95" customHeight="1">
      <c r="A151" s="698">
        <v>21</v>
      </c>
      <c r="B151" s="689" t="s">
        <v>469</v>
      </c>
      <c r="C151" s="597">
        <v>4</v>
      </c>
      <c r="D151" s="597">
        <v>275.60000000000002</v>
      </c>
      <c r="E151" s="597">
        <v>306.89999999999998</v>
      </c>
      <c r="F151" s="731"/>
      <c r="G151" s="700">
        <v>293</v>
      </c>
      <c r="H151" s="699">
        <v>278.10000000000002</v>
      </c>
      <c r="I151" s="699">
        <v>281.2</v>
      </c>
      <c r="J151" s="699">
        <v>292.7</v>
      </c>
      <c r="K151" s="699">
        <v>295.3</v>
      </c>
    </row>
    <row r="152" spans="1:11" s="24" customFormat="1" ht="12.95" customHeight="1">
      <c r="A152" s="698">
        <v>211</v>
      </c>
      <c r="B152" s="689" t="s">
        <v>470</v>
      </c>
      <c r="C152" s="596">
        <v>3.9</v>
      </c>
      <c r="D152" s="596">
        <v>251.90000000000003</v>
      </c>
      <c r="E152" s="596">
        <v>277</v>
      </c>
      <c r="F152" s="731"/>
      <c r="G152" s="700">
        <v>286.3</v>
      </c>
      <c r="H152" s="699">
        <v>271.8</v>
      </c>
      <c r="I152" s="699">
        <v>274.8</v>
      </c>
      <c r="J152" s="699">
        <v>2861</v>
      </c>
      <c r="K152" s="699">
        <v>288.60000000000002</v>
      </c>
    </row>
    <row r="153" spans="1:11" s="24" customFormat="1" ht="12.95" customHeight="1">
      <c r="A153" s="698">
        <v>212</v>
      </c>
      <c r="B153" s="689" t="s">
        <v>471</v>
      </c>
      <c r="C153" s="596">
        <v>0.1</v>
      </c>
      <c r="D153" s="596">
        <v>23.7</v>
      </c>
      <c r="E153" s="596">
        <v>29.9</v>
      </c>
      <c r="F153" s="731"/>
      <c r="G153" s="700">
        <v>6.7</v>
      </c>
      <c r="H153" s="699">
        <v>6.3</v>
      </c>
      <c r="I153" s="699">
        <v>6.4</v>
      </c>
      <c r="J153" s="699">
        <v>6.7</v>
      </c>
      <c r="K153" s="699">
        <v>6.7</v>
      </c>
    </row>
    <row r="154" spans="1:11" s="24" customFormat="1" ht="12.95" customHeight="1">
      <c r="A154" s="698">
        <v>22</v>
      </c>
      <c r="B154" s="689" t="s">
        <v>472</v>
      </c>
      <c r="C154" s="597">
        <v>77.7</v>
      </c>
      <c r="D154" s="597">
        <v>203.7</v>
      </c>
      <c r="E154" s="597">
        <v>295.10000000000002</v>
      </c>
      <c r="F154" s="731"/>
      <c r="G154" s="700">
        <v>276.8</v>
      </c>
      <c r="H154" s="699">
        <v>262.7</v>
      </c>
      <c r="I154" s="699">
        <v>265.60000000000002</v>
      </c>
      <c r="J154" s="699">
        <v>276.60000000000002</v>
      </c>
      <c r="K154" s="699">
        <v>279</v>
      </c>
    </row>
    <row r="155" spans="1:11" s="24" customFormat="1" ht="12.95" customHeight="1">
      <c r="A155" s="698">
        <v>26</v>
      </c>
      <c r="B155" s="689" t="s">
        <v>473</v>
      </c>
      <c r="C155" s="597">
        <v>479.5</v>
      </c>
      <c r="D155" s="597">
        <v>122.4</v>
      </c>
      <c r="E155" s="597">
        <v>28.6</v>
      </c>
      <c r="F155" s="731"/>
      <c r="G155" s="700">
        <v>35.4</v>
      </c>
      <c r="H155" s="699">
        <v>33.6</v>
      </c>
      <c r="I155" s="699">
        <v>33.9</v>
      </c>
      <c r="J155" s="699">
        <v>35.299999999999997</v>
      </c>
      <c r="K155" s="699">
        <v>35.6</v>
      </c>
    </row>
    <row r="156" spans="1:11" s="24" customFormat="1" ht="12.95" customHeight="1">
      <c r="A156" s="698">
        <v>263</v>
      </c>
      <c r="B156" s="689" t="s">
        <v>478</v>
      </c>
      <c r="C156" s="597">
        <v>478.7</v>
      </c>
      <c r="D156" s="597">
        <v>122.4</v>
      </c>
      <c r="E156" s="597">
        <v>28.6</v>
      </c>
      <c r="F156" s="731"/>
      <c r="G156" s="700">
        <v>35.4</v>
      </c>
      <c r="H156" s="699">
        <v>33.6</v>
      </c>
      <c r="I156" s="699">
        <v>33.9</v>
      </c>
      <c r="J156" s="699">
        <v>35.299999999999997</v>
      </c>
      <c r="K156" s="699">
        <v>35.6</v>
      </c>
    </row>
    <row r="157" spans="1:11" s="24" customFormat="1" ht="12.95" customHeight="1">
      <c r="A157" s="698"/>
      <c r="B157" s="689" t="s">
        <v>235</v>
      </c>
      <c r="C157" s="596">
        <v>0.8</v>
      </c>
      <c r="D157" s="599" t="s">
        <v>128</v>
      </c>
      <c r="E157" s="599" t="s">
        <v>128</v>
      </c>
      <c r="F157" s="732"/>
      <c r="G157" s="701" t="s">
        <v>128</v>
      </c>
      <c r="H157" s="702" t="s">
        <v>128</v>
      </c>
      <c r="I157" s="702" t="s">
        <v>128</v>
      </c>
      <c r="J157" s="702" t="s">
        <v>128</v>
      </c>
      <c r="K157" s="702" t="s">
        <v>128</v>
      </c>
    </row>
    <row r="158" spans="1:11" s="24" customFormat="1" ht="12.95" customHeight="1">
      <c r="A158" s="698">
        <v>28</v>
      </c>
      <c r="B158" s="689" t="s">
        <v>479</v>
      </c>
      <c r="C158" s="597">
        <v>13.5</v>
      </c>
      <c r="D158" s="597">
        <v>3.4</v>
      </c>
      <c r="E158" s="597">
        <v>67.8</v>
      </c>
      <c r="F158" s="731"/>
      <c r="G158" s="700">
        <v>189.3</v>
      </c>
      <c r="H158" s="699">
        <v>179.4</v>
      </c>
      <c r="I158" s="699">
        <v>181.7</v>
      </c>
      <c r="J158" s="699">
        <v>189.1</v>
      </c>
      <c r="K158" s="699">
        <v>190.8</v>
      </c>
    </row>
    <row r="159" spans="1:11" s="24" customFormat="1" ht="12.95" customHeight="1">
      <c r="A159" s="698">
        <v>31</v>
      </c>
      <c r="B159" s="689" t="s">
        <v>476</v>
      </c>
      <c r="C159" s="597">
        <v>795.5</v>
      </c>
      <c r="D159" s="597">
        <v>777</v>
      </c>
      <c r="E159" s="597">
        <v>875.8</v>
      </c>
      <c r="F159" s="731"/>
      <c r="G159" s="700">
        <v>404.6</v>
      </c>
      <c r="H159" s="699">
        <v>384</v>
      </c>
      <c r="I159" s="699">
        <v>388.3</v>
      </c>
      <c r="J159" s="699">
        <v>404.2</v>
      </c>
      <c r="K159" s="699">
        <v>407.8</v>
      </c>
    </row>
    <row r="160" spans="1:11" s="24" customFormat="1" ht="12.95" customHeight="1">
      <c r="A160" s="698">
        <v>311</v>
      </c>
      <c r="B160" s="689" t="s">
        <v>477</v>
      </c>
      <c r="C160" s="596">
        <v>795.5</v>
      </c>
      <c r="D160" s="596">
        <v>777</v>
      </c>
      <c r="E160" s="596">
        <v>875.8</v>
      </c>
      <c r="F160" s="731"/>
      <c r="G160" s="700">
        <v>399.6</v>
      </c>
      <c r="H160" s="699">
        <v>379.2</v>
      </c>
      <c r="I160" s="699">
        <v>383.5</v>
      </c>
      <c r="J160" s="699">
        <v>399.2</v>
      </c>
      <c r="K160" s="699">
        <v>402.8</v>
      </c>
    </row>
    <row r="161" spans="1:12" s="24" customFormat="1" ht="12.95" customHeight="1">
      <c r="A161" s="603"/>
      <c r="B161" s="603"/>
      <c r="C161" s="596"/>
      <c r="D161" s="596"/>
      <c r="E161" s="596"/>
      <c r="F161" s="693"/>
      <c r="G161" s="699"/>
      <c r="H161" s="694"/>
      <c r="I161" s="694"/>
      <c r="J161" s="694"/>
      <c r="K161" s="694"/>
      <c r="L161" s="112"/>
    </row>
    <row r="162" spans="1:12" s="707" customFormat="1" ht="12.95" customHeight="1">
      <c r="A162" s="705"/>
      <c r="B162" s="705" t="s">
        <v>223</v>
      </c>
      <c r="C162" s="598"/>
      <c r="D162" s="598"/>
      <c r="E162" s="598"/>
      <c r="F162" s="733"/>
      <c r="G162" s="697">
        <v>14762.6</v>
      </c>
      <c r="H162" s="697">
        <v>14013.4</v>
      </c>
      <c r="I162" s="697">
        <v>14169.7</v>
      </c>
      <c r="J162" s="697">
        <v>14752</v>
      </c>
      <c r="K162" s="697">
        <v>14882.6</v>
      </c>
      <c r="L162" s="706"/>
    </row>
    <row r="163" spans="1:12">
      <c r="C163" s="99"/>
      <c r="D163" s="99"/>
      <c r="E163" s="99"/>
      <c r="F163" s="99"/>
      <c r="G163" s="99"/>
    </row>
    <row r="164" spans="1:12">
      <c r="C164" s="99"/>
      <c r="D164" s="99"/>
      <c r="E164" s="99"/>
      <c r="F164" s="99"/>
      <c r="G164" s="99"/>
    </row>
    <row r="165" spans="1:12">
      <c r="C165" s="99"/>
      <c r="D165" s="99"/>
      <c r="E165" s="99"/>
      <c r="F165" s="99"/>
      <c r="G165" s="99"/>
    </row>
    <row r="166" spans="1:12">
      <c r="C166" s="99"/>
      <c r="D166" s="99"/>
      <c r="E166" s="99"/>
      <c r="F166" s="99"/>
      <c r="G166" s="99"/>
    </row>
    <row r="167" spans="1:12">
      <c r="C167" s="99"/>
      <c r="D167" s="99"/>
      <c r="E167" s="99"/>
      <c r="F167" s="99"/>
      <c r="G167" s="99"/>
    </row>
    <row r="168" spans="1:12">
      <c r="C168" s="99"/>
      <c r="D168" s="99"/>
      <c r="E168" s="99"/>
      <c r="F168" s="99"/>
      <c r="G168" s="99"/>
    </row>
    <row r="169" spans="1:12">
      <c r="C169" s="99"/>
      <c r="D169" s="99"/>
      <c r="E169" s="99"/>
      <c r="F169" s="99"/>
      <c r="G169" s="99"/>
    </row>
    <row r="170" spans="1:12">
      <c r="C170" s="99"/>
      <c r="D170" s="99"/>
      <c r="E170" s="99"/>
      <c r="F170" s="99"/>
      <c r="G170" s="99"/>
    </row>
    <row r="171" spans="1:12">
      <c r="C171" s="99"/>
      <c r="D171" s="99"/>
      <c r="E171" s="99"/>
      <c r="F171" s="99"/>
      <c r="G171" s="99"/>
    </row>
    <row r="172" spans="1:12">
      <c r="C172" s="99"/>
      <c r="D172" s="99"/>
      <c r="E172" s="99"/>
      <c r="F172" s="99"/>
      <c r="G172" s="99"/>
    </row>
    <row r="173" spans="1:12">
      <c r="C173" s="99"/>
      <c r="D173" s="99"/>
      <c r="E173" s="99"/>
      <c r="F173" s="99"/>
      <c r="G173" s="99"/>
    </row>
    <row r="174" spans="1:12">
      <c r="C174" s="99"/>
      <c r="D174" s="99"/>
      <c r="E174" s="99"/>
      <c r="F174" s="99"/>
      <c r="G174" s="99"/>
    </row>
    <row r="175" spans="1:12">
      <c r="C175" s="99"/>
      <c r="D175" s="99"/>
      <c r="E175" s="99"/>
      <c r="F175" s="99"/>
      <c r="G175" s="99"/>
    </row>
    <row r="176" spans="1:12">
      <c r="C176" s="99"/>
      <c r="D176" s="99"/>
      <c r="E176" s="99"/>
      <c r="F176" s="99"/>
      <c r="G176" s="99"/>
    </row>
    <row r="177" spans="3:7">
      <c r="C177" s="99"/>
      <c r="D177" s="99"/>
      <c r="E177" s="99"/>
      <c r="F177" s="99"/>
      <c r="G177" s="99"/>
    </row>
    <row r="178" spans="3:7">
      <c r="C178" s="99"/>
      <c r="D178" s="99"/>
      <c r="E178" s="99"/>
      <c r="F178" s="99"/>
      <c r="G178" s="99"/>
    </row>
    <row r="179" spans="3:7">
      <c r="C179" s="99"/>
      <c r="D179" s="99"/>
      <c r="E179" s="99"/>
      <c r="F179" s="99"/>
      <c r="G179" s="99"/>
    </row>
    <row r="180" spans="3:7">
      <c r="C180" s="99"/>
      <c r="D180" s="99"/>
      <c r="E180" s="99"/>
      <c r="F180" s="99"/>
      <c r="G180" s="99"/>
    </row>
    <row r="181" spans="3:7">
      <c r="C181" s="99"/>
      <c r="D181" s="99"/>
      <c r="E181" s="99"/>
      <c r="F181" s="99"/>
      <c r="G181" s="99"/>
    </row>
    <row r="182" spans="3:7">
      <c r="C182" s="99"/>
      <c r="D182" s="99"/>
      <c r="E182" s="99"/>
      <c r="F182" s="99"/>
      <c r="G182" s="99"/>
    </row>
    <row r="183" spans="3:7">
      <c r="C183" s="99"/>
      <c r="D183" s="99"/>
      <c r="E183" s="99"/>
      <c r="F183" s="99"/>
      <c r="G183" s="99"/>
    </row>
    <row r="184" spans="3:7">
      <c r="C184" s="99"/>
      <c r="D184" s="99"/>
      <c r="E184" s="99"/>
      <c r="F184" s="99"/>
      <c r="G184" s="99"/>
    </row>
    <row r="185" spans="3:7">
      <c r="C185" s="99"/>
      <c r="D185" s="99"/>
      <c r="E185" s="99"/>
      <c r="F185" s="99"/>
      <c r="G185" s="99"/>
    </row>
    <row r="186" spans="3:7">
      <c r="C186" s="99"/>
      <c r="D186" s="99"/>
      <c r="E186" s="99"/>
      <c r="F186" s="99"/>
      <c r="G186" s="99"/>
    </row>
    <row r="187" spans="3:7">
      <c r="C187" s="99"/>
      <c r="D187" s="99"/>
      <c r="E187" s="99"/>
      <c r="F187" s="99"/>
      <c r="G187" s="99"/>
    </row>
    <row r="188" spans="3:7">
      <c r="C188" s="99"/>
      <c r="D188" s="99"/>
      <c r="E188" s="99"/>
      <c r="F188" s="99"/>
      <c r="G188" s="99"/>
    </row>
    <row r="189" spans="3:7">
      <c r="C189" s="99"/>
      <c r="D189" s="99"/>
      <c r="E189" s="99"/>
      <c r="F189" s="99"/>
      <c r="G189" s="99"/>
    </row>
    <row r="190" spans="3:7">
      <c r="C190" s="99"/>
      <c r="D190" s="99"/>
      <c r="E190" s="99"/>
      <c r="F190" s="99"/>
      <c r="G190" s="99"/>
    </row>
    <row r="191" spans="3:7">
      <c r="C191" s="99"/>
      <c r="D191" s="99"/>
      <c r="E191" s="99"/>
      <c r="F191" s="99"/>
      <c r="G191" s="99"/>
    </row>
    <row r="192" spans="3:7">
      <c r="C192" s="99"/>
      <c r="D192" s="99"/>
      <c r="E192" s="99"/>
      <c r="F192" s="99"/>
      <c r="G192" s="99"/>
    </row>
    <row r="193" spans="3:7">
      <c r="C193" s="99"/>
      <c r="D193" s="99"/>
      <c r="E193" s="99"/>
      <c r="F193" s="99"/>
      <c r="G193" s="99"/>
    </row>
    <row r="194" spans="3:7">
      <c r="C194" s="99"/>
      <c r="D194" s="99"/>
      <c r="E194" s="99"/>
      <c r="F194" s="99"/>
      <c r="G194" s="99"/>
    </row>
    <row r="195" spans="3:7">
      <c r="C195" s="99"/>
      <c r="D195" s="99"/>
      <c r="E195" s="99"/>
      <c r="F195" s="99"/>
      <c r="G195" s="99"/>
    </row>
    <row r="196" spans="3:7">
      <c r="C196" s="99"/>
      <c r="D196" s="99"/>
      <c r="E196" s="99"/>
      <c r="F196" s="99"/>
      <c r="G196" s="99"/>
    </row>
    <row r="197" spans="3:7">
      <c r="C197" s="99"/>
      <c r="D197" s="99"/>
      <c r="E197" s="99"/>
      <c r="F197" s="99"/>
      <c r="G197" s="99"/>
    </row>
    <row r="198" spans="3:7">
      <c r="C198" s="99"/>
      <c r="D198" s="99"/>
      <c r="E198" s="99"/>
      <c r="F198" s="99"/>
      <c r="G198" s="99"/>
    </row>
    <row r="199" spans="3:7">
      <c r="C199" s="99"/>
      <c r="D199" s="99"/>
      <c r="E199" s="99"/>
      <c r="F199" s="99"/>
      <c r="G199" s="99"/>
    </row>
    <row r="200" spans="3:7">
      <c r="C200" s="99"/>
      <c r="D200" s="99"/>
      <c r="E200" s="99"/>
      <c r="F200" s="99"/>
      <c r="G200" s="99"/>
    </row>
    <row r="201" spans="3:7">
      <c r="C201" s="99"/>
      <c r="D201" s="99"/>
      <c r="E201" s="99"/>
      <c r="F201" s="99"/>
      <c r="G201" s="99"/>
    </row>
    <row r="202" spans="3:7">
      <c r="C202" s="99"/>
      <c r="D202" s="99"/>
      <c r="E202" s="99"/>
      <c r="F202" s="99"/>
      <c r="G202" s="99"/>
    </row>
    <row r="203" spans="3:7">
      <c r="C203" s="99"/>
      <c r="D203" s="99"/>
      <c r="E203" s="99"/>
      <c r="F203" s="99"/>
      <c r="G203" s="99"/>
    </row>
    <row r="204" spans="3:7">
      <c r="C204" s="99"/>
      <c r="D204" s="99"/>
      <c r="E204" s="99"/>
      <c r="F204" s="99"/>
      <c r="G204" s="99"/>
    </row>
    <row r="205" spans="3:7">
      <c r="C205" s="99"/>
      <c r="D205" s="99"/>
      <c r="E205" s="99"/>
      <c r="F205" s="99"/>
      <c r="G205" s="99"/>
    </row>
    <row r="206" spans="3:7">
      <c r="C206" s="99"/>
      <c r="D206" s="99"/>
      <c r="E206" s="99"/>
      <c r="F206" s="99"/>
      <c r="G206" s="99"/>
    </row>
    <row r="207" spans="3:7">
      <c r="C207" s="99"/>
      <c r="D207" s="99"/>
      <c r="E207" s="99"/>
      <c r="F207" s="99"/>
      <c r="G207" s="99"/>
    </row>
    <row r="208" spans="3:7">
      <c r="C208" s="99"/>
      <c r="D208" s="99"/>
      <c r="E208" s="99"/>
      <c r="F208" s="99"/>
      <c r="G208" s="99"/>
    </row>
    <row r="209" spans="3:7">
      <c r="C209" s="99"/>
      <c r="D209" s="99"/>
      <c r="E209" s="99"/>
      <c r="F209" s="99"/>
      <c r="G209" s="99"/>
    </row>
    <row r="210" spans="3:7">
      <c r="C210" s="99"/>
      <c r="D210" s="99"/>
      <c r="E210" s="99"/>
      <c r="F210" s="99"/>
      <c r="G210" s="99"/>
    </row>
    <row r="211" spans="3:7">
      <c r="C211" s="99"/>
      <c r="D211" s="99"/>
      <c r="E211" s="99"/>
      <c r="F211" s="99"/>
      <c r="G211" s="99"/>
    </row>
    <row r="212" spans="3:7">
      <c r="C212" s="99"/>
      <c r="D212" s="99"/>
      <c r="E212" s="99"/>
      <c r="F212" s="99"/>
      <c r="G212" s="99"/>
    </row>
    <row r="213" spans="3:7">
      <c r="C213" s="99"/>
      <c r="D213" s="99"/>
      <c r="E213" s="99"/>
      <c r="F213" s="99"/>
      <c r="G213" s="99"/>
    </row>
    <row r="214" spans="3:7">
      <c r="C214" s="99"/>
      <c r="D214" s="99"/>
      <c r="E214" s="99"/>
      <c r="F214" s="99"/>
      <c r="G214" s="99"/>
    </row>
    <row r="215" spans="3:7">
      <c r="C215" s="99"/>
      <c r="D215" s="99"/>
      <c r="E215" s="99"/>
      <c r="F215" s="99"/>
      <c r="G215" s="99"/>
    </row>
    <row r="216" spans="3:7">
      <c r="C216" s="99"/>
      <c r="D216" s="99"/>
      <c r="E216" s="99"/>
      <c r="F216" s="99"/>
      <c r="G216" s="99"/>
    </row>
    <row r="217" spans="3:7">
      <c r="C217" s="99"/>
      <c r="D217" s="99"/>
      <c r="E217" s="99"/>
      <c r="F217" s="99"/>
      <c r="G217" s="99"/>
    </row>
    <row r="218" spans="3:7">
      <c r="C218" s="99"/>
      <c r="D218" s="99"/>
      <c r="E218" s="99"/>
      <c r="F218" s="99"/>
      <c r="G218" s="99"/>
    </row>
    <row r="219" spans="3:7">
      <c r="C219" s="99"/>
      <c r="D219" s="99"/>
      <c r="E219" s="99"/>
      <c r="F219" s="99"/>
      <c r="G219" s="99"/>
    </row>
    <row r="220" spans="3:7">
      <c r="C220" s="99"/>
      <c r="D220" s="99"/>
      <c r="E220" s="99"/>
      <c r="F220" s="99"/>
      <c r="G220" s="99"/>
    </row>
    <row r="221" spans="3:7">
      <c r="C221" s="99"/>
      <c r="D221" s="99"/>
      <c r="E221" s="99"/>
      <c r="F221" s="99"/>
      <c r="G221" s="99"/>
    </row>
    <row r="222" spans="3:7">
      <c r="C222" s="99"/>
      <c r="D222" s="99"/>
      <c r="E222" s="99"/>
      <c r="F222" s="99"/>
      <c r="G222" s="99"/>
    </row>
    <row r="223" spans="3:7">
      <c r="C223" s="99"/>
      <c r="D223" s="99"/>
      <c r="E223" s="99"/>
      <c r="F223" s="99"/>
      <c r="G223" s="99"/>
    </row>
    <row r="224" spans="3:7">
      <c r="C224" s="99"/>
      <c r="D224" s="99"/>
      <c r="E224" s="99"/>
      <c r="F224" s="99"/>
      <c r="G224" s="99"/>
    </row>
    <row r="225" spans="3:7">
      <c r="C225" s="99"/>
      <c r="D225" s="99"/>
      <c r="E225" s="99"/>
      <c r="F225" s="99"/>
      <c r="G225" s="99"/>
    </row>
    <row r="226" spans="3:7">
      <c r="C226" s="99"/>
      <c r="D226" s="99"/>
      <c r="E226" s="99"/>
      <c r="F226" s="99"/>
      <c r="G226" s="99"/>
    </row>
    <row r="227" spans="3:7">
      <c r="C227" s="99"/>
      <c r="D227" s="99"/>
      <c r="E227" s="99"/>
      <c r="F227" s="99"/>
      <c r="G227" s="99"/>
    </row>
    <row r="228" spans="3:7">
      <c r="C228" s="99"/>
      <c r="D228" s="99"/>
      <c r="E228" s="99"/>
      <c r="F228" s="99"/>
      <c r="G228" s="99"/>
    </row>
    <row r="229" spans="3:7">
      <c r="C229" s="99"/>
      <c r="D229" s="99"/>
      <c r="E229" s="99"/>
      <c r="F229" s="99"/>
      <c r="G229" s="99"/>
    </row>
    <row r="230" spans="3:7">
      <c r="C230" s="99"/>
      <c r="D230" s="99"/>
      <c r="E230" s="99"/>
      <c r="F230" s="99"/>
      <c r="G230" s="99"/>
    </row>
  </sheetData>
  <pageMargins left="0.78749999999999998" right="0.78749999999999998" top="1.05277777777778" bottom="1.05277777777778" header="0.78749999999999998" footer="0.78749999999999998"/>
  <pageSetup paperSize="9" orientation="portrait" useFirstPageNumber="1"/>
  <headerFooter>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Z194"/>
  <sheetViews>
    <sheetView workbookViewId="0">
      <pane xSplit="2" ySplit="3" topLeftCell="P4" activePane="bottomRight" state="frozen"/>
      <selection pane="topRight" activeCell="C1" sqref="C1"/>
      <selection pane="bottomLeft" activeCell="A4" sqref="A4"/>
      <selection pane="bottomRight" activeCell="U4" sqref="U4"/>
    </sheetView>
  </sheetViews>
  <sheetFormatPr defaultColWidth="8.85546875" defaultRowHeight="12.75"/>
  <cols>
    <col min="1" max="1" width="3.85546875" style="46" customWidth="1"/>
    <col min="2" max="2" width="45.28515625" style="47" customWidth="1"/>
    <col min="3" max="4" width="10.140625" style="16" customWidth="1"/>
    <col min="5" max="11" width="10.7109375" style="16" customWidth="1"/>
    <col min="12" max="12" width="10.140625" style="16" customWidth="1"/>
    <col min="13" max="23" width="8.28515625" style="61" customWidth="1"/>
    <col min="24" max="25" width="7.85546875" style="61" customWidth="1"/>
    <col min="26" max="26" width="12" style="101" customWidth="1"/>
    <col min="27" max="28" width="11.42578125" style="101" customWidth="1"/>
    <col min="29" max="29" width="11.85546875" style="102" customWidth="1"/>
    <col min="30" max="31" width="12.42578125" style="39" bestFit="1" customWidth="1"/>
    <col min="32" max="35" width="13.140625" style="39" customWidth="1"/>
    <col min="36" max="16384" width="8.85546875" style="14"/>
  </cols>
  <sheetData>
    <row r="1" spans="1:52" ht="15.75">
      <c r="A1" s="70"/>
      <c r="B1" s="343" t="s">
        <v>291</v>
      </c>
      <c r="C1" s="344">
        <f>D1-1</f>
        <v>1989</v>
      </c>
      <c r="D1" s="344">
        <f>E1-1</f>
        <v>1990</v>
      </c>
      <c r="E1" s="344">
        <f>F1-1</f>
        <v>1991</v>
      </c>
      <c r="F1" s="344">
        <f t="shared" ref="F1:K1" si="0">G1-1</f>
        <v>1992</v>
      </c>
      <c r="G1" s="344">
        <f t="shared" si="0"/>
        <v>1993</v>
      </c>
      <c r="H1" s="344">
        <f t="shared" si="0"/>
        <v>1994</v>
      </c>
      <c r="I1" s="344">
        <f t="shared" si="0"/>
        <v>1995</v>
      </c>
      <c r="J1" s="344">
        <f t="shared" si="0"/>
        <v>1996</v>
      </c>
      <c r="K1" s="344">
        <f t="shared" si="0"/>
        <v>1997</v>
      </c>
      <c r="L1" s="344">
        <f>M1-1</f>
        <v>1998</v>
      </c>
      <c r="M1" s="344">
        <v>1999</v>
      </c>
      <c r="N1" s="344">
        <v>2000</v>
      </c>
      <c r="O1" s="344">
        <v>2001</v>
      </c>
      <c r="P1" s="344">
        <v>2002</v>
      </c>
      <c r="Q1" s="344">
        <v>2003</v>
      </c>
      <c r="R1" s="344">
        <v>2004</v>
      </c>
      <c r="S1" s="344">
        <v>2005</v>
      </c>
      <c r="T1" s="344">
        <v>2006</v>
      </c>
      <c r="U1" s="344">
        <v>2007</v>
      </c>
      <c r="V1" s="344">
        <v>2008</v>
      </c>
      <c r="W1" s="344">
        <v>2009</v>
      </c>
      <c r="X1" s="344">
        <v>2010</v>
      </c>
      <c r="Y1" s="344">
        <v>2011</v>
      </c>
      <c r="Z1" s="71">
        <v>2012</v>
      </c>
      <c r="AA1" s="71">
        <v>2013</v>
      </c>
      <c r="AB1" s="71">
        <v>2014</v>
      </c>
      <c r="AC1" s="128">
        <v>2015</v>
      </c>
      <c r="AD1" s="127">
        <v>2016</v>
      </c>
      <c r="AE1" s="127">
        <v>2017</v>
      </c>
      <c r="AF1" s="127">
        <v>2018</v>
      </c>
      <c r="AG1" s="127">
        <v>2019</v>
      </c>
      <c r="AH1" s="127">
        <v>2020</v>
      </c>
      <c r="AI1" s="127">
        <v>2021</v>
      </c>
      <c r="AJ1" s="16"/>
      <c r="AK1" s="16"/>
      <c r="AL1" s="16"/>
      <c r="AM1" s="16"/>
      <c r="AN1" s="16"/>
      <c r="AO1" s="16"/>
      <c r="AP1" s="16"/>
      <c r="AQ1" s="16"/>
      <c r="AR1" s="16"/>
      <c r="AS1" s="16"/>
      <c r="AT1" s="16"/>
      <c r="AU1" s="16"/>
      <c r="AV1" s="16"/>
      <c r="AW1" s="16"/>
      <c r="AX1" s="16"/>
      <c r="AY1" s="16"/>
      <c r="AZ1" s="16"/>
    </row>
    <row r="2" spans="1:52" ht="15.75" customHeight="1">
      <c r="A2" s="70"/>
      <c r="B2" s="343" t="s">
        <v>180</v>
      </c>
      <c r="C2" s="285" t="s">
        <v>181</v>
      </c>
      <c r="D2" s="285" t="s">
        <v>181</v>
      </c>
      <c r="E2" s="285" t="s">
        <v>181</v>
      </c>
      <c r="F2" s="285" t="s">
        <v>181</v>
      </c>
      <c r="G2" s="285" t="s">
        <v>181</v>
      </c>
      <c r="H2" s="285" t="s">
        <v>181</v>
      </c>
      <c r="I2" s="285" t="s">
        <v>181</v>
      </c>
      <c r="J2" s="285" t="s">
        <v>181</v>
      </c>
      <c r="K2" s="285" t="s">
        <v>181</v>
      </c>
      <c r="L2" s="285" t="s">
        <v>181</v>
      </c>
      <c r="M2" s="285" t="s">
        <v>181</v>
      </c>
      <c r="N2" s="285" t="s">
        <v>181</v>
      </c>
      <c r="O2" s="285" t="s">
        <v>181</v>
      </c>
      <c r="P2" s="285" t="s">
        <v>181</v>
      </c>
      <c r="Q2" s="285" t="s">
        <v>181</v>
      </c>
      <c r="R2" s="285" t="s">
        <v>181</v>
      </c>
      <c r="S2" s="285" t="s">
        <v>181</v>
      </c>
      <c r="T2" s="285" t="s">
        <v>181</v>
      </c>
      <c r="U2" s="285" t="s">
        <v>181</v>
      </c>
      <c r="V2" s="285" t="s">
        <v>181</v>
      </c>
      <c r="W2" s="285" t="s">
        <v>181</v>
      </c>
      <c r="X2" s="285" t="s">
        <v>181</v>
      </c>
      <c r="Y2" s="285" t="s">
        <v>181</v>
      </c>
      <c r="Z2" s="73" t="s">
        <v>89</v>
      </c>
      <c r="AA2" s="73" t="s">
        <v>89</v>
      </c>
      <c r="AB2" s="73" t="s">
        <v>89</v>
      </c>
      <c r="AC2" s="286" t="s">
        <v>89</v>
      </c>
      <c r="AD2" s="375" t="s">
        <v>90</v>
      </c>
      <c r="AE2" s="375" t="s">
        <v>90</v>
      </c>
      <c r="AF2" s="375" t="s">
        <v>90</v>
      </c>
      <c r="AG2" s="375" t="s">
        <v>90</v>
      </c>
      <c r="AH2" s="375" t="s">
        <v>90</v>
      </c>
      <c r="AI2" s="375" t="s">
        <v>90</v>
      </c>
      <c r="AJ2" s="16"/>
      <c r="AK2" s="16"/>
      <c r="AL2" s="16"/>
      <c r="AM2" s="16"/>
      <c r="AN2" s="16"/>
      <c r="AO2" s="16"/>
      <c r="AP2" s="16"/>
      <c r="AQ2" s="16"/>
      <c r="AR2" s="16"/>
      <c r="AS2" s="16"/>
      <c r="AT2" s="16"/>
      <c r="AU2" s="16"/>
      <c r="AV2" s="16"/>
      <c r="AW2" s="16"/>
      <c r="AX2" s="16"/>
      <c r="AY2" s="16"/>
      <c r="AZ2" s="16"/>
    </row>
    <row r="3" spans="1:52" ht="27.75" customHeight="1">
      <c r="A3" s="70"/>
      <c r="B3" s="287" t="s">
        <v>182</v>
      </c>
      <c r="C3" s="285"/>
      <c r="D3" s="285" t="s">
        <v>419</v>
      </c>
      <c r="E3" s="285" t="s">
        <v>419</v>
      </c>
      <c r="F3" s="285" t="s">
        <v>419</v>
      </c>
      <c r="G3" s="285" t="s">
        <v>419</v>
      </c>
      <c r="H3" s="285" t="s">
        <v>420</v>
      </c>
      <c r="I3" s="285" t="s">
        <v>421</v>
      </c>
      <c r="J3" s="285" t="s">
        <v>421</v>
      </c>
      <c r="K3" s="285" t="s">
        <v>421</v>
      </c>
      <c r="L3" s="285"/>
      <c r="M3" s="285"/>
      <c r="N3" s="285"/>
      <c r="O3" s="285"/>
      <c r="P3" s="285"/>
      <c r="Q3" s="285"/>
      <c r="R3" s="285"/>
      <c r="S3" s="789"/>
      <c r="T3" s="789"/>
      <c r="U3" s="789"/>
      <c r="V3" s="789"/>
      <c r="W3" s="789"/>
      <c r="X3" s="789" t="s">
        <v>630</v>
      </c>
      <c r="Y3" s="789" t="s">
        <v>601</v>
      </c>
      <c r="Z3" s="789" t="s">
        <v>623</v>
      </c>
      <c r="AA3" s="73" t="s">
        <v>622</v>
      </c>
      <c r="AB3" s="789" t="s">
        <v>633</v>
      </c>
      <c r="AC3" s="789" t="s">
        <v>634</v>
      </c>
      <c r="AD3" s="85" t="s">
        <v>94</v>
      </c>
      <c r="AE3" s="85" t="s">
        <v>94</v>
      </c>
      <c r="AF3" s="85" t="s">
        <v>94</v>
      </c>
      <c r="AG3" s="85" t="s">
        <v>94</v>
      </c>
      <c r="AH3" s="85" t="s">
        <v>94</v>
      </c>
      <c r="AI3" s="85" t="s">
        <v>94</v>
      </c>
      <c r="AJ3" s="16"/>
      <c r="AK3" s="16"/>
      <c r="AL3" s="16"/>
      <c r="AM3" s="16"/>
      <c r="AN3" s="16"/>
      <c r="AO3" s="16"/>
      <c r="AP3" s="16"/>
      <c r="AQ3" s="16"/>
      <c r="AR3" s="16"/>
      <c r="AS3" s="16"/>
      <c r="AT3" s="16"/>
      <c r="AU3" s="16"/>
      <c r="AV3" s="16"/>
      <c r="AW3" s="16"/>
      <c r="AX3" s="16"/>
      <c r="AY3" s="16"/>
      <c r="AZ3" s="16"/>
    </row>
    <row r="4" spans="1:52">
      <c r="A4" s="70"/>
      <c r="B4" s="345"/>
      <c r="C4" s="341"/>
      <c r="D4" s="341"/>
      <c r="E4" s="341"/>
      <c r="F4" s="341"/>
      <c r="G4" s="341"/>
      <c r="H4" s="341"/>
      <c r="I4" s="341"/>
      <c r="J4" s="341"/>
      <c r="K4" s="341"/>
      <c r="L4" s="341"/>
      <c r="M4" s="346"/>
      <c r="N4" s="346"/>
      <c r="O4" s="346"/>
      <c r="P4" s="346"/>
      <c r="Q4" s="346"/>
      <c r="R4" s="346"/>
      <c r="S4" s="346"/>
      <c r="T4" s="346"/>
      <c r="U4" s="346"/>
      <c r="V4" s="346"/>
      <c r="W4" s="346"/>
      <c r="X4" s="346"/>
      <c r="Y4" s="346"/>
      <c r="Z4" s="347"/>
      <c r="AA4" s="347"/>
      <c r="AB4" s="347"/>
      <c r="AC4" s="348"/>
      <c r="AD4" s="376"/>
      <c r="AE4" s="376"/>
      <c r="AF4" s="376"/>
      <c r="AG4" s="376"/>
      <c r="AH4" s="376"/>
      <c r="AI4" s="376"/>
      <c r="AJ4" s="16"/>
      <c r="AK4" s="16"/>
      <c r="AL4" s="16"/>
      <c r="AM4" s="16"/>
      <c r="AN4" s="16"/>
      <c r="AO4" s="16"/>
      <c r="AP4" s="16"/>
      <c r="AQ4" s="16"/>
      <c r="AR4" s="16"/>
      <c r="AS4" s="16"/>
      <c r="AT4" s="16"/>
      <c r="AU4" s="16"/>
      <c r="AV4" s="16"/>
      <c r="AW4" s="16"/>
      <c r="AX4" s="16"/>
      <c r="AY4" s="16"/>
      <c r="AZ4" s="16"/>
    </row>
    <row r="5" spans="1:52" s="13" customFormat="1">
      <c r="A5" s="472">
        <v>2</v>
      </c>
      <c r="B5" s="349" t="s">
        <v>553</v>
      </c>
      <c r="C5" s="116"/>
      <c r="D5" s="116"/>
      <c r="E5" s="116"/>
      <c r="F5" s="116"/>
      <c r="G5" s="116"/>
      <c r="H5" s="116"/>
      <c r="I5" s="116"/>
      <c r="J5" s="116"/>
      <c r="K5" s="116"/>
      <c r="L5" s="116"/>
      <c r="M5" s="350"/>
      <c r="N5" s="350"/>
      <c r="O5" s="350"/>
      <c r="P5" s="350"/>
      <c r="Q5" s="350"/>
      <c r="R5" s="350"/>
      <c r="S5" s="350"/>
      <c r="T5" s="350"/>
      <c r="U5" s="350"/>
      <c r="V5" s="350"/>
      <c r="W5" s="350"/>
      <c r="X5" s="350"/>
      <c r="Y5" s="350"/>
      <c r="Z5" s="164">
        <f>'Exp (Tb9B)'!C106</f>
        <v>9943.2999999999993</v>
      </c>
      <c r="AA5" s="164">
        <f>'Exp (Tb9B)'!D106</f>
        <v>13175.8</v>
      </c>
      <c r="AB5" s="164">
        <f>'Exp (Tb9B)'!E106</f>
        <v>15454.1</v>
      </c>
      <c r="AC5" s="164">
        <f>'Exp (Tb9B)'!F106</f>
        <v>13788.84</v>
      </c>
      <c r="AD5" s="163">
        <f>'Exp (Tb9B)'!G106</f>
        <v>13834.24</v>
      </c>
      <c r="AE5" s="163">
        <f>'Exp (Tb9B)'!H106</f>
        <v>13349.63</v>
      </c>
      <c r="AF5" s="163">
        <f>'Exp (Tb9B)'!I106</f>
        <v>12978.39</v>
      </c>
      <c r="AG5" s="163">
        <f>'Exp (Tb9B)'!J106</f>
        <v>13216.12</v>
      </c>
      <c r="AH5" s="163">
        <f>'Exp (Tb9B)'!K106</f>
        <v>13425.37</v>
      </c>
      <c r="AI5" s="163">
        <f>'Exp (Tb9B)'!L106</f>
        <v>13607.16</v>
      </c>
      <c r="AJ5" s="17"/>
      <c r="AK5" s="17"/>
      <c r="AL5" s="17"/>
      <c r="AM5" s="17"/>
      <c r="AN5" s="17"/>
      <c r="AO5" s="17"/>
      <c r="AP5" s="17"/>
      <c r="AQ5" s="17"/>
      <c r="AR5" s="17"/>
      <c r="AS5" s="17"/>
      <c r="AT5" s="17"/>
      <c r="AU5" s="17"/>
      <c r="AV5" s="17"/>
      <c r="AW5" s="17"/>
      <c r="AX5" s="17"/>
      <c r="AY5" s="17"/>
      <c r="AZ5" s="17"/>
    </row>
    <row r="6" spans="1:52" s="52" customFormat="1">
      <c r="A6" s="371"/>
      <c r="B6" s="354" t="s">
        <v>553</v>
      </c>
      <c r="C6" s="556">
        <v>1049.0999999999999</v>
      </c>
      <c r="D6" s="317">
        <v>1089.0999999999999</v>
      </c>
      <c r="E6" s="317">
        <v>1187.8</v>
      </c>
      <c r="F6" s="317">
        <v>1358.3</v>
      </c>
      <c r="G6" s="317">
        <v>1605.1</v>
      </c>
      <c r="H6" s="317">
        <v>1605.5</v>
      </c>
      <c r="I6" s="317">
        <v>1755</v>
      </c>
      <c r="J6" s="317">
        <v>1860.8</v>
      </c>
      <c r="K6" s="317">
        <v>2192.1999999999998</v>
      </c>
      <c r="L6" s="317">
        <v>2475.1999999999998</v>
      </c>
      <c r="M6" s="317">
        <v>2801.3</v>
      </c>
      <c r="N6" s="317">
        <v>3206.2</v>
      </c>
      <c r="O6" s="317">
        <v>3544.2</v>
      </c>
      <c r="P6" s="317">
        <v>3774.4</v>
      </c>
      <c r="Q6" s="317">
        <v>3774.4</v>
      </c>
      <c r="R6" s="317">
        <v>4147.8</v>
      </c>
      <c r="S6" s="317">
        <v>5319.1</v>
      </c>
      <c r="T6" s="317">
        <v>5775.8</v>
      </c>
      <c r="U6" s="317">
        <v>6552.4</v>
      </c>
      <c r="V6" s="317">
        <v>7551.8</v>
      </c>
      <c r="W6" s="317">
        <v>6687.2</v>
      </c>
      <c r="X6" s="317">
        <v>8092.6</v>
      </c>
      <c r="Y6" s="317">
        <v>8588.7999999999993</v>
      </c>
      <c r="Z6" s="355">
        <v>10943.9</v>
      </c>
      <c r="AA6" s="355">
        <v>12505.1</v>
      </c>
      <c r="AB6" s="355">
        <v>14489.8</v>
      </c>
      <c r="AC6" s="355">
        <v>13496.1</v>
      </c>
      <c r="AD6" s="384"/>
      <c r="AE6" s="384"/>
      <c r="AF6" s="384"/>
      <c r="AG6" s="384"/>
      <c r="AH6" s="384"/>
      <c r="AI6" s="384"/>
      <c r="AJ6" s="51"/>
      <c r="AK6" s="51"/>
      <c r="AL6" s="51"/>
      <c r="AM6" s="51"/>
      <c r="AN6" s="51"/>
      <c r="AO6" s="51"/>
      <c r="AP6" s="51"/>
      <c r="AQ6" s="51"/>
      <c r="AR6" s="51"/>
      <c r="AS6" s="51"/>
      <c r="AT6" s="51"/>
      <c r="AU6" s="51"/>
      <c r="AV6" s="51"/>
      <c r="AW6" s="51"/>
      <c r="AX6" s="51"/>
      <c r="AY6" s="51"/>
      <c r="AZ6" s="51"/>
    </row>
    <row r="7" spans="1:52" s="12" customFormat="1">
      <c r="A7" s="191"/>
      <c r="B7" s="351"/>
      <c r="C7" s="796"/>
      <c r="D7" s="796"/>
      <c r="E7" s="796"/>
      <c r="F7" s="796"/>
      <c r="G7" s="796"/>
      <c r="H7" s="796"/>
      <c r="I7" s="796"/>
      <c r="J7" s="796"/>
      <c r="K7" s="796"/>
      <c r="L7" s="797"/>
      <c r="M7" s="797"/>
      <c r="N7" s="796"/>
      <c r="O7" s="796"/>
      <c r="P7" s="797"/>
      <c r="Q7" s="796"/>
      <c r="R7" s="796"/>
      <c r="S7" s="797"/>
      <c r="T7" s="796"/>
      <c r="U7" s="796"/>
      <c r="V7" s="796"/>
      <c r="W7" s="796"/>
      <c r="X7" s="796"/>
      <c r="Y7" s="796"/>
      <c r="Z7" s="796"/>
      <c r="AA7" s="796"/>
      <c r="AB7" s="796"/>
      <c r="AC7" s="796"/>
      <c r="AD7" s="377"/>
      <c r="AE7" s="377"/>
      <c r="AF7" s="377"/>
      <c r="AG7" s="377"/>
      <c r="AH7" s="377"/>
      <c r="AI7" s="377"/>
      <c r="AJ7" s="17"/>
      <c r="AK7" s="17"/>
      <c r="AL7" s="17"/>
      <c r="AM7" s="17"/>
      <c r="AN7" s="17"/>
      <c r="AO7" s="17"/>
      <c r="AP7" s="17"/>
      <c r="AQ7" s="17"/>
      <c r="AR7" s="17"/>
      <c r="AS7" s="17"/>
      <c r="AT7" s="17"/>
      <c r="AU7" s="17"/>
      <c r="AV7" s="17"/>
      <c r="AW7" s="17"/>
      <c r="AX7" s="17"/>
      <c r="AY7" s="17"/>
      <c r="AZ7" s="17"/>
    </row>
    <row r="8" spans="1:52" s="13" customFormat="1">
      <c r="A8" s="472"/>
      <c r="B8" s="349" t="s">
        <v>292</v>
      </c>
      <c r="C8" s="353"/>
      <c r="D8" s="353"/>
      <c r="E8" s="353"/>
      <c r="F8" s="353"/>
      <c r="G8" s="353"/>
      <c r="H8" s="353"/>
      <c r="I8" s="353"/>
      <c r="J8" s="353"/>
      <c r="K8" s="353"/>
      <c r="L8" s="353"/>
      <c r="M8" s="353"/>
      <c r="N8" s="353"/>
      <c r="O8" s="353"/>
      <c r="P8" s="353"/>
      <c r="Q8" s="353"/>
      <c r="R8" s="353"/>
      <c r="S8" s="353"/>
      <c r="T8" s="353"/>
      <c r="U8" s="353"/>
      <c r="V8" s="353"/>
      <c r="W8" s="353"/>
      <c r="X8" s="353"/>
      <c r="Y8" s="353"/>
      <c r="Z8" s="165">
        <f>'Exp (Tb9B)'!C5</f>
        <v>6643.9</v>
      </c>
      <c r="AA8" s="165">
        <f>'Exp (Tb9B)'!D5</f>
        <v>8778.2000000000007</v>
      </c>
      <c r="AB8" s="165">
        <f>'Exp (Tb9B)'!E5</f>
        <v>9947.9</v>
      </c>
      <c r="AC8" s="165">
        <f>'Exp (Tb9B)'!F5</f>
        <v>6330.4</v>
      </c>
      <c r="AD8" s="162">
        <f>'Exp (Tb9B)'!G5</f>
        <v>5745.9</v>
      </c>
      <c r="AE8" s="162">
        <f>'Exp (Tb9B)'!H5</f>
        <v>5910</v>
      </c>
      <c r="AF8" s="162">
        <f>'Exp (Tb9B)'!I5</f>
        <v>5845.5</v>
      </c>
      <c r="AG8" s="162">
        <f>'Exp (Tb9B)'!J5</f>
        <v>5515</v>
      </c>
      <c r="AH8" s="162">
        <f>'Exp (Tb9B)'!K5</f>
        <v>5356.4</v>
      </c>
      <c r="AI8" s="162">
        <f>'Exp (Tb9B)'!L5</f>
        <v>5286.8</v>
      </c>
      <c r="AJ8" s="17"/>
      <c r="AK8" s="17"/>
      <c r="AL8" s="17"/>
      <c r="AM8" s="17"/>
      <c r="AN8" s="17"/>
      <c r="AO8" s="17"/>
      <c r="AP8" s="17"/>
      <c r="AQ8" s="17"/>
      <c r="AR8" s="17"/>
      <c r="AS8" s="17"/>
      <c r="AT8" s="17"/>
      <c r="AU8" s="17"/>
      <c r="AV8" s="17"/>
      <c r="AW8" s="17"/>
      <c r="AX8" s="17"/>
      <c r="AY8" s="17"/>
      <c r="AZ8" s="17"/>
    </row>
    <row r="9" spans="1:52" s="43" customFormat="1">
      <c r="A9" s="371"/>
      <c r="B9" s="354" t="s">
        <v>292</v>
      </c>
      <c r="C9" s="317">
        <v>458.6</v>
      </c>
      <c r="D9" s="317">
        <v>467.7</v>
      </c>
      <c r="E9" s="317">
        <v>524.6</v>
      </c>
      <c r="F9" s="317">
        <v>603.5</v>
      </c>
      <c r="G9" s="317">
        <v>606.4</v>
      </c>
      <c r="H9" s="317">
        <v>676.9</v>
      </c>
      <c r="I9" s="317">
        <v>781.6</v>
      </c>
      <c r="J9" s="317">
        <v>720.1</v>
      </c>
      <c r="K9" s="317">
        <v>820.1</v>
      </c>
      <c r="L9" s="317">
        <v>861.5</v>
      </c>
      <c r="M9" s="317">
        <v>969.5</v>
      </c>
      <c r="N9" s="317">
        <v>1218.0999999999999</v>
      </c>
      <c r="O9" s="317">
        <v>1242.3</v>
      </c>
      <c r="P9" s="317">
        <v>1357.1</v>
      </c>
      <c r="Q9" s="317">
        <v>1192.4000000000001</v>
      </c>
      <c r="R9" s="317">
        <v>1555.1</v>
      </c>
      <c r="S9" s="317">
        <v>1833.1</v>
      </c>
      <c r="T9" s="317">
        <v>1665.9</v>
      </c>
      <c r="U9" s="317">
        <v>2098.4</v>
      </c>
      <c r="V9" s="317">
        <v>2276.1</v>
      </c>
      <c r="W9" s="317">
        <v>2403.4</v>
      </c>
      <c r="X9" s="317">
        <v>2474.3000000000002</v>
      </c>
      <c r="Y9" s="317">
        <v>3338.9</v>
      </c>
      <c r="Z9" s="355">
        <v>3917.2</v>
      </c>
      <c r="AA9" s="355">
        <v>4990.8</v>
      </c>
      <c r="AB9" s="798">
        <v>7264.7</v>
      </c>
      <c r="AC9" s="798">
        <f>AC12+AC14+AC21+AC25+AC26+AC28</f>
        <v>6337.4</v>
      </c>
      <c r="AD9" s="378"/>
      <c r="AE9" s="378"/>
      <c r="AF9" s="378"/>
      <c r="AG9" s="378"/>
      <c r="AH9" s="378"/>
      <c r="AI9" s="378"/>
      <c r="AJ9" s="51"/>
      <c r="AK9" s="51"/>
      <c r="AL9" s="51"/>
      <c r="AM9" s="51"/>
      <c r="AN9" s="51"/>
      <c r="AO9" s="51"/>
      <c r="AP9" s="51"/>
      <c r="AQ9" s="51"/>
      <c r="AR9" s="51"/>
      <c r="AS9" s="51"/>
      <c r="AT9" s="51"/>
      <c r="AU9" s="51"/>
      <c r="AV9" s="51"/>
      <c r="AW9" s="51"/>
      <c r="AX9" s="51"/>
      <c r="AY9" s="51"/>
      <c r="AZ9" s="51"/>
    </row>
    <row r="10" spans="1:52" s="17" customFormat="1">
      <c r="A10" s="473"/>
      <c r="B10" s="351"/>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7"/>
      <c r="AC10" s="357"/>
      <c r="AD10" s="379"/>
      <c r="AE10" s="379"/>
      <c r="AF10" s="379"/>
      <c r="AG10" s="379"/>
      <c r="AH10" s="379"/>
      <c r="AI10" s="379"/>
    </row>
    <row r="11" spans="1:52">
      <c r="A11" s="191">
        <v>21</v>
      </c>
      <c r="B11" s="345" t="s">
        <v>224</v>
      </c>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167">
        <f>'Exp (Tb9B)'!C6</f>
        <v>1396.8</v>
      </c>
      <c r="AA11" s="167">
        <f>'Exp (Tb9B)'!D6</f>
        <v>1448</v>
      </c>
      <c r="AB11" s="167">
        <f>'Exp (Tb9B)'!E6</f>
        <v>2025.5</v>
      </c>
      <c r="AC11" s="167">
        <f>'Exp (Tb9B)'!F6</f>
        <v>2164.8000000000002</v>
      </c>
      <c r="AD11" s="166">
        <f>'Exp (Tb9B)'!G6</f>
        <v>2131.1</v>
      </c>
      <c r="AE11" s="166">
        <f>'Exp (Tb9B)'!H6</f>
        <v>2052.1</v>
      </c>
      <c r="AF11" s="166">
        <f>'Exp (Tb9B)'!I6</f>
        <v>2029.4</v>
      </c>
      <c r="AG11" s="166">
        <f>'Exp (Tb9B)'!J6</f>
        <v>1914.7</v>
      </c>
      <c r="AH11" s="166">
        <f>'Exp (Tb9B)'!K6</f>
        <v>1859.6</v>
      </c>
      <c r="AI11" s="166">
        <f>'Exp (Tb9B)'!L6</f>
        <v>1835.5</v>
      </c>
      <c r="AJ11" s="16"/>
      <c r="AK11" s="16"/>
      <c r="AL11" s="16"/>
      <c r="AM11" s="16"/>
      <c r="AN11" s="16"/>
      <c r="AO11" s="16"/>
      <c r="AP11" s="16"/>
      <c r="AQ11" s="16"/>
      <c r="AR11" s="16"/>
      <c r="AS11" s="16"/>
      <c r="AT11" s="16"/>
      <c r="AU11" s="16"/>
      <c r="AV11" s="16"/>
      <c r="AW11" s="16"/>
      <c r="AX11" s="16"/>
      <c r="AY11" s="16"/>
      <c r="AZ11" s="16"/>
    </row>
    <row r="12" spans="1:52" s="28" customFormat="1">
      <c r="A12" s="360"/>
      <c r="B12" s="361" t="s">
        <v>293</v>
      </c>
      <c r="C12" s="304">
        <v>204.3</v>
      </c>
      <c r="D12" s="304">
        <v>225.8</v>
      </c>
      <c r="E12" s="304">
        <v>232.8</v>
      </c>
      <c r="F12" s="304">
        <v>255.8</v>
      </c>
      <c r="G12" s="304">
        <v>269.8</v>
      </c>
      <c r="H12" s="304">
        <v>309.7</v>
      </c>
      <c r="I12" s="304">
        <v>334.4</v>
      </c>
      <c r="J12" s="304">
        <v>345.9</v>
      </c>
      <c r="K12" s="304">
        <v>367.3</v>
      </c>
      <c r="L12" s="304">
        <v>383</v>
      </c>
      <c r="M12" s="304">
        <v>424.4</v>
      </c>
      <c r="N12" s="304">
        <v>473.1</v>
      </c>
      <c r="O12" s="304">
        <v>539.5</v>
      </c>
      <c r="P12" s="304">
        <v>574.29999999999995</v>
      </c>
      <c r="Q12" s="304">
        <v>618</v>
      </c>
      <c r="R12" s="304">
        <v>682.2</v>
      </c>
      <c r="S12" s="304">
        <v>690.5</v>
      </c>
      <c r="T12" s="304">
        <v>698</v>
      </c>
      <c r="U12" s="304">
        <v>834.7</v>
      </c>
      <c r="V12" s="304">
        <v>919.6</v>
      </c>
      <c r="W12" s="304">
        <v>986.7</v>
      </c>
      <c r="X12" s="304">
        <v>1070.2</v>
      </c>
      <c r="Y12" s="304">
        <v>1309</v>
      </c>
      <c r="Z12" s="362">
        <v>1395</v>
      </c>
      <c r="AA12" s="362">
        <v>1460</v>
      </c>
      <c r="AB12" s="799">
        <v>2025.5</v>
      </c>
      <c r="AC12" s="799">
        <v>2133.8000000000002</v>
      </c>
      <c r="AD12" s="380"/>
      <c r="AE12" s="380"/>
      <c r="AF12" s="380"/>
      <c r="AG12" s="380"/>
      <c r="AH12" s="380"/>
      <c r="AI12" s="380"/>
      <c r="AJ12" s="557"/>
      <c r="AK12" s="557"/>
      <c r="AL12" s="557"/>
      <c r="AM12" s="557"/>
      <c r="AN12" s="557"/>
      <c r="AO12" s="557"/>
      <c r="AP12" s="557"/>
      <c r="AQ12" s="557"/>
      <c r="AR12" s="557"/>
      <c r="AS12" s="557"/>
      <c r="AT12" s="557"/>
      <c r="AU12" s="557"/>
      <c r="AV12" s="557"/>
      <c r="AW12" s="557"/>
      <c r="AX12" s="557"/>
      <c r="AY12" s="557"/>
      <c r="AZ12" s="557"/>
    </row>
    <row r="13" spans="1:52" s="12" customFormat="1">
      <c r="A13" s="191">
        <v>22</v>
      </c>
      <c r="B13" s="345" t="s">
        <v>229</v>
      </c>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167">
        <f>'Exp (Tb9B)'!C11</f>
        <v>1945</v>
      </c>
      <c r="AA13" s="167">
        <f>'Exp (Tb9B)'!D11</f>
        <v>2509.8000000000002</v>
      </c>
      <c r="AB13" s="167">
        <f>'Exp (Tb9B)'!E11</f>
        <v>1991.3</v>
      </c>
      <c r="AC13" s="167">
        <f>'Exp (Tb9B)'!F11</f>
        <v>2174</v>
      </c>
      <c r="AD13" s="166">
        <f>'Exp (Tb9B)'!G11</f>
        <v>1963.8</v>
      </c>
      <c r="AE13" s="166">
        <f>'Exp (Tb9B)'!H11</f>
        <v>2434.6</v>
      </c>
      <c r="AF13" s="166">
        <f>'Exp (Tb9B)'!I11</f>
        <v>2407.6999999999998</v>
      </c>
      <c r="AG13" s="166">
        <f>'Exp (Tb9B)'!J11</f>
        <v>2271.6</v>
      </c>
      <c r="AH13" s="166">
        <f>'Exp (Tb9B)'!K11</f>
        <v>2206.3000000000002</v>
      </c>
      <c r="AI13" s="166">
        <f>'Exp (Tb9B)'!L11</f>
        <v>2177.6</v>
      </c>
      <c r="AJ13" s="17"/>
      <c r="AK13" s="17"/>
      <c r="AL13" s="17"/>
      <c r="AM13" s="17"/>
      <c r="AN13" s="17"/>
      <c r="AO13" s="17"/>
      <c r="AP13" s="17"/>
      <c r="AQ13" s="17"/>
      <c r="AR13" s="17"/>
      <c r="AS13" s="17"/>
      <c r="AT13" s="17"/>
      <c r="AU13" s="17"/>
      <c r="AV13" s="17"/>
      <c r="AW13" s="17"/>
      <c r="AX13" s="17"/>
      <c r="AY13" s="17"/>
      <c r="AZ13" s="17"/>
    </row>
    <row r="14" spans="1:52" s="28" customFormat="1">
      <c r="A14" s="360"/>
      <c r="B14" s="361" t="s">
        <v>294</v>
      </c>
      <c r="C14" s="304">
        <v>254.3</v>
      </c>
      <c r="D14" s="304">
        <v>241.9</v>
      </c>
      <c r="E14" s="304">
        <v>291.8</v>
      </c>
      <c r="F14" s="304">
        <v>347.7</v>
      </c>
      <c r="G14" s="304">
        <v>336.6</v>
      </c>
      <c r="H14" s="304">
        <v>367.2</v>
      </c>
      <c r="I14" s="304">
        <v>447.2</v>
      </c>
      <c r="J14" s="304">
        <v>374.2</v>
      </c>
      <c r="K14" s="304">
        <v>452.8</v>
      </c>
      <c r="L14" s="304">
        <v>478.5</v>
      </c>
      <c r="M14" s="304">
        <v>545.1</v>
      </c>
      <c r="N14" s="304">
        <v>745</v>
      </c>
      <c r="O14" s="304">
        <v>702.8</v>
      </c>
      <c r="P14" s="304">
        <v>782.80000000000007</v>
      </c>
      <c r="Q14" s="304">
        <v>574.4</v>
      </c>
      <c r="R14" s="304">
        <v>872.9</v>
      </c>
      <c r="S14" s="304">
        <v>1142.5999999999999</v>
      </c>
      <c r="T14" s="304">
        <v>967.9</v>
      </c>
      <c r="U14" s="304">
        <v>1263.7</v>
      </c>
      <c r="V14" s="304">
        <v>1356.5</v>
      </c>
      <c r="W14" s="304">
        <v>1416.7</v>
      </c>
      <c r="X14" s="304">
        <v>1404.1</v>
      </c>
      <c r="Y14" s="304">
        <v>2029.9</v>
      </c>
      <c r="Z14" s="362">
        <v>2522.1999999999998</v>
      </c>
      <c r="AA14" s="362">
        <v>3530.8</v>
      </c>
      <c r="AB14" s="799">
        <v>1589.6</v>
      </c>
      <c r="AC14" s="799">
        <v>1511.6</v>
      </c>
      <c r="AD14" s="380"/>
      <c r="AE14" s="380"/>
      <c r="AF14" s="380"/>
      <c r="AG14" s="380"/>
      <c r="AH14" s="380"/>
      <c r="AI14" s="380"/>
      <c r="AJ14" s="557"/>
      <c r="AK14" s="557"/>
      <c r="AL14" s="557"/>
      <c r="AM14" s="557"/>
      <c r="AN14" s="557"/>
      <c r="AO14" s="557"/>
      <c r="AP14" s="557"/>
      <c r="AQ14" s="557"/>
      <c r="AR14" s="557"/>
      <c r="AS14" s="557"/>
      <c r="AT14" s="557"/>
      <c r="AU14" s="557"/>
      <c r="AV14" s="557"/>
      <c r="AW14" s="557"/>
      <c r="AX14" s="557"/>
      <c r="AY14" s="557"/>
      <c r="AZ14" s="557"/>
    </row>
    <row r="15" spans="1:52" s="50" customFormat="1">
      <c r="A15" s="363"/>
      <c r="B15" s="479" t="s">
        <v>295</v>
      </c>
      <c r="C15" s="304"/>
      <c r="D15" s="304"/>
      <c r="E15" s="304"/>
      <c r="F15" s="304"/>
      <c r="G15" s="304"/>
      <c r="H15" s="304"/>
      <c r="I15" s="304"/>
      <c r="J15" s="304"/>
      <c r="K15" s="304"/>
      <c r="L15" s="304"/>
      <c r="M15" s="304">
        <v>545.1</v>
      </c>
      <c r="N15" s="304">
        <v>474.7</v>
      </c>
      <c r="O15" s="304">
        <v>571.9</v>
      </c>
      <c r="P15" s="304">
        <v>554</v>
      </c>
      <c r="Q15" s="304">
        <v>489.9</v>
      </c>
      <c r="R15" s="304">
        <v>534.9</v>
      </c>
      <c r="S15" s="304">
        <v>904</v>
      </c>
      <c r="T15" s="304">
        <v>786.6</v>
      </c>
      <c r="U15" s="304">
        <v>1050.8</v>
      </c>
      <c r="V15" s="304">
        <v>1133.5999999999999</v>
      </c>
      <c r="W15" s="304">
        <v>1213.4000000000001</v>
      </c>
      <c r="X15" s="304">
        <v>1161.9000000000001</v>
      </c>
      <c r="Y15" s="304">
        <v>1791.5</v>
      </c>
      <c r="Z15" s="362">
        <v>2171.9</v>
      </c>
      <c r="AA15" s="362">
        <v>2803.8</v>
      </c>
      <c r="AB15" s="800" t="s">
        <v>128</v>
      </c>
      <c r="AC15" s="800" t="s">
        <v>128</v>
      </c>
      <c r="AD15" s="381"/>
      <c r="AE15" s="381"/>
      <c r="AF15" s="381"/>
      <c r="AG15" s="381"/>
      <c r="AH15" s="381"/>
      <c r="AI15" s="381"/>
      <c r="AJ15" s="558"/>
      <c r="AK15" s="558"/>
      <c r="AL15" s="558"/>
      <c r="AM15" s="558"/>
      <c r="AN15" s="558"/>
      <c r="AO15" s="558"/>
      <c r="AP15" s="558"/>
      <c r="AQ15" s="558"/>
      <c r="AR15" s="558"/>
      <c r="AS15" s="558"/>
      <c r="AT15" s="558"/>
      <c r="AU15" s="558"/>
      <c r="AV15" s="558"/>
      <c r="AW15" s="558"/>
      <c r="AX15" s="558"/>
      <c r="AY15" s="558"/>
      <c r="AZ15" s="558"/>
    </row>
    <row r="16" spans="1:52" s="50" customFormat="1" ht="15">
      <c r="A16" s="363"/>
      <c r="B16" s="479" t="s">
        <v>296</v>
      </c>
      <c r="C16" s="304"/>
      <c r="D16" s="304"/>
      <c r="E16" s="304"/>
      <c r="F16" s="304"/>
      <c r="G16" s="304"/>
      <c r="H16" s="304"/>
      <c r="I16" s="304"/>
      <c r="J16" s="304"/>
      <c r="K16" s="304"/>
      <c r="L16" s="304"/>
      <c r="M16" s="304"/>
      <c r="N16" s="304"/>
      <c r="O16" s="304"/>
      <c r="P16" s="304">
        <v>134.69999999999999</v>
      </c>
      <c r="Q16" s="304">
        <v>29.9</v>
      </c>
      <c r="R16" s="304">
        <v>39.5</v>
      </c>
      <c r="S16" s="304">
        <v>40.9</v>
      </c>
      <c r="T16" s="304">
        <v>42.4</v>
      </c>
      <c r="U16" s="304">
        <v>148.9</v>
      </c>
      <c r="V16" s="304">
        <v>142.9</v>
      </c>
      <c r="W16" s="304">
        <v>142.69999999999999</v>
      </c>
      <c r="X16" s="304">
        <v>144.19999999999999</v>
      </c>
      <c r="Y16" s="304">
        <v>171.8</v>
      </c>
      <c r="Z16" s="362">
        <v>277.7</v>
      </c>
      <c r="AA16" s="362">
        <v>647.20000000000005</v>
      </c>
      <c r="AB16" s="800" t="s">
        <v>128</v>
      </c>
      <c r="AC16" s="800" t="s">
        <v>128</v>
      </c>
      <c r="AD16" s="381"/>
      <c r="AE16" s="381"/>
      <c r="AF16" s="381"/>
      <c r="AG16" s="381"/>
      <c r="AH16" s="381"/>
      <c r="AI16" s="381"/>
      <c r="AJ16" s="558"/>
      <c r="AK16" s="558"/>
      <c r="AL16" s="558"/>
      <c r="AM16" s="559"/>
      <c r="AN16" s="558"/>
      <c r="AO16" s="558"/>
      <c r="AP16" s="558"/>
      <c r="AQ16" s="558"/>
      <c r="AR16" s="558"/>
      <c r="AS16" s="558"/>
      <c r="AT16" s="558"/>
      <c r="AU16" s="558"/>
      <c r="AV16" s="558"/>
      <c r="AW16" s="558"/>
      <c r="AX16" s="558"/>
      <c r="AY16" s="558"/>
      <c r="AZ16" s="558"/>
    </row>
    <row r="17" spans="1:52" s="50" customFormat="1" ht="15">
      <c r="A17" s="363"/>
      <c r="B17" s="479" t="s">
        <v>297</v>
      </c>
      <c r="C17" s="304"/>
      <c r="D17" s="304"/>
      <c r="E17" s="304"/>
      <c r="F17" s="304"/>
      <c r="G17" s="304"/>
      <c r="H17" s="304"/>
      <c r="I17" s="304"/>
      <c r="J17" s="304"/>
      <c r="K17" s="304"/>
      <c r="L17" s="304"/>
      <c r="M17" s="304"/>
      <c r="N17" s="304">
        <v>193.3</v>
      </c>
      <c r="O17" s="304">
        <v>91.3</v>
      </c>
      <c r="P17" s="304">
        <v>12</v>
      </c>
      <c r="Q17" s="304">
        <v>20.6</v>
      </c>
      <c r="R17" s="304">
        <v>141.80000000000001</v>
      </c>
      <c r="S17" s="304">
        <v>36.200000000000003</v>
      </c>
      <c r="T17" s="304">
        <v>33.9</v>
      </c>
      <c r="U17" s="304">
        <v>1.2</v>
      </c>
      <c r="V17" s="304" t="s">
        <v>128</v>
      </c>
      <c r="W17" s="304" t="s">
        <v>128</v>
      </c>
      <c r="X17" s="304" t="s">
        <v>128</v>
      </c>
      <c r="Y17" s="304" t="s">
        <v>128</v>
      </c>
      <c r="Z17" s="364" t="s">
        <v>128</v>
      </c>
      <c r="AA17" s="364" t="s">
        <v>128</v>
      </c>
      <c r="AB17" s="800" t="s">
        <v>128</v>
      </c>
      <c r="AC17" s="800" t="s">
        <v>128</v>
      </c>
      <c r="AD17" s="381"/>
      <c r="AE17" s="381"/>
      <c r="AF17" s="381"/>
      <c r="AG17" s="381"/>
      <c r="AH17" s="381"/>
      <c r="AI17" s="381"/>
      <c r="AJ17" s="558"/>
      <c r="AK17" s="558"/>
      <c r="AL17" s="558"/>
      <c r="AM17" s="560"/>
      <c r="AN17" s="558"/>
      <c r="AO17" s="558"/>
      <c r="AP17" s="558"/>
      <c r="AQ17" s="558"/>
      <c r="AR17" s="558"/>
      <c r="AS17" s="558"/>
      <c r="AT17" s="558"/>
      <c r="AU17" s="558"/>
      <c r="AV17" s="558"/>
      <c r="AW17" s="558"/>
      <c r="AX17" s="558"/>
      <c r="AY17" s="558"/>
      <c r="AZ17" s="558"/>
    </row>
    <row r="18" spans="1:52" s="50" customFormat="1" ht="15">
      <c r="A18" s="363"/>
      <c r="B18" s="479" t="s">
        <v>298</v>
      </c>
      <c r="C18" s="304"/>
      <c r="D18" s="304"/>
      <c r="E18" s="304"/>
      <c r="F18" s="304"/>
      <c r="G18" s="304"/>
      <c r="H18" s="304"/>
      <c r="I18" s="304"/>
      <c r="J18" s="304"/>
      <c r="K18" s="304"/>
      <c r="L18" s="304"/>
      <c r="M18" s="304"/>
      <c r="N18" s="304">
        <v>77</v>
      </c>
      <c r="O18" s="304">
        <v>39.6</v>
      </c>
      <c r="P18" s="304">
        <v>68</v>
      </c>
      <c r="Q18" s="304">
        <v>9.6999999999999993</v>
      </c>
      <c r="R18" s="304">
        <v>66.7</v>
      </c>
      <c r="S18" s="304">
        <v>104.5</v>
      </c>
      <c r="T18" s="304">
        <v>30.3</v>
      </c>
      <c r="U18" s="304">
        <v>6.8</v>
      </c>
      <c r="V18" s="304">
        <v>8.8000000000000007</v>
      </c>
      <c r="W18" s="304">
        <v>9</v>
      </c>
      <c r="X18" s="304">
        <v>28</v>
      </c>
      <c r="Y18" s="304">
        <v>5.8</v>
      </c>
      <c r="Z18" s="362">
        <v>7.1</v>
      </c>
      <c r="AA18" s="364" t="s">
        <v>128</v>
      </c>
      <c r="AB18" s="800" t="s">
        <v>128</v>
      </c>
      <c r="AC18" s="800" t="s">
        <v>128</v>
      </c>
      <c r="AD18" s="381"/>
      <c r="AE18" s="381"/>
      <c r="AF18" s="381"/>
      <c r="AG18" s="381"/>
      <c r="AH18" s="381"/>
      <c r="AI18" s="381"/>
      <c r="AJ18" s="558"/>
      <c r="AK18" s="558"/>
      <c r="AL18" s="558"/>
      <c r="AM18" s="559"/>
      <c r="AN18" s="558"/>
      <c r="AO18" s="558"/>
      <c r="AP18" s="558"/>
      <c r="AQ18" s="558"/>
      <c r="AR18" s="558"/>
      <c r="AS18" s="558"/>
      <c r="AT18" s="558"/>
      <c r="AU18" s="558"/>
      <c r="AV18" s="558"/>
      <c r="AW18" s="558"/>
      <c r="AX18" s="558"/>
      <c r="AY18" s="558"/>
      <c r="AZ18" s="558"/>
    </row>
    <row r="19" spans="1:52" s="50" customFormat="1" ht="15">
      <c r="A19" s="363"/>
      <c r="B19" s="479" t="s">
        <v>299</v>
      </c>
      <c r="C19" s="304"/>
      <c r="D19" s="304"/>
      <c r="E19" s="304"/>
      <c r="F19" s="304"/>
      <c r="G19" s="304"/>
      <c r="H19" s="304"/>
      <c r="I19" s="304"/>
      <c r="J19" s="304"/>
      <c r="K19" s="304"/>
      <c r="L19" s="304"/>
      <c r="M19" s="304"/>
      <c r="N19" s="304"/>
      <c r="O19" s="304"/>
      <c r="P19" s="304">
        <v>14.1</v>
      </c>
      <c r="Q19" s="304">
        <v>24.2</v>
      </c>
      <c r="R19" s="304">
        <v>90</v>
      </c>
      <c r="S19" s="304">
        <v>57</v>
      </c>
      <c r="T19" s="304">
        <v>74.7</v>
      </c>
      <c r="U19" s="304">
        <v>56</v>
      </c>
      <c r="V19" s="304">
        <v>71.2</v>
      </c>
      <c r="W19" s="304">
        <v>51.6</v>
      </c>
      <c r="X19" s="304">
        <v>70</v>
      </c>
      <c r="Y19" s="304">
        <v>60.8</v>
      </c>
      <c r="Z19" s="362">
        <v>65.5</v>
      </c>
      <c r="AA19" s="362">
        <v>79.8</v>
      </c>
      <c r="AB19" s="800" t="s">
        <v>128</v>
      </c>
      <c r="AC19" s="800" t="s">
        <v>128</v>
      </c>
      <c r="AD19" s="381"/>
      <c r="AE19" s="381"/>
      <c r="AF19" s="381"/>
      <c r="AG19" s="381"/>
      <c r="AH19" s="381"/>
      <c r="AI19" s="381"/>
      <c r="AJ19" s="558"/>
      <c r="AK19" s="558"/>
      <c r="AL19" s="558"/>
      <c r="AM19" s="560"/>
      <c r="AN19" s="558"/>
      <c r="AO19" s="558"/>
      <c r="AP19" s="558"/>
      <c r="AQ19" s="558"/>
      <c r="AR19" s="558"/>
      <c r="AS19" s="558"/>
      <c r="AT19" s="558"/>
      <c r="AU19" s="558"/>
      <c r="AV19" s="558"/>
      <c r="AW19" s="558"/>
      <c r="AX19" s="558"/>
      <c r="AY19" s="558"/>
      <c r="AZ19" s="558"/>
    </row>
    <row r="20" spans="1:52" s="12" customFormat="1" ht="15">
      <c r="A20" s="191">
        <v>26</v>
      </c>
      <c r="B20" s="345" t="s">
        <v>233</v>
      </c>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167">
        <f>'Exp (Tb9B)'!C12</f>
        <v>1366.5</v>
      </c>
      <c r="AA20" s="167">
        <f>'Exp (Tb9B)'!D12</f>
        <v>710</v>
      </c>
      <c r="AB20" s="167">
        <f>'Exp (Tb9B)'!E12</f>
        <v>1609.4</v>
      </c>
      <c r="AC20" s="167">
        <f>'Exp (Tb9B)'!F12</f>
        <v>893</v>
      </c>
      <c r="AD20" s="166">
        <f>'Exp (Tb9B)'!G12</f>
        <v>794.6</v>
      </c>
      <c r="AE20" s="166">
        <f>'Exp (Tb9B)'!H12</f>
        <v>692.8</v>
      </c>
      <c r="AF20" s="166">
        <f>'Exp (Tb9B)'!I12</f>
        <v>685.2</v>
      </c>
      <c r="AG20" s="166">
        <f>'Exp (Tb9B)'!J12</f>
        <v>646.41999999999996</v>
      </c>
      <c r="AH20" s="166">
        <f>'Exp (Tb9B)'!K12</f>
        <v>627.79999999999995</v>
      </c>
      <c r="AI20" s="166">
        <f>'Exp (Tb9B)'!L12</f>
        <v>619.70000000000005</v>
      </c>
      <c r="AJ20" s="17"/>
      <c r="AK20" s="17"/>
      <c r="AL20" s="17"/>
      <c r="AM20" s="559"/>
      <c r="AN20" s="17"/>
      <c r="AO20" s="17"/>
      <c r="AP20" s="17"/>
      <c r="AQ20" s="17"/>
      <c r="AR20" s="17"/>
      <c r="AS20" s="17"/>
      <c r="AT20" s="17"/>
      <c r="AU20" s="17"/>
      <c r="AV20" s="17"/>
      <c r="AW20" s="17"/>
      <c r="AX20" s="17"/>
      <c r="AY20" s="17"/>
      <c r="AZ20" s="17"/>
    </row>
    <row r="21" spans="1:52" s="28" customFormat="1" ht="15">
      <c r="A21" s="360"/>
      <c r="B21" s="361" t="s">
        <v>300</v>
      </c>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62"/>
      <c r="AA21" s="362"/>
      <c r="AB21" s="799">
        <v>1439.9</v>
      </c>
      <c r="AC21" s="799">
        <v>1028.8</v>
      </c>
      <c r="AD21" s="381"/>
      <c r="AE21" s="381"/>
      <c r="AF21" s="381"/>
      <c r="AG21" s="381"/>
      <c r="AH21" s="381"/>
      <c r="AI21" s="381"/>
      <c r="AJ21" s="557"/>
      <c r="AK21" s="557"/>
      <c r="AL21" s="557"/>
      <c r="AM21" s="560"/>
      <c r="AN21" s="557"/>
      <c r="AO21" s="557"/>
      <c r="AP21" s="557"/>
      <c r="AQ21" s="557"/>
      <c r="AR21" s="557"/>
      <c r="AS21" s="557"/>
      <c r="AT21" s="557"/>
      <c r="AU21" s="557"/>
      <c r="AV21" s="557"/>
      <c r="AW21" s="557"/>
      <c r="AX21" s="557"/>
      <c r="AY21" s="557"/>
      <c r="AZ21" s="557"/>
    </row>
    <row r="22" spans="1:52" s="3" customFormat="1" ht="15">
      <c r="A22" s="79">
        <v>27</v>
      </c>
      <c r="B22" s="460" t="s">
        <v>236</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802"/>
      <c r="AA22" s="802"/>
      <c r="AB22" s="802"/>
      <c r="AC22" s="802">
        <f>'Exp (Tb9B)'!F13</f>
        <v>151.69999999999999</v>
      </c>
      <c r="AD22" s="803"/>
      <c r="AE22" s="803"/>
      <c r="AF22" s="803"/>
      <c r="AG22" s="803"/>
      <c r="AH22" s="803"/>
      <c r="AI22" s="803"/>
      <c r="AJ22" s="10"/>
      <c r="AK22" s="10"/>
      <c r="AL22" s="10"/>
      <c r="AM22" s="804"/>
      <c r="AN22" s="10"/>
      <c r="AO22" s="10"/>
      <c r="AP22" s="10"/>
      <c r="AQ22" s="10"/>
      <c r="AR22" s="10"/>
      <c r="AS22" s="10"/>
      <c r="AT22" s="10"/>
      <c r="AU22" s="10"/>
      <c r="AV22" s="10"/>
      <c r="AW22" s="10"/>
      <c r="AX22" s="10"/>
      <c r="AY22" s="10"/>
      <c r="AZ22" s="10"/>
    </row>
    <row r="23" spans="1:52" s="12" customFormat="1" ht="15">
      <c r="A23" s="191">
        <v>28</v>
      </c>
      <c r="B23" s="345" t="s">
        <v>238</v>
      </c>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167">
        <f>'Exp (Tb9B)'!C14</f>
        <v>59</v>
      </c>
      <c r="AA23" s="167">
        <f>'Exp (Tb9B)'!D14</f>
        <v>855.3</v>
      </c>
      <c r="AB23" s="167">
        <f>'Exp (Tb9B)'!E14</f>
        <v>136.69999999999999</v>
      </c>
      <c r="AC23" s="167">
        <f>'Exp (Tb9B)'!F14</f>
        <v>120.8</v>
      </c>
      <c r="AD23" s="166">
        <f>'Exp (Tb9B)'!G14</f>
        <v>68.900000000000006</v>
      </c>
      <c r="AE23" s="166">
        <f>'Exp (Tb9B)'!H14</f>
        <v>70.599999999999994</v>
      </c>
      <c r="AF23" s="166">
        <f>'Exp (Tb9B)'!I14</f>
        <v>69.8</v>
      </c>
      <c r="AG23" s="166">
        <f>'Exp (Tb9B)'!J14</f>
        <v>65.900000000000006</v>
      </c>
      <c r="AH23" s="166">
        <f>'Exp (Tb9B)'!K14</f>
        <v>64</v>
      </c>
      <c r="AI23" s="166">
        <f>'Exp (Tb9B)'!L14</f>
        <v>63.2</v>
      </c>
      <c r="AJ23" s="17"/>
      <c r="AK23" s="17"/>
      <c r="AL23" s="17"/>
      <c r="AM23" s="559"/>
      <c r="AN23" s="17"/>
      <c r="AO23" s="17"/>
      <c r="AP23" s="17"/>
      <c r="AQ23" s="17"/>
      <c r="AR23" s="17"/>
      <c r="AS23" s="17"/>
      <c r="AT23" s="17"/>
      <c r="AU23" s="17"/>
      <c r="AV23" s="17"/>
      <c r="AW23" s="17"/>
      <c r="AX23" s="17"/>
      <c r="AY23" s="17"/>
      <c r="AZ23" s="17"/>
    </row>
    <row r="24" spans="1:52" s="12" customFormat="1">
      <c r="A24" s="191">
        <v>31</v>
      </c>
      <c r="B24" s="345" t="s">
        <v>242</v>
      </c>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167">
        <f>'Exp (Tb9B)'!C15</f>
        <v>1423.7</v>
      </c>
      <c r="AA24" s="167">
        <f>'Exp (Tb9B)'!D15</f>
        <v>1722.1</v>
      </c>
      <c r="AB24" s="167">
        <f>'Exp (Tb9B)'!E15</f>
        <v>3251.8</v>
      </c>
      <c r="AC24" s="167">
        <f>'Exp (Tb9B)'!F15</f>
        <v>1053</v>
      </c>
      <c r="AD24" s="166">
        <f>'Exp (Tb9B)'!G15</f>
        <v>787.5</v>
      </c>
      <c r="AE24" s="166">
        <f>'Exp (Tb9B)'!H15</f>
        <v>595.6</v>
      </c>
      <c r="AF24" s="166">
        <f>'Exp (Tb9B)'!I15</f>
        <v>589</v>
      </c>
      <c r="AG24" s="166">
        <f>'Exp (Tb9B)'!J15</f>
        <v>555.70000000000005</v>
      </c>
      <c r="AH24" s="166">
        <f>'Exp (Tb9B)'!K15</f>
        <v>539.70000000000005</v>
      </c>
      <c r="AI24" s="166">
        <f>'Exp (Tb9B)'!L15</f>
        <v>532.70000000000005</v>
      </c>
      <c r="AJ24" s="17"/>
      <c r="AK24" s="17"/>
      <c r="AL24" s="17"/>
      <c r="AM24" s="17"/>
      <c r="AN24" s="17"/>
      <c r="AO24" s="17"/>
      <c r="AP24" s="17"/>
      <c r="AQ24" s="17"/>
      <c r="AR24" s="17"/>
      <c r="AS24" s="17"/>
      <c r="AT24" s="17"/>
      <c r="AU24" s="17"/>
      <c r="AV24" s="17"/>
      <c r="AW24" s="17"/>
      <c r="AX24" s="17"/>
      <c r="AY24" s="17"/>
      <c r="AZ24" s="17"/>
    </row>
    <row r="25" spans="1:52" s="28" customFormat="1">
      <c r="A25" s="360"/>
      <c r="B25" s="361" t="s">
        <v>301</v>
      </c>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62"/>
      <c r="AA25" s="362"/>
      <c r="AB25" s="799">
        <v>48.3</v>
      </c>
      <c r="AC25" s="799">
        <v>11.2</v>
      </c>
      <c r="AD25" s="381"/>
      <c r="AE25" s="381"/>
      <c r="AF25" s="381"/>
      <c r="AG25" s="381"/>
      <c r="AH25" s="381"/>
      <c r="AI25" s="381"/>
      <c r="AJ25" s="557"/>
      <c r="AK25" s="557"/>
      <c r="AL25" s="557"/>
      <c r="AM25" s="557"/>
      <c r="AN25" s="557"/>
      <c r="AO25" s="557"/>
      <c r="AP25" s="557"/>
      <c r="AQ25" s="557"/>
      <c r="AR25" s="557"/>
      <c r="AS25" s="557"/>
      <c r="AT25" s="557"/>
      <c r="AU25" s="557"/>
      <c r="AV25" s="557"/>
      <c r="AW25" s="557"/>
      <c r="AX25" s="557"/>
      <c r="AY25" s="557"/>
      <c r="AZ25" s="557"/>
    </row>
    <row r="26" spans="1:52" s="28" customFormat="1">
      <c r="A26" s="360"/>
      <c r="B26" s="361" t="s">
        <v>302</v>
      </c>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62"/>
      <c r="AA26" s="362"/>
      <c r="AB26" s="799">
        <v>1560.5</v>
      </c>
      <c r="AC26" s="799">
        <v>1012.8</v>
      </c>
      <c r="AD26" s="381"/>
      <c r="AE26" s="381"/>
      <c r="AF26" s="381"/>
      <c r="AG26" s="381"/>
      <c r="AH26" s="381"/>
      <c r="AI26" s="381"/>
      <c r="AJ26" s="557"/>
      <c r="AK26" s="557"/>
      <c r="AL26" s="557"/>
      <c r="AM26" s="557"/>
      <c r="AN26" s="557"/>
      <c r="AO26" s="557"/>
      <c r="AP26" s="557"/>
      <c r="AQ26" s="557"/>
      <c r="AR26" s="557"/>
      <c r="AS26" s="557"/>
      <c r="AT26" s="557"/>
      <c r="AU26" s="557"/>
      <c r="AV26" s="557"/>
      <c r="AW26" s="557"/>
      <c r="AX26" s="557"/>
      <c r="AY26" s="557"/>
      <c r="AZ26" s="557"/>
    </row>
    <row r="27" spans="1:52" s="28" customFormat="1">
      <c r="A27" s="360"/>
      <c r="B27" s="361" t="s">
        <v>303</v>
      </c>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62"/>
      <c r="AA27" s="362"/>
      <c r="AB27" s="799"/>
      <c r="AC27" s="799">
        <v>0.2</v>
      </c>
      <c r="AD27" s="381"/>
      <c r="AE27" s="381"/>
      <c r="AF27" s="381"/>
      <c r="AG27" s="381"/>
      <c r="AH27" s="381"/>
      <c r="AI27" s="381"/>
      <c r="AJ27" s="557"/>
      <c r="AK27" s="557"/>
      <c r="AL27" s="557"/>
      <c r="AM27" s="557"/>
      <c r="AN27" s="557"/>
      <c r="AO27" s="557"/>
      <c r="AP27" s="557"/>
      <c r="AQ27" s="557"/>
      <c r="AR27" s="557"/>
      <c r="AS27" s="557"/>
      <c r="AT27" s="557"/>
      <c r="AU27" s="557"/>
      <c r="AV27" s="557"/>
      <c r="AW27" s="557"/>
      <c r="AX27" s="557"/>
      <c r="AY27" s="557"/>
      <c r="AZ27" s="557"/>
    </row>
    <row r="28" spans="1:52" s="28" customFormat="1">
      <c r="A28" s="360"/>
      <c r="B28" s="361" t="s">
        <v>305</v>
      </c>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62"/>
      <c r="AA28" s="362"/>
      <c r="AB28" s="799">
        <v>601</v>
      </c>
      <c r="AC28" s="799">
        <v>639.20000000000005</v>
      </c>
      <c r="AD28" s="383"/>
      <c r="AE28" s="383"/>
      <c r="AF28" s="383"/>
      <c r="AG28" s="383"/>
      <c r="AH28" s="383"/>
      <c r="AI28" s="383"/>
      <c r="AJ28" s="557"/>
      <c r="AK28" s="557"/>
      <c r="AL28" s="557"/>
      <c r="AM28" s="557"/>
      <c r="AN28" s="557"/>
      <c r="AO28" s="557"/>
      <c r="AP28" s="557"/>
      <c r="AQ28" s="557"/>
      <c r="AR28" s="557"/>
      <c r="AS28" s="557"/>
      <c r="AT28" s="557"/>
      <c r="AU28" s="557"/>
      <c r="AV28" s="557"/>
      <c r="AW28" s="557"/>
      <c r="AX28" s="557"/>
      <c r="AY28" s="557"/>
      <c r="AZ28" s="557"/>
    </row>
    <row r="29" spans="1:52" s="12" customFormat="1">
      <c r="A29" s="191">
        <v>52</v>
      </c>
      <c r="B29" s="345" t="s">
        <v>276</v>
      </c>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167">
        <f>'Exp (Tb9B)'!C26</f>
        <v>0.5</v>
      </c>
      <c r="AA29" s="169" t="s">
        <v>128</v>
      </c>
      <c r="AB29" s="169" t="s">
        <v>128</v>
      </c>
      <c r="AC29" s="169" t="s">
        <v>128</v>
      </c>
      <c r="AD29" s="168" t="s">
        <v>128</v>
      </c>
      <c r="AE29" s="168" t="s">
        <v>128</v>
      </c>
      <c r="AF29" s="168" t="s">
        <v>128</v>
      </c>
      <c r="AG29" s="168" t="s">
        <v>128</v>
      </c>
      <c r="AH29" s="168" t="s">
        <v>128</v>
      </c>
      <c r="AI29" s="168" t="s">
        <v>128</v>
      </c>
      <c r="AJ29" s="17"/>
      <c r="AK29" s="17"/>
      <c r="AL29" s="17"/>
      <c r="AM29" s="17"/>
      <c r="AN29" s="17"/>
      <c r="AO29" s="17"/>
      <c r="AP29" s="17"/>
      <c r="AQ29" s="17"/>
      <c r="AR29" s="17"/>
      <c r="AS29" s="17"/>
      <c r="AT29" s="17"/>
      <c r="AU29" s="17"/>
      <c r="AV29" s="17"/>
      <c r="AW29" s="17"/>
      <c r="AX29" s="17"/>
      <c r="AY29" s="17"/>
      <c r="AZ29" s="17"/>
    </row>
    <row r="30" spans="1:52" s="16" customFormat="1">
      <c r="A30" s="473">
        <v>9</v>
      </c>
      <c r="B30" s="345" t="s">
        <v>253</v>
      </c>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58"/>
      <c r="AA30" s="167">
        <f>'Exp (Tb9B)'!D27</f>
        <v>1011.8</v>
      </c>
      <c r="AB30" s="366" t="s">
        <v>128</v>
      </c>
      <c r="AC30" s="366">
        <f>'Exp (Tb9B)'!F27</f>
        <v>-227</v>
      </c>
      <c r="AD30" s="168" t="s">
        <v>128</v>
      </c>
      <c r="AE30" s="168" t="s">
        <v>128</v>
      </c>
      <c r="AF30" s="168" t="s">
        <v>128</v>
      </c>
      <c r="AG30" s="168" t="s">
        <v>128</v>
      </c>
      <c r="AH30" s="168" t="s">
        <v>128</v>
      </c>
      <c r="AI30" s="168" t="s">
        <v>128</v>
      </c>
    </row>
    <row r="31" spans="1:52">
      <c r="A31" s="70"/>
      <c r="B31" s="345"/>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167"/>
      <c r="AA31" s="167"/>
      <c r="AB31" s="167"/>
      <c r="AC31" s="167"/>
      <c r="AD31" s="166"/>
      <c r="AE31" s="166"/>
      <c r="AF31" s="166"/>
      <c r="AG31" s="166"/>
      <c r="AH31" s="166"/>
      <c r="AI31" s="166"/>
      <c r="AJ31" s="16"/>
      <c r="AK31" s="16"/>
      <c r="AL31" s="16"/>
      <c r="AM31" s="16"/>
      <c r="AN31" s="16"/>
      <c r="AO31" s="16"/>
      <c r="AP31" s="16"/>
      <c r="AQ31" s="16"/>
      <c r="AR31" s="16"/>
      <c r="AS31" s="16"/>
      <c r="AT31" s="16"/>
      <c r="AU31" s="16"/>
      <c r="AV31" s="16"/>
      <c r="AW31" s="16"/>
      <c r="AX31" s="16"/>
      <c r="AY31" s="16"/>
      <c r="AZ31" s="16"/>
    </row>
    <row r="32" spans="1:52" s="13" customFormat="1">
      <c r="A32" s="472"/>
      <c r="B32" s="349" t="s">
        <v>306</v>
      </c>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165">
        <f>'Exp (Tb9B)'!C29</f>
        <v>1753.1</v>
      </c>
      <c r="AA32" s="165">
        <f>'Exp (Tb9B)'!D29</f>
        <v>2794.3</v>
      </c>
      <c r="AB32" s="165">
        <f>'Exp (Tb9B)'!E29</f>
        <v>3686.3</v>
      </c>
      <c r="AC32" s="165">
        <f>'Exp (Tb9B)'!F29</f>
        <v>3949.8</v>
      </c>
      <c r="AD32" s="162">
        <f>'Exp (Tb9B)'!G29</f>
        <v>3706.6</v>
      </c>
      <c r="AE32" s="162">
        <f>'Exp (Tb9B)'!H29</f>
        <v>3800.5</v>
      </c>
      <c r="AF32" s="162">
        <f>'Exp (Tb9B)'!I29</f>
        <v>3612.1</v>
      </c>
      <c r="AG32" s="162">
        <f>'Exp (Tb9B)'!J29</f>
        <v>4379.3</v>
      </c>
      <c r="AH32" s="162">
        <f>'Exp (Tb9B)'!K29</f>
        <v>4842.7</v>
      </c>
      <c r="AI32" s="162">
        <f>'Exp (Tb9B)'!L29</f>
        <v>5136.1000000000004</v>
      </c>
      <c r="AJ32" s="17"/>
      <c r="AK32" s="17"/>
      <c r="AL32" s="17"/>
      <c r="AM32" s="17"/>
      <c r="AN32" s="17"/>
      <c r="AO32" s="17"/>
      <c r="AP32" s="17"/>
      <c r="AQ32" s="17"/>
      <c r="AR32" s="17"/>
      <c r="AS32" s="17"/>
      <c r="AT32" s="17"/>
      <c r="AU32" s="17"/>
      <c r="AV32" s="17"/>
      <c r="AW32" s="17"/>
      <c r="AX32" s="17"/>
      <c r="AY32" s="17"/>
      <c r="AZ32" s="17"/>
    </row>
    <row r="33" spans="1:52" s="43" customFormat="1">
      <c r="A33" s="371"/>
      <c r="B33" s="354" t="s">
        <v>306</v>
      </c>
      <c r="C33" s="317">
        <v>147.19999999999999</v>
      </c>
      <c r="D33" s="317">
        <v>136.1</v>
      </c>
      <c r="E33" s="317">
        <v>144.4</v>
      </c>
      <c r="F33" s="317">
        <v>163.30000000000001</v>
      </c>
      <c r="G33" s="317">
        <v>157</v>
      </c>
      <c r="H33" s="317">
        <v>152.5</v>
      </c>
      <c r="I33" s="317">
        <v>334.9</v>
      </c>
      <c r="J33" s="317">
        <v>525</v>
      </c>
      <c r="K33" s="317">
        <v>584.70000000000005</v>
      </c>
      <c r="L33" s="317">
        <v>559.6</v>
      </c>
      <c r="M33" s="317">
        <v>536.70000000000005</v>
      </c>
      <c r="N33" s="317">
        <v>526.6</v>
      </c>
      <c r="O33" s="317">
        <v>588.6</v>
      </c>
      <c r="P33" s="317">
        <v>562.9</v>
      </c>
      <c r="Q33" s="317">
        <v>563.29999999999995</v>
      </c>
      <c r="R33" s="317">
        <v>656</v>
      </c>
      <c r="S33" s="317">
        <v>632.5</v>
      </c>
      <c r="T33" s="317">
        <v>765.1</v>
      </c>
      <c r="U33" s="317">
        <v>745</v>
      </c>
      <c r="V33" s="317">
        <v>802.7</v>
      </c>
      <c r="W33" s="317">
        <v>985.6</v>
      </c>
      <c r="X33" s="317">
        <v>982.9</v>
      </c>
      <c r="Y33" s="317">
        <v>1228.0999999999999</v>
      </c>
      <c r="Z33" s="355">
        <v>1346.4</v>
      </c>
      <c r="AA33" s="355">
        <v>1396.6</v>
      </c>
      <c r="AB33" s="798">
        <v>3512.8</v>
      </c>
      <c r="AC33" s="798">
        <v>3437.7</v>
      </c>
      <c r="AD33" s="384"/>
      <c r="AE33" s="384"/>
      <c r="AF33" s="384"/>
      <c r="AG33" s="384"/>
      <c r="AH33" s="384"/>
      <c r="AI33" s="384"/>
      <c r="AJ33" s="51"/>
      <c r="AK33" s="51"/>
      <c r="AL33" s="51"/>
      <c r="AM33" s="51"/>
      <c r="AN33" s="51"/>
      <c r="AO33" s="51"/>
      <c r="AP33" s="51"/>
      <c r="AQ33" s="51"/>
      <c r="AR33" s="51"/>
      <c r="AS33" s="51"/>
      <c r="AT33" s="51"/>
      <c r="AU33" s="51"/>
      <c r="AV33" s="51"/>
      <c r="AW33" s="51"/>
      <c r="AX33" s="51"/>
      <c r="AY33" s="51"/>
      <c r="AZ33" s="51"/>
    </row>
    <row r="34" spans="1:52">
      <c r="A34" s="191">
        <v>21</v>
      </c>
      <c r="B34" s="345" t="s">
        <v>224</v>
      </c>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167">
        <v>1037.5</v>
      </c>
      <c r="AA34" s="167">
        <v>1006.3</v>
      </c>
      <c r="AB34" s="167">
        <v>1301</v>
      </c>
      <c r="AC34" s="167">
        <f>'Exp (Tb9B)'!F30</f>
        <v>1457.8</v>
      </c>
      <c r="AD34" s="166">
        <f>'Exp (Tb9B)'!G30</f>
        <v>1405.1</v>
      </c>
      <c r="AE34" s="166">
        <f>'Exp (Tb9B)'!H30</f>
        <v>1406.3</v>
      </c>
      <c r="AF34" s="166">
        <f>'Exp (Tb9B)'!I30</f>
        <v>1421.8</v>
      </c>
      <c r="AG34" s="166">
        <f>'Exp (Tb9B)'!J30</f>
        <v>1341.4</v>
      </c>
      <c r="AH34" s="166">
        <f>'Exp (Tb9B)'!K30</f>
        <v>1302.9000000000001</v>
      </c>
      <c r="AI34" s="166">
        <f>'Exp (Tb9B)'!L30</f>
        <v>1285.9000000000001</v>
      </c>
      <c r="AJ34" s="16"/>
      <c r="AK34" s="16"/>
      <c r="AL34" s="16"/>
      <c r="AM34" s="16"/>
      <c r="AN34" s="16"/>
      <c r="AO34" s="16"/>
      <c r="AP34" s="16"/>
      <c r="AQ34" s="16"/>
      <c r="AR34" s="16"/>
      <c r="AS34" s="16"/>
      <c r="AT34" s="16"/>
      <c r="AU34" s="16"/>
      <c r="AV34" s="16"/>
      <c r="AW34" s="16"/>
      <c r="AX34" s="16"/>
      <c r="AY34" s="16"/>
      <c r="AZ34" s="16"/>
    </row>
    <row r="35" spans="1:52" s="28" customFormat="1">
      <c r="A35" s="360"/>
      <c r="B35" s="361" t="s">
        <v>293</v>
      </c>
      <c r="C35" s="304">
        <v>109.2</v>
      </c>
      <c r="D35" s="304">
        <v>106.5</v>
      </c>
      <c r="E35" s="304">
        <v>111.3</v>
      </c>
      <c r="F35" s="304">
        <v>121.3</v>
      </c>
      <c r="G35" s="304">
        <v>125.2</v>
      </c>
      <c r="H35" s="304">
        <v>135.1</v>
      </c>
      <c r="I35" s="304">
        <f>SUM(I36:I37)</f>
        <v>256.10000000000002</v>
      </c>
      <c r="J35" s="304">
        <f>SUM(J36:J37)</f>
        <v>258.3</v>
      </c>
      <c r="K35" s="304">
        <f>SUM(K36:K37)</f>
        <v>288.10000000000002</v>
      </c>
      <c r="L35" s="304">
        <f>SUM(L36:L37)</f>
        <v>306.5</v>
      </c>
      <c r="M35" s="304">
        <v>383.8</v>
      </c>
      <c r="N35" s="304">
        <v>363.2</v>
      </c>
      <c r="O35" s="304">
        <v>419.8</v>
      </c>
      <c r="P35" s="304">
        <v>467.2</v>
      </c>
      <c r="Q35" s="304">
        <v>482.9</v>
      </c>
      <c r="R35" s="304">
        <v>580.20000000000005</v>
      </c>
      <c r="S35" s="304">
        <v>543.4</v>
      </c>
      <c r="T35" s="304">
        <v>662.5</v>
      </c>
      <c r="U35" s="304">
        <v>621.6</v>
      </c>
      <c r="V35" s="304">
        <v>668.4</v>
      </c>
      <c r="W35" s="304">
        <v>791.4</v>
      </c>
      <c r="X35" s="304">
        <v>781.6</v>
      </c>
      <c r="Y35" s="304">
        <v>977</v>
      </c>
      <c r="Z35" s="362">
        <v>1037.4000000000001</v>
      </c>
      <c r="AA35" s="362">
        <v>1004.6</v>
      </c>
      <c r="AB35" s="799">
        <v>1301</v>
      </c>
      <c r="AC35" s="799">
        <v>1413.6</v>
      </c>
      <c r="AD35" s="381"/>
      <c r="AE35" s="381"/>
      <c r="AF35" s="381"/>
      <c r="AG35" s="381"/>
      <c r="AH35" s="381"/>
      <c r="AI35" s="381"/>
      <c r="AJ35" s="557"/>
      <c r="AK35" s="557"/>
      <c r="AL35" s="557"/>
      <c r="AM35" s="557"/>
      <c r="AN35" s="557"/>
      <c r="AO35" s="557"/>
      <c r="AP35" s="557"/>
      <c r="AQ35" s="557"/>
      <c r="AR35" s="557"/>
      <c r="AS35" s="557"/>
      <c r="AT35" s="557"/>
      <c r="AU35" s="557"/>
      <c r="AV35" s="557"/>
      <c r="AW35" s="557"/>
      <c r="AX35" s="557"/>
      <c r="AY35" s="557"/>
      <c r="AZ35" s="557"/>
    </row>
    <row r="36" spans="1:52" s="50" customFormat="1">
      <c r="A36" s="363"/>
      <c r="B36" s="539" t="s">
        <v>307</v>
      </c>
      <c r="C36" s="304"/>
      <c r="D36" s="304"/>
      <c r="E36" s="304"/>
      <c r="F36" s="304"/>
      <c r="G36" s="304"/>
      <c r="H36" s="304"/>
      <c r="I36" s="304">
        <v>151.1</v>
      </c>
      <c r="J36" s="304">
        <v>152</v>
      </c>
      <c r="K36" s="304">
        <v>182.2</v>
      </c>
      <c r="L36" s="304">
        <v>197.6</v>
      </c>
      <c r="M36" s="304">
        <v>238.3</v>
      </c>
      <c r="N36" s="304">
        <v>235.5</v>
      </c>
      <c r="O36" s="304">
        <v>272.89999999999998</v>
      </c>
      <c r="P36" s="304">
        <v>310.8</v>
      </c>
      <c r="Q36" s="304">
        <v>322.2</v>
      </c>
      <c r="R36" s="304">
        <v>397.2</v>
      </c>
      <c r="S36" s="304">
        <v>380.9</v>
      </c>
      <c r="T36" s="304">
        <v>471.2</v>
      </c>
      <c r="U36" s="304">
        <v>438</v>
      </c>
      <c r="V36" s="304">
        <v>463.6</v>
      </c>
      <c r="W36" s="304">
        <v>544</v>
      </c>
      <c r="X36" s="304">
        <v>526.5</v>
      </c>
      <c r="Y36" s="304">
        <v>679.8</v>
      </c>
      <c r="Z36" s="362">
        <v>706</v>
      </c>
      <c r="AA36" s="362">
        <v>633</v>
      </c>
      <c r="AB36" s="800" t="s">
        <v>128</v>
      </c>
      <c r="AC36" s="800" t="s">
        <v>128</v>
      </c>
      <c r="AD36" s="381"/>
      <c r="AE36" s="381"/>
      <c r="AF36" s="381"/>
      <c r="AG36" s="381"/>
      <c r="AH36" s="381"/>
      <c r="AI36" s="381"/>
      <c r="AJ36" s="558"/>
      <c r="AK36" s="558"/>
      <c r="AL36" s="558"/>
      <c r="AM36" s="558"/>
      <c r="AN36" s="558"/>
      <c r="AO36" s="558"/>
      <c r="AP36" s="558"/>
      <c r="AQ36" s="558"/>
      <c r="AR36" s="558"/>
      <c r="AS36" s="558"/>
      <c r="AT36" s="558"/>
      <c r="AU36" s="558"/>
      <c r="AV36" s="558"/>
      <c r="AW36" s="558"/>
      <c r="AX36" s="558"/>
      <c r="AY36" s="558"/>
      <c r="AZ36" s="558"/>
    </row>
    <row r="37" spans="1:52" s="50" customFormat="1">
      <c r="A37" s="363"/>
      <c r="B37" s="539" t="s">
        <v>308</v>
      </c>
      <c r="C37" s="304"/>
      <c r="D37" s="304"/>
      <c r="E37" s="304"/>
      <c r="F37" s="304"/>
      <c r="G37" s="304"/>
      <c r="H37" s="304"/>
      <c r="I37" s="304">
        <v>105</v>
      </c>
      <c r="J37" s="304">
        <v>106.3</v>
      </c>
      <c r="K37" s="304">
        <v>105.9</v>
      </c>
      <c r="L37" s="304">
        <v>108.9</v>
      </c>
      <c r="M37" s="304">
        <v>145.5</v>
      </c>
      <c r="N37" s="304">
        <v>127.7</v>
      </c>
      <c r="O37" s="304">
        <v>146.9</v>
      </c>
      <c r="P37" s="304">
        <v>156.4</v>
      </c>
      <c r="Q37" s="304">
        <v>160.69999999999999</v>
      </c>
      <c r="R37" s="304">
        <v>183</v>
      </c>
      <c r="S37" s="304">
        <v>162.5</v>
      </c>
      <c r="T37" s="304">
        <v>191.3</v>
      </c>
      <c r="U37" s="304">
        <v>183.6</v>
      </c>
      <c r="V37" s="304">
        <v>204.8</v>
      </c>
      <c r="W37" s="304">
        <v>247.4</v>
      </c>
      <c r="X37" s="304">
        <v>255.1</v>
      </c>
      <c r="Y37" s="304">
        <f>Y35-Y36</f>
        <v>297.20000000000005</v>
      </c>
      <c r="Z37" s="364" t="s">
        <v>128</v>
      </c>
      <c r="AA37" s="364" t="s">
        <v>128</v>
      </c>
      <c r="AB37" s="800" t="s">
        <v>128</v>
      </c>
      <c r="AC37" s="800" t="s">
        <v>128</v>
      </c>
      <c r="AD37" s="381"/>
      <c r="AE37" s="381"/>
      <c r="AF37" s="381"/>
      <c r="AG37" s="381"/>
      <c r="AH37" s="381"/>
      <c r="AI37" s="381"/>
      <c r="AJ37" s="558"/>
      <c r="AK37" s="558"/>
      <c r="AL37" s="558"/>
      <c r="AM37" s="558"/>
      <c r="AN37" s="558"/>
      <c r="AO37" s="558"/>
      <c r="AP37" s="558"/>
      <c r="AQ37" s="558"/>
      <c r="AR37" s="558"/>
      <c r="AS37" s="558"/>
      <c r="AT37" s="558"/>
      <c r="AU37" s="558"/>
      <c r="AV37" s="558"/>
      <c r="AW37" s="558"/>
      <c r="AX37" s="558"/>
      <c r="AY37" s="558"/>
      <c r="AZ37" s="558"/>
    </row>
    <row r="38" spans="1:52" s="50" customFormat="1">
      <c r="A38" s="363"/>
      <c r="B38" s="539" t="s">
        <v>309</v>
      </c>
      <c r="C38" s="304"/>
      <c r="D38" s="304"/>
      <c r="E38" s="304"/>
      <c r="F38" s="304"/>
      <c r="G38" s="304"/>
      <c r="H38" s="304"/>
      <c r="I38" s="304"/>
      <c r="J38" s="304"/>
      <c r="K38" s="304"/>
      <c r="L38" s="304"/>
      <c r="M38" s="304"/>
      <c r="N38" s="304"/>
      <c r="O38" s="304"/>
      <c r="P38" s="304"/>
      <c r="Q38" s="304"/>
      <c r="R38" s="304"/>
      <c r="S38" s="304"/>
      <c r="T38" s="304"/>
      <c r="U38" s="304"/>
      <c r="V38" s="304"/>
      <c r="W38" s="304"/>
      <c r="X38" s="304"/>
      <c r="Y38" s="304">
        <v>21.9</v>
      </c>
      <c r="Z38" s="362">
        <v>21.3</v>
      </c>
      <c r="AA38" s="362">
        <v>29.5</v>
      </c>
      <c r="AB38" s="800" t="s">
        <v>128</v>
      </c>
      <c r="AC38" s="800" t="s">
        <v>128</v>
      </c>
      <c r="AD38" s="381"/>
      <c r="AE38" s="381"/>
      <c r="AF38" s="381"/>
      <c r="AG38" s="381"/>
      <c r="AH38" s="381"/>
      <c r="AI38" s="381"/>
      <c r="AJ38" s="558"/>
      <c r="AK38" s="558"/>
      <c r="AL38" s="558"/>
      <c r="AM38" s="558"/>
      <c r="AN38" s="558"/>
      <c r="AO38" s="558"/>
      <c r="AP38" s="558"/>
      <c r="AQ38" s="558"/>
      <c r="AR38" s="558"/>
      <c r="AS38" s="558"/>
      <c r="AT38" s="558"/>
      <c r="AU38" s="558"/>
      <c r="AV38" s="558"/>
      <c r="AW38" s="558"/>
      <c r="AX38" s="558"/>
      <c r="AY38" s="558"/>
      <c r="AZ38" s="558"/>
    </row>
    <row r="39" spans="1:52" s="50" customFormat="1">
      <c r="A39" s="363"/>
      <c r="B39" s="539" t="s">
        <v>310</v>
      </c>
      <c r="C39" s="304"/>
      <c r="D39" s="304"/>
      <c r="E39" s="304"/>
      <c r="F39" s="304"/>
      <c r="G39" s="304"/>
      <c r="H39" s="304"/>
      <c r="I39" s="304"/>
      <c r="J39" s="304"/>
      <c r="K39" s="304"/>
      <c r="L39" s="304"/>
      <c r="M39" s="304"/>
      <c r="N39" s="304"/>
      <c r="O39" s="304"/>
      <c r="P39" s="304"/>
      <c r="Q39" s="304"/>
      <c r="R39" s="304"/>
      <c r="S39" s="304"/>
      <c r="T39" s="304"/>
      <c r="U39" s="304"/>
      <c r="V39" s="304"/>
      <c r="W39" s="304"/>
      <c r="X39" s="304"/>
      <c r="Y39" s="304">
        <v>254.2</v>
      </c>
      <c r="Z39" s="362">
        <v>290.3</v>
      </c>
      <c r="AA39" s="362">
        <v>321</v>
      </c>
      <c r="AB39" s="800" t="s">
        <v>128</v>
      </c>
      <c r="AC39" s="800" t="s">
        <v>128</v>
      </c>
      <c r="AD39" s="381"/>
      <c r="AE39" s="381"/>
      <c r="AF39" s="381"/>
      <c r="AG39" s="381"/>
      <c r="AH39" s="381"/>
      <c r="AI39" s="381"/>
      <c r="AJ39" s="558"/>
      <c r="AK39" s="558"/>
      <c r="AL39" s="558"/>
      <c r="AM39" s="558"/>
      <c r="AN39" s="558"/>
      <c r="AO39" s="558"/>
      <c r="AP39" s="558"/>
      <c r="AQ39" s="558"/>
      <c r="AR39" s="558"/>
      <c r="AS39" s="558"/>
      <c r="AT39" s="558"/>
      <c r="AU39" s="558"/>
      <c r="AV39" s="558"/>
      <c r="AW39" s="558"/>
      <c r="AX39" s="558"/>
      <c r="AY39" s="558"/>
      <c r="AZ39" s="558"/>
    </row>
    <row r="40" spans="1:52" s="50" customFormat="1">
      <c r="A40" s="363"/>
      <c r="B40" s="539" t="s">
        <v>311</v>
      </c>
      <c r="C40" s="304"/>
      <c r="D40" s="304"/>
      <c r="E40" s="304"/>
      <c r="F40" s="304"/>
      <c r="G40" s="304"/>
      <c r="H40" s="304"/>
      <c r="I40" s="304"/>
      <c r="J40" s="304"/>
      <c r="K40" s="304"/>
      <c r="L40" s="304"/>
      <c r="M40" s="304"/>
      <c r="N40" s="304"/>
      <c r="O40" s="304"/>
      <c r="P40" s="304"/>
      <c r="Q40" s="304"/>
      <c r="R40" s="304"/>
      <c r="S40" s="304"/>
      <c r="T40" s="304"/>
      <c r="U40" s="304"/>
      <c r="V40" s="304"/>
      <c r="W40" s="304"/>
      <c r="X40" s="304"/>
      <c r="Y40" s="304">
        <v>10.4</v>
      </c>
      <c r="Z40" s="362">
        <v>12.8</v>
      </c>
      <c r="AA40" s="362">
        <v>12.8</v>
      </c>
      <c r="AB40" s="800" t="s">
        <v>128</v>
      </c>
      <c r="AC40" s="800" t="s">
        <v>128</v>
      </c>
      <c r="AD40" s="381"/>
      <c r="AE40" s="381"/>
      <c r="AF40" s="381"/>
      <c r="AG40" s="381"/>
      <c r="AH40" s="381"/>
      <c r="AI40" s="381"/>
      <c r="AJ40" s="558"/>
      <c r="AK40" s="558"/>
      <c r="AL40" s="558"/>
      <c r="AM40" s="558"/>
      <c r="AN40" s="558"/>
      <c r="AO40" s="558"/>
      <c r="AP40" s="558"/>
      <c r="AQ40" s="558"/>
      <c r="AR40" s="558"/>
      <c r="AS40" s="558"/>
      <c r="AT40" s="558"/>
      <c r="AU40" s="558"/>
      <c r="AV40" s="558"/>
      <c r="AW40" s="558"/>
      <c r="AX40" s="558"/>
      <c r="AY40" s="558"/>
      <c r="AZ40" s="558"/>
    </row>
    <row r="41" spans="1:52" s="50" customFormat="1">
      <c r="A41" s="363"/>
      <c r="B41" s="539" t="s">
        <v>312</v>
      </c>
      <c r="C41" s="304"/>
      <c r="D41" s="304"/>
      <c r="E41" s="304"/>
      <c r="F41" s="304"/>
      <c r="G41" s="304"/>
      <c r="H41" s="304"/>
      <c r="I41" s="304"/>
      <c r="J41" s="304"/>
      <c r="K41" s="304"/>
      <c r="L41" s="304"/>
      <c r="M41" s="304"/>
      <c r="N41" s="304"/>
      <c r="O41" s="304"/>
      <c r="P41" s="304"/>
      <c r="Q41" s="304"/>
      <c r="R41" s="304"/>
      <c r="S41" s="304"/>
      <c r="T41" s="304"/>
      <c r="U41" s="304"/>
      <c r="V41" s="304"/>
      <c r="W41" s="304"/>
      <c r="X41" s="304"/>
      <c r="Y41" s="304">
        <v>10.7</v>
      </c>
      <c r="Z41" s="362">
        <v>7</v>
      </c>
      <c r="AA41" s="362">
        <v>8.1999999999999993</v>
      </c>
      <c r="AB41" s="800" t="s">
        <v>128</v>
      </c>
      <c r="AC41" s="800" t="s">
        <v>128</v>
      </c>
      <c r="AD41" s="381"/>
      <c r="AE41" s="381"/>
      <c r="AF41" s="381"/>
      <c r="AG41" s="381"/>
      <c r="AH41" s="381"/>
      <c r="AI41" s="381"/>
      <c r="AJ41" s="558"/>
      <c r="AK41" s="558"/>
      <c r="AL41" s="558"/>
      <c r="AM41" s="558"/>
      <c r="AN41" s="558"/>
      <c r="AO41" s="558"/>
      <c r="AP41" s="558"/>
      <c r="AQ41" s="558"/>
      <c r="AR41" s="558"/>
      <c r="AS41" s="558"/>
      <c r="AT41" s="558"/>
      <c r="AU41" s="558"/>
      <c r="AV41" s="558"/>
      <c r="AW41" s="558"/>
      <c r="AX41" s="558"/>
      <c r="AY41" s="558"/>
      <c r="AZ41" s="558"/>
    </row>
    <row r="42" spans="1:52" s="12" customFormat="1">
      <c r="A42" s="191">
        <v>22</v>
      </c>
      <c r="B42" s="345" t="s">
        <v>229</v>
      </c>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167">
        <f>'Exp (Tb9B)'!C35</f>
        <v>332.6</v>
      </c>
      <c r="AA42" s="167">
        <f>'Exp (Tb9B)'!D35</f>
        <v>1593.1</v>
      </c>
      <c r="AB42" s="167">
        <f>'Exp (Tb9B)'!E35</f>
        <v>1382.5</v>
      </c>
      <c r="AC42" s="167">
        <f>'Exp (Tb9B)'!F35</f>
        <v>568.6</v>
      </c>
      <c r="AD42" s="166">
        <f>'Exp (Tb9B)'!G35</f>
        <v>832.8</v>
      </c>
      <c r="AE42" s="166">
        <f>'Exp (Tb9B)'!H35</f>
        <v>818.9</v>
      </c>
      <c r="AF42" s="166">
        <f>'Exp (Tb9B)'!I35</f>
        <v>809.8</v>
      </c>
      <c r="AG42" s="166">
        <f>'Exp (Tb9B)'!J35</f>
        <v>764.1</v>
      </c>
      <c r="AH42" s="166">
        <f>'Exp (Tb9B)'!K35</f>
        <v>742.1</v>
      </c>
      <c r="AI42" s="166">
        <f>'Exp (Tb9B)'!L35</f>
        <v>732.4</v>
      </c>
      <c r="AJ42" s="17"/>
      <c r="AK42" s="17"/>
      <c r="AL42" s="17"/>
      <c r="AM42" s="17"/>
      <c r="AN42" s="17"/>
      <c r="AO42" s="17"/>
      <c r="AP42" s="17"/>
      <c r="AQ42" s="17"/>
      <c r="AR42" s="17"/>
      <c r="AS42" s="17"/>
      <c r="AT42" s="17"/>
      <c r="AU42" s="17"/>
      <c r="AV42" s="17"/>
      <c r="AW42" s="17"/>
      <c r="AX42" s="17"/>
      <c r="AY42" s="17"/>
      <c r="AZ42" s="17"/>
    </row>
    <row r="43" spans="1:52" s="28" customFormat="1">
      <c r="A43" s="360"/>
      <c r="B43" s="361" t="s">
        <v>313</v>
      </c>
      <c r="C43" s="304">
        <v>38</v>
      </c>
      <c r="D43" s="304">
        <v>29.6</v>
      </c>
      <c r="E43" s="304">
        <v>33</v>
      </c>
      <c r="F43" s="304">
        <v>42</v>
      </c>
      <c r="G43" s="304">
        <v>31.8</v>
      </c>
      <c r="H43" s="304">
        <v>17.399999999999999</v>
      </c>
      <c r="I43" s="304">
        <v>78.8</v>
      </c>
      <c r="J43" s="304">
        <v>76.599999999999994</v>
      </c>
      <c r="K43" s="304">
        <v>72.8</v>
      </c>
      <c r="L43" s="304">
        <v>122.3</v>
      </c>
      <c r="M43" s="304">
        <v>84.6</v>
      </c>
      <c r="N43" s="304">
        <v>94.3</v>
      </c>
      <c r="O43" s="304">
        <v>98</v>
      </c>
      <c r="P43" s="304">
        <v>45.7</v>
      </c>
      <c r="Q43" s="304">
        <v>53.4</v>
      </c>
      <c r="R43" s="304">
        <v>54</v>
      </c>
      <c r="S43" s="304">
        <v>54.6</v>
      </c>
      <c r="T43" s="304">
        <v>65.099999999999994</v>
      </c>
      <c r="U43" s="304">
        <v>65.400000000000006</v>
      </c>
      <c r="V43" s="304">
        <v>134.30000000000001</v>
      </c>
      <c r="W43" s="304">
        <v>194.2</v>
      </c>
      <c r="X43" s="304">
        <v>201.3</v>
      </c>
      <c r="Y43" s="304">
        <v>251.1</v>
      </c>
      <c r="Z43" s="362">
        <v>309</v>
      </c>
      <c r="AA43" s="362">
        <v>392.1</v>
      </c>
      <c r="AB43" s="799">
        <v>930.2</v>
      </c>
      <c r="AC43" s="799">
        <v>58.5</v>
      </c>
      <c r="AD43" s="381"/>
      <c r="AE43" s="381"/>
      <c r="AF43" s="381"/>
      <c r="AG43" s="381"/>
      <c r="AH43" s="381"/>
      <c r="AI43" s="381"/>
      <c r="AJ43" s="557"/>
      <c r="AK43" s="557"/>
      <c r="AL43" s="557"/>
      <c r="AM43" s="557"/>
      <c r="AN43" s="557"/>
      <c r="AO43" s="557"/>
      <c r="AP43" s="557"/>
      <c r="AQ43" s="557"/>
      <c r="AR43" s="557"/>
      <c r="AS43" s="557"/>
      <c r="AT43" s="557"/>
      <c r="AU43" s="557"/>
      <c r="AV43" s="557"/>
      <c r="AW43" s="557"/>
      <c r="AX43" s="557"/>
      <c r="AY43" s="557"/>
      <c r="AZ43" s="557"/>
    </row>
    <row r="44" spans="1:52">
      <c r="A44" s="191">
        <v>24</v>
      </c>
      <c r="B44" s="345" t="s">
        <v>166</v>
      </c>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167"/>
      <c r="AA44" s="167"/>
      <c r="AB44" s="167"/>
      <c r="AC44" s="167" t="str">
        <f>'Exp (Tb9B)'!F36</f>
        <v>-</v>
      </c>
      <c r="AD44" s="166" t="str">
        <f>'Exp (Tb9B)'!G36</f>
        <v>-</v>
      </c>
      <c r="AE44" s="166">
        <f>'Exp (Tb9B)'!H36</f>
        <v>100</v>
      </c>
      <c r="AF44" s="166">
        <f>'Exp (Tb9B)'!I36</f>
        <v>98.89</v>
      </c>
      <c r="AG44" s="166">
        <f>'Exp (Tb9B)'!J36</f>
        <v>93.3</v>
      </c>
      <c r="AH44" s="166">
        <f>'Exp (Tb9B)'!K36</f>
        <v>90.62</v>
      </c>
      <c r="AI44" s="166">
        <f>'Exp (Tb9B)'!L36</f>
        <v>89.44</v>
      </c>
      <c r="AJ44" s="16"/>
      <c r="AK44" s="16"/>
      <c r="AL44" s="16"/>
      <c r="AM44" s="16"/>
      <c r="AN44" s="16"/>
      <c r="AO44" s="16"/>
      <c r="AP44" s="16"/>
      <c r="AQ44" s="16"/>
      <c r="AR44" s="16"/>
      <c r="AS44" s="16"/>
      <c r="AT44" s="16"/>
      <c r="AU44" s="16"/>
      <c r="AV44" s="16"/>
      <c r="AW44" s="16"/>
      <c r="AX44" s="16"/>
      <c r="AY44" s="16"/>
      <c r="AZ44" s="16"/>
    </row>
    <row r="45" spans="1:52" s="12" customFormat="1">
      <c r="A45" s="191">
        <v>26</v>
      </c>
      <c r="B45" s="345" t="s">
        <v>233</v>
      </c>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167">
        <f>'Exp (Tb9B)'!C37</f>
        <v>127.5</v>
      </c>
      <c r="AA45" s="167">
        <f>'Exp (Tb9B)'!D37</f>
        <v>433.1</v>
      </c>
      <c r="AB45" s="167">
        <f>'Exp (Tb9B)'!E37</f>
        <v>716.8</v>
      </c>
      <c r="AC45" s="167">
        <f>'Exp (Tb9B)'!F37</f>
        <v>1883.9</v>
      </c>
      <c r="AD45" s="166">
        <f>'Exp (Tb9B)'!G37</f>
        <v>1445.7</v>
      </c>
      <c r="AE45" s="166">
        <f>'Exp (Tb9B)'!H37</f>
        <v>1420.4</v>
      </c>
      <c r="AF45" s="166">
        <f>'Exp (Tb9B)'!I37</f>
        <v>1227.2</v>
      </c>
      <c r="AG45" s="166">
        <f>'Exp (Tb9B)'!J37</f>
        <v>2129.1999999999998</v>
      </c>
      <c r="AH45" s="166">
        <f>'Exp (Tb9B)'!K37</f>
        <v>2657.3</v>
      </c>
      <c r="AI45" s="166">
        <f>'Exp (Tb9B)'!L37</f>
        <v>2979.1</v>
      </c>
      <c r="AJ45" s="17"/>
      <c r="AK45" s="17"/>
      <c r="AL45" s="17"/>
      <c r="AM45" s="17"/>
      <c r="AN45" s="17"/>
      <c r="AO45" s="17"/>
      <c r="AP45" s="17"/>
      <c r="AQ45" s="17"/>
      <c r="AR45" s="17"/>
      <c r="AS45" s="17"/>
      <c r="AT45" s="17"/>
      <c r="AU45" s="17"/>
      <c r="AV45" s="17"/>
      <c r="AW45" s="17"/>
      <c r="AX45" s="17"/>
      <c r="AY45" s="17"/>
      <c r="AZ45" s="17"/>
    </row>
    <row r="46" spans="1:52" s="28" customFormat="1">
      <c r="A46" s="360"/>
      <c r="B46" s="374" t="s">
        <v>300</v>
      </c>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62"/>
      <c r="AA46" s="362"/>
      <c r="AB46" s="799">
        <v>1166.5</v>
      </c>
      <c r="AC46" s="799">
        <v>1926.1</v>
      </c>
      <c r="AD46" s="381"/>
      <c r="AE46" s="381"/>
      <c r="AF46" s="381"/>
      <c r="AG46" s="381"/>
      <c r="AH46" s="381"/>
      <c r="AI46" s="381"/>
      <c r="AJ46" s="557"/>
      <c r="AK46" s="557"/>
      <c r="AL46" s="557"/>
      <c r="AM46" s="557"/>
      <c r="AN46" s="557"/>
      <c r="AO46" s="557"/>
      <c r="AP46" s="557"/>
      <c r="AQ46" s="557"/>
      <c r="AR46" s="557"/>
      <c r="AS46" s="557"/>
      <c r="AT46" s="557"/>
      <c r="AU46" s="557"/>
      <c r="AV46" s="557"/>
      <c r="AW46" s="557"/>
      <c r="AX46" s="557"/>
      <c r="AY46" s="557"/>
      <c r="AZ46" s="557"/>
    </row>
    <row r="47" spans="1:52" s="50" customFormat="1">
      <c r="A47" s="363"/>
      <c r="B47" s="361" t="s">
        <v>314</v>
      </c>
      <c r="C47" s="304"/>
      <c r="D47" s="304"/>
      <c r="E47" s="304"/>
      <c r="F47" s="304"/>
      <c r="G47" s="304"/>
      <c r="H47" s="304"/>
      <c r="I47" s="304"/>
      <c r="J47" s="304"/>
      <c r="K47" s="304"/>
      <c r="L47" s="304">
        <v>25.5</v>
      </c>
      <c r="M47" s="304">
        <v>20</v>
      </c>
      <c r="N47" s="304">
        <v>20</v>
      </c>
      <c r="O47" s="304">
        <v>21.2</v>
      </c>
      <c r="P47" s="304"/>
      <c r="Q47" s="304">
        <v>11</v>
      </c>
      <c r="R47" s="304">
        <v>16.899999999999999</v>
      </c>
      <c r="S47" s="304">
        <v>19.8</v>
      </c>
      <c r="T47" s="304">
        <v>20.6</v>
      </c>
      <c r="U47" s="304">
        <v>21.6</v>
      </c>
      <c r="V47" s="304">
        <v>21.7</v>
      </c>
      <c r="W47" s="304">
        <v>31.6</v>
      </c>
      <c r="X47" s="304">
        <v>40.200000000000003</v>
      </c>
      <c r="Y47" s="304">
        <v>46</v>
      </c>
      <c r="Z47" s="362">
        <v>58.7</v>
      </c>
      <c r="AA47" s="364" t="s">
        <v>128</v>
      </c>
      <c r="AB47" s="800" t="s">
        <v>128</v>
      </c>
      <c r="AC47" s="800" t="s">
        <v>128</v>
      </c>
      <c r="AD47" s="381"/>
      <c r="AE47" s="381"/>
      <c r="AF47" s="381"/>
      <c r="AG47" s="381"/>
      <c r="AH47" s="381"/>
      <c r="AI47" s="381"/>
      <c r="AJ47" s="558"/>
      <c r="AK47" s="558"/>
      <c r="AL47" s="558"/>
      <c r="AM47" s="558"/>
      <c r="AN47" s="558"/>
      <c r="AO47" s="558"/>
      <c r="AP47" s="558"/>
      <c r="AQ47" s="558"/>
      <c r="AR47" s="558"/>
      <c r="AS47" s="558"/>
      <c r="AT47" s="558"/>
      <c r="AU47" s="558"/>
      <c r="AV47" s="558"/>
      <c r="AW47" s="558"/>
      <c r="AX47" s="558"/>
      <c r="AY47" s="558"/>
      <c r="AZ47" s="558"/>
    </row>
    <row r="48" spans="1:52" s="50" customFormat="1">
      <c r="A48" s="363"/>
      <c r="B48" s="476" t="s">
        <v>315</v>
      </c>
      <c r="C48" s="304"/>
      <c r="D48" s="304"/>
      <c r="E48" s="304"/>
      <c r="F48" s="304"/>
      <c r="G48" s="304"/>
      <c r="H48" s="304"/>
      <c r="I48" s="304">
        <v>4.7</v>
      </c>
      <c r="J48" s="304">
        <v>0</v>
      </c>
      <c r="K48" s="304">
        <v>7.9</v>
      </c>
      <c r="L48" s="304">
        <v>9.6999999999999993</v>
      </c>
      <c r="M48" s="304">
        <v>11.2</v>
      </c>
      <c r="N48" s="304">
        <v>14.6</v>
      </c>
      <c r="O48" s="304">
        <v>15.5</v>
      </c>
      <c r="P48" s="304">
        <v>10.1</v>
      </c>
      <c r="Q48" s="304">
        <v>8.5</v>
      </c>
      <c r="R48" s="304">
        <v>10.5</v>
      </c>
      <c r="S48" s="304">
        <v>11.2</v>
      </c>
      <c r="T48" s="304">
        <v>11.7</v>
      </c>
      <c r="U48" s="304">
        <v>14.3</v>
      </c>
      <c r="V48" s="304">
        <v>14</v>
      </c>
      <c r="W48" s="304">
        <v>14.1</v>
      </c>
      <c r="X48" s="304">
        <v>14.1</v>
      </c>
      <c r="Y48" s="304">
        <v>16.7</v>
      </c>
      <c r="Z48" s="362">
        <v>20.5</v>
      </c>
      <c r="AA48" s="362">
        <v>25.3</v>
      </c>
      <c r="AB48" s="800" t="s">
        <v>128</v>
      </c>
      <c r="AC48" s="800" t="s">
        <v>128</v>
      </c>
      <c r="AD48" s="381"/>
      <c r="AE48" s="381"/>
      <c r="AF48" s="381"/>
      <c r="AG48" s="381"/>
      <c r="AH48" s="381"/>
      <c r="AI48" s="381"/>
      <c r="AJ48" s="558"/>
      <c r="AK48" s="558"/>
      <c r="AL48" s="558"/>
      <c r="AM48" s="558"/>
      <c r="AN48" s="558"/>
      <c r="AO48" s="558"/>
      <c r="AP48" s="558"/>
      <c r="AQ48" s="558"/>
      <c r="AR48" s="558"/>
      <c r="AS48" s="558"/>
      <c r="AT48" s="558"/>
      <c r="AU48" s="558"/>
      <c r="AV48" s="558"/>
      <c r="AW48" s="558"/>
      <c r="AX48" s="558"/>
      <c r="AY48" s="558"/>
      <c r="AZ48" s="558"/>
    </row>
    <row r="49" spans="1:52" s="50" customFormat="1">
      <c r="A49" s="363"/>
      <c r="B49" s="361" t="s">
        <v>316</v>
      </c>
      <c r="C49" s="304"/>
      <c r="D49" s="304"/>
      <c r="E49" s="304"/>
      <c r="F49" s="304"/>
      <c r="G49" s="304"/>
      <c r="H49" s="304"/>
      <c r="I49" s="304">
        <v>74.099999999999994</v>
      </c>
      <c r="J49" s="304">
        <v>76.599999999999994</v>
      </c>
      <c r="K49" s="304">
        <v>59.9</v>
      </c>
      <c r="L49" s="304">
        <v>51.7</v>
      </c>
      <c r="M49" s="304">
        <v>41.1</v>
      </c>
      <c r="N49" s="304">
        <v>47.4</v>
      </c>
      <c r="O49" s="304">
        <v>49.5</v>
      </c>
      <c r="P49" s="304">
        <v>35.6</v>
      </c>
      <c r="Q49" s="304">
        <v>34</v>
      </c>
      <c r="R49" s="304">
        <v>17.5</v>
      </c>
      <c r="S49" s="304">
        <v>11.8</v>
      </c>
      <c r="T49" s="304">
        <v>21.3</v>
      </c>
      <c r="U49" s="304">
        <v>16.100000000000001</v>
      </c>
      <c r="V49" s="304">
        <v>21.2</v>
      </c>
      <c r="W49" s="304">
        <v>38.200000000000003</v>
      </c>
      <c r="X49" s="304">
        <v>23.9</v>
      </c>
      <c r="Y49" s="304">
        <v>26.7</v>
      </c>
      <c r="Z49" s="362">
        <v>33.5</v>
      </c>
      <c r="AA49" s="362">
        <v>11.4</v>
      </c>
      <c r="AB49" s="800" t="s">
        <v>128</v>
      </c>
      <c r="AC49" s="800" t="s">
        <v>128</v>
      </c>
      <c r="AD49" s="381"/>
      <c r="AE49" s="381"/>
      <c r="AF49" s="381"/>
      <c r="AG49" s="381"/>
      <c r="AH49" s="381"/>
      <c r="AI49" s="381"/>
      <c r="AJ49" s="558"/>
      <c r="AK49" s="558"/>
      <c r="AL49" s="558"/>
      <c r="AM49" s="558"/>
      <c r="AN49" s="558"/>
      <c r="AO49" s="558"/>
      <c r="AP49" s="558"/>
      <c r="AQ49" s="558"/>
      <c r="AR49" s="558"/>
      <c r="AS49" s="558"/>
      <c r="AT49" s="558"/>
      <c r="AU49" s="558"/>
      <c r="AV49" s="558"/>
      <c r="AW49" s="558"/>
      <c r="AX49" s="558"/>
      <c r="AY49" s="558"/>
      <c r="AZ49" s="558"/>
    </row>
    <row r="50" spans="1:52" s="50" customFormat="1">
      <c r="A50" s="363"/>
      <c r="B50" s="361" t="s">
        <v>317</v>
      </c>
      <c r="C50" s="304"/>
      <c r="D50" s="304"/>
      <c r="E50" s="304"/>
      <c r="F50" s="304"/>
      <c r="G50" s="304"/>
      <c r="H50" s="304"/>
      <c r="I50" s="304"/>
      <c r="J50" s="304"/>
      <c r="K50" s="304"/>
      <c r="L50" s="304"/>
      <c r="M50" s="304">
        <v>12.3</v>
      </c>
      <c r="N50" s="304">
        <v>12.3</v>
      </c>
      <c r="O50" s="304">
        <v>11.8</v>
      </c>
      <c r="P50" s="304"/>
      <c r="Q50" s="304"/>
      <c r="R50" s="304"/>
      <c r="S50" s="304"/>
      <c r="T50" s="304"/>
      <c r="U50" s="304"/>
      <c r="V50" s="304"/>
      <c r="W50" s="304"/>
      <c r="X50" s="304"/>
      <c r="Y50" s="304"/>
      <c r="Z50" s="362"/>
      <c r="AA50" s="362">
        <v>42.6</v>
      </c>
      <c r="AB50" s="800" t="s">
        <v>128</v>
      </c>
      <c r="AC50" s="800" t="s">
        <v>128</v>
      </c>
      <c r="AD50" s="381"/>
      <c r="AE50" s="381"/>
      <c r="AF50" s="381"/>
      <c r="AG50" s="381"/>
      <c r="AH50" s="381"/>
      <c r="AI50" s="381"/>
      <c r="AJ50" s="558"/>
      <c r="AK50" s="558"/>
      <c r="AL50" s="558"/>
      <c r="AM50" s="558"/>
      <c r="AN50" s="558"/>
      <c r="AO50" s="558"/>
      <c r="AP50" s="558"/>
      <c r="AQ50" s="558"/>
      <c r="AR50" s="558"/>
      <c r="AS50" s="558"/>
      <c r="AT50" s="558"/>
      <c r="AU50" s="558"/>
      <c r="AV50" s="558"/>
      <c r="AW50" s="558"/>
      <c r="AX50" s="558"/>
      <c r="AY50" s="558"/>
      <c r="AZ50" s="558"/>
    </row>
    <row r="51" spans="1:52" s="50" customFormat="1">
      <c r="A51" s="363"/>
      <c r="B51" s="361" t="s">
        <v>318</v>
      </c>
      <c r="C51" s="304"/>
      <c r="D51" s="304"/>
      <c r="E51" s="304"/>
      <c r="F51" s="304"/>
      <c r="G51" s="304"/>
      <c r="H51" s="304"/>
      <c r="I51" s="304"/>
      <c r="J51" s="304"/>
      <c r="K51" s="304"/>
      <c r="L51" s="304"/>
      <c r="M51" s="304"/>
      <c r="N51" s="304"/>
      <c r="O51" s="304"/>
      <c r="P51" s="304"/>
      <c r="Q51" s="309" t="s">
        <v>128</v>
      </c>
      <c r="R51" s="304">
        <v>9.1</v>
      </c>
      <c r="S51" s="304">
        <v>11.8</v>
      </c>
      <c r="T51" s="304">
        <v>11.5</v>
      </c>
      <c r="U51" s="304">
        <v>13.4</v>
      </c>
      <c r="V51" s="304">
        <v>14.5</v>
      </c>
      <c r="W51" s="304">
        <v>28.4</v>
      </c>
      <c r="X51" s="304">
        <v>39.200000000000003</v>
      </c>
      <c r="Y51" s="304">
        <v>51.3</v>
      </c>
      <c r="Z51" s="362">
        <v>63.2</v>
      </c>
      <c r="AA51" s="364" t="s">
        <v>128</v>
      </c>
      <c r="AB51" s="800" t="s">
        <v>128</v>
      </c>
      <c r="AC51" s="800" t="s">
        <v>128</v>
      </c>
      <c r="AD51" s="381"/>
      <c r="AE51" s="381"/>
      <c r="AF51" s="381"/>
      <c r="AG51" s="381"/>
      <c r="AH51" s="381"/>
      <c r="AI51" s="381"/>
      <c r="AJ51" s="558"/>
      <c r="AK51" s="558"/>
      <c r="AL51" s="558"/>
      <c r="AM51" s="558"/>
      <c r="AN51" s="558"/>
      <c r="AO51" s="558"/>
      <c r="AP51" s="558"/>
      <c r="AQ51" s="558"/>
      <c r="AR51" s="558"/>
      <c r="AS51" s="558"/>
      <c r="AT51" s="558"/>
      <c r="AU51" s="558"/>
      <c r="AV51" s="558"/>
      <c r="AW51" s="558"/>
      <c r="AX51" s="558"/>
      <c r="AY51" s="558"/>
      <c r="AZ51" s="558"/>
    </row>
    <row r="52" spans="1:52" s="50" customFormat="1">
      <c r="A52" s="363"/>
      <c r="B52" s="476" t="s">
        <v>319</v>
      </c>
      <c r="C52" s="304"/>
      <c r="D52" s="304"/>
      <c r="E52" s="304"/>
      <c r="F52" s="304"/>
      <c r="G52" s="304"/>
      <c r="H52" s="304"/>
      <c r="I52" s="304"/>
      <c r="J52" s="304">
        <v>190.1</v>
      </c>
      <c r="K52" s="304">
        <v>223.9</v>
      </c>
      <c r="L52" s="304">
        <v>130.80000000000001</v>
      </c>
      <c r="M52" s="304">
        <v>68.3</v>
      </c>
      <c r="N52" s="304">
        <v>69.099999999999994</v>
      </c>
      <c r="O52" s="304">
        <v>70.8</v>
      </c>
      <c r="P52" s="304">
        <v>50</v>
      </c>
      <c r="Q52" s="304">
        <v>26.9</v>
      </c>
      <c r="R52" s="304">
        <v>21.8</v>
      </c>
      <c r="S52" s="304">
        <v>34.5</v>
      </c>
      <c r="T52" s="304">
        <v>37.5</v>
      </c>
      <c r="U52" s="304">
        <v>58</v>
      </c>
      <c r="V52" s="304">
        <f>SUM(V53:V54)</f>
        <v>62.8</v>
      </c>
      <c r="W52" s="304">
        <f>SUM(W53:W54)</f>
        <v>81.900000000000006</v>
      </c>
      <c r="X52" s="304">
        <f>SUM(X53:X54)</f>
        <v>83.9</v>
      </c>
      <c r="Y52" s="304">
        <f>SUM(Y53:Y57)</f>
        <v>109.39999999999999</v>
      </c>
      <c r="Z52" s="362">
        <f>SUM(Z53:Z57)</f>
        <v>133.30000000000001</v>
      </c>
      <c r="AA52" s="364" t="s">
        <v>128</v>
      </c>
      <c r="AB52" s="800" t="s">
        <v>128</v>
      </c>
      <c r="AC52" s="800" t="s">
        <v>128</v>
      </c>
      <c r="AD52" s="381"/>
      <c r="AE52" s="381"/>
      <c r="AF52" s="381"/>
      <c r="AG52" s="381"/>
      <c r="AH52" s="381"/>
      <c r="AI52" s="381"/>
      <c r="AJ52" s="558"/>
      <c r="AK52" s="558"/>
      <c r="AL52" s="558"/>
      <c r="AM52" s="558"/>
      <c r="AN52" s="558"/>
      <c r="AO52" s="558"/>
      <c r="AP52" s="558"/>
      <c r="AQ52" s="558"/>
      <c r="AR52" s="558"/>
      <c r="AS52" s="558"/>
      <c r="AT52" s="558"/>
      <c r="AU52" s="558"/>
      <c r="AV52" s="558"/>
      <c r="AW52" s="558"/>
      <c r="AX52" s="558"/>
      <c r="AY52" s="558"/>
      <c r="AZ52" s="558"/>
    </row>
    <row r="53" spans="1:52" s="50" customFormat="1">
      <c r="A53" s="363"/>
      <c r="B53" s="539" t="s">
        <v>320</v>
      </c>
      <c r="C53" s="304"/>
      <c r="D53" s="304"/>
      <c r="E53" s="304"/>
      <c r="F53" s="304"/>
      <c r="G53" s="304"/>
      <c r="H53" s="304"/>
      <c r="I53" s="304"/>
      <c r="J53" s="304">
        <v>20.7</v>
      </c>
      <c r="K53" s="304">
        <v>76.5</v>
      </c>
      <c r="L53" s="304">
        <v>62.8</v>
      </c>
      <c r="M53" s="304">
        <v>31.7</v>
      </c>
      <c r="N53" s="304">
        <v>32</v>
      </c>
      <c r="O53" s="304">
        <v>31.9</v>
      </c>
      <c r="P53" s="304">
        <v>22.3</v>
      </c>
      <c r="Q53" s="304">
        <v>13.9</v>
      </c>
      <c r="R53" s="304">
        <v>12.5</v>
      </c>
      <c r="S53" s="304">
        <v>12.7</v>
      </c>
      <c r="T53" s="304">
        <v>14.4</v>
      </c>
      <c r="U53" s="304">
        <v>15.4</v>
      </c>
      <c r="V53" s="304">
        <v>16.7</v>
      </c>
      <c r="W53" s="304">
        <v>34.1</v>
      </c>
      <c r="X53" s="304">
        <v>44</v>
      </c>
      <c r="Y53" s="304">
        <v>61.1</v>
      </c>
      <c r="Z53" s="362">
        <v>79.400000000000006</v>
      </c>
      <c r="AA53" s="362">
        <v>107</v>
      </c>
      <c r="AB53" s="800" t="s">
        <v>128</v>
      </c>
      <c r="AC53" s="800" t="s">
        <v>128</v>
      </c>
      <c r="AD53" s="381"/>
      <c r="AE53" s="381"/>
      <c r="AF53" s="381"/>
      <c r="AG53" s="381"/>
      <c r="AH53" s="381"/>
      <c r="AI53" s="381"/>
      <c r="AJ53" s="558"/>
      <c r="AK53" s="558"/>
      <c r="AL53" s="558"/>
      <c r="AM53" s="558"/>
      <c r="AN53" s="558"/>
      <c r="AO53" s="558"/>
      <c r="AP53" s="558"/>
      <c r="AQ53" s="558"/>
      <c r="AR53" s="558"/>
      <c r="AS53" s="558"/>
      <c r="AT53" s="558"/>
      <c r="AU53" s="558"/>
      <c r="AV53" s="558"/>
      <c r="AW53" s="558"/>
      <c r="AX53" s="558"/>
      <c r="AY53" s="558"/>
      <c r="AZ53" s="558"/>
    </row>
    <row r="54" spans="1:52" s="50" customFormat="1">
      <c r="A54" s="363"/>
      <c r="B54" s="539" t="s">
        <v>321</v>
      </c>
      <c r="C54" s="304"/>
      <c r="D54" s="304"/>
      <c r="E54" s="304"/>
      <c r="F54" s="304"/>
      <c r="G54" s="304"/>
      <c r="H54" s="304"/>
      <c r="I54" s="304"/>
      <c r="J54" s="304">
        <v>16.399999999999999</v>
      </c>
      <c r="K54" s="304">
        <v>77.099999999999994</v>
      </c>
      <c r="L54" s="304">
        <v>59.3</v>
      </c>
      <c r="M54" s="304">
        <f t="shared" ref="M54:S54" si="1">SUM(M55:M56)</f>
        <v>36.6</v>
      </c>
      <c r="N54" s="304">
        <f t="shared" si="1"/>
        <v>37.1</v>
      </c>
      <c r="O54" s="304">
        <f t="shared" si="1"/>
        <v>38.900000000000006</v>
      </c>
      <c r="P54" s="304">
        <f t="shared" si="1"/>
        <v>17.7</v>
      </c>
      <c r="Q54" s="304">
        <f t="shared" si="1"/>
        <v>12.899999999999999</v>
      </c>
      <c r="R54" s="304">
        <f t="shared" si="1"/>
        <v>9.3999999999999986</v>
      </c>
      <c r="S54" s="304">
        <f t="shared" si="1"/>
        <v>21.8</v>
      </c>
      <c r="T54" s="304">
        <f>SUM(T55:T56)</f>
        <v>23.1</v>
      </c>
      <c r="U54" s="304">
        <f>SUM(U55:U57)</f>
        <v>42.6</v>
      </c>
      <c r="V54" s="304">
        <f>SUM(V55:V57)</f>
        <v>46.1</v>
      </c>
      <c r="W54" s="304">
        <f>SUM(W55:W57)</f>
        <v>47.800000000000004</v>
      </c>
      <c r="X54" s="304">
        <f>SUM(X55:X57)</f>
        <v>39.900000000000006</v>
      </c>
      <c r="Y54" s="304">
        <v>46</v>
      </c>
      <c r="Z54" s="362">
        <v>50.4</v>
      </c>
      <c r="AA54" s="362">
        <v>52.7</v>
      </c>
      <c r="AB54" s="800" t="s">
        <v>128</v>
      </c>
      <c r="AC54" s="800" t="s">
        <v>128</v>
      </c>
      <c r="AD54" s="381"/>
      <c r="AE54" s="381"/>
      <c r="AF54" s="381"/>
      <c r="AG54" s="381"/>
      <c r="AH54" s="381"/>
      <c r="AI54" s="381"/>
      <c r="AJ54" s="558"/>
      <c r="AK54" s="558"/>
      <c r="AL54" s="558"/>
      <c r="AM54" s="558"/>
      <c r="AN54" s="558"/>
      <c r="AO54" s="558"/>
      <c r="AP54" s="558"/>
      <c r="AQ54" s="558"/>
      <c r="AR54" s="558"/>
      <c r="AS54" s="558"/>
      <c r="AT54" s="558"/>
      <c r="AU54" s="558"/>
      <c r="AV54" s="558"/>
      <c r="AW54" s="558"/>
      <c r="AX54" s="558"/>
      <c r="AY54" s="558"/>
      <c r="AZ54" s="558"/>
    </row>
    <row r="55" spans="1:52" s="50" customFormat="1">
      <c r="A55" s="363"/>
      <c r="B55" s="539" t="s">
        <v>322</v>
      </c>
      <c r="C55" s="304"/>
      <c r="D55" s="304"/>
      <c r="E55" s="304"/>
      <c r="F55" s="304"/>
      <c r="G55" s="304"/>
      <c r="H55" s="304"/>
      <c r="I55" s="304"/>
      <c r="J55" s="304"/>
      <c r="K55" s="304"/>
      <c r="L55" s="304"/>
      <c r="M55" s="304">
        <v>31.7</v>
      </c>
      <c r="N55" s="304">
        <v>31.9</v>
      </c>
      <c r="O55" s="304">
        <v>33.200000000000003</v>
      </c>
      <c r="P55" s="304">
        <v>14.5</v>
      </c>
      <c r="Q55" s="304">
        <v>8.1</v>
      </c>
      <c r="R55" s="304">
        <v>3.8</v>
      </c>
      <c r="S55" s="304">
        <v>15.4</v>
      </c>
      <c r="T55" s="304">
        <v>16.5</v>
      </c>
      <c r="U55" s="304">
        <v>37.4</v>
      </c>
      <c r="V55" s="304">
        <v>40.9</v>
      </c>
      <c r="W55" s="304">
        <v>33.700000000000003</v>
      </c>
      <c r="X55" s="304">
        <v>34.200000000000003</v>
      </c>
      <c r="Y55" s="304" t="s">
        <v>128</v>
      </c>
      <c r="Z55" s="364" t="s">
        <v>128</v>
      </c>
      <c r="AA55" s="364" t="s">
        <v>128</v>
      </c>
      <c r="AB55" s="800" t="s">
        <v>128</v>
      </c>
      <c r="AC55" s="800" t="s">
        <v>128</v>
      </c>
      <c r="AD55" s="381"/>
      <c r="AE55" s="381"/>
      <c r="AF55" s="381"/>
      <c r="AG55" s="381"/>
      <c r="AH55" s="381"/>
      <c r="AI55" s="381"/>
      <c r="AJ55" s="558"/>
      <c r="AK55" s="558"/>
      <c r="AL55" s="558"/>
      <c r="AM55" s="558"/>
      <c r="AN55" s="558"/>
      <c r="AO55" s="558"/>
      <c r="AP55" s="558"/>
      <c r="AQ55" s="558"/>
      <c r="AR55" s="558"/>
      <c r="AS55" s="558"/>
      <c r="AT55" s="558"/>
      <c r="AU55" s="558"/>
      <c r="AV55" s="558"/>
      <c r="AW55" s="558"/>
      <c r="AX55" s="558"/>
      <c r="AY55" s="558"/>
      <c r="AZ55" s="558"/>
    </row>
    <row r="56" spans="1:52" s="50" customFormat="1">
      <c r="A56" s="363"/>
      <c r="B56" s="539" t="s">
        <v>323</v>
      </c>
      <c r="C56" s="304"/>
      <c r="D56" s="304"/>
      <c r="E56" s="304"/>
      <c r="F56" s="304"/>
      <c r="G56" s="304"/>
      <c r="H56" s="304"/>
      <c r="I56" s="304"/>
      <c r="J56" s="304">
        <v>5.2</v>
      </c>
      <c r="K56" s="304">
        <v>10.9</v>
      </c>
      <c r="L56" s="304">
        <v>8.6999999999999993</v>
      </c>
      <c r="M56" s="304">
        <v>4.9000000000000004</v>
      </c>
      <c r="N56" s="304">
        <v>5.2</v>
      </c>
      <c r="O56" s="304">
        <v>5.7</v>
      </c>
      <c r="P56" s="304">
        <v>3.2</v>
      </c>
      <c r="Q56" s="304">
        <v>4.8</v>
      </c>
      <c r="R56" s="304">
        <v>5.6</v>
      </c>
      <c r="S56" s="304">
        <v>6.4</v>
      </c>
      <c r="T56" s="304">
        <v>6.6</v>
      </c>
      <c r="U56" s="304">
        <v>3</v>
      </c>
      <c r="V56" s="304">
        <v>3</v>
      </c>
      <c r="W56" s="304">
        <v>11.9</v>
      </c>
      <c r="X56" s="304">
        <v>3.5</v>
      </c>
      <c r="Y56" s="304" t="s">
        <v>128</v>
      </c>
      <c r="Z56" s="364" t="s">
        <v>128</v>
      </c>
      <c r="AA56" s="364" t="s">
        <v>128</v>
      </c>
      <c r="AB56" s="800" t="s">
        <v>128</v>
      </c>
      <c r="AC56" s="800" t="s">
        <v>128</v>
      </c>
      <c r="AD56" s="381"/>
      <c r="AE56" s="381"/>
      <c r="AF56" s="381"/>
      <c r="AG56" s="381"/>
      <c r="AH56" s="381"/>
      <c r="AI56" s="381"/>
      <c r="AJ56" s="558"/>
      <c r="AK56" s="558"/>
      <c r="AL56" s="558"/>
      <c r="AM56" s="558"/>
      <c r="AN56" s="558"/>
      <c r="AO56" s="558"/>
      <c r="AP56" s="558"/>
      <c r="AQ56" s="558"/>
      <c r="AR56" s="558"/>
      <c r="AS56" s="558"/>
      <c r="AT56" s="558"/>
      <c r="AU56" s="558"/>
      <c r="AV56" s="558"/>
      <c r="AW56" s="558"/>
      <c r="AX56" s="558"/>
      <c r="AY56" s="558"/>
      <c r="AZ56" s="558"/>
    </row>
    <row r="57" spans="1:52" s="50" customFormat="1">
      <c r="A57" s="363"/>
      <c r="B57" s="539" t="s">
        <v>324</v>
      </c>
      <c r="C57" s="304"/>
      <c r="D57" s="304"/>
      <c r="E57" s="304"/>
      <c r="F57" s="304"/>
      <c r="G57" s="304"/>
      <c r="H57" s="304"/>
      <c r="I57" s="304"/>
      <c r="J57" s="304"/>
      <c r="K57" s="304"/>
      <c r="L57" s="304"/>
      <c r="M57" s="304"/>
      <c r="N57" s="304"/>
      <c r="O57" s="304"/>
      <c r="P57" s="304"/>
      <c r="Q57" s="304"/>
      <c r="R57" s="304"/>
      <c r="S57" s="304"/>
      <c r="T57" s="304"/>
      <c r="U57" s="304">
        <v>2.2000000000000002</v>
      </c>
      <c r="V57" s="304">
        <v>2.2000000000000002</v>
      </c>
      <c r="W57" s="304">
        <v>2.2000000000000002</v>
      </c>
      <c r="X57" s="304">
        <v>2.2000000000000002</v>
      </c>
      <c r="Y57" s="304">
        <v>2.2999999999999998</v>
      </c>
      <c r="Z57" s="362">
        <v>3.5</v>
      </c>
      <c r="AA57" s="364" t="s">
        <v>128</v>
      </c>
      <c r="AB57" s="800" t="s">
        <v>128</v>
      </c>
      <c r="AC57" s="800" t="s">
        <v>128</v>
      </c>
      <c r="AD57" s="381"/>
      <c r="AE57" s="381"/>
      <c r="AF57" s="381"/>
      <c r="AG57" s="381"/>
      <c r="AH57" s="381"/>
      <c r="AI57" s="381"/>
      <c r="AJ57" s="558"/>
      <c r="AK57" s="558"/>
      <c r="AL57" s="558"/>
      <c r="AM57" s="558"/>
      <c r="AN57" s="558"/>
      <c r="AO57" s="558"/>
      <c r="AP57" s="558"/>
      <c r="AQ57" s="558"/>
      <c r="AR57" s="558"/>
      <c r="AS57" s="558"/>
      <c r="AT57" s="558"/>
      <c r="AU57" s="558"/>
      <c r="AV57" s="558"/>
      <c r="AW57" s="558"/>
      <c r="AX57" s="558"/>
      <c r="AY57" s="558"/>
      <c r="AZ57" s="558"/>
    </row>
    <row r="58" spans="1:52" s="50" customFormat="1">
      <c r="A58" s="363"/>
      <c r="B58" s="476" t="s">
        <v>422</v>
      </c>
      <c r="C58" s="364"/>
      <c r="D58" s="364"/>
      <c r="E58" s="364"/>
      <c r="F58" s="364"/>
      <c r="G58" s="364"/>
      <c r="H58" s="364"/>
      <c r="I58" s="364"/>
      <c r="J58" s="364">
        <v>47.5</v>
      </c>
      <c r="K58" s="364">
        <v>24.9</v>
      </c>
      <c r="L58" s="364" t="s">
        <v>128</v>
      </c>
      <c r="M58" s="364" t="s">
        <v>128</v>
      </c>
      <c r="N58" s="364" t="s">
        <v>128</v>
      </c>
      <c r="O58" s="364" t="s">
        <v>128</v>
      </c>
      <c r="P58" s="364" t="s">
        <v>128</v>
      </c>
      <c r="Q58" s="364" t="s">
        <v>128</v>
      </c>
      <c r="R58" s="364" t="s">
        <v>128</v>
      </c>
      <c r="S58" s="364" t="s">
        <v>128</v>
      </c>
      <c r="T58" s="364" t="s">
        <v>128</v>
      </c>
      <c r="U58" s="364" t="s">
        <v>128</v>
      </c>
      <c r="V58" s="364" t="s">
        <v>128</v>
      </c>
      <c r="W58" s="364" t="s">
        <v>128</v>
      </c>
      <c r="X58" s="364" t="s">
        <v>128</v>
      </c>
      <c r="Y58" s="364" t="s">
        <v>128</v>
      </c>
      <c r="Z58" s="364" t="s">
        <v>128</v>
      </c>
      <c r="AA58" s="364" t="s">
        <v>128</v>
      </c>
      <c r="AB58" s="800" t="s">
        <v>128</v>
      </c>
      <c r="AC58" s="800" t="s">
        <v>128</v>
      </c>
      <c r="AD58" s="381"/>
      <c r="AE58" s="381"/>
      <c r="AF58" s="381"/>
      <c r="AG58" s="381"/>
      <c r="AH58" s="381"/>
      <c r="AI58" s="381"/>
      <c r="AJ58" s="558"/>
      <c r="AK58" s="558"/>
      <c r="AL58" s="558"/>
      <c r="AM58" s="558"/>
      <c r="AN58" s="558"/>
      <c r="AO58" s="558"/>
      <c r="AP58" s="558"/>
      <c r="AQ58" s="558"/>
      <c r="AR58" s="558"/>
      <c r="AS58" s="558"/>
      <c r="AT58" s="558"/>
      <c r="AU58" s="558"/>
      <c r="AV58" s="558"/>
      <c r="AW58" s="558"/>
      <c r="AX58" s="558"/>
      <c r="AY58" s="558"/>
      <c r="AZ58" s="558"/>
    </row>
    <row r="59" spans="1:52" s="50" customFormat="1">
      <c r="A59" s="363"/>
      <c r="B59" s="476" t="s">
        <v>423</v>
      </c>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62"/>
      <c r="AA59" s="362">
        <v>-8.6</v>
      </c>
      <c r="AB59" s="800" t="s">
        <v>128</v>
      </c>
      <c r="AC59" s="800" t="s">
        <v>128</v>
      </c>
      <c r="AD59" s="381"/>
      <c r="AE59" s="381"/>
      <c r="AF59" s="381"/>
      <c r="AG59" s="381"/>
      <c r="AH59" s="381"/>
      <c r="AI59" s="381"/>
      <c r="AJ59" s="558"/>
      <c r="AK59" s="558"/>
      <c r="AL59" s="558"/>
      <c r="AM59" s="558"/>
      <c r="AN59" s="558"/>
      <c r="AO59" s="558"/>
      <c r="AP59" s="558"/>
      <c r="AQ59" s="558"/>
      <c r="AR59" s="558"/>
      <c r="AS59" s="558"/>
      <c r="AT59" s="558"/>
      <c r="AU59" s="558"/>
      <c r="AV59" s="558"/>
      <c r="AW59" s="558"/>
      <c r="AX59" s="558"/>
      <c r="AY59" s="558"/>
      <c r="AZ59" s="558"/>
    </row>
    <row r="60" spans="1:52" s="12" customFormat="1">
      <c r="A60" s="191">
        <v>31</v>
      </c>
      <c r="B60" s="345" t="s">
        <v>242</v>
      </c>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167">
        <f>'Exp (Tb9B)'!C40</f>
        <v>255.5</v>
      </c>
      <c r="AA60" s="167">
        <f>'Exp (Tb9B)'!D40</f>
        <v>307.3</v>
      </c>
      <c r="AB60" s="167">
        <f>'Exp (Tb9B)'!E40</f>
        <v>286</v>
      </c>
      <c r="AC60" s="167">
        <f>'Exp (Tb9B)'!F40</f>
        <v>39.5</v>
      </c>
      <c r="AD60" s="166">
        <f>'Exp (Tb9B)'!G40</f>
        <v>23</v>
      </c>
      <c r="AE60" s="166">
        <f>'Exp (Tb9B)'!H40</f>
        <v>55</v>
      </c>
      <c r="AF60" s="166">
        <f>'Exp (Tb9B)'!I40</f>
        <v>54.4</v>
      </c>
      <c r="AG60" s="166">
        <f>'Exp (Tb9B)'!J40</f>
        <v>51.3</v>
      </c>
      <c r="AH60" s="166">
        <f>'Exp (Tb9B)'!K40</f>
        <v>49.8</v>
      </c>
      <c r="AI60" s="166">
        <f>'Exp (Tb9B)'!L40</f>
        <v>49.2</v>
      </c>
      <c r="AJ60" s="17"/>
      <c r="AK60" s="17"/>
      <c r="AL60" s="17"/>
      <c r="AM60" s="17"/>
      <c r="AN60" s="17"/>
      <c r="AO60" s="17"/>
      <c r="AP60" s="17"/>
      <c r="AQ60" s="17"/>
      <c r="AR60" s="17"/>
      <c r="AS60" s="17"/>
      <c r="AT60" s="17"/>
      <c r="AU60" s="17"/>
      <c r="AV60" s="17"/>
      <c r="AW60" s="17"/>
      <c r="AX60" s="17"/>
      <c r="AY60" s="17"/>
      <c r="AZ60" s="17"/>
    </row>
    <row r="61" spans="1:52" s="28" customFormat="1">
      <c r="A61" s="360"/>
      <c r="B61" s="361" t="s">
        <v>302</v>
      </c>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62"/>
      <c r="AA61" s="362"/>
      <c r="AB61" s="799">
        <v>112.7</v>
      </c>
      <c r="AC61" s="799">
        <v>39.5</v>
      </c>
      <c r="AD61" s="381"/>
      <c r="AE61" s="381"/>
      <c r="AF61" s="381"/>
      <c r="AG61" s="381"/>
      <c r="AH61" s="381"/>
      <c r="AI61" s="381"/>
      <c r="AJ61" s="557"/>
      <c r="AK61" s="557"/>
      <c r="AL61" s="557"/>
      <c r="AM61" s="557"/>
      <c r="AN61" s="557"/>
      <c r="AO61" s="557"/>
      <c r="AP61" s="557"/>
      <c r="AQ61" s="557"/>
      <c r="AR61" s="557"/>
      <c r="AS61" s="557"/>
      <c r="AT61" s="557"/>
      <c r="AU61" s="557"/>
      <c r="AV61" s="557"/>
      <c r="AW61" s="557"/>
      <c r="AX61" s="557"/>
      <c r="AY61" s="557"/>
      <c r="AZ61" s="557"/>
    </row>
    <row r="62" spans="1:52" s="28" customFormat="1">
      <c r="A62" s="360"/>
      <c r="B62" s="361" t="s">
        <v>325</v>
      </c>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62"/>
      <c r="AA62" s="362"/>
      <c r="AB62" s="799">
        <v>2.4</v>
      </c>
      <c r="AC62" s="800" t="s">
        <v>128</v>
      </c>
      <c r="AD62" s="381"/>
      <c r="AE62" s="381"/>
      <c r="AF62" s="381"/>
      <c r="AG62" s="381"/>
      <c r="AH62" s="381"/>
      <c r="AI62" s="381"/>
      <c r="AJ62" s="557"/>
      <c r="AK62" s="557"/>
      <c r="AL62" s="557"/>
      <c r="AM62" s="557"/>
      <c r="AN62" s="557"/>
      <c r="AO62" s="557"/>
      <c r="AP62" s="557"/>
      <c r="AQ62" s="557"/>
      <c r="AR62" s="557"/>
      <c r="AS62" s="557"/>
      <c r="AT62" s="557"/>
      <c r="AU62" s="557"/>
      <c r="AV62" s="557"/>
      <c r="AW62" s="557"/>
      <c r="AX62" s="557"/>
      <c r="AY62" s="557"/>
      <c r="AZ62" s="557"/>
    </row>
    <row r="63" spans="1:52" s="12" customFormat="1">
      <c r="A63" s="191">
        <v>9</v>
      </c>
      <c r="B63" s="345" t="s">
        <v>253</v>
      </c>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169" t="str">
        <f>'Exp (Tb9B)'!C42</f>
        <v>-</v>
      </c>
      <c r="AA63" s="169">
        <f>'Exp (Tb9B)'!D42</f>
        <v>545.5</v>
      </c>
      <c r="AB63" s="169" t="str">
        <f>'Exp (Tb9B)'!E42</f>
        <v>-</v>
      </c>
      <c r="AC63" s="169" t="str">
        <f>'Exp (Tb9B)'!F42</f>
        <v>-</v>
      </c>
      <c r="AD63" s="168" t="str">
        <f>'Exp (Tb9B)'!G42</f>
        <v>-</v>
      </c>
      <c r="AE63" s="168" t="str">
        <f>'Exp (Tb9B)'!H42</f>
        <v>-</v>
      </c>
      <c r="AF63" s="168" t="str">
        <f>'Exp (Tb9B)'!I42</f>
        <v>-</v>
      </c>
      <c r="AG63" s="168" t="str">
        <f>'Exp (Tb9B)'!J42</f>
        <v>-</v>
      </c>
      <c r="AH63" s="168" t="str">
        <f>'Exp (Tb9B)'!K42</f>
        <v>-</v>
      </c>
      <c r="AI63" s="168" t="str">
        <f>'Exp (Tb9B)'!L42</f>
        <v>-</v>
      </c>
      <c r="AJ63" s="17"/>
      <c r="AK63" s="17"/>
      <c r="AL63" s="17"/>
      <c r="AM63" s="17"/>
      <c r="AN63" s="17"/>
      <c r="AO63" s="17"/>
      <c r="AP63" s="17"/>
      <c r="AQ63" s="17"/>
      <c r="AR63" s="17"/>
      <c r="AS63" s="17"/>
      <c r="AT63" s="17"/>
      <c r="AU63" s="17"/>
      <c r="AV63" s="17"/>
      <c r="AW63" s="17"/>
      <c r="AX63" s="17"/>
      <c r="AY63" s="17"/>
      <c r="AZ63" s="17"/>
    </row>
    <row r="64" spans="1:52" s="12" customFormat="1">
      <c r="A64" s="191"/>
      <c r="B64" s="361"/>
      <c r="C64" s="304"/>
      <c r="D64" s="304"/>
      <c r="E64" s="304"/>
      <c r="F64" s="304"/>
      <c r="G64" s="304"/>
      <c r="H64" s="304"/>
      <c r="I64" s="352"/>
      <c r="J64" s="352"/>
      <c r="K64" s="352"/>
      <c r="L64" s="352"/>
      <c r="M64" s="352"/>
      <c r="N64" s="352"/>
      <c r="O64" s="352"/>
      <c r="P64" s="352"/>
      <c r="Q64" s="352"/>
      <c r="R64" s="352"/>
      <c r="S64" s="352"/>
      <c r="T64" s="352"/>
      <c r="U64" s="352"/>
      <c r="V64" s="352"/>
      <c r="W64" s="352"/>
      <c r="X64" s="352"/>
      <c r="Y64" s="352"/>
      <c r="Z64" s="169"/>
      <c r="AA64" s="169"/>
      <c r="AB64" s="169"/>
      <c r="AC64" s="169"/>
      <c r="AD64" s="168"/>
      <c r="AE64" s="168"/>
      <c r="AF64" s="168"/>
      <c r="AG64" s="168"/>
      <c r="AH64" s="168"/>
      <c r="AI64" s="168"/>
      <c r="AJ64" s="17"/>
      <c r="AK64" s="17"/>
      <c r="AL64" s="17"/>
      <c r="AM64" s="17"/>
      <c r="AN64" s="17"/>
      <c r="AO64" s="17"/>
      <c r="AP64" s="17"/>
      <c r="AQ64" s="17"/>
      <c r="AR64" s="17"/>
      <c r="AS64" s="17"/>
      <c r="AT64" s="17"/>
      <c r="AU64" s="17"/>
      <c r="AV64" s="17"/>
      <c r="AW64" s="17"/>
      <c r="AX64" s="17"/>
      <c r="AY64" s="17"/>
      <c r="AZ64" s="17"/>
    </row>
    <row r="65" spans="1:52" s="13" customFormat="1">
      <c r="A65" s="472"/>
      <c r="B65" s="349" t="s">
        <v>326</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165">
        <v>176.2</v>
      </c>
      <c r="AA65" s="165">
        <v>221.3</v>
      </c>
      <c r="AB65" s="165">
        <v>245.8</v>
      </c>
      <c r="AC65" s="165">
        <f>'Exp (Tb9B)'!F44</f>
        <v>232.3</v>
      </c>
      <c r="AD65" s="162">
        <f>'Exp (Tb9B)'!G44</f>
        <v>206.4</v>
      </c>
      <c r="AE65" s="162">
        <f>'Exp (Tb9B)'!H44</f>
        <v>248.5</v>
      </c>
      <c r="AF65" s="162">
        <f>'Exp (Tb9B)'!I44</f>
        <v>245.7</v>
      </c>
      <c r="AG65" s="162">
        <f>'Exp (Tb9B)'!J44</f>
        <v>231.8</v>
      </c>
      <c r="AH65" s="162">
        <f>'Exp (Tb9B)'!K44</f>
        <v>225.2</v>
      </c>
      <c r="AI65" s="162">
        <f>'Exp (Tb9B)'!L44</f>
        <v>222.2</v>
      </c>
      <c r="AJ65" s="17"/>
      <c r="AK65" s="17"/>
      <c r="AL65" s="17"/>
      <c r="AM65" s="17"/>
      <c r="AN65" s="17"/>
      <c r="AO65" s="17"/>
      <c r="AP65" s="17"/>
      <c r="AQ65" s="17"/>
      <c r="AR65" s="17"/>
      <c r="AS65" s="17"/>
      <c r="AT65" s="17"/>
      <c r="AU65" s="17"/>
      <c r="AV65" s="17"/>
      <c r="AW65" s="17"/>
      <c r="AX65" s="17"/>
      <c r="AY65" s="17"/>
      <c r="AZ65" s="17"/>
    </row>
    <row r="66" spans="1:52" s="43" customFormat="1">
      <c r="A66" s="474"/>
      <c r="B66" s="354" t="s">
        <v>326</v>
      </c>
      <c r="C66" s="317"/>
      <c r="D66" s="317"/>
      <c r="E66" s="317"/>
      <c r="F66" s="317"/>
      <c r="G66" s="317"/>
      <c r="H66" s="317"/>
      <c r="I66" s="317"/>
      <c r="J66" s="317"/>
      <c r="K66" s="317"/>
      <c r="L66" s="317">
        <v>8.9</v>
      </c>
      <c r="M66" s="317"/>
      <c r="N66" s="317"/>
      <c r="O66" s="317"/>
      <c r="P66" s="317">
        <v>25</v>
      </c>
      <c r="Q66" s="317">
        <v>31.3</v>
      </c>
      <c r="R66" s="317">
        <v>35</v>
      </c>
      <c r="S66" s="317">
        <v>45.3</v>
      </c>
      <c r="T66" s="317">
        <v>46.5</v>
      </c>
      <c r="U66" s="317">
        <v>50</v>
      </c>
      <c r="V66" s="317">
        <v>52.3</v>
      </c>
      <c r="W66" s="317">
        <v>60.6</v>
      </c>
      <c r="X66" s="317">
        <v>63.2</v>
      </c>
      <c r="Y66" s="317">
        <v>62.5</v>
      </c>
      <c r="Z66" s="355">
        <v>75.2</v>
      </c>
      <c r="AA66" s="355">
        <v>80.2</v>
      </c>
      <c r="AB66" s="798">
        <v>230.8</v>
      </c>
      <c r="AC66" s="798">
        <v>232.3</v>
      </c>
      <c r="AD66" s="385"/>
      <c r="AE66" s="385"/>
      <c r="AF66" s="385"/>
      <c r="AG66" s="385"/>
      <c r="AH66" s="385"/>
      <c r="AI66" s="385"/>
      <c r="AJ66" s="51"/>
      <c r="AK66" s="51"/>
      <c r="AL66" s="51"/>
      <c r="AM66" s="51"/>
      <c r="AN66" s="51"/>
      <c r="AO66" s="51"/>
      <c r="AP66" s="51"/>
      <c r="AQ66" s="51"/>
      <c r="AR66" s="51"/>
      <c r="AS66" s="51"/>
      <c r="AT66" s="51"/>
      <c r="AU66" s="51"/>
      <c r="AV66" s="51"/>
      <c r="AW66" s="51"/>
      <c r="AX66" s="51"/>
      <c r="AY66" s="51"/>
      <c r="AZ66" s="51"/>
    </row>
    <row r="67" spans="1:52">
      <c r="A67" s="191">
        <v>21</v>
      </c>
      <c r="B67" s="345" t="s">
        <v>224</v>
      </c>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167">
        <f>'Exp (Tb9B)'!C45</f>
        <v>58.2</v>
      </c>
      <c r="AA67" s="167">
        <f>'Exp (Tb9B)'!D45</f>
        <v>56.1</v>
      </c>
      <c r="AB67" s="167">
        <f>'Exp (Tb9B)'!E45</f>
        <v>63.5</v>
      </c>
      <c r="AC67" s="167">
        <f>'Exp (Tb9B)'!F45</f>
        <v>103.5</v>
      </c>
      <c r="AD67" s="166">
        <f>'Exp (Tb9B)'!G45</f>
        <v>66</v>
      </c>
      <c r="AE67" s="166">
        <f>'Exp (Tb9B)'!H45</f>
        <v>106</v>
      </c>
      <c r="AF67" s="166">
        <f>'Exp (Tb9B)'!I45</f>
        <v>104.8</v>
      </c>
      <c r="AG67" s="166">
        <f>'Exp (Tb9B)'!J45</f>
        <v>98.9</v>
      </c>
      <c r="AH67" s="166">
        <f>'Exp (Tb9B)'!K45</f>
        <v>96.1</v>
      </c>
      <c r="AI67" s="166">
        <f>'Exp (Tb9B)'!L45</f>
        <v>94.8</v>
      </c>
      <c r="AJ67" s="16"/>
      <c r="AK67" s="16"/>
      <c r="AL67" s="16"/>
      <c r="AM67" s="16"/>
      <c r="AN67" s="16"/>
      <c r="AO67" s="16"/>
      <c r="AP67" s="16"/>
      <c r="AQ67" s="16"/>
      <c r="AR67" s="16"/>
      <c r="AS67" s="16"/>
      <c r="AT67" s="16"/>
      <c r="AU67" s="16"/>
      <c r="AV67" s="16"/>
      <c r="AW67" s="16"/>
      <c r="AX67" s="16"/>
      <c r="AY67" s="16"/>
      <c r="AZ67" s="16"/>
    </row>
    <row r="68" spans="1:52" s="28" customFormat="1">
      <c r="A68" s="360"/>
      <c r="B68" s="476" t="s">
        <v>293</v>
      </c>
      <c r="C68" s="304"/>
      <c r="D68" s="304"/>
      <c r="E68" s="304"/>
      <c r="F68" s="304"/>
      <c r="G68" s="304"/>
      <c r="H68" s="304"/>
      <c r="I68" s="304"/>
      <c r="J68" s="304"/>
      <c r="K68" s="304"/>
      <c r="L68" s="304"/>
      <c r="M68" s="304"/>
      <c r="N68" s="304"/>
      <c r="O68" s="304"/>
      <c r="P68" s="304"/>
      <c r="Q68" s="304"/>
      <c r="R68" s="304"/>
      <c r="S68" s="304"/>
      <c r="T68" s="304"/>
      <c r="U68" s="304">
        <v>23.1</v>
      </c>
      <c r="V68" s="304">
        <v>33</v>
      </c>
      <c r="W68" s="304">
        <v>40.299999999999997</v>
      </c>
      <c r="X68" s="304">
        <v>41.7</v>
      </c>
      <c r="Y68" s="304">
        <v>52.9</v>
      </c>
      <c r="Z68" s="362">
        <v>58.2</v>
      </c>
      <c r="AA68" s="362">
        <v>56.1</v>
      </c>
      <c r="AB68" s="799">
        <v>63.5</v>
      </c>
      <c r="AC68" s="799">
        <v>88.4</v>
      </c>
      <c r="AD68" s="381"/>
      <c r="AE68" s="381"/>
      <c r="AF68" s="381"/>
      <c r="AG68" s="381"/>
      <c r="AH68" s="381"/>
      <c r="AI68" s="381"/>
      <c r="AJ68" s="557"/>
      <c r="AK68" s="557"/>
      <c r="AL68" s="557"/>
      <c r="AM68" s="557"/>
      <c r="AN68" s="557"/>
      <c r="AO68" s="557"/>
      <c r="AP68" s="557"/>
      <c r="AQ68" s="557"/>
      <c r="AR68" s="557"/>
      <c r="AS68" s="557"/>
      <c r="AT68" s="557"/>
      <c r="AU68" s="557"/>
      <c r="AV68" s="557"/>
      <c r="AW68" s="557"/>
      <c r="AX68" s="557"/>
      <c r="AY68" s="557"/>
      <c r="AZ68" s="557"/>
    </row>
    <row r="69" spans="1:52" s="50" customFormat="1">
      <c r="A69" s="363"/>
      <c r="B69" s="777" t="s">
        <v>307</v>
      </c>
      <c r="C69" s="304"/>
      <c r="D69" s="304"/>
      <c r="E69" s="304"/>
      <c r="F69" s="304"/>
      <c r="G69" s="304"/>
      <c r="H69" s="304"/>
      <c r="I69" s="304"/>
      <c r="J69" s="304"/>
      <c r="K69" s="304"/>
      <c r="L69" s="304"/>
      <c r="M69" s="304"/>
      <c r="N69" s="304"/>
      <c r="O69" s="304"/>
      <c r="P69" s="304"/>
      <c r="Q69" s="304"/>
      <c r="R69" s="304"/>
      <c r="S69" s="304"/>
      <c r="T69" s="304"/>
      <c r="U69" s="304">
        <v>17</v>
      </c>
      <c r="V69" s="304">
        <v>25.6</v>
      </c>
      <c r="W69" s="304">
        <v>31.1</v>
      </c>
      <c r="X69" s="304">
        <v>30.4</v>
      </c>
      <c r="Y69" s="304">
        <v>39</v>
      </c>
      <c r="Z69" s="362">
        <v>40.799999999999997</v>
      </c>
      <c r="AA69" s="362">
        <v>35.299999999999997</v>
      </c>
      <c r="AB69" s="800" t="s">
        <v>128</v>
      </c>
      <c r="AC69" s="800" t="s">
        <v>128</v>
      </c>
      <c r="AD69" s="381"/>
      <c r="AE69" s="381"/>
      <c r="AF69" s="381"/>
      <c r="AG69" s="381"/>
      <c r="AH69" s="381"/>
      <c r="AI69" s="381"/>
      <c r="AJ69" s="558"/>
      <c r="AK69" s="558"/>
      <c r="AL69" s="558"/>
      <c r="AM69" s="558"/>
      <c r="AN69" s="558"/>
      <c r="AO69" s="558"/>
      <c r="AP69" s="558"/>
      <c r="AQ69" s="558"/>
      <c r="AR69" s="558"/>
      <c r="AS69" s="558"/>
      <c r="AT69" s="558"/>
      <c r="AU69" s="558"/>
      <c r="AV69" s="558"/>
      <c r="AW69" s="558"/>
      <c r="AX69" s="558"/>
      <c r="AY69" s="558"/>
      <c r="AZ69" s="558"/>
    </row>
    <row r="70" spans="1:52" s="50" customFormat="1">
      <c r="A70" s="363"/>
      <c r="B70" s="777" t="s">
        <v>581</v>
      </c>
      <c r="C70" s="304"/>
      <c r="D70" s="304"/>
      <c r="E70" s="304"/>
      <c r="F70" s="304"/>
      <c r="G70" s="304"/>
      <c r="H70" s="304"/>
      <c r="I70" s="304"/>
      <c r="J70" s="304"/>
      <c r="K70" s="304"/>
      <c r="L70" s="304"/>
      <c r="M70" s="304"/>
      <c r="N70" s="304"/>
      <c r="O70" s="304"/>
      <c r="P70" s="304"/>
      <c r="Q70" s="304"/>
      <c r="R70" s="304"/>
      <c r="S70" s="304"/>
      <c r="T70" s="304"/>
      <c r="U70" s="304">
        <v>6.1</v>
      </c>
      <c r="V70" s="304">
        <v>7.4</v>
      </c>
      <c r="W70" s="304">
        <v>9.1999999999999993</v>
      </c>
      <c r="X70" s="304">
        <v>11.3</v>
      </c>
      <c r="Y70" s="304">
        <f>Y68-Y69</f>
        <v>13.899999999999999</v>
      </c>
      <c r="Z70" s="364" t="s">
        <v>128</v>
      </c>
      <c r="AA70" s="364" t="s">
        <v>128</v>
      </c>
      <c r="AB70" s="800" t="s">
        <v>128</v>
      </c>
      <c r="AC70" s="800" t="s">
        <v>128</v>
      </c>
      <c r="AD70" s="381"/>
      <c r="AE70" s="381"/>
      <c r="AF70" s="381"/>
      <c r="AG70" s="381"/>
      <c r="AH70" s="381"/>
      <c r="AI70" s="381"/>
      <c r="AJ70" s="558"/>
      <c r="AK70" s="558"/>
      <c r="AL70" s="558"/>
      <c r="AM70" s="558"/>
      <c r="AN70" s="558"/>
      <c r="AO70" s="558"/>
      <c r="AP70" s="558"/>
      <c r="AQ70" s="558"/>
      <c r="AR70" s="558"/>
      <c r="AS70" s="558"/>
      <c r="AT70" s="558"/>
      <c r="AU70" s="558"/>
      <c r="AV70" s="558"/>
      <c r="AW70" s="558"/>
      <c r="AX70" s="558"/>
      <c r="AY70" s="558"/>
      <c r="AZ70" s="558"/>
    </row>
    <row r="71" spans="1:52" s="50" customFormat="1">
      <c r="A71" s="363"/>
      <c r="B71" s="478" t="s">
        <v>582</v>
      </c>
      <c r="C71" s="304"/>
      <c r="D71" s="304"/>
      <c r="E71" s="304"/>
      <c r="F71" s="304"/>
      <c r="G71" s="304"/>
      <c r="H71" s="304"/>
      <c r="I71" s="304"/>
      <c r="J71" s="304"/>
      <c r="K71" s="304"/>
      <c r="L71" s="304"/>
      <c r="M71" s="304"/>
      <c r="N71" s="304"/>
      <c r="O71" s="304"/>
      <c r="P71" s="304"/>
      <c r="Q71" s="304"/>
      <c r="R71" s="304"/>
      <c r="S71" s="304"/>
      <c r="T71" s="304"/>
      <c r="U71" s="304"/>
      <c r="V71" s="304"/>
      <c r="W71" s="304"/>
      <c r="X71" s="304"/>
      <c r="Y71" s="304">
        <v>1</v>
      </c>
      <c r="Z71" s="362">
        <v>0.8</v>
      </c>
      <c r="AA71" s="362">
        <v>1.4</v>
      </c>
      <c r="AB71" s="800" t="s">
        <v>128</v>
      </c>
      <c r="AC71" s="800" t="s">
        <v>128</v>
      </c>
      <c r="AD71" s="381"/>
      <c r="AE71" s="381"/>
      <c r="AF71" s="381"/>
      <c r="AG71" s="381"/>
      <c r="AH71" s="381"/>
      <c r="AI71" s="381"/>
      <c r="AJ71" s="558"/>
      <c r="AK71" s="558"/>
      <c r="AL71" s="558"/>
      <c r="AM71" s="558"/>
      <c r="AN71" s="558"/>
      <c r="AO71" s="558"/>
      <c r="AP71" s="558"/>
      <c r="AQ71" s="558"/>
      <c r="AR71" s="558"/>
      <c r="AS71" s="558"/>
      <c r="AT71" s="558"/>
      <c r="AU71" s="558"/>
      <c r="AV71" s="558"/>
      <c r="AW71" s="558"/>
      <c r="AX71" s="558"/>
      <c r="AY71" s="558"/>
      <c r="AZ71" s="558"/>
    </row>
    <row r="72" spans="1:52" s="50" customFormat="1">
      <c r="A72" s="363"/>
      <c r="B72" s="478" t="s">
        <v>583</v>
      </c>
      <c r="C72" s="304"/>
      <c r="D72" s="304"/>
      <c r="E72" s="304"/>
      <c r="F72" s="304"/>
      <c r="G72" s="304"/>
      <c r="H72" s="304"/>
      <c r="I72" s="304"/>
      <c r="J72" s="304"/>
      <c r="K72" s="304"/>
      <c r="L72" s="304"/>
      <c r="M72" s="304"/>
      <c r="N72" s="304"/>
      <c r="O72" s="304"/>
      <c r="P72" s="304"/>
      <c r="Q72" s="304"/>
      <c r="R72" s="304"/>
      <c r="S72" s="304"/>
      <c r="T72" s="304"/>
      <c r="U72" s="304"/>
      <c r="V72" s="304"/>
      <c r="W72" s="304"/>
      <c r="X72" s="304"/>
      <c r="Y72" s="304">
        <v>12.6</v>
      </c>
      <c r="Z72" s="362">
        <v>16.399999999999999</v>
      </c>
      <c r="AA72" s="362">
        <v>19.100000000000001</v>
      </c>
      <c r="AB72" s="800" t="s">
        <v>128</v>
      </c>
      <c r="AC72" s="800" t="s">
        <v>128</v>
      </c>
      <c r="AD72" s="381"/>
      <c r="AE72" s="381"/>
      <c r="AF72" s="381"/>
      <c r="AG72" s="381"/>
      <c r="AH72" s="381"/>
      <c r="AI72" s="381"/>
      <c r="AJ72" s="558"/>
      <c r="AK72" s="558"/>
      <c r="AL72" s="558"/>
      <c r="AM72" s="558"/>
      <c r="AN72" s="558"/>
      <c r="AO72" s="558"/>
      <c r="AP72" s="558"/>
      <c r="AQ72" s="558"/>
      <c r="AR72" s="558"/>
      <c r="AS72" s="558"/>
      <c r="AT72" s="558"/>
      <c r="AU72" s="558"/>
      <c r="AV72" s="558"/>
      <c r="AW72" s="558"/>
      <c r="AX72" s="558"/>
      <c r="AY72" s="558"/>
      <c r="AZ72" s="558"/>
    </row>
    <row r="73" spans="1:52" s="50" customFormat="1">
      <c r="A73" s="363"/>
      <c r="B73" s="478" t="s">
        <v>584</v>
      </c>
      <c r="C73" s="304"/>
      <c r="D73" s="304"/>
      <c r="E73" s="304"/>
      <c r="F73" s="304"/>
      <c r="G73" s="304"/>
      <c r="H73" s="304"/>
      <c r="I73" s="304"/>
      <c r="J73" s="304"/>
      <c r="K73" s="304"/>
      <c r="L73" s="304"/>
      <c r="M73" s="304"/>
      <c r="N73" s="304"/>
      <c r="O73" s="304"/>
      <c r="P73" s="304"/>
      <c r="Q73" s="304"/>
      <c r="R73" s="304"/>
      <c r="S73" s="304"/>
      <c r="T73" s="304"/>
      <c r="U73" s="304"/>
      <c r="V73" s="304"/>
      <c r="W73" s="304"/>
      <c r="X73" s="304"/>
      <c r="Y73" s="304">
        <v>0.3</v>
      </c>
      <c r="Z73" s="362">
        <v>0.2</v>
      </c>
      <c r="AA73" s="362">
        <v>0.3</v>
      </c>
      <c r="AB73" s="800" t="s">
        <v>128</v>
      </c>
      <c r="AC73" s="800" t="s">
        <v>128</v>
      </c>
      <c r="AD73" s="381"/>
      <c r="AE73" s="381"/>
      <c r="AF73" s="381"/>
      <c r="AG73" s="381"/>
      <c r="AH73" s="381"/>
      <c r="AI73" s="381"/>
      <c r="AJ73" s="558"/>
      <c r="AK73" s="558"/>
      <c r="AL73" s="558"/>
      <c r="AM73" s="558"/>
      <c r="AN73" s="558"/>
      <c r="AO73" s="558"/>
      <c r="AP73" s="558"/>
      <c r="AQ73" s="558"/>
      <c r="AR73" s="558"/>
      <c r="AS73" s="558"/>
      <c r="AT73" s="558"/>
      <c r="AU73" s="558"/>
      <c r="AV73" s="558"/>
      <c r="AW73" s="558"/>
      <c r="AX73" s="558"/>
      <c r="AY73" s="558"/>
      <c r="AZ73" s="558"/>
    </row>
    <row r="74" spans="1:52" s="12" customFormat="1">
      <c r="A74" s="191">
        <v>22</v>
      </c>
      <c r="B74" s="345" t="s">
        <v>229</v>
      </c>
      <c r="C74" s="352"/>
      <c r="D74" s="352"/>
      <c r="E74" s="352"/>
      <c r="F74" s="352"/>
      <c r="G74" s="352"/>
      <c r="H74" s="352"/>
      <c r="I74" s="352"/>
      <c r="J74" s="352"/>
      <c r="K74" s="352"/>
      <c r="L74" s="352"/>
      <c r="M74" s="352"/>
      <c r="N74" s="352"/>
      <c r="O74" s="352"/>
      <c r="P74" s="352"/>
      <c r="Q74" s="352"/>
      <c r="R74" s="352"/>
      <c r="S74" s="352"/>
      <c r="T74" s="352"/>
      <c r="U74" s="352"/>
      <c r="V74" s="352"/>
      <c r="W74" s="352"/>
      <c r="X74" s="352"/>
      <c r="Y74" s="352"/>
      <c r="Z74" s="167">
        <f>'Exp (Tb9B)'!C50</f>
        <v>17</v>
      </c>
      <c r="AA74" s="167">
        <f>'Exp (Tb9B)'!D50</f>
        <v>28.3</v>
      </c>
      <c r="AB74" s="167">
        <f>'Exp (Tb9B)'!E50</f>
        <v>22.3</v>
      </c>
      <c r="AC74" s="167">
        <f>'Exp (Tb9B)'!F50</f>
        <v>26.8</v>
      </c>
      <c r="AD74" s="166">
        <f>'Exp (Tb9B)'!G50</f>
        <v>65</v>
      </c>
      <c r="AE74" s="166">
        <f>'Exp (Tb9B)'!H50</f>
        <v>24.8</v>
      </c>
      <c r="AF74" s="166">
        <f>'Exp (Tb9B)'!I50</f>
        <v>24.5</v>
      </c>
      <c r="AG74" s="166">
        <f>'Exp (Tb9B)'!J50</f>
        <v>23.1</v>
      </c>
      <c r="AH74" s="166">
        <f>'Exp (Tb9B)'!K50</f>
        <v>22.4</v>
      </c>
      <c r="AI74" s="166">
        <f>'Exp (Tb9B)'!L50</f>
        <v>22.2</v>
      </c>
      <c r="AJ74" s="17"/>
      <c r="AK74" s="17"/>
      <c r="AL74" s="17"/>
      <c r="AM74" s="17"/>
      <c r="AN74" s="17"/>
      <c r="AO74" s="17"/>
      <c r="AP74" s="17"/>
      <c r="AQ74" s="17"/>
      <c r="AR74" s="17"/>
      <c r="AS74" s="17"/>
      <c r="AT74" s="17"/>
      <c r="AU74" s="17"/>
      <c r="AV74" s="17"/>
      <c r="AW74" s="17"/>
      <c r="AX74" s="17"/>
      <c r="AY74" s="17"/>
      <c r="AZ74" s="17"/>
    </row>
    <row r="75" spans="1:52" s="28" customFormat="1">
      <c r="A75" s="360"/>
      <c r="B75" s="476" t="s">
        <v>328</v>
      </c>
      <c r="C75" s="304"/>
      <c r="D75" s="304"/>
      <c r="E75" s="304"/>
      <c r="F75" s="304"/>
      <c r="G75" s="304"/>
      <c r="H75" s="304"/>
      <c r="I75" s="304"/>
      <c r="J75" s="304"/>
      <c r="K75" s="304"/>
      <c r="L75" s="304"/>
      <c r="M75" s="304"/>
      <c r="N75" s="304"/>
      <c r="O75" s="304"/>
      <c r="P75" s="304"/>
      <c r="Q75" s="304"/>
      <c r="R75" s="304"/>
      <c r="S75" s="304"/>
      <c r="T75" s="304"/>
      <c r="U75" s="304">
        <v>26.9</v>
      </c>
      <c r="V75" s="304">
        <v>19.3</v>
      </c>
      <c r="W75" s="304">
        <v>20.3</v>
      </c>
      <c r="X75" s="304">
        <v>21.5</v>
      </c>
      <c r="Y75" s="304">
        <v>9.6</v>
      </c>
      <c r="Z75" s="362">
        <v>17</v>
      </c>
      <c r="AA75" s="362">
        <v>24.1</v>
      </c>
      <c r="AB75" s="800" t="s">
        <v>128</v>
      </c>
      <c r="AC75" s="800" t="s">
        <v>128</v>
      </c>
      <c r="AD75" s="381"/>
      <c r="AE75" s="381"/>
      <c r="AF75" s="381"/>
      <c r="AG75" s="381"/>
      <c r="AH75" s="381"/>
      <c r="AI75" s="381"/>
      <c r="AJ75" s="557"/>
      <c r="AK75" s="557"/>
      <c r="AL75" s="557"/>
      <c r="AM75" s="557"/>
      <c r="AN75" s="557"/>
      <c r="AO75" s="557"/>
      <c r="AP75" s="557"/>
      <c r="AQ75" s="557"/>
      <c r="AR75" s="557"/>
      <c r="AS75" s="557"/>
      <c r="AT75" s="557"/>
      <c r="AU75" s="557"/>
      <c r="AV75" s="557"/>
      <c r="AW75" s="557"/>
      <c r="AX75" s="557"/>
      <c r="AY75" s="557"/>
      <c r="AZ75" s="557"/>
    </row>
    <row r="76" spans="1:52" s="50" customFormat="1">
      <c r="A76" s="363"/>
      <c r="B76" s="476" t="s">
        <v>626</v>
      </c>
      <c r="C76" s="304"/>
      <c r="D76" s="304"/>
      <c r="E76" s="304"/>
      <c r="F76" s="304"/>
      <c r="G76" s="304"/>
      <c r="H76" s="304"/>
      <c r="I76" s="304"/>
      <c r="J76" s="304"/>
      <c r="K76" s="304"/>
      <c r="L76" s="304"/>
      <c r="M76" s="304"/>
      <c r="N76" s="304"/>
      <c r="O76" s="304"/>
      <c r="P76" s="304"/>
      <c r="Q76" s="304"/>
      <c r="R76" s="304"/>
      <c r="S76" s="304"/>
      <c r="T76" s="304">
        <v>2</v>
      </c>
      <c r="U76" s="304">
        <v>2.1</v>
      </c>
      <c r="V76" s="304">
        <v>2.2000000000000002</v>
      </c>
      <c r="W76" s="304">
        <v>2.2999999999999998</v>
      </c>
      <c r="X76" s="304">
        <v>2.4</v>
      </c>
      <c r="Y76" s="304">
        <v>2.6</v>
      </c>
      <c r="Z76" s="362">
        <v>2.1</v>
      </c>
      <c r="AA76" s="362">
        <v>3</v>
      </c>
      <c r="AB76" s="800" t="s">
        <v>128</v>
      </c>
      <c r="AC76" s="800" t="s">
        <v>128</v>
      </c>
      <c r="AD76" s="381"/>
      <c r="AE76" s="381"/>
      <c r="AF76" s="381"/>
      <c r="AG76" s="381"/>
      <c r="AH76" s="381"/>
      <c r="AI76" s="381"/>
      <c r="AJ76" s="558"/>
      <c r="AK76" s="558"/>
      <c r="AL76" s="558"/>
      <c r="AM76" s="558"/>
      <c r="AN76" s="558"/>
      <c r="AO76" s="558"/>
      <c r="AP76" s="558"/>
      <c r="AQ76" s="558"/>
      <c r="AR76" s="558"/>
      <c r="AS76" s="558"/>
      <c r="AT76" s="558"/>
      <c r="AU76" s="558"/>
      <c r="AV76" s="558"/>
      <c r="AW76" s="558"/>
      <c r="AX76" s="558"/>
      <c r="AY76" s="558"/>
      <c r="AZ76" s="558"/>
    </row>
    <row r="77" spans="1:52" s="50" customFormat="1">
      <c r="A77" s="363"/>
      <c r="B77" s="476" t="s">
        <v>627</v>
      </c>
      <c r="C77" s="304"/>
      <c r="D77" s="304"/>
      <c r="E77" s="304"/>
      <c r="F77" s="304"/>
      <c r="G77" s="304"/>
      <c r="H77" s="304"/>
      <c r="I77" s="304"/>
      <c r="J77" s="304"/>
      <c r="K77" s="304"/>
      <c r="L77" s="304"/>
      <c r="M77" s="304"/>
      <c r="N77" s="304"/>
      <c r="O77" s="304"/>
      <c r="P77" s="304"/>
      <c r="Q77" s="304"/>
      <c r="R77" s="304"/>
      <c r="S77" s="304"/>
      <c r="T77" s="304"/>
      <c r="U77" s="304">
        <v>24.6</v>
      </c>
      <c r="V77" s="304">
        <v>16.8</v>
      </c>
      <c r="W77" s="304">
        <v>17.7</v>
      </c>
      <c r="X77" s="304">
        <v>18.8</v>
      </c>
      <c r="Y77" s="304">
        <v>4.7</v>
      </c>
      <c r="Z77" s="362">
        <v>14.7</v>
      </c>
      <c r="AA77" s="362">
        <v>20.9</v>
      </c>
      <c r="AB77" s="800" t="s">
        <v>128</v>
      </c>
      <c r="AC77" s="800" t="s">
        <v>128</v>
      </c>
      <c r="AD77" s="381"/>
      <c r="AE77" s="381"/>
      <c r="AF77" s="381"/>
      <c r="AG77" s="381"/>
      <c r="AH77" s="381"/>
      <c r="AI77" s="381"/>
      <c r="AJ77" s="558"/>
      <c r="AK77" s="558"/>
      <c r="AL77" s="558"/>
      <c r="AM77" s="558"/>
      <c r="AN77" s="558"/>
      <c r="AO77" s="558"/>
      <c r="AP77" s="558"/>
      <c r="AQ77" s="558"/>
      <c r="AR77" s="558"/>
      <c r="AS77" s="558"/>
      <c r="AT77" s="558"/>
      <c r="AU77" s="558"/>
      <c r="AV77" s="558"/>
      <c r="AW77" s="558"/>
      <c r="AX77" s="558"/>
      <c r="AY77" s="558"/>
      <c r="AZ77" s="558"/>
    </row>
    <row r="78" spans="1:52" s="50" customFormat="1">
      <c r="A78" s="363"/>
      <c r="B78" s="476" t="s">
        <v>628</v>
      </c>
      <c r="C78" s="304"/>
      <c r="D78" s="304"/>
      <c r="E78" s="304"/>
      <c r="F78" s="304"/>
      <c r="G78" s="304"/>
      <c r="H78" s="304"/>
      <c r="I78" s="304"/>
      <c r="J78" s="304"/>
      <c r="K78" s="304"/>
      <c r="L78" s="304"/>
      <c r="M78" s="304"/>
      <c r="N78" s="304"/>
      <c r="O78" s="304"/>
      <c r="P78" s="304"/>
      <c r="Q78" s="304"/>
      <c r="R78" s="304"/>
      <c r="S78" s="304"/>
      <c r="T78" s="304"/>
      <c r="U78" s="304">
        <v>0.2</v>
      </c>
      <c r="V78" s="304">
        <v>0.3</v>
      </c>
      <c r="W78" s="304">
        <v>0.3</v>
      </c>
      <c r="X78" s="304">
        <v>0.3</v>
      </c>
      <c r="Y78" s="304">
        <v>2.2999999999999998</v>
      </c>
      <c r="Z78" s="362">
        <v>0.2</v>
      </c>
      <c r="AA78" s="362">
        <v>0.3</v>
      </c>
      <c r="AB78" s="800" t="s">
        <v>128</v>
      </c>
      <c r="AC78" s="800" t="s">
        <v>128</v>
      </c>
      <c r="AD78" s="381"/>
      <c r="AE78" s="381"/>
      <c r="AF78" s="381"/>
      <c r="AG78" s="381"/>
      <c r="AH78" s="381"/>
      <c r="AI78" s="381"/>
      <c r="AJ78" s="558"/>
      <c r="AK78" s="558"/>
      <c r="AL78" s="558"/>
      <c r="AM78" s="558"/>
      <c r="AN78" s="558"/>
      <c r="AO78" s="558"/>
      <c r="AP78" s="558"/>
      <c r="AQ78" s="558"/>
      <c r="AR78" s="558"/>
      <c r="AS78" s="558"/>
      <c r="AT78" s="558"/>
      <c r="AU78" s="558"/>
      <c r="AV78" s="558"/>
      <c r="AW78" s="558"/>
      <c r="AX78" s="558"/>
      <c r="AY78" s="558"/>
      <c r="AZ78" s="558"/>
    </row>
    <row r="79" spans="1:52" s="50" customFormat="1">
      <c r="A79" s="363"/>
      <c r="B79" s="476" t="s">
        <v>629</v>
      </c>
      <c r="C79" s="304"/>
      <c r="D79" s="304"/>
      <c r="E79" s="304"/>
      <c r="F79" s="304"/>
      <c r="G79" s="304"/>
      <c r="H79" s="304"/>
      <c r="I79" s="304"/>
      <c r="J79" s="304"/>
      <c r="K79" s="304"/>
      <c r="L79" s="304"/>
      <c r="M79" s="304"/>
      <c r="N79" s="304"/>
      <c r="O79" s="304"/>
      <c r="P79" s="304"/>
      <c r="Q79" s="304"/>
      <c r="R79" s="304"/>
      <c r="S79" s="304"/>
      <c r="T79" s="304"/>
      <c r="U79" s="304"/>
      <c r="V79" s="304"/>
      <c r="W79" s="304"/>
      <c r="X79" s="304"/>
      <c r="Y79" s="304"/>
      <c r="Z79" s="362"/>
      <c r="AA79" s="362">
        <v>-0.2</v>
      </c>
      <c r="AB79" s="800" t="s">
        <v>128</v>
      </c>
      <c r="AC79" s="800" t="s">
        <v>128</v>
      </c>
      <c r="AD79" s="381"/>
      <c r="AE79" s="381"/>
      <c r="AF79" s="381"/>
      <c r="AG79" s="381"/>
      <c r="AH79" s="381"/>
      <c r="AI79" s="381"/>
      <c r="AJ79" s="558"/>
      <c r="AK79" s="558"/>
      <c r="AL79" s="558"/>
      <c r="AM79" s="558"/>
      <c r="AN79" s="558"/>
      <c r="AO79" s="558"/>
      <c r="AP79" s="558"/>
      <c r="AQ79" s="558"/>
      <c r="AR79" s="558"/>
      <c r="AS79" s="558"/>
      <c r="AT79" s="558"/>
      <c r="AU79" s="558"/>
      <c r="AV79" s="558"/>
      <c r="AW79" s="558"/>
      <c r="AX79" s="558"/>
      <c r="AY79" s="558"/>
      <c r="AZ79" s="558"/>
    </row>
    <row r="80" spans="1:52" s="12" customFormat="1">
      <c r="A80" s="191">
        <v>26</v>
      </c>
      <c r="B80" s="345" t="s">
        <v>233</v>
      </c>
      <c r="C80" s="352"/>
      <c r="D80" s="352"/>
      <c r="E80" s="352"/>
      <c r="F80" s="352"/>
      <c r="G80" s="352"/>
      <c r="H80" s="352"/>
      <c r="I80" s="352"/>
      <c r="J80" s="352"/>
      <c r="K80" s="352"/>
      <c r="L80" s="352"/>
      <c r="M80" s="352"/>
      <c r="N80" s="352"/>
      <c r="O80" s="352"/>
      <c r="P80" s="352"/>
      <c r="Q80" s="352"/>
      <c r="R80" s="352"/>
      <c r="S80" s="352"/>
      <c r="T80" s="352"/>
      <c r="U80" s="352"/>
      <c r="V80" s="352"/>
      <c r="W80" s="352"/>
      <c r="X80" s="352"/>
      <c r="Y80" s="352"/>
      <c r="Z80" s="167">
        <f>'Exp (Tb9B)'!C51</f>
        <v>101</v>
      </c>
      <c r="AA80" s="167">
        <f>'Exp (Tb9B)'!D51</f>
        <v>58.1</v>
      </c>
      <c r="AB80" s="167">
        <f>'Exp (Tb9B)'!E51</f>
        <v>160</v>
      </c>
      <c r="AC80" s="167">
        <f>'Exp (Tb9B)'!F51</f>
        <v>102</v>
      </c>
      <c r="AD80" s="166">
        <f>'Exp (Tb9B)'!G51</f>
        <v>75.3</v>
      </c>
      <c r="AE80" s="166">
        <f>'Exp (Tb9B)'!H51</f>
        <v>117.7</v>
      </c>
      <c r="AF80" s="166">
        <f>'Exp (Tb9B)'!I51</f>
        <v>116.4</v>
      </c>
      <c r="AG80" s="166">
        <f>'Exp (Tb9B)'!J51</f>
        <v>109.8</v>
      </c>
      <c r="AH80" s="166">
        <f>'Exp (Tb9B)'!K51</f>
        <v>106.7</v>
      </c>
      <c r="AI80" s="166">
        <f>'Exp (Tb9B)'!L51</f>
        <v>105.3</v>
      </c>
      <c r="AJ80" s="17"/>
      <c r="AK80" s="17"/>
      <c r="AL80" s="17"/>
      <c r="AM80" s="17"/>
      <c r="AN80" s="17"/>
      <c r="AO80" s="17"/>
      <c r="AP80" s="17"/>
      <c r="AQ80" s="17"/>
      <c r="AR80" s="17"/>
      <c r="AS80" s="17"/>
      <c r="AT80" s="17"/>
      <c r="AU80" s="17"/>
      <c r="AV80" s="17"/>
      <c r="AW80" s="17"/>
      <c r="AX80" s="17"/>
      <c r="AY80" s="17"/>
      <c r="AZ80" s="17"/>
    </row>
    <row r="81" spans="1:52 16380:16380" s="28" customFormat="1">
      <c r="A81" s="360"/>
      <c r="B81" s="361" t="s">
        <v>327</v>
      </c>
      <c r="C81" s="304"/>
      <c r="D81" s="304"/>
      <c r="E81" s="304"/>
      <c r="F81" s="304"/>
      <c r="G81" s="304"/>
      <c r="H81" s="304"/>
      <c r="I81" s="304"/>
      <c r="J81" s="304"/>
      <c r="K81" s="304"/>
      <c r="L81" s="304"/>
      <c r="M81" s="304"/>
      <c r="N81" s="304"/>
      <c r="O81" s="304"/>
      <c r="P81" s="304">
        <v>25</v>
      </c>
      <c r="Q81" s="304">
        <v>26.3</v>
      </c>
      <c r="R81" s="304">
        <v>30</v>
      </c>
      <c r="S81" s="304">
        <v>40.299999999999997</v>
      </c>
      <c r="T81" s="304">
        <v>44.5</v>
      </c>
      <c r="U81" s="304">
        <v>47.9</v>
      </c>
      <c r="V81" s="304">
        <v>50.1</v>
      </c>
      <c r="W81" s="304">
        <v>58.3</v>
      </c>
      <c r="X81" s="304"/>
      <c r="Y81" s="304"/>
      <c r="Z81" s="362"/>
      <c r="AA81" s="362"/>
      <c r="AB81" s="799"/>
      <c r="AC81" s="799"/>
      <c r="AD81" s="381"/>
      <c r="AE81" s="381"/>
      <c r="AF81" s="381"/>
      <c r="AG81" s="381"/>
      <c r="AH81" s="381"/>
      <c r="AI81" s="381"/>
      <c r="AJ81" s="557"/>
      <c r="AK81" s="557"/>
      <c r="AL81" s="557"/>
      <c r="AM81" s="557"/>
      <c r="AN81" s="557"/>
      <c r="AO81" s="557"/>
      <c r="AP81" s="557"/>
      <c r="AQ81" s="557"/>
      <c r="AR81" s="557"/>
      <c r="AS81" s="557"/>
      <c r="AT81" s="557"/>
      <c r="AU81" s="557"/>
      <c r="AV81" s="557"/>
      <c r="AW81" s="557"/>
      <c r="AX81" s="557"/>
      <c r="AY81" s="557"/>
      <c r="AZ81" s="557"/>
    </row>
    <row r="82" spans="1:52 16380:16380" s="28" customFormat="1">
      <c r="A82" s="360"/>
      <c r="B82" s="361" t="s">
        <v>300</v>
      </c>
      <c r="C82" s="304"/>
      <c r="D82" s="304"/>
      <c r="E82" s="304"/>
      <c r="F82" s="304"/>
      <c r="G82" s="304"/>
      <c r="H82" s="304"/>
      <c r="I82" s="304"/>
      <c r="J82" s="304"/>
      <c r="K82" s="304"/>
      <c r="L82" s="304"/>
      <c r="M82" s="304"/>
      <c r="N82" s="304"/>
      <c r="O82" s="304"/>
      <c r="P82" s="304"/>
      <c r="Q82" s="304"/>
      <c r="R82" s="304"/>
      <c r="S82" s="304"/>
      <c r="T82" s="304"/>
      <c r="U82" s="304"/>
      <c r="V82" s="304"/>
      <c r="W82" s="304"/>
      <c r="X82" s="304"/>
      <c r="Y82" s="304"/>
      <c r="Z82" s="362"/>
      <c r="AA82" s="362"/>
      <c r="AB82" s="799">
        <v>167.3</v>
      </c>
      <c r="AC82" s="799">
        <v>143.9</v>
      </c>
      <c r="AD82" s="381"/>
      <c r="AE82" s="381"/>
      <c r="AF82" s="381"/>
      <c r="AG82" s="381"/>
      <c r="AH82" s="381"/>
      <c r="AI82" s="381"/>
      <c r="AJ82" s="557"/>
      <c r="AK82" s="557"/>
      <c r="AL82" s="557"/>
      <c r="AM82" s="557"/>
      <c r="AN82" s="557"/>
      <c r="AO82" s="557"/>
      <c r="AP82" s="557"/>
      <c r="AQ82" s="557"/>
      <c r="AR82" s="557"/>
      <c r="AS82" s="557"/>
      <c r="AT82" s="557"/>
      <c r="AU82" s="557"/>
      <c r="AV82" s="557"/>
      <c r="AW82" s="557"/>
      <c r="AX82" s="557"/>
      <c r="AY82" s="557"/>
      <c r="AZ82" s="557"/>
    </row>
    <row r="83" spans="1:52 16380:16380" s="12" customFormat="1">
      <c r="A83" s="191">
        <v>31</v>
      </c>
      <c r="B83" s="345" t="s">
        <v>242</v>
      </c>
      <c r="C83" s="352"/>
      <c r="D83" s="352"/>
      <c r="E83" s="352"/>
      <c r="F83" s="352"/>
      <c r="G83" s="352"/>
      <c r="H83" s="352"/>
      <c r="I83" s="352"/>
      <c r="J83" s="352"/>
      <c r="K83" s="352"/>
      <c r="L83" s="352"/>
      <c r="M83" s="352"/>
      <c r="N83" s="352"/>
      <c r="O83" s="352"/>
      <c r="P83" s="352"/>
      <c r="Q83" s="352"/>
      <c r="R83" s="352"/>
      <c r="S83" s="352"/>
      <c r="T83" s="352"/>
      <c r="U83" s="352"/>
      <c r="V83" s="352"/>
      <c r="W83" s="352"/>
      <c r="X83" s="352"/>
      <c r="Y83" s="352"/>
      <c r="Z83" s="167"/>
      <c r="AA83" s="167">
        <v>98</v>
      </c>
      <c r="AB83" s="169" t="s">
        <v>128</v>
      </c>
      <c r="AC83" s="167" t="str">
        <f>'Exp (Tb9B)'!F54</f>
        <v>-</v>
      </c>
      <c r="AD83" s="166" t="str">
        <f>'Exp (Tb9B)'!G54</f>
        <v>-</v>
      </c>
      <c r="AE83" s="166" t="str">
        <f>'Exp (Tb9B)'!H54</f>
        <v>-</v>
      </c>
      <c r="AF83" s="166" t="str">
        <f>'Exp (Tb9B)'!I54</f>
        <v>-</v>
      </c>
      <c r="AG83" s="166" t="str">
        <f>'Exp (Tb9B)'!J54</f>
        <v>-</v>
      </c>
      <c r="AH83" s="166" t="str">
        <f>'Exp (Tb9B)'!K54</f>
        <v>-</v>
      </c>
      <c r="AI83" s="166" t="str">
        <f>'Exp (Tb9B)'!L54</f>
        <v>-</v>
      </c>
      <c r="AJ83" s="17"/>
      <c r="AK83" s="17"/>
      <c r="AL83" s="17"/>
      <c r="AM83" s="17"/>
      <c r="AN83" s="17"/>
      <c r="AO83" s="17"/>
      <c r="AP83" s="17"/>
      <c r="AQ83" s="17"/>
      <c r="AR83" s="17"/>
      <c r="AS83" s="17"/>
      <c r="AT83" s="17"/>
      <c r="AU83" s="17"/>
      <c r="AV83" s="17"/>
      <c r="AW83" s="17"/>
      <c r="AX83" s="17"/>
      <c r="AY83" s="17"/>
      <c r="AZ83" s="17"/>
    </row>
    <row r="84" spans="1:52 16380:16380" s="12" customFormat="1">
      <c r="A84" s="191">
        <v>9</v>
      </c>
      <c r="B84" s="345" t="s">
        <v>253</v>
      </c>
      <c r="C84" s="352"/>
      <c r="D84" s="352"/>
      <c r="E84" s="352"/>
      <c r="F84" s="352"/>
      <c r="G84" s="352"/>
      <c r="H84" s="352"/>
      <c r="I84" s="352"/>
      <c r="J84" s="352"/>
      <c r="K84" s="352"/>
      <c r="L84" s="352"/>
      <c r="M84" s="352"/>
      <c r="N84" s="352"/>
      <c r="O84" s="352"/>
      <c r="P84" s="352"/>
      <c r="Q84" s="352"/>
      <c r="R84" s="352"/>
      <c r="S84" s="352"/>
      <c r="T84" s="352"/>
      <c r="U84" s="352"/>
      <c r="V84" s="352"/>
      <c r="W84" s="352"/>
      <c r="X84" s="352"/>
      <c r="Y84" s="352"/>
      <c r="Z84" s="167"/>
      <c r="AA84" s="167">
        <v>19.2</v>
      </c>
      <c r="AB84" s="169" t="s">
        <v>128</v>
      </c>
      <c r="AC84" s="169" t="s">
        <v>128</v>
      </c>
      <c r="AD84" s="166" t="str">
        <f>'Exp (Tb9B)'!G55</f>
        <v>-</v>
      </c>
      <c r="AE84" s="166" t="str">
        <f>'Exp (Tb9B)'!H55</f>
        <v>-</v>
      </c>
      <c r="AF84" s="166" t="str">
        <f>'Exp (Tb9B)'!I55</f>
        <v>-</v>
      </c>
      <c r="AG84" s="166" t="str">
        <f>'Exp (Tb9B)'!J55</f>
        <v>-</v>
      </c>
      <c r="AH84" s="166" t="str">
        <f>'Exp (Tb9B)'!K55</f>
        <v>-</v>
      </c>
      <c r="AI84" s="166" t="str">
        <f>'Exp (Tb9B)'!L55</f>
        <v>-</v>
      </c>
      <c r="AJ84" s="17"/>
      <c r="AK84" s="17"/>
      <c r="AL84" s="17"/>
      <c r="AM84" s="17"/>
      <c r="AN84" s="17"/>
      <c r="AO84" s="17"/>
      <c r="AP84" s="17"/>
      <c r="AQ84" s="17"/>
      <c r="AR84" s="17"/>
      <c r="AS84" s="17"/>
      <c r="AT84" s="17"/>
      <c r="AU84" s="17"/>
      <c r="AV84" s="17"/>
      <c r="AW84" s="17"/>
      <c r="AX84" s="17"/>
      <c r="AY84" s="17"/>
      <c r="AZ84" s="17"/>
    </row>
    <row r="85" spans="1:52 16380:16380">
      <c r="A85" s="70"/>
      <c r="B85" s="345"/>
      <c r="C85" s="359"/>
      <c r="D85" s="359"/>
      <c r="E85" s="359"/>
      <c r="F85" s="359"/>
      <c r="G85" s="359"/>
      <c r="H85" s="359"/>
      <c r="I85" s="359"/>
      <c r="J85" s="359"/>
      <c r="K85" s="359"/>
      <c r="L85" s="359"/>
      <c r="M85" s="359"/>
      <c r="N85" s="359"/>
      <c r="O85" s="359"/>
      <c r="P85" s="359"/>
      <c r="Q85" s="359"/>
      <c r="R85" s="359"/>
      <c r="S85" s="359"/>
      <c r="T85" s="359"/>
      <c r="U85" s="359"/>
      <c r="V85" s="359"/>
      <c r="W85" s="359"/>
      <c r="X85" s="359"/>
      <c r="Y85" s="359"/>
      <c r="Z85" s="167"/>
      <c r="AA85" s="167"/>
      <c r="AB85" s="167"/>
      <c r="AC85" s="167"/>
      <c r="AD85" s="377"/>
      <c r="AE85" s="377"/>
      <c r="AF85" s="377"/>
      <c r="AG85" s="377"/>
      <c r="AH85" s="377"/>
      <c r="AI85" s="377"/>
      <c r="AJ85" s="16"/>
      <c r="AK85" s="16"/>
      <c r="AL85" s="16"/>
      <c r="AM85" s="16"/>
      <c r="AN85" s="16"/>
      <c r="AO85" s="16"/>
      <c r="AP85" s="16"/>
      <c r="AQ85" s="16"/>
      <c r="AR85" s="16"/>
      <c r="AS85" s="16"/>
      <c r="AT85" s="16"/>
      <c r="AU85" s="16"/>
      <c r="AV85" s="16"/>
      <c r="AW85" s="16"/>
      <c r="AX85" s="16"/>
      <c r="AY85" s="16"/>
      <c r="AZ85" s="16"/>
    </row>
    <row r="86" spans="1:52 16380:16380" s="13" customFormat="1">
      <c r="A86" s="472"/>
      <c r="B86" s="349" t="s">
        <v>330</v>
      </c>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165">
        <f>'Exp (Tb9B)'!C57</f>
        <v>1370.2</v>
      </c>
      <c r="AA86" s="165">
        <f>'Exp (Tb9B)'!D57</f>
        <v>1382</v>
      </c>
      <c r="AB86" s="165">
        <f>'Exp (Tb9B)'!E57</f>
        <v>1574.2</v>
      </c>
      <c r="AC86" s="165">
        <f>'Exp (Tb9B)'!F57</f>
        <v>667.5</v>
      </c>
      <c r="AD86" s="162">
        <f>'Exp (Tb9B)'!G57</f>
        <v>631.6</v>
      </c>
      <c r="AE86" s="162">
        <f>'Exp (Tb9B)'!H57</f>
        <v>665.8</v>
      </c>
      <c r="AF86" s="162">
        <f>'Exp (Tb9B)'!I57</f>
        <v>658.4</v>
      </c>
      <c r="AG86" s="162">
        <f>'Exp (Tb9B)'!J57</f>
        <v>621.20000000000005</v>
      </c>
      <c r="AH86" s="162">
        <f>'Exp (Tb9B)'!K57</f>
        <v>603.29999999999995</v>
      </c>
      <c r="AI86" s="162">
        <f>'Exp (Tb9B)'!L57</f>
        <v>595.5</v>
      </c>
      <c r="AJ86" s="17"/>
      <c r="AK86" s="17"/>
      <c r="AL86" s="17"/>
      <c r="AM86" s="17"/>
      <c r="AN86" s="17"/>
      <c r="AO86" s="17"/>
      <c r="AP86" s="17"/>
      <c r="AQ86" s="17"/>
      <c r="AR86" s="17"/>
      <c r="AS86" s="17"/>
      <c r="AT86" s="17"/>
      <c r="AU86" s="17"/>
      <c r="AV86" s="17"/>
      <c r="AW86" s="17"/>
      <c r="AX86" s="17"/>
      <c r="AY86" s="17"/>
      <c r="AZ86" s="17"/>
    </row>
    <row r="87" spans="1:52 16380:16380" s="43" customFormat="1">
      <c r="A87" s="371"/>
      <c r="B87" s="354" t="s">
        <v>330</v>
      </c>
      <c r="C87" s="317">
        <v>70.5</v>
      </c>
      <c r="D87" s="317">
        <v>63.4</v>
      </c>
      <c r="E87" s="317">
        <v>69.400000000000006</v>
      </c>
      <c r="F87" s="317">
        <v>82.1</v>
      </c>
      <c r="G87" s="317">
        <v>132.19999999999999</v>
      </c>
      <c r="H87" s="317">
        <v>152.4</v>
      </c>
      <c r="I87" s="317">
        <v>126.7</v>
      </c>
      <c r="J87" s="317">
        <v>112.2</v>
      </c>
      <c r="K87" s="317">
        <v>120.4</v>
      </c>
      <c r="L87" s="317">
        <v>135.30000000000001</v>
      </c>
      <c r="M87" s="317">
        <v>121.2</v>
      </c>
      <c r="N87" s="317">
        <v>122.3</v>
      </c>
      <c r="O87" s="317">
        <v>164.7</v>
      </c>
      <c r="P87" s="317">
        <v>164.9</v>
      </c>
      <c r="Q87" s="317">
        <v>178.4</v>
      </c>
      <c r="R87" s="317">
        <v>207.9</v>
      </c>
      <c r="S87" s="317">
        <v>206.7</v>
      </c>
      <c r="T87" s="317">
        <v>234.3</v>
      </c>
      <c r="U87" s="317">
        <v>238.6</v>
      </c>
      <c r="V87" s="317">
        <v>256.7</v>
      </c>
      <c r="W87" s="317">
        <v>270.5</v>
      </c>
      <c r="X87" s="317">
        <v>288.10000000000002</v>
      </c>
      <c r="Y87" s="317">
        <v>300.89999999999998</v>
      </c>
      <c r="Z87" s="355">
        <v>392.5</v>
      </c>
      <c r="AA87" s="355">
        <v>434.1</v>
      </c>
      <c r="AB87" s="798">
        <v>1196.7</v>
      </c>
      <c r="AC87" s="798">
        <v>667.5</v>
      </c>
      <c r="AD87" s="384"/>
      <c r="AE87" s="384"/>
      <c r="AF87" s="384"/>
      <c r="AG87" s="384"/>
      <c r="AH87" s="384"/>
      <c r="AI87" s="384"/>
      <c r="AJ87" s="51"/>
      <c r="AK87" s="51"/>
      <c r="AL87" s="51"/>
      <c r="AM87" s="51"/>
      <c r="AN87" s="51"/>
      <c r="AO87" s="51"/>
      <c r="AP87" s="51"/>
      <c r="AQ87" s="51"/>
      <c r="AR87" s="51"/>
      <c r="AS87" s="51"/>
      <c r="AT87" s="51"/>
      <c r="AU87" s="51"/>
      <c r="AV87" s="51"/>
      <c r="AW87" s="51"/>
      <c r="AX87" s="51"/>
      <c r="AY87" s="51"/>
      <c r="AZ87" s="51"/>
    </row>
    <row r="88" spans="1:52 16380:16380" s="51" customFormat="1">
      <c r="A88" s="475"/>
      <c r="B88" s="367"/>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177"/>
      <c r="AA88" s="177"/>
      <c r="AB88" s="177"/>
      <c r="AC88" s="177"/>
      <c r="AD88" s="386"/>
      <c r="AE88" s="386"/>
      <c r="AF88" s="386"/>
      <c r="AG88" s="386"/>
      <c r="AH88" s="386"/>
      <c r="AI88" s="386"/>
    </row>
    <row r="89" spans="1:52 16380:16380">
      <c r="A89" s="191">
        <v>21</v>
      </c>
      <c r="B89" s="345" t="s">
        <v>224</v>
      </c>
      <c r="C89" s="359"/>
      <c r="D89" s="359"/>
      <c r="E89" s="359"/>
      <c r="F89" s="359"/>
      <c r="G89" s="359"/>
      <c r="H89" s="359"/>
      <c r="I89" s="359"/>
      <c r="J89" s="359"/>
      <c r="K89" s="359"/>
      <c r="L89" s="359"/>
      <c r="M89" s="359"/>
      <c r="N89" s="359"/>
      <c r="O89" s="359"/>
      <c r="P89" s="359"/>
      <c r="Q89" s="359"/>
      <c r="R89" s="359"/>
      <c r="S89" s="359"/>
      <c r="T89" s="359"/>
      <c r="U89" s="359"/>
      <c r="V89" s="359"/>
      <c r="W89" s="359"/>
      <c r="X89" s="359"/>
      <c r="Y89" s="359"/>
      <c r="Z89" s="167">
        <f>'Exp (Tb9B)'!C58</f>
        <v>4</v>
      </c>
      <c r="AA89" s="167">
        <f>'Exp (Tb9B)'!D58</f>
        <v>275.60000000000002</v>
      </c>
      <c r="AB89" s="167">
        <f>'Exp (Tb9B)'!E58</f>
        <v>306.89999999999998</v>
      </c>
      <c r="AC89" s="167">
        <f>'Exp (Tb9B)'!F58</f>
        <v>298</v>
      </c>
      <c r="AD89" s="166">
        <f>'Exp (Tb9B)'!G58</f>
        <v>312.8</v>
      </c>
      <c r="AE89" s="166">
        <f>'Exp (Tb9B)'!H58</f>
        <v>267.8</v>
      </c>
      <c r="AF89" s="166">
        <f>'Exp (Tb9B)'!I58</f>
        <v>264.89999999999998</v>
      </c>
      <c r="AG89" s="166">
        <f>'Exp (Tb9B)'!J58</f>
        <v>249.9</v>
      </c>
      <c r="AH89" s="166">
        <f>'Exp (Tb9B)'!K58</f>
        <v>242.7</v>
      </c>
      <c r="AI89" s="166">
        <f>'Exp (Tb9B)'!L58</f>
        <v>239.5</v>
      </c>
      <c r="AJ89" s="16"/>
      <c r="AK89" s="16"/>
      <c r="AL89" s="16"/>
      <c r="AM89" s="16"/>
      <c r="AN89" s="16"/>
      <c r="AO89" s="16"/>
      <c r="AP89" s="16"/>
      <c r="AQ89" s="16"/>
      <c r="AR89" s="16"/>
      <c r="AS89" s="16"/>
      <c r="AT89" s="16"/>
      <c r="AU89" s="16"/>
      <c r="AV89" s="16"/>
      <c r="AW89" s="16"/>
      <c r="AX89" s="16"/>
      <c r="AY89" s="16"/>
      <c r="AZ89" s="16"/>
    </row>
    <row r="90" spans="1:52 16380:16380" s="28" customFormat="1">
      <c r="A90" s="360"/>
      <c r="B90" s="476" t="s">
        <v>293</v>
      </c>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62"/>
      <c r="AA90" s="362">
        <v>276.2</v>
      </c>
      <c r="AB90" s="799">
        <v>306.89999999999998</v>
      </c>
      <c r="AC90" s="799">
        <v>298.2</v>
      </c>
      <c r="AD90" s="381"/>
      <c r="AE90" s="381"/>
      <c r="AF90" s="381"/>
      <c r="AG90" s="381"/>
      <c r="AH90" s="381"/>
      <c r="AI90" s="381"/>
      <c r="AJ90" s="557"/>
      <c r="AK90" s="557"/>
      <c r="AL90" s="557"/>
      <c r="AM90" s="557"/>
      <c r="AN90" s="557"/>
      <c r="AO90" s="557"/>
      <c r="AP90" s="557"/>
      <c r="AQ90" s="557"/>
      <c r="AR90" s="557"/>
      <c r="AS90" s="557"/>
      <c r="AT90" s="557"/>
      <c r="AU90" s="557"/>
      <c r="AV90" s="557"/>
      <c r="AW90" s="557"/>
      <c r="AX90" s="557"/>
      <c r="AY90" s="557"/>
      <c r="AZ90" s="557"/>
      <c r="XEZ90" s="30"/>
    </row>
    <row r="91" spans="1:52 16380:16380" s="12" customFormat="1">
      <c r="A91" s="191">
        <v>22</v>
      </c>
      <c r="B91" s="345" t="s">
        <v>229</v>
      </c>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167">
        <f>'Exp (Tb9B)'!C63</f>
        <v>77.7</v>
      </c>
      <c r="AA91" s="167">
        <f>'Exp (Tb9B)'!D63</f>
        <v>203.7</v>
      </c>
      <c r="AB91" s="167">
        <f>'Exp (Tb9B)'!E63</f>
        <v>295.10000000000002</v>
      </c>
      <c r="AC91" s="167">
        <f>'Exp (Tb9B)'!F63</f>
        <v>185.5</v>
      </c>
      <c r="AD91" s="166">
        <f>'Exp (Tb9B)'!G63</f>
        <v>179.5</v>
      </c>
      <c r="AE91" s="166">
        <f>'Exp (Tb9B)'!H63</f>
        <v>175.3</v>
      </c>
      <c r="AF91" s="166">
        <f>'Exp (Tb9B)'!I63</f>
        <v>173.3</v>
      </c>
      <c r="AG91" s="166">
        <f>'Exp (Tb9B)'!J63</f>
        <v>163.5</v>
      </c>
      <c r="AH91" s="166">
        <f>'Exp (Tb9B)'!K63</f>
        <v>158.80000000000001</v>
      </c>
      <c r="AI91" s="166">
        <f>'Exp (Tb9B)'!L63</f>
        <v>156.80000000000001</v>
      </c>
      <c r="AJ91" s="17"/>
      <c r="AK91" s="17"/>
      <c r="AL91" s="17"/>
      <c r="AM91" s="17"/>
      <c r="AN91" s="17"/>
      <c r="AO91" s="17"/>
      <c r="AP91" s="17"/>
      <c r="AQ91" s="17"/>
      <c r="AR91" s="17"/>
      <c r="AS91" s="17"/>
      <c r="AT91" s="17"/>
      <c r="AU91" s="17"/>
      <c r="AV91" s="17"/>
      <c r="AW91" s="17"/>
      <c r="AX91" s="17"/>
      <c r="AY91" s="17"/>
      <c r="AZ91" s="17"/>
    </row>
    <row r="92" spans="1:52 16380:16380" s="28" customFormat="1">
      <c r="A92" s="360"/>
      <c r="B92" s="301" t="s">
        <v>294</v>
      </c>
      <c r="C92" s="304"/>
      <c r="D92" s="304"/>
      <c r="E92" s="304"/>
      <c r="F92" s="304"/>
      <c r="G92" s="304"/>
      <c r="H92" s="304"/>
      <c r="I92" s="304"/>
      <c r="J92" s="304"/>
      <c r="K92" s="304"/>
      <c r="L92" s="304"/>
      <c r="M92" s="304"/>
      <c r="N92" s="304"/>
      <c r="O92" s="304"/>
      <c r="P92" s="304"/>
      <c r="Q92" s="304"/>
      <c r="R92" s="304"/>
      <c r="S92" s="304"/>
      <c r="T92" s="304"/>
      <c r="U92" s="304"/>
      <c r="V92" s="304"/>
      <c r="W92" s="304"/>
      <c r="X92" s="304"/>
      <c r="Y92" s="304"/>
      <c r="Z92" s="362">
        <v>392.5</v>
      </c>
      <c r="AA92" s="362">
        <v>157.9</v>
      </c>
      <c r="AB92" s="799">
        <v>248.1</v>
      </c>
      <c r="AC92" s="799">
        <v>114.5</v>
      </c>
      <c r="AD92" s="381"/>
      <c r="AE92" s="381"/>
      <c r="AF92" s="381"/>
      <c r="AG92" s="381"/>
      <c r="AH92" s="381"/>
      <c r="AI92" s="381"/>
      <c r="AJ92" s="557"/>
      <c r="AK92" s="557"/>
      <c r="AL92" s="557"/>
      <c r="AM92" s="557"/>
      <c r="AN92" s="557"/>
      <c r="AO92" s="557"/>
      <c r="AP92" s="557"/>
      <c r="AQ92" s="557"/>
      <c r="AR92" s="557"/>
      <c r="AS92" s="557"/>
      <c r="AT92" s="557"/>
      <c r="AU92" s="557"/>
      <c r="AV92" s="557"/>
      <c r="AW92" s="557"/>
      <c r="AX92" s="557"/>
      <c r="AY92" s="557"/>
      <c r="AZ92" s="557"/>
    </row>
    <row r="93" spans="1:52 16380:16380" s="12" customFormat="1">
      <c r="A93" s="191">
        <v>26</v>
      </c>
      <c r="B93" s="345" t="s">
        <v>233</v>
      </c>
      <c r="C93" s="352"/>
      <c r="D93" s="352"/>
      <c r="E93" s="352"/>
      <c r="F93" s="352"/>
      <c r="G93" s="352"/>
      <c r="H93" s="352"/>
      <c r="I93" s="352"/>
      <c r="J93" s="352"/>
      <c r="K93" s="352"/>
      <c r="L93" s="352"/>
      <c r="M93" s="352"/>
      <c r="N93" s="352"/>
      <c r="O93" s="352"/>
      <c r="P93" s="352"/>
      <c r="Q93" s="352"/>
      <c r="R93" s="352"/>
      <c r="S93" s="352"/>
      <c r="T93" s="352"/>
      <c r="U93" s="352"/>
      <c r="V93" s="352"/>
      <c r="W93" s="352"/>
      <c r="X93" s="352"/>
      <c r="Y93" s="352"/>
      <c r="Z93" s="167">
        <f>'Exp (Tb9B)'!C64</f>
        <v>479.5</v>
      </c>
      <c r="AA93" s="167">
        <f>'Exp (Tb9B)'!D64</f>
        <v>122.4</v>
      </c>
      <c r="AB93" s="167">
        <f>'Exp (Tb9B)'!E64</f>
        <v>28.6</v>
      </c>
      <c r="AC93" s="167">
        <f>'Exp (Tb9B)'!F64</f>
        <v>23.5</v>
      </c>
      <c r="AD93" s="166">
        <f>'Exp (Tb9B)'!G64</f>
        <v>17.7</v>
      </c>
      <c r="AE93" s="166">
        <f>'Exp (Tb9B)'!H64</f>
        <v>30.7</v>
      </c>
      <c r="AF93" s="166">
        <f>'Exp (Tb9B)'!I64</f>
        <v>30.3</v>
      </c>
      <c r="AG93" s="166">
        <f>'Exp (Tb9B)'!J64</f>
        <v>28.6</v>
      </c>
      <c r="AH93" s="166">
        <f>'Exp (Tb9B)'!K64</f>
        <v>27.8</v>
      </c>
      <c r="AI93" s="166">
        <f>'Exp (Tb9B)'!L64</f>
        <v>27.4</v>
      </c>
      <c r="AJ93" s="17"/>
      <c r="AK93" s="17"/>
      <c r="AL93" s="17"/>
      <c r="AM93" s="17"/>
      <c r="AN93" s="17"/>
      <c r="AO93" s="17"/>
      <c r="AP93" s="17"/>
      <c r="AQ93" s="17"/>
      <c r="AR93" s="17"/>
      <c r="AS93" s="17"/>
      <c r="AT93" s="17"/>
      <c r="AU93" s="17"/>
      <c r="AV93" s="17"/>
      <c r="AW93" s="17"/>
      <c r="AX93" s="17"/>
      <c r="AY93" s="17"/>
      <c r="AZ93" s="17"/>
    </row>
    <row r="94" spans="1:52 16380:16380" s="28" customFormat="1">
      <c r="A94" s="360"/>
      <c r="B94" s="301" t="s">
        <v>300</v>
      </c>
      <c r="C94" s="304"/>
      <c r="D94" s="304"/>
      <c r="E94" s="304"/>
      <c r="F94" s="304"/>
      <c r="G94" s="304"/>
      <c r="H94" s="304"/>
      <c r="I94" s="304"/>
      <c r="J94" s="304"/>
      <c r="K94" s="304"/>
      <c r="L94" s="304"/>
      <c r="M94" s="304"/>
      <c r="N94" s="304"/>
      <c r="O94" s="304"/>
      <c r="P94" s="304"/>
      <c r="Q94" s="304"/>
      <c r="R94" s="304"/>
      <c r="S94" s="304"/>
      <c r="T94" s="304"/>
      <c r="U94" s="304"/>
      <c r="V94" s="304"/>
      <c r="W94" s="304"/>
      <c r="X94" s="304"/>
      <c r="Y94" s="304"/>
      <c r="Z94" s="362"/>
      <c r="AA94" s="362"/>
      <c r="AB94" s="799">
        <v>143</v>
      </c>
      <c r="AC94" s="799">
        <v>34.200000000000003</v>
      </c>
      <c r="AD94" s="381"/>
      <c r="AE94" s="381"/>
      <c r="AF94" s="381"/>
      <c r="AG94" s="381"/>
      <c r="AH94" s="381"/>
      <c r="AI94" s="381"/>
      <c r="AJ94" s="557"/>
      <c r="AK94" s="557"/>
      <c r="AL94" s="557"/>
      <c r="AM94" s="557"/>
      <c r="AN94" s="557"/>
      <c r="AO94" s="557"/>
      <c r="AP94" s="557"/>
      <c r="AQ94" s="557"/>
      <c r="AR94" s="557"/>
      <c r="AS94" s="557"/>
      <c r="AT94" s="557"/>
      <c r="AU94" s="557"/>
      <c r="AV94" s="557"/>
      <c r="AW94" s="557"/>
      <c r="AX94" s="557"/>
      <c r="AY94" s="557"/>
      <c r="AZ94" s="557"/>
    </row>
    <row r="95" spans="1:52 16380:16380">
      <c r="A95" s="191">
        <v>27</v>
      </c>
      <c r="B95" s="477" t="s">
        <v>263</v>
      </c>
      <c r="C95" s="352"/>
      <c r="D95" s="352"/>
      <c r="E95" s="352"/>
      <c r="F95" s="352"/>
      <c r="G95" s="352"/>
      <c r="H95" s="352"/>
      <c r="I95" s="352"/>
      <c r="J95" s="352"/>
      <c r="K95" s="352"/>
      <c r="L95" s="352"/>
      <c r="M95" s="352"/>
      <c r="N95" s="352"/>
      <c r="O95" s="352"/>
      <c r="P95" s="352"/>
      <c r="Q95" s="352"/>
      <c r="R95" s="352"/>
      <c r="S95" s="352"/>
      <c r="T95" s="352"/>
      <c r="U95" s="352"/>
      <c r="V95" s="352"/>
      <c r="W95" s="352"/>
      <c r="X95" s="352"/>
      <c r="Y95" s="352"/>
      <c r="Z95" s="167"/>
      <c r="AA95" s="167"/>
      <c r="AB95" s="167"/>
      <c r="AC95" s="167" t="str">
        <f>'Exp (Tb9B)'!F65</f>
        <v>-</v>
      </c>
      <c r="AD95" s="166">
        <f>'Exp (Tb9B)'!G65</f>
        <v>9.1</v>
      </c>
      <c r="AE95" s="166">
        <f>'Exp (Tb9B)'!H65</f>
        <v>13.6</v>
      </c>
      <c r="AF95" s="166">
        <f>'Exp (Tb9B)'!I65</f>
        <v>13.4</v>
      </c>
      <c r="AG95" s="166">
        <f>'Exp (Tb9B)'!J65</f>
        <v>12.7</v>
      </c>
      <c r="AH95" s="166">
        <f>'Exp (Tb9B)'!K65</f>
        <v>12.3</v>
      </c>
      <c r="AI95" s="166">
        <f>'Exp (Tb9B)'!L65</f>
        <v>12.1</v>
      </c>
      <c r="AJ95" s="16"/>
      <c r="AK95" s="16"/>
      <c r="AL95" s="16"/>
      <c r="AM95" s="16"/>
      <c r="AN95" s="16"/>
      <c r="AO95" s="16"/>
      <c r="AP95" s="16"/>
      <c r="AQ95" s="16"/>
      <c r="AR95" s="16"/>
      <c r="AS95" s="16"/>
      <c r="AT95" s="16"/>
      <c r="AU95" s="16"/>
      <c r="AV95" s="16"/>
      <c r="AW95" s="16"/>
      <c r="AX95" s="16"/>
      <c r="AY95" s="16"/>
      <c r="AZ95" s="16"/>
    </row>
    <row r="96" spans="1:52 16380:16380" s="12" customFormat="1">
      <c r="A96" s="191">
        <v>28</v>
      </c>
      <c r="B96" s="477" t="s">
        <v>238</v>
      </c>
      <c r="C96" s="352"/>
      <c r="D96" s="352"/>
      <c r="E96" s="352"/>
      <c r="F96" s="352"/>
      <c r="G96" s="352"/>
      <c r="H96" s="352"/>
      <c r="I96" s="352"/>
      <c r="J96" s="352"/>
      <c r="K96" s="352"/>
      <c r="L96" s="352"/>
      <c r="M96" s="352"/>
      <c r="N96" s="352"/>
      <c r="O96" s="352"/>
      <c r="P96" s="352"/>
      <c r="Q96" s="352"/>
      <c r="R96" s="352"/>
      <c r="S96" s="352"/>
      <c r="T96" s="352"/>
      <c r="U96" s="352"/>
      <c r="V96" s="352"/>
      <c r="W96" s="352"/>
      <c r="X96" s="352"/>
      <c r="Y96" s="352"/>
      <c r="Z96" s="167">
        <f>'Exp (Tb9B)'!C66</f>
        <v>13.5</v>
      </c>
      <c r="AA96" s="167">
        <f>'Exp (Tb9B)'!D66</f>
        <v>3.4</v>
      </c>
      <c r="AB96" s="167">
        <f>'Exp (Tb9B)'!E66</f>
        <v>67.8</v>
      </c>
      <c r="AC96" s="167">
        <f>'Exp (Tb9B)'!F66</f>
        <v>6.7</v>
      </c>
      <c r="AD96" s="166">
        <f>'Exp (Tb9B)'!G66</f>
        <v>112.5</v>
      </c>
      <c r="AE96" s="166">
        <f>'Exp (Tb9B)'!H66</f>
        <v>16.3</v>
      </c>
      <c r="AF96" s="166">
        <f>'Exp (Tb9B)'!I66</f>
        <v>16.100000000000001</v>
      </c>
      <c r="AG96" s="166">
        <f>'Exp (Tb9B)'!J66</f>
        <v>15.2</v>
      </c>
      <c r="AH96" s="166">
        <f>'Exp (Tb9B)'!K66</f>
        <v>14.8</v>
      </c>
      <c r="AI96" s="166">
        <f>'Exp (Tb9B)'!L66</f>
        <v>14.6</v>
      </c>
      <c r="AJ96" s="17"/>
      <c r="AK96" s="17"/>
      <c r="AL96" s="17"/>
      <c r="AM96" s="17"/>
      <c r="AN96" s="17"/>
      <c r="AO96" s="17"/>
      <c r="AP96" s="17"/>
      <c r="AQ96" s="17"/>
      <c r="AR96" s="17"/>
      <c r="AS96" s="17"/>
      <c r="AT96" s="17"/>
      <c r="AU96" s="17"/>
      <c r="AV96" s="17"/>
      <c r="AW96" s="17"/>
      <c r="AX96" s="17"/>
      <c r="AY96" s="17"/>
      <c r="AZ96" s="17"/>
    </row>
    <row r="97" spans="1:52" s="12" customFormat="1">
      <c r="A97" s="191">
        <v>31</v>
      </c>
      <c r="B97" s="477" t="s">
        <v>242</v>
      </c>
      <c r="C97" s="352"/>
      <c r="D97" s="352"/>
      <c r="E97" s="352"/>
      <c r="F97" s="352"/>
      <c r="G97" s="352"/>
      <c r="H97" s="352"/>
      <c r="I97" s="352"/>
      <c r="J97" s="352"/>
      <c r="K97" s="352"/>
      <c r="L97" s="352"/>
      <c r="M97" s="352"/>
      <c r="N97" s="352"/>
      <c r="O97" s="352"/>
      <c r="P97" s="352"/>
      <c r="Q97" s="352"/>
      <c r="R97" s="352"/>
      <c r="S97" s="352"/>
      <c r="T97" s="352"/>
      <c r="U97" s="352"/>
      <c r="V97" s="352"/>
      <c r="W97" s="352"/>
      <c r="X97" s="352"/>
      <c r="Y97" s="352"/>
      <c r="Z97" s="167">
        <f>'Exp (Tb9B)'!C67</f>
        <v>795.5</v>
      </c>
      <c r="AA97" s="167">
        <f>'Exp (Tb9B)'!D67</f>
        <v>777</v>
      </c>
      <c r="AB97" s="167">
        <f>'Exp (Tb9B)'!E67</f>
        <v>875.8</v>
      </c>
      <c r="AC97" s="167">
        <f>'Exp (Tb9B)'!F67</f>
        <v>153.80000000000001</v>
      </c>
      <c r="AD97" s="166" t="str">
        <f>'Exp (Tb9B)'!G67</f>
        <v>-</v>
      </c>
      <c r="AE97" s="166">
        <f>'Exp (Tb9B)'!H67</f>
        <v>162.1</v>
      </c>
      <c r="AF97" s="166">
        <f>'Exp (Tb9B)'!I67</f>
        <v>160.30000000000001</v>
      </c>
      <c r="AG97" s="166">
        <f>'Exp (Tb9B)'!J67</f>
        <v>151.19999999999999</v>
      </c>
      <c r="AH97" s="166">
        <f>'Exp (Tb9B)'!K67</f>
        <v>146.9</v>
      </c>
      <c r="AI97" s="166">
        <f>'Exp (Tb9B)'!L67</f>
        <v>145</v>
      </c>
      <c r="AJ97" s="17"/>
      <c r="AK97" s="17"/>
      <c r="AL97" s="17"/>
      <c r="AM97" s="17"/>
      <c r="AN97" s="17"/>
      <c r="AO97" s="17"/>
      <c r="AP97" s="17"/>
      <c r="AQ97" s="17"/>
      <c r="AR97" s="17"/>
      <c r="AS97" s="17"/>
      <c r="AT97" s="17"/>
      <c r="AU97" s="17"/>
      <c r="AV97" s="17"/>
      <c r="AW97" s="17"/>
      <c r="AX97" s="17"/>
      <c r="AY97" s="17"/>
      <c r="AZ97" s="17"/>
    </row>
    <row r="98" spans="1:52" s="28" customFormat="1">
      <c r="A98" s="360"/>
      <c r="B98" s="301" t="s">
        <v>331</v>
      </c>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62"/>
      <c r="AA98" s="362"/>
      <c r="AB98" s="799"/>
      <c r="AC98" s="799">
        <v>2</v>
      </c>
      <c r="AD98" s="381"/>
      <c r="AE98" s="381"/>
      <c r="AF98" s="381"/>
      <c r="AG98" s="381"/>
      <c r="AH98" s="381"/>
      <c r="AI98" s="381"/>
      <c r="AJ98" s="557"/>
      <c r="AK98" s="557"/>
      <c r="AL98" s="557"/>
      <c r="AM98" s="557"/>
      <c r="AN98" s="557"/>
      <c r="AO98" s="557"/>
      <c r="AP98" s="557"/>
      <c r="AQ98" s="557"/>
      <c r="AR98" s="557"/>
      <c r="AS98" s="557"/>
      <c r="AT98" s="557"/>
      <c r="AU98" s="557"/>
      <c r="AV98" s="557"/>
      <c r="AW98" s="557"/>
      <c r="AX98" s="557"/>
      <c r="AY98" s="557"/>
      <c r="AZ98" s="557"/>
    </row>
    <row r="99" spans="1:52" s="28" customFormat="1">
      <c r="A99" s="360"/>
      <c r="B99" s="301" t="s">
        <v>302</v>
      </c>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64" t="s">
        <v>128</v>
      </c>
      <c r="AA99" s="364" t="s">
        <v>128</v>
      </c>
      <c r="AB99" s="799">
        <v>459.4</v>
      </c>
      <c r="AC99" s="799">
        <v>177.8</v>
      </c>
      <c r="AD99" s="381"/>
      <c r="AE99" s="381"/>
      <c r="AF99" s="381"/>
      <c r="AG99" s="381"/>
      <c r="AH99" s="381"/>
      <c r="AI99" s="381"/>
      <c r="AJ99" s="557"/>
      <c r="AK99" s="557"/>
      <c r="AL99" s="557"/>
      <c r="AM99" s="557"/>
      <c r="AN99" s="557"/>
      <c r="AO99" s="557"/>
      <c r="AP99" s="557"/>
      <c r="AQ99" s="557"/>
      <c r="AR99" s="557"/>
      <c r="AS99" s="557"/>
      <c r="AT99" s="557"/>
      <c r="AU99" s="557"/>
      <c r="AV99" s="557"/>
      <c r="AW99" s="557"/>
      <c r="AX99" s="557"/>
      <c r="AY99" s="557"/>
      <c r="AZ99" s="557"/>
    </row>
    <row r="100" spans="1:52" s="28" customFormat="1">
      <c r="A100" s="360"/>
      <c r="B100" s="301" t="s">
        <v>305</v>
      </c>
      <c r="C100" s="304"/>
      <c r="D100" s="304"/>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62"/>
      <c r="AA100" s="362"/>
      <c r="AB100" s="799">
        <v>39.200000000000003</v>
      </c>
      <c r="AC100" s="799">
        <v>40.700000000000003</v>
      </c>
      <c r="AD100" s="381"/>
      <c r="AE100" s="381"/>
      <c r="AF100" s="381"/>
      <c r="AG100" s="381"/>
      <c r="AH100" s="381"/>
      <c r="AI100" s="381"/>
      <c r="AJ100" s="557"/>
      <c r="AK100" s="557"/>
      <c r="AL100" s="557"/>
      <c r="AM100" s="557"/>
      <c r="AN100" s="557"/>
      <c r="AO100" s="557"/>
      <c r="AP100" s="557"/>
      <c r="AQ100" s="557"/>
      <c r="AR100" s="557"/>
      <c r="AS100" s="557"/>
      <c r="AT100" s="557"/>
      <c r="AU100" s="557"/>
      <c r="AV100" s="557"/>
      <c r="AW100" s="557"/>
      <c r="AX100" s="557"/>
      <c r="AY100" s="557"/>
      <c r="AZ100" s="557"/>
    </row>
    <row r="101" spans="1:52">
      <c r="A101" s="70"/>
      <c r="B101" s="345"/>
      <c r="C101" s="359"/>
      <c r="D101" s="359"/>
      <c r="E101" s="359"/>
      <c r="F101" s="359"/>
      <c r="G101" s="359"/>
      <c r="H101" s="359"/>
      <c r="I101" s="359"/>
      <c r="J101" s="359"/>
      <c r="K101" s="359"/>
      <c r="L101" s="359"/>
      <c r="M101" s="359"/>
      <c r="N101" s="359"/>
      <c r="O101" s="359"/>
      <c r="P101" s="359"/>
      <c r="Q101" s="359"/>
      <c r="R101" s="359"/>
      <c r="S101" s="359"/>
      <c r="T101" s="359"/>
      <c r="U101" s="359"/>
      <c r="V101" s="359"/>
      <c r="W101" s="359"/>
      <c r="X101" s="359"/>
      <c r="Y101" s="359"/>
      <c r="Z101" s="369"/>
      <c r="AA101" s="369"/>
      <c r="AB101" s="369"/>
      <c r="AC101" s="370"/>
      <c r="AD101" s="382"/>
      <c r="AE101" s="382"/>
      <c r="AF101" s="382"/>
      <c r="AG101" s="382"/>
      <c r="AH101" s="382"/>
      <c r="AI101" s="382"/>
      <c r="AJ101" s="16"/>
      <c r="AK101" s="16"/>
      <c r="AL101" s="16"/>
      <c r="AM101" s="16"/>
      <c r="AN101" s="16"/>
      <c r="AO101" s="16"/>
      <c r="AP101" s="16"/>
      <c r="AQ101" s="16"/>
      <c r="AR101" s="16"/>
      <c r="AS101" s="16"/>
      <c r="AT101" s="16"/>
      <c r="AU101" s="16"/>
      <c r="AV101" s="16"/>
      <c r="AW101" s="16"/>
      <c r="AX101" s="16"/>
      <c r="AY101" s="16"/>
      <c r="AZ101" s="16"/>
    </row>
    <row r="102" spans="1:52" s="13" customFormat="1">
      <c r="A102" s="472">
        <v>24</v>
      </c>
      <c r="B102" s="349" t="s">
        <v>332</v>
      </c>
      <c r="C102" s="353"/>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165">
        <f>'Exp (Tb9B)'!C75</f>
        <v>452.3</v>
      </c>
      <c r="AA102" s="165">
        <f>'Exp (Tb9B)'!D75</f>
        <v>521.1</v>
      </c>
      <c r="AB102" s="165">
        <f>'Exp (Tb9B)'!E75</f>
        <v>933.1</v>
      </c>
      <c r="AC102" s="165">
        <f>'Exp (Tb9B)'!F75</f>
        <v>1082.0999999999999</v>
      </c>
      <c r="AD102" s="162">
        <f>'Exp (Tb9B)'!G75</f>
        <v>1479.6</v>
      </c>
      <c r="AE102" s="162">
        <f>'Exp (Tb9B)'!H75</f>
        <v>1382.9</v>
      </c>
      <c r="AF102" s="162">
        <f>'Exp (Tb9B)'!I75</f>
        <v>1367.6</v>
      </c>
      <c r="AG102" s="162">
        <f>'Exp (Tb9B)'!J75</f>
        <v>1290.3</v>
      </c>
      <c r="AH102" s="162">
        <f>'Exp (Tb9B)'!K75</f>
        <v>1253.2</v>
      </c>
      <c r="AI102" s="162">
        <f>'Exp (Tb9B)'!L75</f>
        <v>1236.9000000000001</v>
      </c>
      <c r="AJ102" s="17"/>
      <c r="AK102" s="17"/>
      <c r="AL102" s="17"/>
      <c r="AM102" s="17"/>
      <c r="AN102" s="17"/>
      <c r="AO102" s="17"/>
      <c r="AP102" s="17"/>
      <c r="AQ102" s="17"/>
      <c r="AR102" s="17"/>
      <c r="AS102" s="17"/>
      <c r="AT102" s="17"/>
      <c r="AU102" s="17"/>
      <c r="AV102" s="17"/>
      <c r="AW102" s="17"/>
      <c r="AX102" s="17"/>
      <c r="AY102" s="17"/>
      <c r="AZ102" s="17"/>
    </row>
    <row r="103" spans="1:52" s="59" customFormat="1">
      <c r="A103" s="371"/>
      <c r="B103" s="354" t="s">
        <v>333</v>
      </c>
      <c r="C103" s="317">
        <v>90.9</v>
      </c>
      <c r="D103" s="317">
        <v>108.6</v>
      </c>
      <c r="E103" s="317">
        <v>116.5</v>
      </c>
      <c r="F103" s="317">
        <v>145</v>
      </c>
      <c r="G103" s="317">
        <v>158.4</v>
      </c>
      <c r="H103" s="317">
        <v>195.6</v>
      </c>
      <c r="I103" s="317">
        <v>273.10000000000002</v>
      </c>
      <c r="J103" s="317">
        <v>257.10000000000002</v>
      </c>
      <c r="K103" s="317">
        <v>297.60000000000002</v>
      </c>
      <c r="L103" s="317">
        <v>337.2</v>
      </c>
      <c r="M103" s="317">
        <v>392.7</v>
      </c>
      <c r="N103" s="317">
        <v>428.6</v>
      </c>
      <c r="O103" s="317">
        <v>433</v>
      </c>
      <c r="P103" s="317">
        <v>436.4</v>
      </c>
      <c r="Q103" s="317">
        <v>739.6</v>
      </c>
      <c r="R103" s="317">
        <v>377</v>
      </c>
      <c r="S103" s="317">
        <v>332.8</v>
      </c>
      <c r="T103" s="317">
        <v>307</v>
      </c>
      <c r="U103" s="317">
        <v>370.1</v>
      </c>
      <c r="V103" s="317">
        <v>381.1</v>
      </c>
      <c r="W103" s="317">
        <v>449.2</v>
      </c>
      <c r="X103" s="317">
        <v>353.1</v>
      </c>
      <c r="Y103" s="317">
        <v>416.3</v>
      </c>
      <c r="Z103" s="355">
        <v>459.6</v>
      </c>
      <c r="AA103" s="355">
        <v>484.8</v>
      </c>
      <c r="AB103" s="798">
        <v>953.1</v>
      </c>
      <c r="AC103" s="798">
        <v>1074.7</v>
      </c>
      <c r="AD103" s="387"/>
      <c r="AE103" s="387"/>
      <c r="AF103" s="387"/>
      <c r="AG103" s="387"/>
      <c r="AH103" s="387"/>
      <c r="AI103" s="387"/>
      <c r="AJ103" s="557"/>
      <c r="AK103" s="557"/>
      <c r="AL103" s="557"/>
      <c r="AM103" s="557"/>
      <c r="AN103" s="557"/>
      <c r="AO103" s="557"/>
      <c r="AP103" s="557"/>
      <c r="AQ103" s="557"/>
      <c r="AR103" s="557"/>
      <c r="AS103" s="557"/>
      <c r="AT103" s="557"/>
      <c r="AU103" s="557"/>
      <c r="AV103" s="557"/>
      <c r="AW103" s="557"/>
      <c r="AX103" s="557"/>
      <c r="AY103" s="557"/>
      <c r="AZ103" s="557"/>
    </row>
    <row r="104" spans="1:52" s="28" customFormat="1">
      <c r="A104" s="373"/>
      <c r="B104" s="361" t="s">
        <v>334</v>
      </c>
      <c r="C104" s="304">
        <v>39.4</v>
      </c>
      <c r="D104" s="304">
        <v>45.7</v>
      </c>
      <c r="E104" s="304">
        <v>57.1</v>
      </c>
      <c r="F104" s="304">
        <v>83.9</v>
      </c>
      <c r="G104" s="304">
        <v>90.8</v>
      </c>
      <c r="H104" s="304">
        <v>128.30000000000001</v>
      </c>
      <c r="I104" s="304">
        <v>179.3</v>
      </c>
      <c r="J104" s="304">
        <v>174.5</v>
      </c>
      <c r="K104" s="304">
        <v>206.3</v>
      </c>
      <c r="L104" s="304">
        <v>229.8</v>
      </c>
      <c r="M104" s="304">
        <v>260.5</v>
      </c>
      <c r="N104" s="304">
        <v>284.2</v>
      </c>
      <c r="O104" s="304">
        <v>252.7</v>
      </c>
      <c r="P104" s="304">
        <v>248</v>
      </c>
      <c r="Q104" s="304">
        <v>578.79999999999995</v>
      </c>
      <c r="R104" s="304">
        <v>239</v>
      </c>
      <c r="S104" s="304">
        <v>216.1</v>
      </c>
      <c r="T104" s="304">
        <v>187.1</v>
      </c>
      <c r="U104" s="304">
        <v>252.2</v>
      </c>
      <c r="V104" s="304">
        <v>292.10000000000002</v>
      </c>
      <c r="W104" s="304">
        <v>390</v>
      </c>
      <c r="X104" s="304">
        <v>305.3</v>
      </c>
      <c r="Y104" s="304">
        <v>352.5</v>
      </c>
      <c r="Z104" s="362">
        <v>415.2</v>
      </c>
      <c r="AA104" s="362">
        <v>442.7</v>
      </c>
      <c r="AB104" s="799">
        <v>840.4</v>
      </c>
      <c r="AC104" s="799">
        <v>991</v>
      </c>
      <c r="AD104" s="388"/>
      <c r="AE104" s="388"/>
      <c r="AF104" s="388"/>
      <c r="AG104" s="388"/>
      <c r="AH104" s="388"/>
      <c r="AI104" s="388"/>
      <c r="AJ104" s="557"/>
      <c r="AK104" s="557"/>
      <c r="AL104" s="557"/>
      <c r="AM104" s="557"/>
      <c r="AN104" s="557"/>
      <c r="AO104" s="557"/>
      <c r="AP104" s="557"/>
      <c r="AQ104" s="557"/>
      <c r="AR104" s="557"/>
      <c r="AS104" s="557"/>
      <c r="AT104" s="557"/>
      <c r="AU104" s="557"/>
      <c r="AV104" s="557"/>
      <c r="AW104" s="557"/>
      <c r="AX104" s="557"/>
      <c r="AY104" s="557"/>
      <c r="AZ104" s="557"/>
    </row>
    <row r="105" spans="1:52" s="28" customFormat="1">
      <c r="A105" s="360"/>
      <c r="B105" s="361" t="s">
        <v>335</v>
      </c>
      <c r="C105" s="304">
        <v>51.6</v>
      </c>
      <c r="D105" s="304">
        <v>62.9</v>
      </c>
      <c r="E105" s="304">
        <v>59.4</v>
      </c>
      <c r="F105" s="304">
        <v>61.1</v>
      </c>
      <c r="G105" s="304">
        <v>67.599999999999994</v>
      </c>
      <c r="H105" s="304">
        <v>67.3</v>
      </c>
      <c r="I105" s="304">
        <v>93.8</v>
      </c>
      <c r="J105" s="304">
        <v>82.6</v>
      </c>
      <c r="K105" s="304">
        <v>91.3</v>
      </c>
      <c r="L105" s="304">
        <v>107.4</v>
      </c>
      <c r="M105" s="304">
        <v>132.19999999999999</v>
      </c>
      <c r="N105" s="304">
        <v>144.4</v>
      </c>
      <c r="O105" s="304">
        <v>180.3</v>
      </c>
      <c r="P105" s="304">
        <v>188.4</v>
      </c>
      <c r="Q105" s="304">
        <v>160.80000000000001</v>
      </c>
      <c r="R105" s="304">
        <v>138</v>
      </c>
      <c r="S105" s="304">
        <v>116.7</v>
      </c>
      <c r="T105" s="304">
        <v>119.9</v>
      </c>
      <c r="U105" s="304">
        <v>117.9</v>
      </c>
      <c r="V105" s="304">
        <v>89</v>
      </c>
      <c r="W105" s="304">
        <v>59.2</v>
      </c>
      <c r="X105" s="304">
        <v>47.8</v>
      </c>
      <c r="Y105" s="304">
        <v>63.8</v>
      </c>
      <c r="Z105" s="362">
        <v>44.4</v>
      </c>
      <c r="AA105" s="362">
        <v>42.1</v>
      </c>
      <c r="AB105" s="799">
        <v>112.7</v>
      </c>
      <c r="AC105" s="799">
        <v>83.8</v>
      </c>
      <c r="AD105" s="376"/>
      <c r="AE105" s="376"/>
      <c r="AF105" s="376"/>
      <c r="AG105" s="376"/>
      <c r="AH105" s="376"/>
      <c r="AI105" s="376"/>
      <c r="AJ105" s="557"/>
      <c r="AK105" s="557"/>
      <c r="AL105" s="557"/>
      <c r="AM105" s="557"/>
      <c r="AN105" s="557"/>
      <c r="AO105" s="557"/>
      <c r="AP105" s="557"/>
      <c r="AQ105" s="557"/>
      <c r="AR105" s="557"/>
      <c r="AS105" s="557"/>
      <c r="AT105" s="557"/>
      <c r="AU105" s="557"/>
      <c r="AV105" s="557"/>
      <c r="AW105" s="557"/>
      <c r="AX105" s="557"/>
      <c r="AY105" s="557"/>
      <c r="AZ105" s="557"/>
    </row>
    <row r="106" spans="1:52" s="28" customFormat="1">
      <c r="A106" s="360"/>
      <c r="B106" s="374"/>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62"/>
      <c r="AA106" s="362"/>
      <c r="AB106" s="362"/>
      <c r="AC106" s="362"/>
      <c r="AD106" s="376"/>
      <c r="AE106" s="376"/>
      <c r="AF106" s="376"/>
      <c r="AG106" s="376"/>
      <c r="AH106" s="376"/>
      <c r="AI106" s="376"/>
      <c r="AJ106" s="557"/>
      <c r="AK106" s="557"/>
      <c r="AL106" s="557"/>
      <c r="AM106" s="557"/>
      <c r="AN106" s="557"/>
      <c r="AO106" s="557"/>
      <c r="AP106" s="557"/>
      <c r="AQ106" s="557"/>
      <c r="AR106" s="557"/>
      <c r="AS106" s="557"/>
      <c r="AT106" s="557"/>
      <c r="AU106" s="557"/>
      <c r="AV106" s="557"/>
      <c r="AW106" s="557"/>
      <c r="AX106" s="557"/>
      <c r="AY106" s="557"/>
      <c r="AZ106" s="557"/>
    </row>
    <row r="107" spans="1:52" s="43" customFormat="1">
      <c r="A107" s="761"/>
      <c r="B107" s="354" t="s">
        <v>579</v>
      </c>
      <c r="C107" s="317">
        <v>23</v>
      </c>
      <c r="D107" s="317">
        <v>30.3</v>
      </c>
      <c r="E107" s="317">
        <v>7</v>
      </c>
      <c r="F107" s="317">
        <v>-5.4</v>
      </c>
      <c r="G107" s="317">
        <v>-0.3</v>
      </c>
      <c r="H107" s="317">
        <v>-0.3</v>
      </c>
      <c r="I107" s="317">
        <v>1.2</v>
      </c>
      <c r="J107" s="317">
        <v>-6.4</v>
      </c>
      <c r="K107" s="317">
        <v>-3.1</v>
      </c>
      <c r="L107" s="317">
        <v>4.9000000000000004</v>
      </c>
      <c r="M107" s="317">
        <v>5</v>
      </c>
      <c r="N107" s="317">
        <v>-2.6</v>
      </c>
      <c r="O107" s="317">
        <v>-4</v>
      </c>
      <c r="P107" s="317">
        <v>-4.8</v>
      </c>
      <c r="Q107" s="317">
        <v>-9.6</v>
      </c>
      <c r="R107" s="317">
        <v>-10.4</v>
      </c>
      <c r="S107" s="317">
        <v>-27</v>
      </c>
      <c r="T107" s="317">
        <v>-4.2</v>
      </c>
      <c r="U107" s="317">
        <v>-4.0999999999999996</v>
      </c>
      <c r="V107" s="317">
        <v>-2.2000000000000002</v>
      </c>
      <c r="W107" s="317">
        <v>-3.3</v>
      </c>
      <c r="X107" s="317">
        <v>-1.2</v>
      </c>
      <c r="Y107" s="762"/>
      <c r="Z107" s="355">
        <v>-2.8</v>
      </c>
      <c r="AA107" s="355">
        <v>-1</v>
      </c>
      <c r="AB107" s="763"/>
      <c r="AC107" s="763"/>
      <c r="AD107" s="764"/>
      <c r="AE107" s="764"/>
      <c r="AF107" s="764"/>
      <c r="AG107" s="764"/>
      <c r="AH107" s="764"/>
      <c r="AI107" s="764"/>
      <c r="AJ107" s="51"/>
      <c r="AK107" s="51"/>
      <c r="AL107" s="51"/>
      <c r="AM107" s="51"/>
      <c r="AN107" s="51"/>
      <c r="AO107" s="51"/>
      <c r="AP107" s="51"/>
      <c r="AQ107" s="51"/>
      <c r="AR107" s="51"/>
      <c r="AS107" s="51"/>
      <c r="AT107" s="51"/>
      <c r="AU107" s="51"/>
      <c r="AV107" s="51"/>
      <c r="AW107" s="51"/>
      <c r="AX107" s="51"/>
      <c r="AY107" s="51"/>
      <c r="AZ107" s="51"/>
    </row>
    <row r="108" spans="1:52" s="51" customFormat="1">
      <c r="A108" s="782"/>
      <c r="B108" s="767"/>
      <c r="C108" s="783"/>
      <c r="D108" s="783"/>
      <c r="E108" s="783"/>
      <c r="F108" s="783"/>
      <c r="G108" s="783"/>
      <c r="H108" s="783"/>
      <c r="I108" s="783"/>
      <c r="J108" s="783"/>
      <c r="K108" s="783"/>
      <c r="L108" s="783"/>
      <c r="M108" s="783"/>
      <c r="N108" s="783"/>
      <c r="O108" s="783"/>
      <c r="P108" s="783"/>
      <c r="Q108" s="783"/>
      <c r="R108" s="783"/>
      <c r="S108" s="783"/>
      <c r="T108" s="783"/>
      <c r="U108" s="783"/>
      <c r="V108" s="783"/>
      <c r="W108" s="783"/>
      <c r="X108" s="783"/>
      <c r="Y108" s="784"/>
      <c r="Z108" s="785"/>
      <c r="AA108" s="785"/>
      <c r="AB108" s="786"/>
      <c r="AC108" s="786"/>
      <c r="AD108" s="787"/>
      <c r="AE108" s="787"/>
      <c r="AF108" s="787"/>
      <c r="AG108" s="787"/>
      <c r="AH108" s="787"/>
      <c r="AI108" s="787"/>
    </row>
    <row r="109" spans="1:52" s="51" customFormat="1">
      <c r="A109" s="761"/>
      <c r="B109" s="278" t="s">
        <v>597</v>
      </c>
      <c r="C109" s="317"/>
      <c r="D109" s="317"/>
      <c r="E109" s="317"/>
      <c r="F109" s="317"/>
      <c r="G109" s="317"/>
      <c r="H109" s="317"/>
      <c r="I109" s="317"/>
      <c r="J109" s="317"/>
      <c r="K109" s="317"/>
      <c r="L109" s="317"/>
      <c r="M109" s="317"/>
      <c r="N109" s="317"/>
      <c r="O109" s="317"/>
      <c r="P109" s="317"/>
      <c r="Q109" s="317"/>
      <c r="R109" s="317"/>
      <c r="S109" s="317"/>
      <c r="T109" s="317"/>
      <c r="U109" s="317"/>
      <c r="V109" s="317"/>
      <c r="W109" s="317"/>
      <c r="X109" s="317"/>
      <c r="Y109" s="762"/>
      <c r="Z109" s="355"/>
      <c r="AA109" s="355"/>
      <c r="AB109" s="763"/>
      <c r="AC109" s="82">
        <v>707.25</v>
      </c>
      <c r="AD109" s="81">
        <v>930.1</v>
      </c>
      <c r="AE109" s="149">
        <v>475.1</v>
      </c>
      <c r="AF109" s="149">
        <v>469.85</v>
      </c>
      <c r="AG109" s="149">
        <v>443.29</v>
      </c>
      <c r="AH109" s="149">
        <v>430.54</v>
      </c>
      <c r="AI109" s="149">
        <v>424.94</v>
      </c>
    </row>
    <row r="110" spans="1:52" s="51" customFormat="1">
      <c r="A110" s="782"/>
      <c r="B110" s="340"/>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4"/>
      <c r="Z110" s="785"/>
      <c r="AA110" s="785"/>
      <c r="AB110" s="786"/>
      <c r="AC110" s="786"/>
      <c r="AD110" s="787"/>
      <c r="AE110" s="787"/>
      <c r="AF110" s="787"/>
      <c r="AG110" s="787"/>
      <c r="AH110" s="787"/>
      <c r="AI110" s="787"/>
    </row>
    <row r="111" spans="1:52" s="51" customFormat="1">
      <c r="A111" s="761"/>
      <c r="B111" s="278" t="s">
        <v>233</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762"/>
      <c r="Z111" s="355"/>
      <c r="AA111" s="355"/>
      <c r="AB111" s="763"/>
      <c r="AC111" s="82">
        <v>819.5</v>
      </c>
      <c r="AD111" s="81">
        <v>1134.0999999999999</v>
      </c>
      <c r="AE111" s="149">
        <v>866.9</v>
      </c>
      <c r="AF111" s="149">
        <v>779.1</v>
      </c>
      <c r="AG111" s="149">
        <v>735.1</v>
      </c>
      <c r="AH111" s="149">
        <v>714</v>
      </c>
      <c r="AI111" s="149">
        <v>704.7</v>
      </c>
    </row>
    <row r="112" spans="1:52" ht="14.25">
      <c r="A112" s="70"/>
      <c r="B112" s="186"/>
      <c r="C112" s="186"/>
      <c r="D112" s="186"/>
      <c r="E112" s="186"/>
      <c r="F112" s="186"/>
      <c r="G112" s="186"/>
      <c r="H112" s="186"/>
      <c r="I112" s="186"/>
      <c r="J112" s="186"/>
      <c r="K112" s="186"/>
      <c r="L112" s="186"/>
      <c r="M112" s="346"/>
      <c r="N112" s="346"/>
      <c r="O112" s="346"/>
      <c r="P112" s="346"/>
      <c r="Q112" s="346"/>
      <c r="R112" s="346"/>
      <c r="S112" s="346"/>
      <c r="T112" s="346"/>
      <c r="U112" s="346"/>
      <c r="V112" s="346"/>
      <c r="W112" s="346"/>
      <c r="X112" s="346"/>
      <c r="Y112" s="346"/>
      <c r="Z112" s="347"/>
      <c r="AA112" s="347"/>
      <c r="AB112" s="347"/>
      <c r="AC112" s="772"/>
      <c r="AD112" s="824"/>
      <c r="AE112" s="824"/>
      <c r="AF112" s="824"/>
      <c r="AG112" s="824"/>
      <c r="AH112" s="824"/>
      <c r="AI112" s="824"/>
      <c r="AJ112" s="16"/>
      <c r="AK112" s="16"/>
      <c r="AL112" s="16"/>
      <c r="AM112" s="16"/>
      <c r="AN112" s="16"/>
      <c r="AO112" s="16"/>
      <c r="AP112" s="16"/>
      <c r="AQ112" s="16"/>
      <c r="AR112" s="16"/>
      <c r="AS112" s="16"/>
      <c r="AT112" s="16"/>
      <c r="AU112" s="16"/>
      <c r="AV112" s="16"/>
      <c r="AW112" s="16"/>
      <c r="AX112" s="16"/>
      <c r="AY112" s="16"/>
      <c r="AZ112" s="16"/>
    </row>
    <row r="113" spans="1:52" s="12" customFormat="1" ht="15">
      <c r="A113" s="776"/>
      <c r="B113" s="328" t="s">
        <v>653</v>
      </c>
      <c r="C113" s="825"/>
      <c r="D113" s="825"/>
      <c r="E113" s="825"/>
      <c r="F113" s="825"/>
      <c r="G113" s="825"/>
      <c r="H113" s="825"/>
      <c r="I113" s="825"/>
      <c r="J113" s="825"/>
      <c r="K113" s="825"/>
      <c r="L113" s="825"/>
      <c r="M113" s="776"/>
      <c r="N113" s="776"/>
      <c r="O113" s="776"/>
      <c r="P113" s="776"/>
      <c r="Q113" s="776"/>
      <c r="R113" s="776"/>
      <c r="S113" s="776"/>
      <c r="T113" s="776"/>
      <c r="U113" s="776"/>
      <c r="V113" s="776"/>
      <c r="W113" s="776"/>
      <c r="X113" s="776"/>
      <c r="Y113" s="776"/>
      <c r="Z113" s="776"/>
      <c r="AA113" s="776"/>
      <c r="AB113" s="776">
        <v>6117</v>
      </c>
      <c r="AC113" s="776">
        <v>4870.6000000000004</v>
      </c>
      <c r="AD113" s="328">
        <v>5117.3999999999996</v>
      </c>
      <c r="AE113" s="328">
        <v>4103.3</v>
      </c>
      <c r="AF113" s="328"/>
      <c r="AG113" s="328"/>
      <c r="AH113" s="328"/>
      <c r="AI113" s="328"/>
      <c r="AJ113" s="17"/>
      <c r="AK113" s="17"/>
      <c r="AL113" s="17"/>
      <c r="AM113" s="17"/>
      <c r="AN113" s="17"/>
      <c r="AO113" s="17"/>
      <c r="AP113" s="17"/>
      <c r="AQ113" s="17"/>
      <c r="AR113" s="17"/>
      <c r="AS113" s="17"/>
      <c r="AT113" s="17"/>
      <c r="AU113" s="17"/>
      <c r="AV113" s="17"/>
      <c r="AW113" s="17"/>
      <c r="AX113" s="17"/>
      <c r="AY113" s="17"/>
      <c r="AZ113" s="17"/>
    </row>
    <row r="114" spans="1:52">
      <c r="A114" s="822"/>
      <c r="B114" s="822" t="s">
        <v>640</v>
      </c>
      <c r="C114" s="822">
        <v>123.6</v>
      </c>
      <c r="D114" s="822">
        <v>144</v>
      </c>
      <c r="E114" s="822">
        <v>154.5</v>
      </c>
      <c r="F114" s="822">
        <v>195.2</v>
      </c>
      <c r="G114" s="822">
        <v>362.5</v>
      </c>
      <c r="H114" s="822">
        <v>229.4</v>
      </c>
      <c r="I114" s="822">
        <v>237.5</v>
      </c>
      <c r="J114" s="822">
        <v>252.8</v>
      </c>
      <c r="K114" s="822">
        <v>372.6</v>
      </c>
      <c r="L114" s="822">
        <v>586.5</v>
      </c>
      <c r="M114" s="790">
        <v>786.1</v>
      </c>
      <c r="N114" s="790">
        <v>912.2</v>
      </c>
      <c r="O114" s="790">
        <v>1119.5999999999999</v>
      </c>
      <c r="P114" s="790">
        <v>1195</v>
      </c>
      <c r="Q114" s="790">
        <v>1079</v>
      </c>
      <c r="R114" s="790">
        <v>1327.4</v>
      </c>
      <c r="S114" s="790">
        <v>1871.2</v>
      </c>
      <c r="T114" s="790">
        <v>1554.1</v>
      </c>
      <c r="U114" s="790">
        <v>1327.6</v>
      </c>
      <c r="V114" s="790">
        <v>1630.1</v>
      </c>
      <c r="W114" s="790">
        <v>2348.6999999999998</v>
      </c>
      <c r="X114" s="790">
        <v>3278.9</v>
      </c>
      <c r="Y114" s="790">
        <v>3249.2</v>
      </c>
      <c r="Z114" s="790">
        <v>3855.8</v>
      </c>
      <c r="AA114" s="823">
        <v>5119.7</v>
      </c>
      <c r="AB114" s="823"/>
      <c r="AC114" s="823"/>
      <c r="AJ114" s="16"/>
      <c r="AK114" s="16"/>
      <c r="AL114" s="16"/>
      <c r="AM114" s="16"/>
      <c r="AN114" s="16"/>
      <c r="AO114" s="16"/>
      <c r="AP114" s="16"/>
      <c r="AQ114" s="16"/>
      <c r="AR114" s="16"/>
      <c r="AS114" s="16"/>
      <c r="AT114" s="16"/>
      <c r="AU114" s="16"/>
      <c r="AV114" s="16"/>
      <c r="AW114" s="16"/>
      <c r="AX114" s="16"/>
      <c r="AY114" s="16"/>
      <c r="AZ114" s="16"/>
    </row>
    <row r="115" spans="1:52">
      <c r="A115" s="767"/>
      <c r="B115" s="767"/>
      <c r="C115" s="773"/>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3"/>
      <c r="AA115" s="773"/>
      <c r="AB115" s="773"/>
      <c r="AC115" s="773"/>
      <c r="AD115" s="788"/>
      <c r="AJ115" s="16"/>
      <c r="AK115" s="16"/>
      <c r="AL115" s="16"/>
      <c r="AM115" s="16"/>
      <c r="AN115" s="16"/>
      <c r="AO115" s="16"/>
      <c r="AP115" s="16"/>
      <c r="AQ115" s="16"/>
      <c r="AR115" s="16"/>
      <c r="AS115" s="16"/>
      <c r="AT115" s="16"/>
      <c r="AU115" s="16"/>
      <c r="AV115" s="16"/>
      <c r="AW115" s="16"/>
      <c r="AX115" s="16"/>
      <c r="AY115" s="16"/>
      <c r="AZ115" s="16"/>
    </row>
    <row r="116" spans="1:52" ht="14.25">
      <c r="A116" s="70"/>
      <c r="B116" s="361" t="s">
        <v>561</v>
      </c>
      <c r="C116" s="186"/>
      <c r="D116" s="186"/>
      <c r="E116" s="186"/>
      <c r="F116" s="186"/>
      <c r="G116" s="186"/>
      <c r="H116" s="186"/>
      <c r="I116" s="186"/>
      <c r="J116" s="186"/>
      <c r="K116" s="186"/>
      <c r="L116" s="186"/>
      <c r="M116" s="346"/>
      <c r="N116" s="346"/>
      <c r="O116" s="346"/>
      <c r="P116" s="346"/>
      <c r="Q116" s="346"/>
      <c r="R116" s="346"/>
      <c r="S116" s="346"/>
      <c r="T116" s="346"/>
      <c r="U116" s="346"/>
      <c r="V116" s="346"/>
      <c r="W116" s="346"/>
      <c r="X116" s="346"/>
      <c r="Y116" s="304">
        <v>611.1</v>
      </c>
      <c r="Z116" s="304">
        <v>926.8</v>
      </c>
      <c r="AA116" s="304">
        <v>550.79999999999995</v>
      </c>
      <c r="AB116" s="347"/>
      <c r="AC116" s="772"/>
      <c r="AJ116" s="16"/>
      <c r="AK116" s="16"/>
      <c r="AL116" s="16"/>
      <c r="AM116" s="16"/>
      <c r="AN116" s="16"/>
      <c r="AO116" s="16"/>
      <c r="AP116" s="16"/>
      <c r="AQ116" s="16"/>
      <c r="AR116" s="16"/>
      <c r="AS116" s="16"/>
      <c r="AT116" s="16"/>
      <c r="AU116" s="16"/>
      <c r="AV116" s="16"/>
      <c r="AW116" s="16"/>
      <c r="AX116" s="16"/>
      <c r="AY116" s="16"/>
      <c r="AZ116" s="16"/>
    </row>
    <row r="117" spans="1:52">
      <c r="A117" s="70"/>
      <c r="B117" s="361" t="s">
        <v>557</v>
      </c>
      <c r="C117" s="304">
        <v>106.2</v>
      </c>
      <c r="D117" s="304">
        <v>120.1</v>
      </c>
      <c r="E117" s="304">
        <v>120.7</v>
      </c>
      <c r="F117" s="304">
        <v>119.2</v>
      </c>
      <c r="G117" s="304">
        <v>199.4</v>
      </c>
      <c r="H117" s="304">
        <v>121.2</v>
      </c>
      <c r="I117" s="304"/>
      <c r="J117" s="304"/>
      <c r="K117" s="304"/>
      <c r="L117" s="304"/>
      <c r="M117" s="304"/>
      <c r="N117" s="304"/>
      <c r="O117" s="304"/>
      <c r="P117" s="304"/>
      <c r="Q117" s="304"/>
      <c r="R117" s="304"/>
      <c r="S117" s="304"/>
      <c r="T117" s="304"/>
      <c r="U117" s="304"/>
      <c r="V117" s="304"/>
      <c r="W117" s="304"/>
      <c r="X117" s="304"/>
      <c r="Y117" s="304"/>
      <c r="Z117" s="304"/>
      <c r="AA117" s="304"/>
      <c r="AB117" s="304"/>
      <c r="AC117" s="304"/>
      <c r="AJ117" s="16"/>
      <c r="AK117" s="16"/>
      <c r="AL117" s="16"/>
      <c r="AM117" s="16"/>
      <c r="AN117" s="16"/>
      <c r="AO117" s="16"/>
      <c r="AP117" s="16"/>
      <c r="AQ117" s="16"/>
      <c r="AR117" s="16"/>
      <c r="AS117" s="16"/>
      <c r="AT117" s="16"/>
      <c r="AU117" s="16"/>
      <c r="AV117" s="16"/>
      <c r="AW117" s="16"/>
      <c r="AX117" s="16"/>
      <c r="AY117" s="16"/>
      <c r="AZ117" s="16"/>
    </row>
    <row r="118" spans="1:52">
      <c r="A118" s="70"/>
      <c r="B118" s="479" t="s">
        <v>558</v>
      </c>
      <c r="C118" s="304">
        <v>58.4</v>
      </c>
      <c r="D118" s="304">
        <v>86.7</v>
      </c>
      <c r="E118" s="304">
        <v>70.5</v>
      </c>
      <c r="F118" s="304">
        <v>72.599999999999994</v>
      </c>
      <c r="G118" s="304">
        <v>130.1</v>
      </c>
      <c r="H118" s="304">
        <v>70.099999999999994</v>
      </c>
      <c r="I118" s="304"/>
      <c r="J118" s="304"/>
      <c r="K118" s="304"/>
      <c r="L118" s="304"/>
      <c r="M118" s="304"/>
      <c r="N118" s="304"/>
      <c r="O118" s="304"/>
      <c r="P118" s="304"/>
      <c r="Q118" s="304"/>
      <c r="R118" s="304"/>
      <c r="S118" s="304"/>
      <c r="T118" s="304"/>
      <c r="U118" s="304"/>
      <c r="V118" s="304"/>
      <c r="W118" s="304"/>
      <c r="X118" s="304"/>
      <c r="Y118" s="304"/>
      <c r="Z118" s="304"/>
      <c r="AA118" s="304"/>
      <c r="AB118" s="304"/>
      <c r="AC118" s="304"/>
      <c r="AJ118" s="16"/>
      <c r="AK118" s="16"/>
      <c r="AL118" s="16"/>
      <c r="AM118" s="16"/>
      <c r="AN118" s="16"/>
      <c r="AO118" s="16"/>
      <c r="AP118" s="16"/>
      <c r="AQ118" s="16"/>
      <c r="AR118" s="16"/>
      <c r="AS118" s="16"/>
      <c r="AT118" s="16"/>
      <c r="AU118" s="16"/>
      <c r="AV118" s="16"/>
      <c r="AW118" s="16"/>
      <c r="AX118" s="16"/>
      <c r="AY118" s="16"/>
      <c r="AZ118" s="16"/>
    </row>
    <row r="119" spans="1:52">
      <c r="A119" s="70"/>
      <c r="B119" s="479" t="s">
        <v>559</v>
      </c>
      <c r="C119" s="304">
        <v>45.8</v>
      </c>
      <c r="D119" s="304">
        <v>30.5</v>
      </c>
      <c r="E119" s="304">
        <v>48.2</v>
      </c>
      <c r="F119" s="304">
        <v>45.1</v>
      </c>
      <c r="G119" s="304">
        <v>69.3</v>
      </c>
      <c r="H119" s="304">
        <v>51.1</v>
      </c>
      <c r="I119" s="304"/>
      <c r="J119" s="304"/>
      <c r="K119" s="304"/>
      <c r="L119" s="304"/>
      <c r="M119" s="304"/>
      <c r="N119" s="304"/>
      <c r="O119" s="304"/>
      <c r="P119" s="304"/>
      <c r="Q119" s="304"/>
      <c r="R119" s="304"/>
      <c r="S119" s="304"/>
      <c r="T119" s="304"/>
      <c r="U119" s="304"/>
      <c r="V119" s="304"/>
      <c r="W119" s="304"/>
      <c r="X119" s="304"/>
      <c r="Y119" s="304"/>
      <c r="Z119" s="304"/>
      <c r="AA119" s="304"/>
      <c r="AB119" s="304"/>
      <c r="AC119" s="304"/>
      <c r="AJ119" s="16"/>
      <c r="AK119" s="16"/>
      <c r="AL119" s="16"/>
      <c r="AM119" s="16"/>
      <c r="AN119" s="16"/>
      <c r="AO119" s="16"/>
      <c r="AP119" s="16"/>
      <c r="AQ119" s="16"/>
      <c r="AR119" s="16"/>
      <c r="AS119" s="16"/>
      <c r="AT119" s="16"/>
      <c r="AU119" s="16"/>
      <c r="AV119" s="16"/>
      <c r="AW119" s="16"/>
      <c r="AX119" s="16"/>
      <c r="AY119" s="16"/>
      <c r="AZ119" s="16"/>
    </row>
    <row r="120" spans="1:52">
      <c r="A120" s="70"/>
      <c r="B120" s="479" t="s">
        <v>560</v>
      </c>
      <c r="C120" s="304">
        <v>2</v>
      </c>
      <c r="D120" s="304">
        <v>2.9</v>
      </c>
      <c r="E120" s="304">
        <v>2</v>
      </c>
      <c r="F120" s="304">
        <v>1.5</v>
      </c>
      <c r="G120" s="304">
        <v>0</v>
      </c>
      <c r="H120" s="304">
        <v>0</v>
      </c>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J120" s="16"/>
      <c r="AK120" s="16"/>
      <c r="AL120" s="16"/>
      <c r="AM120" s="16"/>
      <c r="AN120" s="16"/>
      <c r="AO120" s="16"/>
      <c r="AP120" s="16"/>
      <c r="AQ120" s="16"/>
      <c r="AR120" s="16"/>
      <c r="AS120" s="16"/>
      <c r="AT120" s="16"/>
      <c r="AU120" s="16"/>
      <c r="AV120" s="16"/>
      <c r="AW120" s="16"/>
      <c r="AX120" s="16"/>
      <c r="AY120" s="16"/>
      <c r="AZ120" s="16"/>
    </row>
    <row r="121" spans="1:52">
      <c r="A121" s="70"/>
      <c r="B121" s="361" t="s">
        <v>555</v>
      </c>
      <c r="C121" s="304">
        <v>17.399999999999999</v>
      </c>
      <c r="D121" s="304">
        <v>23.9</v>
      </c>
      <c r="E121" s="304">
        <v>33.799999999999997</v>
      </c>
      <c r="F121" s="304">
        <v>76</v>
      </c>
      <c r="G121" s="304">
        <v>163.1</v>
      </c>
      <c r="H121" s="304">
        <v>108.2</v>
      </c>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J121" s="16"/>
      <c r="AK121" s="16"/>
      <c r="AL121" s="16"/>
      <c r="AM121" s="16"/>
      <c r="AN121" s="16"/>
      <c r="AO121" s="16"/>
      <c r="AP121" s="16"/>
      <c r="AQ121" s="16"/>
      <c r="AR121" s="16"/>
      <c r="AS121" s="16"/>
      <c r="AT121" s="16"/>
      <c r="AU121" s="16"/>
      <c r="AV121" s="16"/>
      <c r="AW121" s="16"/>
      <c r="AX121" s="16"/>
      <c r="AY121" s="16"/>
      <c r="AZ121" s="16"/>
    </row>
    <row r="122" spans="1:52" s="16" customFormat="1">
      <c r="A122" s="575"/>
      <c r="B122" s="768" t="s">
        <v>556</v>
      </c>
      <c r="C122" s="304"/>
      <c r="D122" s="304"/>
      <c r="E122" s="304"/>
      <c r="F122" s="304"/>
      <c r="G122" s="304"/>
      <c r="H122" s="304"/>
      <c r="I122" s="304">
        <f>+I123+I124</f>
        <v>237.5</v>
      </c>
      <c r="J122" s="304">
        <v>252.8</v>
      </c>
      <c r="K122" s="304">
        <f>+K123+K124+K125</f>
        <v>372.6</v>
      </c>
      <c r="L122" s="304">
        <f>+L127+L129+L145</f>
        <v>229.70000000000002</v>
      </c>
      <c r="M122" s="304"/>
      <c r="N122" s="304"/>
      <c r="O122" s="304"/>
      <c r="P122" s="304"/>
      <c r="Q122" s="304"/>
      <c r="R122" s="304"/>
      <c r="S122" s="304"/>
      <c r="T122" s="304"/>
      <c r="U122" s="304"/>
      <c r="V122" s="304"/>
      <c r="W122" s="304"/>
      <c r="X122" s="304"/>
      <c r="Y122" s="304"/>
      <c r="Z122" s="304"/>
      <c r="AA122" s="304"/>
      <c r="AB122" s="304"/>
      <c r="AC122" s="304"/>
      <c r="AD122" s="39"/>
      <c r="AE122" s="39"/>
      <c r="AF122" s="39"/>
      <c r="AG122" s="39"/>
      <c r="AH122" s="39"/>
      <c r="AI122" s="39"/>
    </row>
    <row r="123" spans="1:52" s="16" customFormat="1">
      <c r="A123" s="575"/>
      <c r="B123" s="479" t="s">
        <v>562</v>
      </c>
      <c r="C123" s="304"/>
      <c r="D123" s="304"/>
      <c r="E123" s="304"/>
      <c r="F123" s="304"/>
      <c r="G123" s="304"/>
      <c r="H123" s="304"/>
      <c r="I123" s="304">
        <v>219.5</v>
      </c>
      <c r="J123" s="304">
        <v>226</v>
      </c>
      <c r="K123" s="304">
        <v>284</v>
      </c>
      <c r="L123" s="304"/>
      <c r="M123" s="304"/>
      <c r="N123" s="304"/>
      <c r="O123" s="304"/>
      <c r="P123" s="304"/>
      <c r="Q123" s="304"/>
      <c r="R123" s="304"/>
      <c r="S123" s="304"/>
      <c r="T123" s="304"/>
      <c r="U123" s="304"/>
      <c r="V123" s="304"/>
      <c r="W123" s="304"/>
      <c r="X123" s="304"/>
      <c r="Y123" s="304"/>
      <c r="Z123" s="304"/>
      <c r="AA123" s="304"/>
      <c r="AB123" s="304"/>
      <c r="AC123" s="304"/>
      <c r="AD123" s="39"/>
      <c r="AE123" s="39"/>
      <c r="AF123" s="39"/>
      <c r="AG123" s="39"/>
      <c r="AH123" s="39"/>
      <c r="AI123" s="39"/>
    </row>
    <row r="124" spans="1:52">
      <c r="A124" s="575"/>
      <c r="B124" s="479" t="s">
        <v>563</v>
      </c>
      <c r="C124" s="304"/>
      <c r="D124" s="304"/>
      <c r="E124" s="304"/>
      <c r="F124" s="304"/>
      <c r="G124" s="304"/>
      <c r="H124" s="304"/>
      <c r="I124" s="304">
        <v>18</v>
      </c>
      <c r="J124" s="304"/>
      <c r="K124" s="304">
        <v>54.6</v>
      </c>
      <c r="L124" s="304"/>
      <c r="M124" s="304"/>
      <c r="N124" s="304"/>
      <c r="O124" s="304"/>
      <c r="P124" s="304"/>
      <c r="Q124" s="304"/>
      <c r="R124" s="304"/>
      <c r="S124" s="304"/>
      <c r="T124" s="304"/>
      <c r="U124" s="304"/>
      <c r="V124" s="304"/>
      <c r="W124" s="304"/>
      <c r="X124" s="304"/>
      <c r="Y124" s="304"/>
      <c r="Z124" s="304"/>
      <c r="AA124" s="304"/>
      <c r="AB124" s="304"/>
      <c r="AC124" s="304"/>
      <c r="AD124" s="765"/>
      <c r="AE124" s="765"/>
      <c r="AF124" s="765"/>
      <c r="AG124" s="765"/>
      <c r="AH124" s="765"/>
      <c r="AI124" s="765"/>
      <c r="AJ124" s="16"/>
      <c r="AK124" s="16"/>
      <c r="AL124" s="16"/>
      <c r="AM124" s="16"/>
      <c r="AN124" s="16"/>
      <c r="AO124" s="16"/>
      <c r="AP124" s="16"/>
      <c r="AQ124" s="16"/>
      <c r="AR124" s="16"/>
      <c r="AS124" s="16"/>
      <c r="AT124" s="16"/>
      <c r="AU124" s="16"/>
      <c r="AV124" s="16"/>
      <c r="AW124" s="16"/>
      <c r="AX124" s="16"/>
      <c r="AY124" s="16"/>
      <c r="AZ124" s="16"/>
    </row>
    <row r="125" spans="1:52">
      <c r="A125" s="575"/>
      <c r="B125" s="479" t="s">
        <v>564</v>
      </c>
      <c r="C125" s="304"/>
      <c r="D125" s="304"/>
      <c r="E125" s="304"/>
      <c r="F125" s="304"/>
      <c r="G125" s="304"/>
      <c r="H125" s="304"/>
      <c r="I125" s="304"/>
      <c r="J125" s="304">
        <v>26.8</v>
      </c>
      <c r="K125" s="304">
        <v>34</v>
      </c>
      <c r="L125" s="304"/>
      <c r="M125" s="304"/>
      <c r="N125" s="304"/>
      <c r="O125" s="304"/>
      <c r="P125" s="304"/>
      <c r="Q125" s="304"/>
      <c r="R125" s="304"/>
      <c r="S125" s="304"/>
      <c r="T125" s="304"/>
      <c r="U125" s="304"/>
      <c r="V125" s="304"/>
      <c r="W125" s="304"/>
      <c r="X125" s="304"/>
      <c r="Y125" s="304"/>
      <c r="Z125" s="304"/>
      <c r="AA125" s="304"/>
      <c r="AB125" s="304"/>
      <c r="AC125" s="304"/>
      <c r="AD125" s="765"/>
      <c r="AE125" s="765"/>
      <c r="AF125" s="765"/>
      <c r="AG125" s="765"/>
      <c r="AH125" s="765"/>
      <c r="AI125" s="765"/>
      <c r="AJ125" s="16"/>
      <c r="AK125" s="16"/>
      <c r="AL125" s="16"/>
      <c r="AM125" s="16"/>
      <c r="AN125" s="16"/>
      <c r="AO125" s="16"/>
      <c r="AP125" s="16"/>
      <c r="AQ125" s="16"/>
      <c r="AR125" s="16"/>
      <c r="AS125" s="16"/>
      <c r="AT125" s="16"/>
      <c r="AU125" s="16"/>
      <c r="AV125" s="16"/>
      <c r="AW125" s="16"/>
      <c r="AX125" s="16"/>
      <c r="AY125" s="16"/>
      <c r="AZ125" s="16"/>
    </row>
    <row r="126" spans="1:52">
      <c r="A126" s="70"/>
      <c r="B126" s="361" t="s">
        <v>551</v>
      </c>
      <c r="C126" s="304"/>
      <c r="D126" s="304"/>
      <c r="E126" s="304"/>
      <c r="F126" s="304"/>
      <c r="G126" s="304"/>
      <c r="H126" s="304"/>
      <c r="I126" s="304"/>
      <c r="J126" s="304"/>
      <c r="K126" s="304"/>
      <c r="L126" s="304"/>
      <c r="M126" s="304">
        <v>434.8</v>
      </c>
      <c r="N126" s="304">
        <v>422.2</v>
      </c>
      <c r="O126" s="304">
        <v>416.6</v>
      </c>
      <c r="P126" s="304">
        <v>524.5</v>
      </c>
      <c r="Q126" s="304">
        <v>386</v>
      </c>
      <c r="R126" s="304">
        <v>477.7</v>
      </c>
      <c r="S126" s="304">
        <v>588.1</v>
      </c>
      <c r="T126" s="304">
        <v>639.5</v>
      </c>
      <c r="U126" s="304">
        <v>606.6</v>
      </c>
      <c r="V126" s="304">
        <v>628.09999999999991</v>
      </c>
      <c r="W126" s="304">
        <v>1471.1999999999998</v>
      </c>
      <c r="X126" s="304">
        <v>1887.8</v>
      </c>
      <c r="Y126" s="304">
        <v>1613.1000000000001</v>
      </c>
      <c r="Z126" s="304">
        <v>1837.6</v>
      </c>
      <c r="AA126" s="304">
        <v>1294.5999999999999</v>
      </c>
      <c r="AB126" s="304"/>
      <c r="AC126" s="304"/>
      <c r="AJ126" s="16"/>
      <c r="AK126" s="16"/>
      <c r="AL126" s="16"/>
      <c r="AM126" s="16"/>
      <c r="AN126" s="16"/>
      <c r="AO126" s="16"/>
      <c r="AP126" s="16"/>
      <c r="AQ126" s="16"/>
      <c r="AR126" s="16"/>
      <c r="AS126" s="16"/>
      <c r="AT126" s="16"/>
      <c r="AU126" s="16"/>
      <c r="AV126" s="16"/>
      <c r="AW126" s="16"/>
      <c r="AX126" s="16"/>
      <c r="AY126" s="16"/>
      <c r="AZ126" s="16"/>
    </row>
    <row r="127" spans="1:52">
      <c r="A127" s="70"/>
      <c r="B127" s="479" t="s">
        <v>565</v>
      </c>
      <c r="C127" s="304"/>
      <c r="D127" s="304"/>
      <c r="E127" s="304"/>
      <c r="F127" s="304"/>
      <c r="G127" s="304"/>
      <c r="H127" s="304"/>
      <c r="I127" s="304"/>
      <c r="J127" s="304"/>
      <c r="K127" s="304"/>
      <c r="L127" s="304">
        <v>132.80000000000001</v>
      </c>
      <c r="M127" s="304">
        <v>238.3</v>
      </c>
      <c r="N127" s="304">
        <v>315.7</v>
      </c>
      <c r="O127" s="304">
        <v>332.3</v>
      </c>
      <c r="P127" s="304">
        <v>236.8</v>
      </c>
      <c r="Q127" s="304">
        <v>207.3</v>
      </c>
      <c r="R127" s="304">
        <v>331.6</v>
      </c>
      <c r="S127" s="304">
        <v>431.8</v>
      </c>
      <c r="T127" s="304">
        <v>471.2</v>
      </c>
      <c r="U127" s="304">
        <v>483.2</v>
      </c>
      <c r="V127" s="304">
        <v>511.2</v>
      </c>
      <c r="W127" s="304">
        <v>1348.6</v>
      </c>
      <c r="X127" s="304">
        <v>1769.7</v>
      </c>
      <c r="Y127" s="304">
        <v>1374.7</v>
      </c>
      <c r="Z127" s="304">
        <v>1447.6</v>
      </c>
      <c r="AA127" s="304">
        <v>685.3</v>
      </c>
      <c r="AB127" s="304"/>
      <c r="AC127" s="304"/>
      <c r="AJ127" s="16"/>
      <c r="AK127" s="16"/>
      <c r="AL127" s="16"/>
      <c r="AM127" s="16"/>
      <c r="AN127" s="16"/>
      <c r="AO127" s="16"/>
      <c r="AP127" s="16"/>
      <c r="AQ127" s="16"/>
      <c r="AR127" s="16"/>
      <c r="AS127" s="16"/>
      <c r="AT127" s="16"/>
      <c r="AU127" s="16"/>
      <c r="AV127" s="16"/>
      <c r="AW127" s="16"/>
      <c r="AX127" s="16"/>
      <c r="AY127" s="16"/>
      <c r="AZ127" s="16"/>
    </row>
    <row r="128" spans="1:52">
      <c r="A128" s="70"/>
      <c r="B128" s="479" t="s">
        <v>566</v>
      </c>
      <c r="C128" s="304"/>
      <c r="D128" s="304"/>
      <c r="E128" s="304"/>
      <c r="F128" s="304"/>
      <c r="G128" s="304"/>
      <c r="H128" s="304"/>
      <c r="I128" s="304"/>
      <c r="J128" s="304"/>
      <c r="K128" s="304"/>
      <c r="L128" s="304"/>
      <c r="M128" s="304"/>
      <c r="N128" s="304"/>
      <c r="O128" s="304"/>
      <c r="P128" s="304">
        <v>55.2</v>
      </c>
      <c r="Q128" s="304">
        <v>40</v>
      </c>
      <c r="R128" s="304">
        <v>34.700000000000003</v>
      </c>
      <c r="S128" s="304">
        <v>20.3</v>
      </c>
      <c r="T128" s="304">
        <v>23.3</v>
      </c>
      <c r="U128" s="304">
        <v>20.6</v>
      </c>
      <c r="V128" s="304">
        <v>32.6</v>
      </c>
      <c r="W128" s="304">
        <v>33.5</v>
      </c>
      <c r="X128" s="304">
        <v>18</v>
      </c>
      <c r="Y128" s="304">
        <v>25.4</v>
      </c>
      <c r="Z128" s="304">
        <v>63.8</v>
      </c>
      <c r="AA128" s="304">
        <v>92.5</v>
      </c>
      <c r="AB128" s="816">
        <v>133.19999999999999</v>
      </c>
      <c r="AC128" s="816">
        <v>219.5</v>
      </c>
      <c r="AJ128" s="16"/>
      <c r="AK128" s="16"/>
      <c r="AL128" s="16"/>
      <c r="AM128" s="16"/>
      <c r="AN128" s="16"/>
      <c r="AO128" s="16"/>
      <c r="AP128" s="16"/>
      <c r="AQ128" s="16"/>
      <c r="AR128" s="16"/>
      <c r="AS128" s="16"/>
      <c r="AT128" s="16"/>
      <c r="AU128" s="16"/>
      <c r="AV128" s="16"/>
      <c r="AW128" s="16"/>
      <c r="AX128" s="16"/>
      <c r="AY128" s="16"/>
      <c r="AZ128" s="16"/>
    </row>
    <row r="129" spans="1:52">
      <c r="A129" s="70"/>
      <c r="B129" s="479" t="s">
        <v>567</v>
      </c>
      <c r="C129" s="304"/>
      <c r="D129" s="304"/>
      <c r="E129" s="304"/>
      <c r="F129" s="304"/>
      <c r="G129" s="304"/>
      <c r="H129" s="304"/>
      <c r="I129" s="304"/>
      <c r="J129" s="304"/>
      <c r="K129" s="304"/>
      <c r="L129" s="304">
        <v>96.9</v>
      </c>
      <c r="M129" s="304">
        <v>196.5</v>
      </c>
      <c r="N129" s="304">
        <v>106.5</v>
      </c>
      <c r="O129" s="304">
        <v>84.3</v>
      </c>
      <c r="P129" s="304">
        <v>97.5</v>
      </c>
      <c r="Q129" s="304">
        <v>82.8</v>
      </c>
      <c r="R129" s="304">
        <v>94.6</v>
      </c>
      <c r="S129" s="304">
        <v>134</v>
      </c>
      <c r="T129" s="304">
        <v>145</v>
      </c>
      <c r="U129" s="304">
        <v>101.8</v>
      </c>
      <c r="V129" s="304">
        <v>84.3</v>
      </c>
      <c r="W129" s="304">
        <v>89.1</v>
      </c>
      <c r="X129" s="304">
        <v>100.1</v>
      </c>
      <c r="Y129" s="304">
        <v>213</v>
      </c>
      <c r="Z129" s="304">
        <v>326.2</v>
      </c>
      <c r="AA129" s="304">
        <v>516.5</v>
      </c>
      <c r="AB129" s="816">
        <v>610.1</v>
      </c>
      <c r="AC129" s="816">
        <v>707.25</v>
      </c>
      <c r="AJ129" s="16"/>
      <c r="AK129" s="16"/>
      <c r="AL129" s="16"/>
      <c r="AM129" s="16"/>
      <c r="AN129" s="16"/>
      <c r="AO129" s="16"/>
      <c r="AP129" s="16"/>
      <c r="AQ129" s="16"/>
      <c r="AR129" s="16"/>
      <c r="AS129" s="16"/>
      <c r="AT129" s="16"/>
      <c r="AU129" s="16"/>
      <c r="AV129" s="16"/>
      <c r="AW129" s="16"/>
      <c r="AX129" s="16"/>
      <c r="AY129" s="16"/>
      <c r="AZ129" s="16"/>
    </row>
    <row r="130" spans="1:52">
      <c r="A130" s="70"/>
      <c r="B130" s="479" t="s">
        <v>568</v>
      </c>
      <c r="C130" s="304"/>
      <c r="D130" s="304"/>
      <c r="E130" s="304"/>
      <c r="F130" s="304"/>
      <c r="G130" s="304"/>
      <c r="H130" s="304"/>
      <c r="I130" s="304"/>
      <c r="J130" s="304"/>
      <c r="K130" s="304"/>
      <c r="L130" s="304"/>
      <c r="M130" s="304"/>
      <c r="N130" s="304"/>
      <c r="O130" s="304"/>
      <c r="P130" s="304">
        <v>135</v>
      </c>
      <c r="Q130" s="304">
        <v>55.9</v>
      </c>
      <c r="R130" s="304">
        <v>16.8</v>
      </c>
      <c r="S130" s="304">
        <v>2</v>
      </c>
      <c r="T130" s="304">
        <v>0</v>
      </c>
      <c r="U130" s="304">
        <v>1</v>
      </c>
      <c r="V130" s="304">
        <v>0</v>
      </c>
      <c r="W130" s="304">
        <v>0</v>
      </c>
      <c r="X130" s="304">
        <v>0</v>
      </c>
      <c r="Y130" s="304">
        <v>0</v>
      </c>
      <c r="Z130" s="304">
        <v>0</v>
      </c>
      <c r="AA130" s="304">
        <v>0</v>
      </c>
      <c r="AB130" s="816"/>
      <c r="AC130" s="816"/>
      <c r="AJ130" s="16"/>
      <c r="AK130" s="16"/>
      <c r="AL130" s="16"/>
      <c r="AM130" s="16"/>
      <c r="AN130" s="16"/>
      <c r="AO130" s="16"/>
      <c r="AP130" s="16"/>
      <c r="AQ130" s="16"/>
      <c r="AR130" s="16"/>
      <c r="AS130" s="16"/>
      <c r="AT130" s="16"/>
      <c r="AU130" s="16"/>
      <c r="AV130" s="16"/>
      <c r="AW130" s="16"/>
      <c r="AX130" s="16"/>
      <c r="AY130" s="16"/>
      <c r="AZ130" s="16"/>
    </row>
    <row r="131" spans="1:52">
      <c r="A131" s="70"/>
      <c r="B131" s="361" t="s">
        <v>552</v>
      </c>
      <c r="C131" s="304"/>
      <c r="D131" s="304"/>
      <c r="E131" s="304"/>
      <c r="F131" s="304"/>
      <c r="G131" s="304"/>
      <c r="H131" s="304"/>
      <c r="I131" s="304"/>
      <c r="J131" s="304"/>
      <c r="K131" s="304"/>
      <c r="L131" s="304">
        <v>356.8</v>
      </c>
      <c r="M131" s="304">
        <v>351.3</v>
      </c>
      <c r="N131" s="304">
        <v>491</v>
      </c>
      <c r="O131" s="304">
        <v>703</v>
      </c>
      <c r="P131" s="304">
        <v>670.5</v>
      </c>
      <c r="Q131" s="304">
        <v>693</v>
      </c>
      <c r="R131" s="304">
        <v>849.7</v>
      </c>
      <c r="S131" s="304">
        <v>1283.0999999999999</v>
      </c>
      <c r="T131" s="304">
        <v>914.6</v>
      </c>
      <c r="U131" s="304">
        <v>721</v>
      </c>
      <c r="V131" s="304">
        <v>1002</v>
      </c>
      <c r="W131" s="304">
        <v>877.5</v>
      </c>
      <c r="X131" s="304">
        <v>1391.1</v>
      </c>
      <c r="Y131" s="304">
        <v>1025</v>
      </c>
      <c r="Z131" s="304">
        <v>1091.4000000000001</v>
      </c>
      <c r="AA131" s="304">
        <v>877.5</v>
      </c>
      <c r="AB131" s="816">
        <v>867.5</v>
      </c>
      <c r="AC131" s="816">
        <v>819.5</v>
      </c>
      <c r="AJ131" s="16"/>
      <c r="AK131" s="16"/>
      <c r="AL131" s="16"/>
      <c r="AM131" s="16"/>
      <c r="AN131" s="16"/>
      <c r="AO131" s="16"/>
      <c r="AP131" s="16"/>
      <c r="AQ131" s="16"/>
      <c r="AR131" s="16"/>
      <c r="AS131" s="16"/>
      <c r="AT131" s="16"/>
      <c r="AU131" s="16"/>
      <c r="AV131" s="16"/>
      <c r="AW131" s="16"/>
      <c r="AX131" s="16"/>
      <c r="AY131" s="16"/>
      <c r="AZ131" s="16"/>
    </row>
    <row r="132" spans="1:52">
      <c r="A132" s="70"/>
      <c r="B132" s="361" t="s">
        <v>645</v>
      </c>
      <c r="C132" s="304"/>
      <c r="D132" s="304"/>
      <c r="E132" s="304"/>
      <c r="F132" s="304"/>
      <c r="G132" s="304"/>
      <c r="H132" s="304"/>
      <c r="I132" s="304"/>
      <c r="J132" s="304"/>
      <c r="K132" s="304"/>
      <c r="L132" s="304"/>
      <c r="M132" s="304"/>
      <c r="N132" s="304"/>
      <c r="O132" s="304"/>
      <c r="P132" s="304"/>
      <c r="Q132" s="304"/>
      <c r="R132" s="304"/>
      <c r="S132" s="304"/>
      <c r="T132" s="304"/>
      <c r="U132" s="304"/>
      <c r="V132" s="304"/>
      <c r="W132" s="304"/>
      <c r="X132" s="304"/>
      <c r="Y132" s="304"/>
      <c r="Z132" s="304"/>
      <c r="AA132" s="304">
        <v>1127.5</v>
      </c>
      <c r="AB132" s="816"/>
      <c r="AC132" s="816"/>
      <c r="AJ132" s="16"/>
      <c r="AK132" s="16"/>
      <c r="AL132" s="16"/>
      <c r="AM132" s="16"/>
      <c r="AN132" s="16"/>
      <c r="AO132" s="16"/>
      <c r="AP132" s="16"/>
      <c r="AQ132" s="16"/>
      <c r="AR132" s="16"/>
      <c r="AS132" s="16"/>
      <c r="AT132" s="16"/>
      <c r="AU132" s="16"/>
      <c r="AV132" s="16"/>
      <c r="AW132" s="16"/>
      <c r="AX132" s="16"/>
      <c r="AY132" s="16"/>
      <c r="AZ132" s="16"/>
    </row>
    <row r="133" spans="1:52">
      <c r="A133" s="70"/>
      <c r="B133" s="479" t="s">
        <v>646</v>
      </c>
      <c r="C133" s="304"/>
      <c r="D133" s="304"/>
      <c r="E133" s="304"/>
      <c r="F133" s="304"/>
      <c r="G133" s="304"/>
      <c r="H133" s="304"/>
      <c r="I133" s="304"/>
      <c r="J133" s="304"/>
      <c r="K133" s="304"/>
      <c r="L133" s="304"/>
      <c r="M133" s="304"/>
      <c r="N133" s="304"/>
      <c r="O133" s="304"/>
      <c r="P133" s="304"/>
      <c r="Q133" s="304"/>
      <c r="R133" s="304"/>
      <c r="S133" s="304"/>
      <c r="T133" s="304"/>
      <c r="U133" s="304"/>
      <c r="V133" s="304"/>
      <c r="W133" s="304"/>
      <c r="X133" s="304"/>
      <c r="Y133" s="304"/>
      <c r="Z133" s="304"/>
      <c r="AA133" s="304">
        <v>457</v>
      </c>
      <c r="AB133" s="816"/>
      <c r="AC133" s="816"/>
      <c r="AJ133" s="16"/>
      <c r="AK133" s="16"/>
      <c r="AL133" s="16"/>
      <c r="AM133" s="16"/>
      <c r="AN133" s="16"/>
      <c r="AO133" s="16"/>
      <c r="AP133" s="16"/>
      <c r="AQ133" s="16"/>
      <c r="AR133" s="16"/>
      <c r="AS133" s="16"/>
      <c r="AT133" s="16"/>
      <c r="AU133" s="16"/>
      <c r="AV133" s="16"/>
      <c r="AW133" s="16"/>
      <c r="AX133" s="16"/>
      <c r="AY133" s="16"/>
      <c r="AZ133" s="16"/>
    </row>
    <row r="134" spans="1:52">
      <c r="A134" s="70"/>
      <c r="B134" s="479" t="s">
        <v>647</v>
      </c>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v>517.9</v>
      </c>
      <c r="AB134" s="816"/>
      <c r="AC134" s="816"/>
      <c r="AJ134" s="16"/>
      <c r="AK134" s="16"/>
      <c r="AL134" s="16"/>
      <c r="AM134" s="16"/>
      <c r="AN134" s="16"/>
      <c r="AO134" s="16"/>
      <c r="AP134" s="16"/>
      <c r="AQ134" s="16"/>
      <c r="AR134" s="16"/>
      <c r="AS134" s="16"/>
      <c r="AT134" s="16"/>
      <c r="AU134" s="16"/>
      <c r="AV134" s="16"/>
      <c r="AW134" s="16"/>
      <c r="AX134" s="16"/>
      <c r="AY134" s="16"/>
      <c r="AZ134" s="16"/>
    </row>
    <row r="135" spans="1:52">
      <c r="A135" s="70"/>
      <c r="B135" s="479" t="s">
        <v>648</v>
      </c>
      <c r="C135" s="304"/>
      <c r="D135" s="304"/>
      <c r="E135" s="304"/>
      <c r="F135" s="304"/>
      <c r="G135" s="304"/>
      <c r="H135" s="304"/>
      <c r="I135" s="304"/>
      <c r="J135" s="304"/>
      <c r="K135" s="304"/>
      <c r="L135" s="304"/>
      <c r="M135" s="304"/>
      <c r="N135" s="304"/>
      <c r="O135" s="304"/>
      <c r="P135" s="304"/>
      <c r="Q135" s="304"/>
      <c r="R135" s="304"/>
      <c r="S135" s="304"/>
      <c r="T135" s="304"/>
      <c r="U135" s="304"/>
      <c r="V135" s="304"/>
      <c r="W135" s="304"/>
      <c r="X135" s="304"/>
      <c r="Y135" s="304"/>
      <c r="Z135" s="304"/>
      <c r="AA135" s="304">
        <v>152.6</v>
      </c>
      <c r="AB135" s="816"/>
      <c r="AC135" s="816"/>
      <c r="AJ135" s="16"/>
      <c r="AK135" s="16"/>
      <c r="AL135" s="16"/>
      <c r="AM135" s="16"/>
      <c r="AN135" s="16"/>
      <c r="AO135" s="16"/>
      <c r="AP135" s="16"/>
      <c r="AQ135" s="16"/>
      <c r="AR135" s="16"/>
      <c r="AS135" s="16"/>
      <c r="AT135" s="16"/>
      <c r="AU135" s="16"/>
      <c r="AV135" s="16"/>
      <c r="AW135" s="16"/>
      <c r="AX135" s="16"/>
      <c r="AY135" s="16"/>
      <c r="AZ135" s="16"/>
    </row>
    <row r="136" spans="1:52">
      <c r="A136" s="70"/>
      <c r="B136" s="361" t="s">
        <v>649</v>
      </c>
      <c r="C136" s="304"/>
      <c r="D136" s="304"/>
      <c r="E136" s="304"/>
      <c r="F136" s="304"/>
      <c r="G136" s="304"/>
      <c r="H136" s="304"/>
      <c r="I136" s="304"/>
      <c r="J136" s="304"/>
      <c r="K136" s="304"/>
      <c r="L136" s="304"/>
      <c r="M136" s="304"/>
      <c r="N136" s="304"/>
      <c r="O136" s="304"/>
      <c r="P136" s="304"/>
      <c r="Q136" s="304"/>
      <c r="R136" s="304"/>
      <c r="S136" s="304"/>
      <c r="T136" s="304"/>
      <c r="U136" s="304"/>
      <c r="V136" s="304"/>
      <c r="W136" s="304"/>
      <c r="X136" s="304"/>
      <c r="Y136" s="304"/>
      <c r="Z136" s="304"/>
      <c r="AA136" s="304">
        <v>859.8</v>
      </c>
      <c r="AB136" s="816"/>
      <c r="AC136" s="816"/>
      <c r="AJ136" s="16"/>
      <c r="AK136" s="16"/>
      <c r="AL136" s="16"/>
      <c r="AM136" s="16"/>
      <c r="AN136" s="16"/>
      <c r="AO136" s="16"/>
      <c r="AP136" s="16"/>
      <c r="AQ136" s="16"/>
      <c r="AR136" s="16"/>
      <c r="AS136" s="16"/>
      <c r="AT136" s="16"/>
      <c r="AU136" s="16"/>
      <c r="AV136" s="16"/>
      <c r="AW136" s="16"/>
      <c r="AX136" s="16"/>
      <c r="AY136" s="16"/>
      <c r="AZ136" s="16"/>
    </row>
    <row r="137" spans="1:52">
      <c r="A137" s="70"/>
      <c r="B137" s="361" t="s">
        <v>650</v>
      </c>
      <c r="C137" s="304"/>
      <c r="D137" s="304"/>
      <c r="E137" s="304"/>
      <c r="F137" s="304"/>
      <c r="G137" s="304"/>
      <c r="H137" s="304"/>
      <c r="I137" s="304"/>
      <c r="J137" s="304"/>
      <c r="K137" s="304"/>
      <c r="L137" s="304"/>
      <c r="M137" s="304"/>
      <c r="N137" s="304"/>
      <c r="O137" s="304"/>
      <c r="P137" s="304"/>
      <c r="Q137" s="304"/>
      <c r="R137" s="304"/>
      <c r="S137" s="304"/>
      <c r="T137" s="304"/>
      <c r="U137" s="304"/>
      <c r="V137" s="304"/>
      <c r="W137" s="304"/>
      <c r="X137" s="304"/>
      <c r="Y137" s="304"/>
      <c r="Z137" s="304"/>
      <c r="AA137" s="304">
        <v>409.6</v>
      </c>
      <c r="AB137" s="816"/>
      <c r="AC137" s="816"/>
      <c r="AJ137" s="16"/>
      <c r="AK137" s="16"/>
      <c r="AL137" s="16"/>
      <c r="AM137" s="16"/>
      <c r="AN137" s="16"/>
      <c r="AO137" s="16"/>
      <c r="AP137" s="16"/>
      <c r="AQ137" s="16"/>
      <c r="AR137" s="16"/>
      <c r="AS137" s="16"/>
      <c r="AT137" s="16"/>
      <c r="AU137" s="16"/>
      <c r="AV137" s="16"/>
      <c r="AW137" s="16"/>
      <c r="AX137" s="16"/>
      <c r="AY137" s="16"/>
      <c r="AZ137" s="16"/>
    </row>
    <row r="138" spans="1:52">
      <c r="A138" s="70"/>
      <c r="B138" s="361"/>
      <c r="C138" s="304"/>
      <c r="D138" s="304"/>
      <c r="E138" s="304"/>
      <c r="F138" s="304"/>
      <c r="G138" s="304"/>
      <c r="H138" s="304"/>
      <c r="I138" s="304"/>
      <c r="J138" s="304"/>
      <c r="K138" s="304"/>
      <c r="L138" s="304"/>
      <c r="M138" s="304"/>
      <c r="N138" s="304"/>
      <c r="O138" s="304"/>
      <c r="P138" s="304"/>
      <c r="Q138" s="304"/>
      <c r="R138" s="304"/>
      <c r="S138" s="304"/>
      <c r="T138" s="304"/>
      <c r="U138" s="304"/>
      <c r="V138" s="304"/>
      <c r="W138" s="304"/>
      <c r="X138" s="304"/>
      <c r="Y138" s="304"/>
      <c r="Z138" s="304"/>
      <c r="AA138" s="304"/>
      <c r="AB138" s="304"/>
      <c r="AC138" s="304"/>
      <c r="AJ138" s="16"/>
      <c r="AK138" s="16"/>
      <c r="AL138" s="16"/>
      <c r="AM138" s="16"/>
      <c r="AN138" s="16"/>
      <c r="AO138" s="16"/>
      <c r="AP138" s="16"/>
      <c r="AQ138" s="16"/>
      <c r="AR138" s="16"/>
      <c r="AS138" s="16"/>
      <c r="AT138" s="16"/>
      <c r="AU138" s="16"/>
      <c r="AV138" s="16"/>
      <c r="AW138" s="16"/>
      <c r="AX138" s="16"/>
      <c r="AY138" s="16"/>
      <c r="AZ138" s="16"/>
    </row>
    <row r="139" spans="1:52" s="12" customFormat="1">
      <c r="A139" s="776"/>
      <c r="B139" s="354" t="s">
        <v>580</v>
      </c>
      <c r="C139" s="317"/>
      <c r="D139" s="317"/>
      <c r="E139" s="317"/>
      <c r="F139" s="317"/>
      <c r="G139" s="317"/>
      <c r="H139" s="317"/>
      <c r="I139" s="317"/>
      <c r="J139" s="317"/>
      <c r="K139" s="317"/>
      <c r="L139" s="317"/>
      <c r="M139" s="317"/>
      <c r="N139" s="317"/>
      <c r="O139" s="317"/>
      <c r="P139" s="317"/>
      <c r="Q139" s="317"/>
      <c r="R139" s="317"/>
      <c r="S139" s="317">
        <v>400</v>
      </c>
      <c r="T139" s="317">
        <v>1207</v>
      </c>
      <c r="U139" s="317">
        <v>1726.8</v>
      </c>
      <c r="V139" s="317">
        <v>2155</v>
      </c>
      <c r="W139" s="317"/>
      <c r="X139" s="317">
        <v>653.29999999999995</v>
      </c>
      <c r="Y139" s="317"/>
      <c r="Z139" s="317"/>
      <c r="AA139" s="317"/>
      <c r="AB139" s="317"/>
      <c r="AC139" s="317"/>
      <c r="AD139" s="771"/>
      <c r="AE139" s="771"/>
      <c r="AF139" s="771"/>
      <c r="AG139" s="771"/>
      <c r="AH139" s="771"/>
      <c r="AI139" s="771"/>
      <c r="AJ139" s="17"/>
      <c r="AK139" s="17"/>
      <c r="AL139" s="17"/>
      <c r="AM139" s="17"/>
      <c r="AN139" s="17"/>
      <c r="AO139" s="17"/>
      <c r="AP139" s="17"/>
      <c r="AQ139" s="17"/>
      <c r="AR139" s="17"/>
      <c r="AS139" s="17"/>
      <c r="AT139" s="17"/>
      <c r="AU139" s="17"/>
      <c r="AV139" s="17"/>
      <c r="AW139" s="17"/>
      <c r="AX139" s="17"/>
      <c r="AY139" s="17"/>
      <c r="AZ139" s="17"/>
    </row>
    <row r="140" spans="1:52" s="12" customFormat="1">
      <c r="A140" s="769"/>
      <c r="B140" s="374"/>
      <c r="C140" s="770"/>
      <c r="D140" s="770"/>
      <c r="E140" s="770"/>
      <c r="F140" s="770"/>
      <c r="G140" s="770"/>
      <c r="H140" s="770"/>
      <c r="I140" s="770"/>
      <c r="J140" s="770"/>
      <c r="K140" s="770"/>
      <c r="L140" s="770"/>
      <c r="M140" s="770"/>
      <c r="N140" s="770"/>
      <c r="O140" s="770"/>
      <c r="P140" s="770"/>
      <c r="Q140" s="770"/>
      <c r="R140" s="770"/>
      <c r="S140" s="770"/>
      <c r="T140" s="770"/>
      <c r="U140" s="770"/>
      <c r="V140" s="770"/>
      <c r="W140" s="770"/>
      <c r="X140" s="770"/>
      <c r="Y140" s="770"/>
      <c r="Z140" s="770"/>
      <c r="AA140" s="770"/>
      <c r="AB140" s="770"/>
      <c r="AC140" s="770"/>
      <c r="AD140" s="771"/>
      <c r="AE140" s="771"/>
      <c r="AF140" s="771"/>
      <c r="AG140" s="771"/>
      <c r="AH140" s="771"/>
      <c r="AI140" s="771"/>
      <c r="AJ140" s="17"/>
      <c r="AK140" s="17"/>
      <c r="AL140" s="17"/>
      <c r="AM140" s="17"/>
      <c r="AN140" s="17"/>
      <c r="AO140" s="17"/>
      <c r="AP140" s="17"/>
      <c r="AQ140" s="17"/>
      <c r="AR140" s="17"/>
      <c r="AS140" s="17"/>
      <c r="AT140" s="17"/>
      <c r="AU140" s="17"/>
      <c r="AV140" s="17"/>
      <c r="AW140" s="17"/>
      <c r="AX140" s="17"/>
      <c r="AY140" s="17"/>
      <c r="AZ140" s="17"/>
    </row>
    <row r="141" spans="1:52" s="12" customFormat="1">
      <c r="A141" s="776"/>
      <c r="B141" s="354" t="s">
        <v>599</v>
      </c>
      <c r="C141" s="317">
        <v>135.4</v>
      </c>
      <c r="D141" s="317">
        <v>139</v>
      </c>
      <c r="E141" s="317">
        <v>171.5</v>
      </c>
      <c r="F141" s="317">
        <v>174.7</v>
      </c>
      <c r="G141" s="317">
        <v>188.9</v>
      </c>
      <c r="H141" s="317">
        <v>199</v>
      </c>
      <c r="I141" s="317"/>
      <c r="J141" s="317"/>
      <c r="K141" s="317"/>
      <c r="L141" s="317"/>
      <c r="M141" s="317"/>
      <c r="N141" s="317"/>
      <c r="O141" s="317"/>
      <c r="P141" s="317"/>
      <c r="Q141" s="317"/>
      <c r="R141" s="317"/>
      <c r="S141" s="317"/>
      <c r="T141" s="317"/>
      <c r="U141" s="317"/>
      <c r="V141" s="317"/>
      <c r="W141" s="317"/>
      <c r="X141" s="317"/>
      <c r="Y141" s="317"/>
      <c r="Z141" s="317"/>
      <c r="AA141" s="317"/>
      <c r="AB141" s="317"/>
      <c r="AC141" s="317"/>
      <c r="AD141" s="771"/>
      <c r="AE141" s="771"/>
      <c r="AF141" s="771"/>
      <c r="AG141" s="771"/>
      <c r="AH141" s="771"/>
      <c r="AI141" s="771"/>
      <c r="AJ141" s="17"/>
      <c r="AK141" s="17"/>
      <c r="AL141" s="17"/>
      <c r="AM141" s="17"/>
      <c r="AN141" s="17"/>
      <c r="AO141" s="17"/>
      <c r="AP141" s="17"/>
      <c r="AQ141" s="17"/>
      <c r="AR141" s="17"/>
      <c r="AS141" s="17"/>
      <c r="AT141" s="17"/>
      <c r="AU141" s="17"/>
      <c r="AV141" s="17"/>
      <c r="AW141" s="17"/>
      <c r="AX141" s="17"/>
      <c r="AY141" s="17"/>
      <c r="AZ141" s="17"/>
    </row>
    <row r="142" spans="1:52" s="12" customFormat="1">
      <c r="A142" s="769"/>
      <c r="B142" s="361" t="s">
        <v>554</v>
      </c>
      <c r="C142" s="304">
        <v>43.5</v>
      </c>
      <c r="D142" s="304">
        <f>52+1.5</f>
        <v>53.5</v>
      </c>
      <c r="E142" s="304">
        <f>53.2+1.9</f>
        <v>55.1</v>
      </c>
      <c r="F142" s="304">
        <f>56.9+2</f>
        <v>58.9</v>
      </c>
      <c r="G142" s="304">
        <f>55.3+2.6</f>
        <v>57.9</v>
      </c>
      <c r="H142" s="304">
        <f>70.2+5.8</f>
        <v>76</v>
      </c>
      <c r="I142" s="770"/>
      <c r="J142" s="770"/>
      <c r="K142" s="770"/>
      <c r="L142" s="770"/>
      <c r="M142" s="770"/>
      <c r="N142" s="770"/>
      <c r="O142" s="770"/>
      <c r="P142" s="770"/>
      <c r="Q142" s="770"/>
      <c r="R142" s="770"/>
      <c r="S142" s="770"/>
      <c r="T142" s="770"/>
      <c r="U142" s="770"/>
      <c r="V142" s="770"/>
      <c r="W142" s="770"/>
      <c r="X142" s="770"/>
      <c r="Y142" s="770"/>
      <c r="Z142" s="770"/>
      <c r="AA142" s="770"/>
      <c r="AB142" s="770"/>
      <c r="AC142" s="770"/>
      <c r="AD142" s="771"/>
      <c r="AE142" s="771"/>
      <c r="AF142" s="771"/>
      <c r="AG142" s="771"/>
      <c r="AH142" s="771"/>
      <c r="AI142" s="771"/>
      <c r="AJ142" s="17"/>
      <c r="AK142" s="17"/>
      <c r="AL142" s="17"/>
      <c r="AM142" s="17"/>
      <c r="AN142" s="17"/>
      <c r="AO142" s="17"/>
      <c r="AP142" s="17"/>
      <c r="AQ142" s="17"/>
      <c r="AR142" s="17"/>
      <c r="AS142" s="17"/>
      <c r="AT142" s="17"/>
      <c r="AU142" s="17"/>
      <c r="AV142" s="17"/>
      <c r="AW142" s="17"/>
      <c r="AX142" s="17"/>
      <c r="AY142" s="17"/>
      <c r="AZ142" s="17"/>
    </row>
    <row r="143" spans="1:52">
      <c r="A143" s="70"/>
      <c r="B143" s="361" t="s">
        <v>329</v>
      </c>
      <c r="C143" s="304">
        <f t="shared" ref="C143:H143" si="2">+C141-C142</f>
        <v>91.9</v>
      </c>
      <c r="D143" s="304">
        <f t="shared" si="2"/>
        <v>85.5</v>
      </c>
      <c r="E143" s="304">
        <f t="shared" si="2"/>
        <v>116.4</v>
      </c>
      <c r="F143" s="304">
        <f t="shared" si="2"/>
        <v>115.79999999999998</v>
      </c>
      <c r="G143" s="304">
        <f t="shared" si="2"/>
        <v>131</v>
      </c>
      <c r="H143" s="304">
        <f t="shared" si="2"/>
        <v>123</v>
      </c>
      <c r="I143" s="304"/>
      <c r="J143" s="304"/>
      <c r="K143" s="304"/>
      <c r="L143" s="304"/>
      <c r="M143" s="304"/>
      <c r="N143" s="304"/>
      <c r="O143" s="304"/>
      <c r="P143" s="304"/>
      <c r="Q143" s="304"/>
      <c r="R143" s="304"/>
      <c r="S143" s="304"/>
      <c r="T143" s="304"/>
      <c r="U143" s="304"/>
      <c r="V143" s="304"/>
      <c r="W143" s="304"/>
      <c r="X143" s="304"/>
      <c r="Y143" s="304"/>
      <c r="Z143" s="304"/>
      <c r="AA143" s="304"/>
      <c r="AB143" s="304"/>
      <c r="AC143" s="304"/>
      <c r="AJ143" s="16"/>
      <c r="AK143" s="16"/>
      <c r="AL143" s="16"/>
      <c r="AM143" s="16"/>
      <c r="AN143" s="16"/>
      <c r="AO143" s="16"/>
      <c r="AP143" s="16"/>
      <c r="AQ143" s="16"/>
      <c r="AR143" s="16"/>
      <c r="AS143" s="16"/>
      <c r="AT143" s="16"/>
      <c r="AU143" s="16"/>
      <c r="AV143" s="16"/>
      <c r="AW143" s="16"/>
      <c r="AX143" s="16"/>
      <c r="AY143" s="16"/>
      <c r="AZ143" s="16"/>
    </row>
    <row r="144" spans="1:52" ht="14.1" customHeight="1">
      <c r="A144" s="70"/>
      <c r="B144" s="768"/>
      <c r="C144" s="304"/>
      <c r="D144" s="304"/>
      <c r="E144" s="304"/>
      <c r="F144" s="304"/>
      <c r="G144" s="304"/>
      <c r="H144" s="304"/>
      <c r="I144" s="304"/>
      <c r="J144" s="304"/>
      <c r="K144" s="304"/>
      <c r="L144" s="304"/>
      <c r="M144" s="304"/>
      <c r="N144" s="304"/>
      <c r="O144" s="304"/>
      <c r="P144" s="304"/>
      <c r="Q144" s="304"/>
      <c r="R144" s="304"/>
      <c r="S144" s="304"/>
      <c r="T144" s="304"/>
      <c r="U144" s="304"/>
      <c r="V144" s="304"/>
      <c r="W144" s="304"/>
      <c r="X144" s="304"/>
      <c r="Y144" s="304"/>
      <c r="Z144" s="304"/>
      <c r="AA144" s="304"/>
      <c r="AB144" s="304"/>
      <c r="AC144" s="304"/>
      <c r="AJ144" s="16"/>
      <c r="AK144" s="16"/>
      <c r="AL144" s="16"/>
      <c r="AM144" s="16"/>
      <c r="AN144" s="16"/>
      <c r="AO144" s="16"/>
      <c r="AP144" s="16"/>
      <c r="AQ144" s="16"/>
      <c r="AR144" s="16"/>
      <c r="AS144" s="16"/>
      <c r="AT144" s="16"/>
      <c r="AU144" s="16"/>
      <c r="AV144" s="16"/>
      <c r="AW144" s="16"/>
      <c r="AX144" s="16"/>
      <c r="AY144" s="16"/>
      <c r="AZ144" s="16"/>
    </row>
    <row r="145" spans="1:52" s="12" customFormat="1">
      <c r="A145" s="776"/>
      <c r="B145" s="354" t="s">
        <v>600</v>
      </c>
      <c r="C145" s="317"/>
      <c r="D145" s="317"/>
      <c r="E145" s="317"/>
      <c r="F145" s="317"/>
      <c r="G145" s="317"/>
      <c r="H145" s="317"/>
      <c r="I145" s="317"/>
      <c r="J145" s="317"/>
      <c r="K145" s="317"/>
      <c r="L145" s="317"/>
      <c r="M145" s="317"/>
      <c r="N145" s="317"/>
      <c r="O145" s="317"/>
      <c r="P145" s="317"/>
      <c r="Q145" s="317"/>
      <c r="R145" s="317"/>
      <c r="S145" s="317"/>
      <c r="T145" s="317"/>
      <c r="U145" s="317"/>
      <c r="V145" s="317"/>
      <c r="W145" s="317">
        <v>172.5</v>
      </c>
      <c r="X145" s="317"/>
      <c r="Y145" s="317"/>
      <c r="Z145" s="317"/>
      <c r="AA145" s="317"/>
      <c r="AB145" s="801">
        <v>-279</v>
      </c>
      <c r="AC145" s="317"/>
      <c r="AD145" s="771"/>
      <c r="AE145" s="771"/>
      <c r="AF145" s="771"/>
      <c r="AG145" s="771"/>
      <c r="AH145" s="771"/>
      <c r="AI145" s="771"/>
      <c r="AJ145" s="17"/>
      <c r="AK145" s="17"/>
      <c r="AL145" s="17"/>
      <c r="AM145" s="17"/>
      <c r="AN145" s="17"/>
      <c r="AO145" s="17"/>
      <c r="AP145" s="17"/>
      <c r="AQ145" s="17"/>
      <c r="AR145" s="17"/>
      <c r="AS145" s="17"/>
      <c r="AT145" s="17"/>
      <c r="AU145" s="17"/>
      <c r="AV145" s="17"/>
      <c r="AW145" s="17"/>
      <c r="AX145" s="17"/>
      <c r="AY145" s="17"/>
      <c r="AZ145" s="17"/>
    </row>
    <row r="146" spans="1:52">
      <c r="A146" s="70"/>
      <c r="B146" s="345"/>
      <c r="C146" s="341"/>
      <c r="D146" s="341"/>
      <c r="E146" s="341"/>
      <c r="F146" s="341"/>
      <c r="G146" s="341"/>
      <c r="H146" s="341"/>
      <c r="I146" s="341"/>
      <c r="J146" s="341"/>
      <c r="K146" s="341"/>
      <c r="L146" s="341"/>
      <c r="M146" s="346"/>
      <c r="N146" s="346"/>
      <c r="O146" s="346"/>
      <c r="P146" s="346"/>
      <c r="Q146" s="346"/>
      <c r="R146" s="346"/>
      <c r="S146" s="346"/>
      <c r="T146" s="346"/>
      <c r="U146" s="346"/>
      <c r="V146" s="346"/>
      <c r="W146" s="346"/>
      <c r="X146" s="346"/>
      <c r="Y146" s="346"/>
      <c r="Z146" s="347"/>
      <c r="AA146" s="347"/>
      <c r="AB146" s="347"/>
      <c r="AC146" s="772"/>
      <c r="AJ146" s="16"/>
      <c r="AK146" s="16"/>
      <c r="AL146" s="16"/>
      <c r="AM146" s="16"/>
      <c r="AN146" s="16"/>
      <c r="AO146" s="16"/>
      <c r="AP146" s="16"/>
      <c r="AQ146" s="16"/>
      <c r="AR146" s="16"/>
      <c r="AS146" s="16"/>
      <c r="AT146" s="16"/>
      <c r="AU146" s="16"/>
      <c r="AV146" s="16"/>
      <c r="AW146" s="16"/>
      <c r="AX146" s="16"/>
      <c r="AY146" s="16"/>
      <c r="AZ146" s="16"/>
    </row>
    <row r="147" spans="1:52">
      <c r="A147" s="776"/>
      <c r="B147" s="354" t="s">
        <v>598</v>
      </c>
      <c r="C147" s="317"/>
      <c r="D147" s="317"/>
      <c r="E147" s="317"/>
      <c r="F147" s="317"/>
      <c r="G147" s="317"/>
      <c r="H147" s="317"/>
      <c r="I147" s="317"/>
      <c r="J147" s="317"/>
      <c r="K147" s="317"/>
      <c r="L147" s="317"/>
      <c r="M147" s="317"/>
      <c r="N147" s="317"/>
      <c r="O147" s="317"/>
      <c r="P147" s="317"/>
      <c r="Q147" s="317"/>
      <c r="R147" s="317"/>
      <c r="S147" s="317"/>
      <c r="T147" s="317"/>
      <c r="U147" s="317"/>
      <c r="V147" s="317"/>
      <c r="W147" s="317"/>
      <c r="X147" s="317"/>
      <c r="Y147" s="317"/>
      <c r="Z147" s="317">
        <v>900</v>
      </c>
      <c r="AA147" s="317"/>
      <c r="AB147" s="317"/>
      <c r="AC147" s="317"/>
      <c r="AJ147" s="16"/>
      <c r="AK147" s="16"/>
      <c r="AL147" s="16"/>
      <c r="AM147" s="16"/>
      <c r="AN147" s="16"/>
      <c r="AO147" s="16"/>
      <c r="AP147" s="16"/>
      <c r="AQ147" s="16"/>
      <c r="AR147" s="16"/>
      <c r="AS147" s="16"/>
      <c r="AT147" s="16"/>
      <c r="AU147" s="16"/>
      <c r="AV147" s="16"/>
      <c r="AW147" s="16"/>
      <c r="AX147" s="16"/>
      <c r="AY147" s="16"/>
      <c r="AZ147" s="16"/>
    </row>
    <row r="148" spans="1:52">
      <c r="AJ148" s="16"/>
      <c r="AK148" s="16"/>
      <c r="AL148" s="16"/>
      <c r="AM148" s="16"/>
      <c r="AN148" s="16"/>
      <c r="AO148" s="16"/>
      <c r="AP148" s="16"/>
      <c r="AQ148" s="16"/>
      <c r="AR148" s="16"/>
      <c r="AS148" s="16"/>
      <c r="AT148" s="16"/>
      <c r="AU148" s="16"/>
      <c r="AV148" s="16"/>
      <c r="AW148" s="16"/>
      <c r="AX148" s="16"/>
      <c r="AY148" s="16"/>
      <c r="AZ148" s="16"/>
    </row>
    <row r="149" spans="1:52">
      <c r="AJ149" s="16"/>
      <c r="AK149" s="16"/>
      <c r="AL149" s="16"/>
      <c r="AM149" s="16"/>
      <c r="AN149" s="16"/>
      <c r="AO149" s="16"/>
      <c r="AP149" s="16"/>
      <c r="AQ149" s="16"/>
      <c r="AR149" s="16"/>
      <c r="AS149" s="16"/>
      <c r="AT149" s="16"/>
      <c r="AU149" s="16"/>
      <c r="AV149" s="16"/>
      <c r="AW149" s="16"/>
      <c r="AX149" s="16"/>
      <c r="AY149" s="16"/>
      <c r="AZ149" s="16"/>
    </row>
    <row r="150" spans="1:52">
      <c r="AJ150" s="16"/>
      <c r="AK150" s="16"/>
      <c r="AL150" s="16"/>
      <c r="AM150" s="16"/>
      <c r="AN150" s="16"/>
      <c r="AO150" s="16"/>
      <c r="AP150" s="16"/>
      <c r="AQ150" s="16"/>
      <c r="AR150" s="16"/>
      <c r="AS150" s="16"/>
      <c r="AT150" s="16"/>
      <c r="AU150" s="16"/>
      <c r="AV150" s="16"/>
      <c r="AW150" s="16"/>
      <c r="AX150" s="16"/>
      <c r="AY150" s="16"/>
      <c r="AZ150" s="16"/>
    </row>
    <row r="151" spans="1:52">
      <c r="AJ151" s="16"/>
      <c r="AK151" s="16"/>
      <c r="AL151" s="16"/>
      <c r="AM151" s="16"/>
      <c r="AN151" s="16"/>
      <c r="AO151" s="16"/>
      <c r="AP151" s="16"/>
      <c r="AQ151" s="16"/>
      <c r="AR151" s="16"/>
      <c r="AS151" s="16"/>
      <c r="AT151" s="16"/>
      <c r="AU151" s="16"/>
      <c r="AV151" s="16"/>
      <c r="AW151" s="16"/>
      <c r="AX151" s="16"/>
      <c r="AY151" s="16"/>
      <c r="AZ151" s="16"/>
    </row>
    <row r="152" spans="1:52">
      <c r="AJ152" s="16"/>
      <c r="AK152" s="16"/>
      <c r="AL152" s="16"/>
      <c r="AM152" s="16"/>
      <c r="AN152" s="16"/>
      <c r="AO152" s="16"/>
      <c r="AP152" s="16"/>
      <c r="AQ152" s="16"/>
      <c r="AR152" s="16"/>
      <c r="AS152" s="16"/>
      <c r="AT152" s="16"/>
      <c r="AU152" s="16"/>
      <c r="AV152" s="16"/>
      <c r="AW152" s="16"/>
      <c r="AX152" s="16"/>
      <c r="AY152" s="16"/>
      <c r="AZ152" s="16"/>
    </row>
    <row r="153" spans="1:52">
      <c r="AJ153" s="16"/>
      <c r="AK153" s="16"/>
      <c r="AL153" s="16"/>
      <c r="AM153" s="16"/>
      <c r="AN153" s="16"/>
      <c r="AO153" s="16"/>
      <c r="AP153" s="16"/>
      <c r="AQ153" s="16"/>
      <c r="AR153" s="16"/>
      <c r="AS153" s="16"/>
      <c r="AT153" s="16"/>
      <c r="AU153" s="16"/>
      <c r="AV153" s="16"/>
      <c r="AW153" s="16"/>
      <c r="AX153" s="16"/>
      <c r="AY153" s="16"/>
      <c r="AZ153" s="16"/>
    </row>
    <row r="154" spans="1:52">
      <c r="AJ154" s="16"/>
      <c r="AK154" s="16"/>
      <c r="AL154" s="16"/>
      <c r="AM154" s="16"/>
      <c r="AN154" s="16"/>
      <c r="AO154" s="16"/>
      <c r="AP154" s="16"/>
      <c r="AQ154" s="16"/>
      <c r="AR154" s="16"/>
      <c r="AS154" s="16"/>
      <c r="AT154" s="16"/>
      <c r="AU154" s="16"/>
      <c r="AV154" s="16"/>
      <c r="AW154" s="16"/>
      <c r="AX154" s="16"/>
      <c r="AY154" s="16"/>
      <c r="AZ154" s="16"/>
    </row>
    <row r="155" spans="1:52">
      <c r="AJ155" s="16"/>
      <c r="AK155" s="16"/>
      <c r="AL155" s="16"/>
      <c r="AM155" s="16"/>
      <c r="AN155" s="16"/>
      <c r="AO155" s="16"/>
      <c r="AP155" s="16"/>
      <c r="AQ155" s="16"/>
      <c r="AR155" s="16"/>
      <c r="AS155" s="16"/>
      <c r="AT155" s="16"/>
      <c r="AU155" s="16"/>
      <c r="AV155" s="16"/>
      <c r="AW155" s="16"/>
      <c r="AX155" s="16"/>
      <c r="AY155" s="16"/>
      <c r="AZ155" s="16"/>
    </row>
    <row r="156" spans="1:52">
      <c r="AJ156" s="16"/>
      <c r="AK156" s="16"/>
      <c r="AL156" s="16"/>
      <c r="AM156" s="16"/>
      <c r="AN156" s="16"/>
      <c r="AO156" s="16"/>
      <c r="AP156" s="16"/>
      <c r="AQ156" s="16"/>
      <c r="AR156" s="16"/>
      <c r="AS156" s="16"/>
      <c r="AT156" s="16"/>
      <c r="AU156" s="16"/>
      <c r="AV156" s="16"/>
      <c r="AW156" s="16"/>
      <c r="AX156" s="16"/>
      <c r="AY156" s="16"/>
      <c r="AZ156" s="16"/>
    </row>
    <row r="157" spans="1:52">
      <c r="AJ157" s="16"/>
      <c r="AK157" s="16"/>
      <c r="AL157" s="16"/>
      <c r="AM157" s="16"/>
      <c r="AN157" s="16"/>
      <c r="AO157" s="16"/>
      <c r="AP157" s="16"/>
      <c r="AQ157" s="16"/>
      <c r="AR157" s="16"/>
      <c r="AS157" s="16"/>
      <c r="AT157" s="16"/>
      <c r="AU157" s="16"/>
      <c r="AV157" s="16"/>
      <c r="AW157" s="16"/>
      <c r="AX157" s="16"/>
      <c r="AY157" s="16"/>
      <c r="AZ157" s="16"/>
    </row>
    <row r="158" spans="1:52">
      <c r="AJ158" s="16"/>
      <c r="AK158" s="16"/>
      <c r="AL158" s="16"/>
      <c r="AM158" s="16"/>
      <c r="AN158" s="16"/>
      <c r="AO158" s="16"/>
      <c r="AP158" s="16"/>
      <c r="AQ158" s="16"/>
      <c r="AR158" s="16"/>
      <c r="AS158" s="16"/>
      <c r="AT158" s="16"/>
      <c r="AU158" s="16"/>
      <c r="AV158" s="16"/>
      <c r="AW158" s="16"/>
      <c r="AX158" s="16"/>
      <c r="AY158" s="16"/>
      <c r="AZ158" s="16"/>
    </row>
    <row r="159" spans="1:52">
      <c r="AJ159" s="16"/>
      <c r="AK159" s="16"/>
      <c r="AL159" s="16"/>
      <c r="AM159" s="16"/>
      <c r="AN159" s="16"/>
      <c r="AO159" s="16"/>
      <c r="AP159" s="16"/>
      <c r="AQ159" s="16"/>
      <c r="AR159" s="16"/>
      <c r="AS159" s="16"/>
      <c r="AT159" s="16"/>
      <c r="AU159" s="16"/>
      <c r="AV159" s="16"/>
      <c r="AW159" s="16"/>
      <c r="AX159" s="16"/>
      <c r="AY159" s="16"/>
      <c r="AZ159" s="16"/>
    </row>
    <row r="160" spans="1:52">
      <c r="AJ160" s="16"/>
      <c r="AK160" s="16"/>
      <c r="AL160" s="16"/>
      <c r="AM160" s="16"/>
      <c r="AN160" s="16"/>
      <c r="AO160" s="16"/>
      <c r="AP160" s="16"/>
      <c r="AQ160" s="16"/>
      <c r="AR160" s="16"/>
      <c r="AS160" s="16"/>
      <c r="AT160" s="16"/>
      <c r="AU160" s="16"/>
      <c r="AV160" s="16"/>
      <c r="AW160" s="16"/>
      <c r="AX160" s="16"/>
      <c r="AY160" s="16"/>
      <c r="AZ160" s="16"/>
    </row>
    <row r="161" spans="36:52">
      <c r="AJ161" s="16"/>
      <c r="AK161" s="16"/>
      <c r="AL161" s="16"/>
      <c r="AM161" s="16"/>
      <c r="AN161" s="16"/>
      <c r="AO161" s="16"/>
      <c r="AP161" s="16"/>
      <c r="AQ161" s="16"/>
      <c r="AR161" s="16"/>
      <c r="AS161" s="16"/>
      <c r="AT161" s="16"/>
      <c r="AU161" s="16"/>
      <c r="AV161" s="16"/>
      <c r="AW161" s="16"/>
      <c r="AX161" s="16"/>
      <c r="AY161" s="16"/>
      <c r="AZ161" s="16"/>
    </row>
    <row r="162" spans="36:52">
      <c r="AJ162" s="16"/>
      <c r="AK162" s="16"/>
      <c r="AL162" s="16"/>
      <c r="AM162" s="16"/>
      <c r="AN162" s="16"/>
      <c r="AO162" s="16"/>
      <c r="AP162" s="16"/>
      <c r="AQ162" s="16"/>
      <c r="AR162" s="16"/>
      <c r="AS162" s="16"/>
      <c r="AT162" s="16"/>
      <c r="AU162" s="16"/>
      <c r="AV162" s="16"/>
      <c r="AW162" s="16"/>
      <c r="AX162" s="16"/>
      <c r="AY162" s="16"/>
      <c r="AZ162" s="16"/>
    </row>
    <row r="163" spans="36:52">
      <c r="AJ163" s="16"/>
      <c r="AK163" s="16"/>
      <c r="AL163" s="16"/>
      <c r="AM163" s="16"/>
      <c r="AN163" s="16"/>
      <c r="AO163" s="16"/>
      <c r="AP163" s="16"/>
      <c r="AQ163" s="16"/>
      <c r="AR163" s="16"/>
      <c r="AS163" s="16"/>
      <c r="AT163" s="16"/>
      <c r="AU163" s="16"/>
      <c r="AV163" s="16"/>
      <c r="AW163" s="16"/>
      <c r="AX163" s="16"/>
      <c r="AY163" s="16"/>
      <c r="AZ163" s="16"/>
    </row>
    <row r="164" spans="36:52">
      <c r="AJ164" s="16"/>
      <c r="AK164" s="16"/>
      <c r="AL164" s="16"/>
      <c r="AM164" s="16"/>
      <c r="AN164" s="16"/>
      <c r="AO164" s="16"/>
      <c r="AP164" s="16"/>
      <c r="AQ164" s="16"/>
      <c r="AR164" s="16"/>
      <c r="AS164" s="16"/>
      <c r="AT164" s="16"/>
      <c r="AU164" s="16"/>
      <c r="AV164" s="16"/>
      <c r="AW164" s="16"/>
      <c r="AX164" s="16"/>
      <c r="AY164" s="16"/>
      <c r="AZ164" s="16"/>
    </row>
    <row r="165" spans="36:52">
      <c r="AJ165" s="16"/>
      <c r="AK165" s="16"/>
      <c r="AL165" s="16"/>
      <c r="AM165" s="16"/>
      <c r="AN165" s="16"/>
      <c r="AO165" s="16"/>
      <c r="AP165" s="16"/>
      <c r="AQ165" s="16"/>
      <c r="AR165" s="16"/>
      <c r="AS165" s="16"/>
      <c r="AT165" s="16"/>
      <c r="AU165" s="16"/>
      <c r="AV165" s="16"/>
      <c r="AW165" s="16"/>
      <c r="AX165" s="16"/>
      <c r="AY165" s="16"/>
      <c r="AZ165" s="16"/>
    </row>
    <row r="166" spans="36:52">
      <c r="AJ166" s="16"/>
      <c r="AK166" s="16"/>
      <c r="AL166" s="16"/>
      <c r="AM166" s="16"/>
      <c r="AN166" s="16"/>
      <c r="AO166" s="16"/>
      <c r="AP166" s="16"/>
      <c r="AQ166" s="16"/>
      <c r="AR166" s="16"/>
      <c r="AS166" s="16"/>
      <c r="AT166" s="16"/>
      <c r="AU166" s="16"/>
      <c r="AV166" s="16"/>
      <c r="AW166" s="16"/>
      <c r="AX166" s="16"/>
      <c r="AY166" s="16"/>
      <c r="AZ166" s="16"/>
    </row>
    <row r="167" spans="36:52">
      <c r="AJ167" s="16"/>
      <c r="AK167" s="16"/>
      <c r="AL167" s="16"/>
      <c r="AM167" s="16"/>
      <c r="AN167" s="16"/>
      <c r="AO167" s="16"/>
      <c r="AP167" s="16"/>
      <c r="AQ167" s="16"/>
      <c r="AR167" s="16"/>
      <c r="AS167" s="16"/>
      <c r="AT167" s="16"/>
      <c r="AU167" s="16"/>
      <c r="AV167" s="16"/>
      <c r="AW167" s="16"/>
      <c r="AX167" s="16"/>
      <c r="AY167" s="16"/>
      <c r="AZ167" s="16"/>
    </row>
    <row r="168" spans="36:52">
      <c r="AJ168" s="16"/>
      <c r="AK168" s="16"/>
      <c r="AL168" s="16"/>
      <c r="AM168" s="16"/>
      <c r="AN168" s="16"/>
      <c r="AO168" s="16"/>
      <c r="AP168" s="16"/>
      <c r="AQ168" s="16"/>
      <c r="AR168" s="16"/>
      <c r="AS168" s="16"/>
      <c r="AT168" s="16"/>
      <c r="AU168" s="16"/>
      <c r="AV168" s="16"/>
      <c r="AW168" s="16"/>
      <c r="AX168" s="16"/>
      <c r="AY168" s="16"/>
      <c r="AZ168" s="16"/>
    </row>
    <row r="169" spans="36:52">
      <c r="AJ169" s="16"/>
      <c r="AK169" s="16"/>
      <c r="AL169" s="16"/>
      <c r="AM169" s="16"/>
      <c r="AN169" s="16"/>
      <c r="AO169" s="16"/>
      <c r="AP169" s="16"/>
      <c r="AQ169" s="16"/>
      <c r="AR169" s="16"/>
      <c r="AS169" s="16"/>
      <c r="AT169" s="16"/>
      <c r="AU169" s="16"/>
      <c r="AV169" s="16"/>
      <c r="AW169" s="16"/>
      <c r="AX169" s="16"/>
      <c r="AY169" s="16"/>
      <c r="AZ169" s="16"/>
    </row>
    <row r="170" spans="36:52">
      <c r="AJ170" s="16"/>
      <c r="AK170" s="16"/>
      <c r="AL170" s="16"/>
      <c r="AM170" s="16"/>
      <c r="AN170" s="16"/>
      <c r="AO170" s="16"/>
      <c r="AP170" s="16"/>
      <c r="AQ170" s="16"/>
      <c r="AR170" s="16"/>
      <c r="AS170" s="16"/>
      <c r="AT170" s="16"/>
      <c r="AU170" s="16"/>
      <c r="AV170" s="16"/>
      <c r="AW170" s="16"/>
      <c r="AX170" s="16"/>
      <c r="AY170" s="16"/>
      <c r="AZ170" s="16"/>
    </row>
    <row r="171" spans="36:52">
      <c r="AJ171" s="16"/>
      <c r="AK171" s="16"/>
      <c r="AL171" s="16"/>
      <c r="AM171" s="16"/>
      <c r="AN171" s="16"/>
      <c r="AO171" s="16"/>
      <c r="AP171" s="16"/>
      <c r="AQ171" s="16"/>
      <c r="AR171" s="16"/>
      <c r="AS171" s="16"/>
      <c r="AT171" s="16"/>
      <c r="AU171" s="16"/>
      <c r="AV171" s="16"/>
      <c r="AW171" s="16"/>
      <c r="AX171" s="16"/>
      <c r="AY171" s="16"/>
      <c r="AZ171" s="16"/>
    </row>
    <row r="172" spans="36:52">
      <c r="AJ172" s="16"/>
      <c r="AK172" s="16"/>
      <c r="AL172" s="16"/>
      <c r="AM172" s="16"/>
      <c r="AN172" s="16"/>
      <c r="AO172" s="16"/>
      <c r="AP172" s="16"/>
      <c r="AQ172" s="16"/>
      <c r="AR172" s="16"/>
      <c r="AS172" s="16"/>
      <c r="AT172" s="16"/>
      <c r="AU172" s="16"/>
      <c r="AV172" s="16"/>
      <c r="AW172" s="16"/>
      <c r="AX172" s="16"/>
      <c r="AY172" s="16"/>
      <c r="AZ172" s="16"/>
    </row>
    <row r="173" spans="36:52">
      <c r="AJ173" s="16"/>
      <c r="AK173" s="16"/>
      <c r="AL173" s="16"/>
      <c r="AM173" s="16"/>
      <c r="AN173" s="16"/>
      <c r="AO173" s="16"/>
      <c r="AP173" s="16"/>
      <c r="AQ173" s="16"/>
      <c r="AR173" s="16"/>
      <c r="AS173" s="16"/>
      <c r="AT173" s="16"/>
      <c r="AU173" s="16"/>
      <c r="AV173" s="16"/>
      <c r="AW173" s="16"/>
      <c r="AX173" s="16"/>
      <c r="AY173" s="16"/>
      <c r="AZ173" s="16"/>
    </row>
    <row r="174" spans="36:52">
      <c r="AJ174" s="16"/>
      <c r="AK174" s="16"/>
      <c r="AL174" s="16"/>
      <c r="AM174" s="16"/>
      <c r="AN174" s="16"/>
      <c r="AO174" s="16"/>
      <c r="AP174" s="16"/>
      <c r="AQ174" s="16"/>
      <c r="AR174" s="16"/>
      <c r="AS174" s="16"/>
      <c r="AT174" s="16"/>
      <c r="AU174" s="16"/>
      <c r="AV174" s="16"/>
      <c r="AW174" s="16"/>
      <c r="AX174" s="16"/>
      <c r="AY174" s="16"/>
      <c r="AZ174" s="16"/>
    </row>
    <row r="175" spans="36:52">
      <c r="AJ175" s="16"/>
      <c r="AK175" s="16"/>
      <c r="AL175" s="16"/>
      <c r="AM175" s="16"/>
      <c r="AN175" s="16"/>
      <c r="AO175" s="16"/>
      <c r="AP175" s="16"/>
      <c r="AQ175" s="16"/>
      <c r="AR175" s="16"/>
      <c r="AS175" s="16"/>
      <c r="AT175" s="16"/>
      <c r="AU175" s="16"/>
      <c r="AV175" s="16"/>
      <c r="AW175" s="16"/>
      <c r="AX175" s="16"/>
      <c r="AY175" s="16"/>
      <c r="AZ175" s="16"/>
    </row>
    <row r="176" spans="36:52">
      <c r="AJ176" s="16"/>
      <c r="AK176" s="16"/>
      <c r="AL176" s="16"/>
      <c r="AM176" s="16"/>
      <c r="AN176" s="16"/>
      <c r="AO176" s="16"/>
      <c r="AP176" s="16"/>
      <c r="AQ176" s="16"/>
      <c r="AR176" s="16"/>
      <c r="AS176" s="16"/>
      <c r="AT176" s="16"/>
      <c r="AU176" s="16"/>
      <c r="AV176" s="16"/>
      <c r="AW176" s="16"/>
      <c r="AX176" s="16"/>
      <c r="AY176" s="16"/>
      <c r="AZ176" s="16"/>
    </row>
    <row r="177" spans="36:52">
      <c r="AJ177" s="16"/>
      <c r="AK177" s="16"/>
      <c r="AL177" s="16"/>
      <c r="AM177" s="16"/>
      <c r="AN177" s="16"/>
      <c r="AO177" s="16"/>
      <c r="AP177" s="16"/>
      <c r="AQ177" s="16"/>
      <c r="AR177" s="16"/>
      <c r="AS177" s="16"/>
      <c r="AT177" s="16"/>
      <c r="AU177" s="16"/>
      <c r="AV177" s="16"/>
      <c r="AW177" s="16"/>
      <c r="AX177" s="16"/>
      <c r="AY177" s="16"/>
      <c r="AZ177" s="16"/>
    </row>
    <row r="178" spans="36:52">
      <c r="AJ178" s="16"/>
      <c r="AK178" s="16"/>
      <c r="AL178" s="16"/>
      <c r="AM178" s="16"/>
      <c r="AN178" s="16"/>
      <c r="AO178" s="16"/>
      <c r="AP178" s="16"/>
      <c r="AQ178" s="16"/>
      <c r="AR178" s="16"/>
      <c r="AS178" s="16"/>
      <c r="AT178" s="16"/>
      <c r="AU178" s="16"/>
      <c r="AV178" s="16"/>
      <c r="AW178" s="16"/>
      <c r="AX178" s="16"/>
      <c r="AY178" s="16"/>
      <c r="AZ178" s="16"/>
    </row>
    <row r="179" spans="36:52">
      <c r="AJ179" s="16"/>
      <c r="AK179" s="16"/>
      <c r="AL179" s="16"/>
      <c r="AM179" s="16"/>
      <c r="AN179" s="16"/>
      <c r="AO179" s="16"/>
      <c r="AP179" s="16"/>
      <c r="AQ179" s="16"/>
      <c r="AR179" s="16"/>
      <c r="AS179" s="16"/>
      <c r="AT179" s="16"/>
      <c r="AU179" s="16"/>
      <c r="AV179" s="16"/>
      <c r="AW179" s="16"/>
      <c r="AX179" s="16"/>
      <c r="AY179" s="16"/>
      <c r="AZ179" s="16"/>
    </row>
    <row r="180" spans="36:52">
      <c r="AJ180" s="16"/>
      <c r="AK180" s="16"/>
      <c r="AL180" s="16"/>
      <c r="AM180" s="16"/>
      <c r="AN180" s="16"/>
      <c r="AO180" s="16"/>
      <c r="AP180" s="16"/>
      <c r="AQ180" s="16"/>
      <c r="AR180" s="16"/>
      <c r="AS180" s="16"/>
      <c r="AT180" s="16"/>
      <c r="AU180" s="16"/>
      <c r="AV180" s="16"/>
      <c r="AW180" s="16"/>
      <c r="AX180" s="16"/>
      <c r="AY180" s="16"/>
      <c r="AZ180" s="16"/>
    </row>
    <row r="181" spans="36:52">
      <c r="AJ181" s="16"/>
      <c r="AK181" s="16"/>
      <c r="AL181" s="16"/>
      <c r="AM181" s="16"/>
      <c r="AN181" s="16"/>
      <c r="AO181" s="16"/>
      <c r="AP181" s="16"/>
      <c r="AQ181" s="16"/>
      <c r="AR181" s="16"/>
      <c r="AS181" s="16"/>
      <c r="AT181" s="16"/>
      <c r="AU181" s="16"/>
      <c r="AV181" s="16"/>
      <c r="AW181" s="16"/>
      <c r="AX181" s="16"/>
      <c r="AY181" s="16"/>
      <c r="AZ181" s="16"/>
    </row>
    <row r="182" spans="36:52">
      <c r="AJ182" s="16"/>
      <c r="AK182" s="16"/>
      <c r="AL182" s="16"/>
      <c r="AM182" s="16"/>
      <c r="AN182" s="16"/>
      <c r="AO182" s="16"/>
      <c r="AP182" s="16"/>
      <c r="AQ182" s="16"/>
      <c r="AR182" s="16"/>
      <c r="AS182" s="16"/>
      <c r="AT182" s="16"/>
      <c r="AU182" s="16"/>
      <c r="AV182" s="16"/>
      <c r="AW182" s="16"/>
      <c r="AX182" s="16"/>
      <c r="AY182" s="16"/>
      <c r="AZ182" s="16"/>
    </row>
    <row r="183" spans="36:52">
      <c r="AJ183" s="16"/>
      <c r="AK183" s="16"/>
      <c r="AL183" s="16"/>
      <c r="AM183" s="16"/>
      <c r="AN183" s="16"/>
      <c r="AO183" s="16"/>
      <c r="AP183" s="16"/>
      <c r="AQ183" s="16"/>
      <c r="AR183" s="16"/>
      <c r="AS183" s="16"/>
      <c r="AT183" s="16"/>
      <c r="AU183" s="16"/>
      <c r="AV183" s="16"/>
      <c r="AW183" s="16"/>
      <c r="AX183" s="16"/>
      <c r="AY183" s="16"/>
      <c r="AZ183" s="16"/>
    </row>
    <row r="184" spans="36:52">
      <c r="AJ184" s="16"/>
      <c r="AK184" s="16"/>
      <c r="AL184" s="16"/>
      <c r="AM184" s="16"/>
      <c r="AN184" s="16"/>
      <c r="AO184" s="16"/>
      <c r="AP184" s="16"/>
      <c r="AQ184" s="16"/>
      <c r="AR184" s="16"/>
      <c r="AS184" s="16"/>
      <c r="AT184" s="16"/>
      <c r="AU184" s="16"/>
      <c r="AV184" s="16"/>
      <c r="AW184" s="16"/>
      <c r="AX184" s="16"/>
      <c r="AY184" s="16"/>
      <c r="AZ184" s="16"/>
    </row>
    <row r="185" spans="36:52">
      <c r="AJ185" s="16"/>
      <c r="AK185" s="16"/>
      <c r="AL185" s="16"/>
      <c r="AM185" s="16"/>
      <c r="AN185" s="16"/>
      <c r="AO185" s="16"/>
      <c r="AP185" s="16"/>
      <c r="AQ185" s="16"/>
      <c r="AR185" s="16"/>
      <c r="AS185" s="16"/>
      <c r="AT185" s="16"/>
      <c r="AU185" s="16"/>
      <c r="AV185" s="16"/>
      <c r="AW185" s="16"/>
      <c r="AX185" s="16"/>
      <c r="AY185" s="16"/>
      <c r="AZ185" s="16"/>
    </row>
    <row r="186" spans="36:52">
      <c r="AJ186" s="16"/>
      <c r="AK186" s="16"/>
      <c r="AL186" s="16"/>
      <c r="AM186" s="16"/>
      <c r="AN186" s="16"/>
      <c r="AO186" s="16"/>
      <c r="AP186" s="16"/>
      <c r="AQ186" s="16"/>
      <c r="AR186" s="16"/>
      <c r="AS186" s="16"/>
      <c r="AT186" s="16"/>
      <c r="AU186" s="16"/>
      <c r="AV186" s="16"/>
      <c r="AW186" s="16"/>
      <c r="AX186" s="16"/>
      <c r="AY186" s="16"/>
      <c r="AZ186" s="16"/>
    </row>
    <row r="187" spans="36:52">
      <c r="AJ187" s="16"/>
      <c r="AK187" s="16"/>
      <c r="AL187" s="16"/>
      <c r="AM187" s="16"/>
      <c r="AN187" s="16"/>
      <c r="AO187" s="16"/>
      <c r="AP187" s="16"/>
      <c r="AQ187" s="16"/>
      <c r="AR187" s="16"/>
      <c r="AS187" s="16"/>
      <c r="AT187" s="16"/>
      <c r="AU187" s="16"/>
      <c r="AV187" s="16"/>
      <c r="AW187" s="16"/>
      <c r="AX187" s="16"/>
      <c r="AY187" s="16"/>
      <c r="AZ187" s="16"/>
    </row>
    <row r="188" spans="36:52">
      <c r="AJ188" s="16"/>
      <c r="AK188" s="16"/>
      <c r="AL188" s="16"/>
      <c r="AM188" s="16"/>
      <c r="AN188" s="16"/>
      <c r="AO188" s="16"/>
      <c r="AP188" s="16"/>
      <c r="AQ188" s="16"/>
      <c r="AR188" s="16"/>
      <c r="AS188" s="16"/>
      <c r="AT188" s="16"/>
      <c r="AU188" s="16"/>
      <c r="AV188" s="16"/>
      <c r="AW188" s="16"/>
      <c r="AX188" s="16"/>
      <c r="AY188" s="16"/>
      <c r="AZ188" s="16"/>
    </row>
    <row r="189" spans="36:52">
      <c r="AJ189" s="16"/>
      <c r="AK189" s="16"/>
      <c r="AL189" s="16"/>
      <c r="AM189" s="16"/>
      <c r="AN189" s="16"/>
      <c r="AO189" s="16"/>
      <c r="AP189" s="16"/>
      <c r="AQ189" s="16"/>
      <c r="AR189" s="16"/>
      <c r="AS189" s="16"/>
      <c r="AT189" s="16"/>
      <c r="AU189" s="16"/>
      <c r="AV189" s="16"/>
      <c r="AW189" s="16"/>
      <c r="AX189" s="16"/>
      <c r="AY189" s="16"/>
      <c r="AZ189" s="16"/>
    </row>
    <row r="190" spans="36:52">
      <c r="AJ190" s="16"/>
      <c r="AK190" s="16"/>
      <c r="AL190" s="16"/>
      <c r="AM190" s="16"/>
      <c r="AN190" s="16"/>
      <c r="AO190" s="16"/>
      <c r="AP190" s="16"/>
      <c r="AQ190" s="16"/>
      <c r="AR190" s="16"/>
      <c r="AS190" s="16"/>
      <c r="AT190" s="16"/>
      <c r="AU190" s="16"/>
      <c r="AV190" s="16"/>
      <c r="AW190" s="16"/>
      <c r="AX190" s="16"/>
      <c r="AY190" s="16"/>
      <c r="AZ190" s="16"/>
    </row>
    <row r="191" spans="36:52">
      <c r="AJ191" s="16"/>
      <c r="AK191" s="16"/>
      <c r="AL191" s="16"/>
      <c r="AM191" s="16"/>
      <c r="AN191" s="16"/>
      <c r="AO191" s="16"/>
      <c r="AP191" s="16"/>
      <c r="AQ191" s="16"/>
      <c r="AR191" s="16"/>
      <c r="AS191" s="16"/>
      <c r="AT191" s="16"/>
      <c r="AU191" s="16"/>
      <c r="AV191" s="16"/>
      <c r="AW191" s="16"/>
      <c r="AX191" s="16"/>
      <c r="AY191" s="16"/>
      <c r="AZ191" s="16"/>
    </row>
    <row r="192" spans="36:52">
      <c r="AJ192" s="16"/>
      <c r="AK192" s="16"/>
      <c r="AL192" s="16"/>
      <c r="AM192" s="16"/>
      <c r="AN192" s="16"/>
      <c r="AO192" s="16"/>
      <c r="AP192" s="16"/>
      <c r="AQ192" s="16"/>
      <c r="AR192" s="16"/>
      <c r="AS192" s="16"/>
      <c r="AT192" s="16"/>
      <c r="AU192" s="16"/>
      <c r="AV192" s="16"/>
      <c r="AW192" s="16"/>
      <c r="AX192" s="16"/>
      <c r="AY192" s="16"/>
      <c r="AZ192" s="16"/>
    </row>
    <row r="193" spans="36:52">
      <c r="AJ193" s="16"/>
      <c r="AK193" s="16"/>
      <c r="AL193" s="16"/>
      <c r="AM193" s="16"/>
      <c r="AN193" s="16"/>
      <c r="AO193" s="16"/>
      <c r="AP193" s="16"/>
      <c r="AQ193" s="16"/>
      <c r="AR193" s="16"/>
      <c r="AS193" s="16"/>
      <c r="AT193" s="16"/>
      <c r="AU193" s="16"/>
      <c r="AV193" s="16"/>
      <c r="AW193" s="16"/>
      <c r="AX193" s="16"/>
      <c r="AY193" s="16"/>
      <c r="AZ193" s="16"/>
    </row>
    <row r="194" spans="36:52">
      <c r="AJ194" s="16"/>
      <c r="AK194" s="16"/>
      <c r="AL194" s="16"/>
      <c r="AM194" s="16"/>
      <c r="AN194" s="16"/>
      <c r="AO194" s="16"/>
      <c r="AP194" s="16"/>
      <c r="AQ194" s="16"/>
      <c r="AR194" s="16"/>
      <c r="AS194" s="16"/>
      <c r="AT194" s="16"/>
      <c r="AU194" s="16"/>
      <c r="AV194" s="16"/>
      <c r="AW194" s="16"/>
      <c r="AX194" s="16"/>
      <c r="AY194" s="16"/>
      <c r="AZ194" s="16"/>
    </row>
  </sheetData>
  <pageMargins left="0.75" right="0.75" top="1" bottom="1" header="0.5" footer="0.5"/>
  <pageSetup paperSize="9" orientation="portrait" horizontalDpi="4294967292" verticalDpi="4294967292"/>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M262"/>
  <sheetViews>
    <sheetView workbookViewId="0">
      <pane xSplit="1" ySplit="3" topLeftCell="B4" activePane="bottomRight" state="frozen"/>
      <selection activeCell="E3" sqref="E3"/>
      <selection pane="topRight" activeCell="E3" sqref="E3"/>
      <selection pane="bottomLeft" activeCell="E3" sqref="E3"/>
      <selection pane="bottomRight" activeCell="K47" sqref="K47"/>
    </sheetView>
  </sheetViews>
  <sheetFormatPr defaultColWidth="8.85546875" defaultRowHeight="12.75"/>
  <cols>
    <col min="1" max="1" width="44.85546875" style="3" customWidth="1"/>
    <col min="2" max="4" width="10.85546875" style="104" customWidth="1"/>
    <col min="5" max="5" width="11.140625" style="104" customWidth="1"/>
    <col min="6" max="6" width="12.42578125" style="105" bestFit="1" customWidth="1"/>
    <col min="7" max="11" width="12.42578125" style="103" bestFit="1" customWidth="1"/>
    <col min="12" max="16384" width="8.85546875" style="3"/>
  </cols>
  <sheetData>
    <row r="1" spans="1:11" s="22" customFormat="1" ht="15" customHeight="1">
      <c r="A1" s="277" t="s">
        <v>336</v>
      </c>
      <c r="B1" s="71">
        <v>2012</v>
      </c>
      <c r="C1" s="71">
        <v>2013</v>
      </c>
      <c r="D1" s="71">
        <v>2014</v>
      </c>
      <c r="E1" s="71">
        <v>2015</v>
      </c>
      <c r="F1" s="69">
        <v>2016</v>
      </c>
      <c r="G1" s="69">
        <v>2017</v>
      </c>
      <c r="H1" s="69">
        <v>2018</v>
      </c>
      <c r="I1" s="69">
        <v>2019</v>
      </c>
      <c r="J1" s="69">
        <v>2020</v>
      </c>
      <c r="K1" s="69">
        <v>2021</v>
      </c>
    </row>
    <row r="2" spans="1:11" s="22" customFormat="1" ht="15" customHeight="1">
      <c r="A2" s="277" t="s">
        <v>337</v>
      </c>
      <c r="B2" s="73" t="s">
        <v>89</v>
      </c>
      <c r="C2" s="73" t="s">
        <v>89</v>
      </c>
      <c r="D2" s="73" t="s">
        <v>89</v>
      </c>
      <c r="E2" s="73" t="s">
        <v>89</v>
      </c>
      <c r="F2" s="72" t="s">
        <v>90</v>
      </c>
      <c r="G2" s="72" t="s">
        <v>90</v>
      </c>
      <c r="H2" s="72" t="s">
        <v>90</v>
      </c>
      <c r="I2" s="72" t="s">
        <v>90</v>
      </c>
      <c r="J2" s="72" t="s">
        <v>90</v>
      </c>
      <c r="K2" s="72" t="s">
        <v>90</v>
      </c>
    </row>
    <row r="3" spans="1:11" s="26" customFormat="1">
      <c r="A3" s="392" t="s">
        <v>338</v>
      </c>
      <c r="B3" s="74" t="s">
        <v>93</v>
      </c>
      <c r="C3" s="74" t="s">
        <v>93</v>
      </c>
      <c r="D3" s="74" t="s">
        <v>93</v>
      </c>
      <c r="E3" s="74" t="s">
        <v>94</v>
      </c>
      <c r="F3" s="135" t="s">
        <v>94</v>
      </c>
      <c r="G3" s="135" t="s">
        <v>94</v>
      </c>
      <c r="H3" s="135" t="s">
        <v>94</v>
      </c>
      <c r="I3" s="135" t="s">
        <v>94</v>
      </c>
      <c r="J3" s="135" t="s">
        <v>94</v>
      </c>
      <c r="K3" s="135" t="s">
        <v>94</v>
      </c>
    </row>
    <row r="4" spans="1:11">
      <c r="A4" s="114"/>
      <c r="B4" s="74"/>
      <c r="C4" s="74"/>
      <c r="D4" s="74"/>
      <c r="E4" s="74"/>
      <c r="F4" s="135"/>
      <c r="G4" s="135"/>
      <c r="H4" s="135"/>
      <c r="I4" s="135"/>
      <c r="J4" s="135"/>
      <c r="K4" s="135"/>
    </row>
    <row r="5" spans="1:11" s="4" customFormat="1">
      <c r="A5" s="278" t="s">
        <v>339</v>
      </c>
      <c r="B5" s="176">
        <f>B7+B11</f>
        <v>835.04778999999996</v>
      </c>
      <c r="C5" s="176">
        <f>C7+C11</f>
        <v>96.951260000000005</v>
      </c>
      <c r="D5" s="176">
        <f>D7+D11</f>
        <v>-174.04050000000001</v>
      </c>
      <c r="E5" s="176">
        <f>E7+E11</f>
        <v>-192</v>
      </c>
      <c r="F5" s="175">
        <v>-1847.2</v>
      </c>
      <c r="G5" s="175">
        <v>-1937.4</v>
      </c>
      <c r="H5" s="175">
        <v>-2351.1</v>
      </c>
      <c r="I5" s="175">
        <v>-2061.6999999999998</v>
      </c>
      <c r="J5" s="175">
        <v>-1959.2</v>
      </c>
      <c r="K5" s="175">
        <v>-1959.2</v>
      </c>
    </row>
    <row r="6" spans="1:11" s="9" customFormat="1">
      <c r="A6" s="340"/>
      <c r="B6" s="177"/>
      <c r="C6" s="177"/>
      <c r="D6" s="177"/>
      <c r="E6" s="177"/>
      <c r="F6" s="170"/>
      <c r="G6" s="170"/>
      <c r="H6" s="170"/>
      <c r="I6" s="170"/>
      <c r="J6" s="170"/>
      <c r="K6" s="170"/>
    </row>
    <row r="7" spans="1:11" s="4" customFormat="1">
      <c r="A7" s="808" t="s">
        <v>334</v>
      </c>
      <c r="B7" s="809">
        <v>835.04778999999996</v>
      </c>
      <c r="C7" s="809">
        <v>96.951260000000005</v>
      </c>
      <c r="D7" s="809">
        <v>-174.04050000000001</v>
      </c>
      <c r="E7" s="809">
        <v>-192</v>
      </c>
      <c r="F7" s="810">
        <v>-1847.2</v>
      </c>
      <c r="G7" s="810">
        <v>-1937.4</v>
      </c>
      <c r="H7" s="810">
        <v>-2351.1</v>
      </c>
      <c r="I7" s="810">
        <v>-2061.6999999999998</v>
      </c>
      <c r="J7" s="810">
        <v>-1959.2</v>
      </c>
      <c r="K7" s="810">
        <v>-1959.2</v>
      </c>
    </row>
    <row r="8" spans="1:11" s="9" customFormat="1">
      <c r="A8" s="338" t="s">
        <v>340</v>
      </c>
      <c r="B8" s="178"/>
      <c r="C8" s="178"/>
      <c r="D8" s="178"/>
      <c r="E8" s="178">
        <v>-124.1</v>
      </c>
      <c r="F8" s="171">
        <v>-1784.6</v>
      </c>
      <c r="G8" s="171">
        <v>-1873.6</v>
      </c>
      <c r="H8" s="171">
        <v>-2283.6999999999998</v>
      </c>
      <c r="I8" s="171">
        <v>-1991.9</v>
      </c>
      <c r="J8" s="171">
        <v>-1888.8</v>
      </c>
      <c r="K8" s="171">
        <v>-1888.8</v>
      </c>
    </row>
    <row r="9" spans="1:11">
      <c r="A9" s="114" t="s">
        <v>341</v>
      </c>
      <c r="B9" s="179">
        <v>835.04778999999996</v>
      </c>
      <c r="C9" s="179">
        <v>96.95</v>
      </c>
      <c r="D9" s="179">
        <v>-174.04</v>
      </c>
      <c r="E9" s="179">
        <v>-68</v>
      </c>
      <c r="F9" s="173">
        <v>-62.6</v>
      </c>
      <c r="G9" s="173">
        <v>-63.8</v>
      </c>
      <c r="H9" s="173">
        <v>-67.400000000000006</v>
      </c>
      <c r="I9" s="173">
        <v>-69.8</v>
      </c>
      <c r="J9" s="173">
        <v>-70.400000000000006</v>
      </c>
      <c r="K9" s="173">
        <v>-70.400000000000006</v>
      </c>
    </row>
    <row r="10" spans="1:11">
      <c r="A10" s="114"/>
      <c r="B10" s="179"/>
      <c r="C10" s="179"/>
      <c r="D10" s="179"/>
      <c r="E10" s="179"/>
      <c r="F10" s="173"/>
      <c r="G10" s="173"/>
      <c r="H10" s="173"/>
      <c r="I10" s="173"/>
      <c r="J10" s="173"/>
      <c r="K10" s="173"/>
    </row>
    <row r="11" spans="1:11" s="4" customFormat="1">
      <c r="A11" s="808" t="s">
        <v>335</v>
      </c>
      <c r="B11" s="811">
        <v>0</v>
      </c>
      <c r="C11" s="811">
        <v>0</v>
      </c>
      <c r="D11" s="811">
        <v>0</v>
      </c>
      <c r="E11" s="811">
        <v>0</v>
      </c>
      <c r="F11" s="812">
        <v>0</v>
      </c>
      <c r="G11" s="812">
        <v>0</v>
      </c>
      <c r="H11" s="812">
        <v>0</v>
      </c>
      <c r="I11" s="812">
        <v>0</v>
      </c>
      <c r="J11" s="812">
        <v>0</v>
      </c>
      <c r="K11" s="812">
        <v>0</v>
      </c>
    </row>
    <row r="12" spans="1:11">
      <c r="A12" s="114"/>
      <c r="B12" s="181" t="s">
        <v>128</v>
      </c>
      <c r="C12" s="181" t="s">
        <v>128</v>
      </c>
      <c r="D12" s="181" t="s">
        <v>128</v>
      </c>
      <c r="E12" s="181" t="s">
        <v>128</v>
      </c>
      <c r="F12" s="180" t="s">
        <v>128</v>
      </c>
      <c r="G12" s="180" t="s">
        <v>128</v>
      </c>
      <c r="H12" s="180" t="s">
        <v>128</v>
      </c>
      <c r="I12" s="180" t="s">
        <v>128</v>
      </c>
      <c r="J12" s="180" t="s">
        <v>128</v>
      </c>
      <c r="K12" s="180" t="s">
        <v>128</v>
      </c>
    </row>
    <row r="13" spans="1:11" s="4" customFormat="1">
      <c r="A13" s="278" t="s">
        <v>342</v>
      </c>
      <c r="B13" s="176">
        <f>B15+B27</f>
        <v>1359</v>
      </c>
      <c r="C13" s="176">
        <f>C15+C27</f>
        <v>3375</v>
      </c>
      <c r="D13" s="176">
        <f>D15+D27</f>
        <v>3405</v>
      </c>
      <c r="E13" s="176">
        <v>2299.8000000000002</v>
      </c>
      <c r="F13" s="175">
        <v>2029.6</v>
      </c>
      <c r="G13" s="175">
        <v>1838.6</v>
      </c>
      <c r="H13" s="175">
        <v>1839.6</v>
      </c>
      <c r="I13" s="175">
        <v>1570.3</v>
      </c>
      <c r="J13" s="175">
        <v>1215.0999999999999</v>
      </c>
      <c r="K13" s="175">
        <v>699.8</v>
      </c>
    </row>
    <row r="14" spans="1:11" s="9" customFormat="1">
      <c r="A14" s="340"/>
      <c r="B14" s="170"/>
      <c r="C14" s="170"/>
      <c r="D14" s="170"/>
      <c r="E14" s="170"/>
      <c r="F14" s="170"/>
      <c r="G14" s="170"/>
      <c r="H14" s="170"/>
      <c r="I14" s="170"/>
      <c r="J14" s="170"/>
      <c r="K14" s="170"/>
    </row>
    <row r="15" spans="1:11" s="4" customFormat="1">
      <c r="A15" s="808" t="s">
        <v>334</v>
      </c>
      <c r="B15" s="809">
        <v>1197.0999999999999</v>
      </c>
      <c r="C15" s="809">
        <v>3031.5</v>
      </c>
      <c r="D15" s="809">
        <v>2983.2</v>
      </c>
      <c r="E15" s="809">
        <v>1984.8</v>
      </c>
      <c r="F15" s="810">
        <v>-1502</v>
      </c>
      <c r="G15" s="810">
        <v>155.6</v>
      </c>
      <c r="H15" s="810">
        <v>1246.4000000000001</v>
      </c>
      <c r="I15" s="810">
        <v>990.5</v>
      </c>
      <c r="J15" s="810">
        <v>1564.4</v>
      </c>
      <c r="K15" s="810">
        <v>2836.7</v>
      </c>
    </row>
    <row r="16" spans="1:11">
      <c r="A16" s="114" t="s">
        <v>343</v>
      </c>
      <c r="B16" s="179">
        <v>997.1</v>
      </c>
      <c r="C16" s="179">
        <v>2726.5</v>
      </c>
      <c r="D16" s="179">
        <v>2983.2</v>
      </c>
      <c r="E16" s="179">
        <v>1984.8</v>
      </c>
      <c r="F16" s="173">
        <v>-1502</v>
      </c>
      <c r="G16" s="173">
        <v>155.6</v>
      </c>
      <c r="H16" s="173">
        <v>1246.4000000000001</v>
      </c>
      <c r="I16" s="173">
        <v>990.5</v>
      </c>
      <c r="J16" s="173">
        <v>1564.4</v>
      </c>
      <c r="K16" s="173">
        <v>2836.7</v>
      </c>
    </row>
    <row r="17" spans="1:13" hidden="1">
      <c r="A17" s="114" t="s">
        <v>426</v>
      </c>
      <c r="B17" s="179">
        <v>4076.9</v>
      </c>
      <c r="C17" s="179">
        <v>6914.6</v>
      </c>
      <c r="D17" s="179">
        <v>8704.2999999999993</v>
      </c>
      <c r="E17" s="179">
        <v>11103.8</v>
      </c>
      <c r="F17" s="173">
        <v>8150</v>
      </c>
      <c r="G17" s="173">
        <v>8323.5</v>
      </c>
      <c r="H17" s="173">
        <v>9085</v>
      </c>
      <c r="I17" s="173">
        <v>5490.2</v>
      </c>
      <c r="J17" s="173">
        <v>5543.2</v>
      </c>
      <c r="K17" s="173">
        <v>5098.8</v>
      </c>
      <c r="L17" s="482"/>
    </row>
    <row r="18" spans="1:13" hidden="1">
      <c r="A18" s="114" t="s">
        <v>427</v>
      </c>
      <c r="B18" s="179">
        <v>3079.8</v>
      </c>
      <c r="C18" s="179">
        <v>4188.1000000000004</v>
      </c>
      <c r="D18" s="179">
        <v>5721.1</v>
      </c>
      <c r="E18" s="179">
        <v>9119</v>
      </c>
      <c r="F18" s="173">
        <v>9652</v>
      </c>
      <c r="G18" s="173">
        <v>8167.9</v>
      </c>
      <c r="H18" s="173">
        <v>7838.6</v>
      </c>
      <c r="I18" s="173">
        <v>4499.7</v>
      </c>
      <c r="J18" s="173">
        <v>3978.8</v>
      </c>
      <c r="K18" s="173">
        <v>2262.1999999999998</v>
      </c>
    </row>
    <row r="19" spans="1:13">
      <c r="A19" s="114" t="s">
        <v>346</v>
      </c>
      <c r="B19" s="179">
        <v>497.1</v>
      </c>
      <c r="C19" s="179">
        <v>1449.1</v>
      </c>
      <c r="D19" s="179">
        <v>1419.9</v>
      </c>
      <c r="E19" s="179">
        <v>1046.5</v>
      </c>
      <c r="F19" s="173">
        <v>-1938</v>
      </c>
      <c r="G19" s="173">
        <v>-62.1</v>
      </c>
      <c r="H19" s="173">
        <v>602.9</v>
      </c>
      <c r="I19" s="173">
        <v>-9.8000000000000007</v>
      </c>
      <c r="J19" s="173">
        <v>521.5</v>
      </c>
      <c r="K19" s="173">
        <v>898.8</v>
      </c>
      <c r="L19" s="482"/>
    </row>
    <row r="20" spans="1:13">
      <c r="A20" s="393" t="s">
        <v>434</v>
      </c>
      <c r="B20" s="179">
        <v>3470.2</v>
      </c>
      <c r="C20" s="179">
        <v>5498.9</v>
      </c>
      <c r="D20" s="179">
        <v>6784.3</v>
      </c>
      <c r="E20" s="179">
        <v>9674.4</v>
      </c>
      <c r="F20" s="173">
        <v>7250</v>
      </c>
      <c r="G20" s="173">
        <v>7423.5</v>
      </c>
      <c r="H20" s="173">
        <v>7785.01</v>
      </c>
      <c r="I20" s="173">
        <v>3990.2</v>
      </c>
      <c r="J20" s="173">
        <v>3493.2</v>
      </c>
      <c r="K20" s="173">
        <v>2898.8</v>
      </c>
    </row>
    <row r="21" spans="1:13">
      <c r="A21" s="393" t="s">
        <v>435</v>
      </c>
      <c r="B21" s="179">
        <v>2973.1</v>
      </c>
      <c r="C21" s="179">
        <v>4049.8</v>
      </c>
      <c r="D21" s="179">
        <v>5364.4</v>
      </c>
      <c r="E21" s="179">
        <v>8627.9</v>
      </c>
      <c r="F21" s="173">
        <v>9188</v>
      </c>
      <c r="G21" s="173">
        <v>7485.5</v>
      </c>
      <c r="H21" s="173">
        <v>7182.1</v>
      </c>
      <c r="I21" s="173">
        <v>4000</v>
      </c>
      <c r="J21" s="173">
        <v>2971.8</v>
      </c>
      <c r="K21" s="173">
        <v>2000</v>
      </c>
      <c r="M21" s="482"/>
    </row>
    <row r="22" spans="1:13">
      <c r="A22" s="114" t="s">
        <v>347</v>
      </c>
      <c r="B22" s="179">
        <v>500</v>
      </c>
      <c r="C22" s="179">
        <v>1277.4000000000001</v>
      </c>
      <c r="D22" s="179">
        <v>1563.3</v>
      </c>
      <c r="E22" s="179">
        <v>938.3</v>
      </c>
      <c r="F22" s="173">
        <v>436</v>
      </c>
      <c r="G22" s="173">
        <v>217.7</v>
      </c>
      <c r="H22" s="173">
        <v>643.6</v>
      </c>
      <c r="I22" s="173">
        <v>1000.3</v>
      </c>
      <c r="J22" s="173">
        <v>1042.9000000000001</v>
      </c>
      <c r="K22" s="173">
        <v>1937.9</v>
      </c>
    </row>
    <row r="23" spans="1:13">
      <c r="A23" s="393" t="s">
        <v>426</v>
      </c>
      <c r="B23" s="179">
        <v>606.70000000000005</v>
      </c>
      <c r="C23" s="179">
        <v>1415.7</v>
      </c>
      <c r="D23" s="179">
        <v>1920</v>
      </c>
      <c r="E23" s="179">
        <v>1429.4</v>
      </c>
      <c r="F23" s="173">
        <v>900</v>
      </c>
      <c r="G23" s="173">
        <v>900</v>
      </c>
      <c r="H23" s="173">
        <v>1300</v>
      </c>
      <c r="I23" s="173">
        <v>1500</v>
      </c>
      <c r="J23" s="173">
        <v>2050</v>
      </c>
      <c r="K23" s="173">
        <v>2200</v>
      </c>
    </row>
    <row r="24" spans="1:13">
      <c r="A24" s="393" t="s">
        <v>427</v>
      </c>
      <c r="B24" s="179">
        <v>106.7</v>
      </c>
      <c r="C24" s="179">
        <v>138.30000000000001</v>
      </c>
      <c r="D24" s="179">
        <v>356.7</v>
      </c>
      <c r="E24" s="179">
        <v>491.1</v>
      </c>
      <c r="F24" s="173">
        <v>464</v>
      </c>
      <c r="G24" s="173">
        <v>682.3</v>
      </c>
      <c r="H24" s="173">
        <v>656.4</v>
      </c>
      <c r="I24" s="173">
        <v>499.7</v>
      </c>
      <c r="J24" s="173">
        <v>1007.1</v>
      </c>
      <c r="K24" s="173">
        <v>262.2</v>
      </c>
    </row>
    <row r="25" spans="1:13">
      <c r="A25" s="114" t="s">
        <v>348</v>
      </c>
      <c r="B25" s="181">
        <v>200</v>
      </c>
      <c r="C25" s="181">
        <v>305</v>
      </c>
      <c r="D25" s="181" t="s">
        <v>128</v>
      </c>
      <c r="E25" s="181" t="s">
        <v>128</v>
      </c>
      <c r="F25" s="173" t="s">
        <v>128</v>
      </c>
      <c r="G25" s="173">
        <v>38</v>
      </c>
      <c r="H25" s="173" t="s">
        <v>128</v>
      </c>
      <c r="I25" s="173" t="s">
        <v>128</v>
      </c>
      <c r="J25" s="180" t="s">
        <v>128</v>
      </c>
      <c r="K25" s="180" t="s">
        <v>128</v>
      </c>
    </row>
    <row r="26" spans="1:13">
      <c r="A26" s="114"/>
      <c r="B26" s="179"/>
      <c r="C26" s="179"/>
      <c r="D26" s="179"/>
      <c r="E26" s="179"/>
      <c r="F26" s="173"/>
      <c r="G26" s="173"/>
      <c r="H26" s="173"/>
      <c r="I26" s="173"/>
      <c r="J26" s="173"/>
      <c r="K26" s="173"/>
    </row>
    <row r="27" spans="1:13" s="4" customFormat="1">
      <c r="A27" s="808" t="s">
        <v>335</v>
      </c>
      <c r="B27" s="809">
        <v>161.9</v>
      </c>
      <c r="C27" s="809">
        <v>343.5</v>
      </c>
      <c r="D27" s="809">
        <v>421.8</v>
      </c>
      <c r="E27" s="809">
        <v>315</v>
      </c>
      <c r="F27" s="810">
        <v>3531.6</v>
      </c>
      <c r="G27" s="810">
        <v>1683</v>
      </c>
      <c r="H27" s="810">
        <v>593.1</v>
      </c>
      <c r="I27" s="810">
        <v>579.79999999999995</v>
      </c>
      <c r="J27" s="810">
        <v>-349.3</v>
      </c>
      <c r="K27" s="813">
        <v>-2136.9</v>
      </c>
    </row>
    <row r="28" spans="1:13" s="8" customFormat="1">
      <c r="A28" s="114" t="s">
        <v>343</v>
      </c>
      <c r="B28" s="179" t="s">
        <v>128</v>
      </c>
      <c r="C28" s="179" t="s">
        <v>128</v>
      </c>
      <c r="D28" s="179" t="s">
        <v>128</v>
      </c>
      <c r="E28" s="179" t="s">
        <v>128</v>
      </c>
      <c r="F28" s="173">
        <v>2800</v>
      </c>
      <c r="G28" s="173">
        <v>1500</v>
      </c>
      <c r="H28" s="389" t="s">
        <v>128</v>
      </c>
      <c r="I28" s="173" t="s">
        <v>128</v>
      </c>
      <c r="J28" s="173" t="s">
        <v>128</v>
      </c>
      <c r="K28" s="391">
        <v>-1499.2</v>
      </c>
    </row>
    <row r="29" spans="1:13" hidden="1">
      <c r="A29" s="393" t="s">
        <v>344</v>
      </c>
      <c r="B29" s="179" t="s">
        <v>128</v>
      </c>
      <c r="C29" s="179" t="s">
        <v>128</v>
      </c>
      <c r="D29" s="179" t="s">
        <v>128</v>
      </c>
      <c r="E29" s="179" t="s">
        <v>128</v>
      </c>
      <c r="F29" s="173">
        <v>2800</v>
      </c>
      <c r="G29" s="173">
        <v>1500</v>
      </c>
      <c r="H29" s="173" t="s">
        <v>128</v>
      </c>
      <c r="I29" s="173" t="s">
        <v>128</v>
      </c>
      <c r="J29" s="173" t="s">
        <v>128</v>
      </c>
      <c r="K29" s="180" t="s">
        <v>128</v>
      </c>
    </row>
    <row r="30" spans="1:13" hidden="1">
      <c r="A30" s="393" t="s">
        <v>345</v>
      </c>
      <c r="B30" s="179" t="s">
        <v>128</v>
      </c>
      <c r="C30" s="179" t="s">
        <v>128</v>
      </c>
      <c r="D30" s="179" t="s">
        <v>128</v>
      </c>
      <c r="E30" s="179" t="s">
        <v>128</v>
      </c>
      <c r="F30" s="173" t="s">
        <v>128</v>
      </c>
      <c r="G30" s="173" t="s">
        <v>128</v>
      </c>
      <c r="H30" s="173" t="s">
        <v>128</v>
      </c>
      <c r="I30" s="173" t="s">
        <v>128</v>
      </c>
      <c r="J30" s="173" t="s">
        <v>128</v>
      </c>
      <c r="K30" s="180">
        <v>1499.2</v>
      </c>
    </row>
    <row r="31" spans="1:13">
      <c r="A31" s="114" t="s">
        <v>428</v>
      </c>
      <c r="B31" s="179" t="s">
        <v>128</v>
      </c>
      <c r="C31" s="179" t="s">
        <v>128</v>
      </c>
      <c r="D31" s="179" t="s">
        <v>128</v>
      </c>
      <c r="E31" s="179" t="s">
        <v>128</v>
      </c>
      <c r="F31" s="173">
        <v>2800</v>
      </c>
      <c r="G31" s="173">
        <v>1500</v>
      </c>
      <c r="H31" s="173" t="s">
        <v>128</v>
      </c>
      <c r="I31" s="173" t="s">
        <v>128</v>
      </c>
      <c r="J31" s="173" t="s">
        <v>128</v>
      </c>
      <c r="K31" s="180">
        <v>-1499.2</v>
      </c>
    </row>
    <row r="32" spans="1:13">
      <c r="A32" s="393" t="s">
        <v>426</v>
      </c>
      <c r="B32" s="179" t="s">
        <v>128</v>
      </c>
      <c r="C32" s="179" t="s">
        <v>128</v>
      </c>
      <c r="D32" s="179" t="s">
        <v>128</v>
      </c>
      <c r="E32" s="179" t="s">
        <v>128</v>
      </c>
      <c r="F32" s="173">
        <v>2800</v>
      </c>
      <c r="G32" s="173">
        <v>1500</v>
      </c>
      <c r="H32" s="173" t="s">
        <v>128</v>
      </c>
      <c r="I32" s="173" t="s">
        <v>128</v>
      </c>
      <c r="J32" s="173" t="s">
        <v>128</v>
      </c>
      <c r="K32" s="180" t="s">
        <v>128</v>
      </c>
    </row>
    <row r="33" spans="1:11">
      <c r="A33" s="393" t="s">
        <v>427</v>
      </c>
      <c r="B33" s="179" t="s">
        <v>128</v>
      </c>
      <c r="C33" s="179" t="s">
        <v>128</v>
      </c>
      <c r="D33" s="179" t="s">
        <v>128</v>
      </c>
      <c r="E33" s="179" t="s">
        <v>128</v>
      </c>
      <c r="F33" s="173" t="s">
        <v>128</v>
      </c>
      <c r="G33" s="173" t="s">
        <v>128</v>
      </c>
      <c r="H33" s="173" t="s">
        <v>128</v>
      </c>
      <c r="I33" s="173" t="s">
        <v>128</v>
      </c>
      <c r="J33" s="173" t="s">
        <v>128</v>
      </c>
      <c r="K33" s="180">
        <v>1499.2</v>
      </c>
    </row>
    <row r="34" spans="1:11" s="8" customFormat="1">
      <c r="A34" s="114" t="s">
        <v>349</v>
      </c>
      <c r="B34" s="179">
        <v>161.9</v>
      </c>
      <c r="C34" s="179">
        <v>343.5</v>
      </c>
      <c r="D34" s="179">
        <v>421.8</v>
      </c>
      <c r="E34" s="179">
        <v>315</v>
      </c>
      <c r="F34" s="173">
        <v>731.6</v>
      </c>
      <c r="G34" s="173">
        <v>183</v>
      </c>
      <c r="H34" s="173">
        <v>593.1</v>
      </c>
      <c r="I34" s="173">
        <v>579.79999999999995</v>
      </c>
      <c r="J34" s="173">
        <v>-349.3</v>
      </c>
      <c r="K34" s="173">
        <v>-637.70000000000005</v>
      </c>
    </row>
    <row r="35" spans="1:11" hidden="1">
      <c r="A35" s="393" t="s">
        <v>350</v>
      </c>
      <c r="B35" s="179">
        <v>326.2</v>
      </c>
      <c r="C35" s="179">
        <v>516.5</v>
      </c>
      <c r="D35" s="179">
        <v>610.1</v>
      </c>
      <c r="E35" s="179">
        <v>500</v>
      </c>
      <c r="F35" s="173">
        <v>930.1</v>
      </c>
      <c r="G35" s="390">
        <v>452.8</v>
      </c>
      <c r="H35" s="390">
        <v>890.4</v>
      </c>
      <c r="I35" s="390">
        <v>971.7</v>
      </c>
      <c r="J35" s="390">
        <v>842</v>
      </c>
      <c r="K35" s="390">
        <v>605.6</v>
      </c>
    </row>
    <row r="36" spans="1:11" hidden="1">
      <c r="A36" s="393" t="s">
        <v>345</v>
      </c>
      <c r="B36" s="179">
        <v>164.3</v>
      </c>
      <c r="C36" s="179">
        <v>173</v>
      </c>
      <c r="D36" s="179">
        <v>188.3</v>
      </c>
      <c r="E36" s="179">
        <v>185</v>
      </c>
      <c r="F36" s="173">
        <v>198.5</v>
      </c>
      <c r="G36" s="390">
        <v>269.8</v>
      </c>
      <c r="H36" s="390">
        <v>297.2</v>
      </c>
      <c r="I36" s="390">
        <v>391.9</v>
      </c>
      <c r="J36" s="390">
        <v>1191.3</v>
      </c>
      <c r="K36" s="390">
        <v>1243.2</v>
      </c>
    </row>
    <row r="37" spans="1:11">
      <c r="A37" s="114" t="s">
        <v>379</v>
      </c>
      <c r="B37" s="179">
        <v>214.8</v>
      </c>
      <c r="C37" s="179">
        <v>395.1</v>
      </c>
      <c r="D37" s="179">
        <v>477.5</v>
      </c>
      <c r="E37" s="179">
        <v>360.3</v>
      </c>
      <c r="F37" s="173">
        <v>765.5</v>
      </c>
      <c r="G37" s="390">
        <v>54.4</v>
      </c>
      <c r="H37" s="390">
        <v>40.799999999999997</v>
      </c>
      <c r="I37" s="390">
        <v>-16.600000000000001</v>
      </c>
      <c r="J37" s="390">
        <v>-809</v>
      </c>
      <c r="K37" s="390">
        <v>-809</v>
      </c>
    </row>
    <row r="38" spans="1:11">
      <c r="A38" s="393" t="s">
        <v>429</v>
      </c>
      <c r="B38" s="179">
        <v>326.2</v>
      </c>
      <c r="C38" s="179">
        <v>516.5</v>
      </c>
      <c r="D38" s="179">
        <v>610.1</v>
      </c>
      <c r="E38" s="179">
        <v>500</v>
      </c>
      <c r="F38" s="173">
        <v>930.1</v>
      </c>
      <c r="G38" s="390">
        <v>398.4</v>
      </c>
      <c r="H38" s="390">
        <v>849.6</v>
      </c>
      <c r="I38" s="390">
        <v>971.7</v>
      </c>
      <c r="J38" s="390">
        <v>842</v>
      </c>
      <c r="K38" s="390">
        <v>605.6</v>
      </c>
    </row>
    <row r="39" spans="1:11">
      <c r="A39" s="393" t="s">
        <v>427</v>
      </c>
      <c r="B39" s="179">
        <v>111.4</v>
      </c>
      <c r="C39" s="179">
        <v>121.4</v>
      </c>
      <c r="D39" s="179">
        <v>132.6</v>
      </c>
      <c r="E39" s="179">
        <v>139.69999999999999</v>
      </c>
      <c r="F39" s="173">
        <v>164.6</v>
      </c>
      <c r="G39" s="390">
        <v>269.8</v>
      </c>
      <c r="H39" s="390">
        <v>297.2</v>
      </c>
      <c r="I39" s="390">
        <v>391.9</v>
      </c>
      <c r="J39" s="390">
        <v>1191.3</v>
      </c>
      <c r="K39" s="390">
        <v>1243.2</v>
      </c>
    </row>
    <row r="40" spans="1:11">
      <c r="A40" s="114" t="s">
        <v>432</v>
      </c>
      <c r="B40" s="181">
        <v>16.100000000000001</v>
      </c>
      <c r="C40" s="181">
        <v>14.2</v>
      </c>
      <c r="D40" s="181">
        <v>14.2</v>
      </c>
      <c r="E40" s="181" t="s">
        <v>128</v>
      </c>
      <c r="F40" s="173" t="s">
        <v>128</v>
      </c>
      <c r="G40" s="390">
        <v>54.4</v>
      </c>
      <c r="H40" s="390">
        <v>40.799999999999997</v>
      </c>
      <c r="I40" s="390">
        <v>-16.600000000000001</v>
      </c>
      <c r="J40" s="390">
        <v>-809</v>
      </c>
      <c r="K40" s="390">
        <v>-809</v>
      </c>
    </row>
    <row r="41" spans="1:11">
      <c r="A41" s="393" t="s">
        <v>429</v>
      </c>
      <c r="B41" s="181" t="s">
        <v>128</v>
      </c>
      <c r="C41" s="181" t="s">
        <v>128</v>
      </c>
      <c r="D41" s="181" t="s">
        <v>128</v>
      </c>
      <c r="E41" s="181" t="s">
        <v>128</v>
      </c>
      <c r="F41" s="173" t="s">
        <v>128</v>
      </c>
      <c r="G41" s="390">
        <v>54.4</v>
      </c>
      <c r="H41" s="390">
        <v>40.799999999999997</v>
      </c>
      <c r="I41" s="180" t="s">
        <v>128</v>
      </c>
      <c r="J41" s="180" t="s">
        <v>128</v>
      </c>
      <c r="K41" s="180" t="s">
        <v>128</v>
      </c>
    </row>
    <row r="42" spans="1:11">
      <c r="A42" s="393" t="s">
        <v>427</v>
      </c>
      <c r="B42" s="179">
        <v>16.100000000000001</v>
      </c>
      <c r="C42" s="179">
        <v>14.2</v>
      </c>
      <c r="D42" s="179">
        <v>14.2</v>
      </c>
      <c r="E42" s="181" t="s">
        <v>128</v>
      </c>
      <c r="F42" s="173" t="s">
        <v>128</v>
      </c>
      <c r="G42" s="180" t="s">
        <v>128</v>
      </c>
      <c r="H42" s="180" t="s">
        <v>128</v>
      </c>
      <c r="I42" s="390">
        <v>16.600000000000001</v>
      </c>
      <c r="J42" s="390">
        <v>809</v>
      </c>
      <c r="K42" s="390">
        <v>809</v>
      </c>
    </row>
    <row r="43" spans="1:11">
      <c r="A43" s="114" t="s">
        <v>428</v>
      </c>
      <c r="B43" s="179">
        <v>36.799999999999997</v>
      </c>
      <c r="C43" s="179">
        <v>37.4</v>
      </c>
      <c r="D43" s="179">
        <v>41.5</v>
      </c>
      <c r="E43" s="179">
        <v>-45.3</v>
      </c>
      <c r="F43" s="173">
        <v>-33.9</v>
      </c>
      <c r="G43" s="180" t="s">
        <v>128</v>
      </c>
      <c r="H43" s="180" t="s">
        <v>128</v>
      </c>
      <c r="I43" s="180" t="s">
        <v>128</v>
      </c>
      <c r="J43" s="180" t="s">
        <v>128</v>
      </c>
      <c r="K43" s="180" t="s">
        <v>128</v>
      </c>
    </row>
    <row r="44" spans="1:11">
      <c r="A44" s="393" t="s">
        <v>429</v>
      </c>
      <c r="B44" s="179" t="s">
        <v>128</v>
      </c>
      <c r="C44" s="179" t="s">
        <v>128</v>
      </c>
      <c r="D44" s="179" t="s">
        <v>128</v>
      </c>
      <c r="E44" s="181" t="s">
        <v>128</v>
      </c>
      <c r="F44" s="173" t="s">
        <v>128</v>
      </c>
      <c r="G44" s="180" t="s">
        <v>128</v>
      </c>
      <c r="H44" s="180" t="s">
        <v>128</v>
      </c>
      <c r="I44" s="180" t="s">
        <v>128</v>
      </c>
      <c r="J44" s="180" t="s">
        <v>128</v>
      </c>
      <c r="K44" s="180" t="s">
        <v>128</v>
      </c>
    </row>
    <row r="45" spans="1:11">
      <c r="A45" s="393" t="s">
        <v>427</v>
      </c>
      <c r="B45" s="179">
        <v>36.799999999999997</v>
      </c>
      <c r="C45" s="179">
        <v>37.4</v>
      </c>
      <c r="D45" s="179">
        <v>41.5</v>
      </c>
      <c r="E45" s="179">
        <v>45.3</v>
      </c>
      <c r="F45" s="173">
        <v>33.9</v>
      </c>
      <c r="G45" s="389" t="s">
        <v>128</v>
      </c>
      <c r="H45" s="389" t="s">
        <v>128</v>
      </c>
      <c r="I45" s="389" t="s">
        <v>128</v>
      </c>
      <c r="J45" s="389" t="s">
        <v>128</v>
      </c>
      <c r="K45" s="389" t="s">
        <v>128</v>
      </c>
    </row>
    <row r="46" spans="1:11">
      <c r="A46" s="114"/>
      <c r="B46" s="179"/>
      <c r="C46" s="179"/>
      <c r="D46" s="179"/>
      <c r="E46" s="179"/>
      <c r="F46" s="173"/>
      <c r="G46" s="173"/>
      <c r="H46" s="173"/>
      <c r="I46" s="173"/>
      <c r="J46" s="173"/>
      <c r="K46" s="173"/>
    </row>
    <row r="47" spans="1:11" s="829" customFormat="1">
      <c r="A47" s="807" t="s">
        <v>677</v>
      </c>
      <c r="B47" s="82">
        <f t="shared" ref="B47:D47" si="0">B7+B11-B15-B27</f>
        <v>-523.95220999999992</v>
      </c>
      <c r="C47" s="82">
        <f t="shared" si="0"/>
        <v>-3278.0487400000002</v>
      </c>
      <c r="D47" s="82">
        <f t="shared" si="0"/>
        <v>-3579.0405000000001</v>
      </c>
      <c r="E47" s="82">
        <v>-2950.7</v>
      </c>
      <c r="F47" s="81">
        <v>-2120.4</v>
      </c>
      <c r="G47" s="81">
        <v>-1876.6</v>
      </c>
      <c r="H47" s="81">
        <v>-1839.1</v>
      </c>
      <c r="I47" s="81">
        <v>-1570.3</v>
      </c>
      <c r="J47" s="81">
        <v>-1215.0999999999999</v>
      </c>
      <c r="K47" s="81">
        <f>-699.3</f>
        <v>-699.3</v>
      </c>
    </row>
    <row r="48" spans="1:11">
      <c r="A48" s="114"/>
      <c r="B48" s="105"/>
      <c r="C48" s="105"/>
      <c r="D48" s="105"/>
      <c r="E48" s="105"/>
      <c r="F48" s="288"/>
      <c r="G48" s="288"/>
      <c r="H48" s="288"/>
      <c r="I48" s="288"/>
      <c r="J48" s="288"/>
    </row>
    <row r="49" spans="1:10" ht="20.25">
      <c r="A49" s="692" t="s">
        <v>484</v>
      </c>
      <c r="B49" s="105"/>
      <c r="C49" s="105"/>
      <c r="D49" s="105"/>
      <c r="E49" s="601"/>
      <c r="F49" s="288"/>
      <c r="G49" s="288"/>
      <c r="H49" s="288"/>
      <c r="I49" s="288"/>
      <c r="J49" s="288"/>
    </row>
    <row r="50" spans="1:10">
      <c r="A50" s="664" t="s">
        <v>336</v>
      </c>
      <c r="B50" s="105"/>
      <c r="C50" s="105"/>
      <c r="D50" s="105"/>
      <c r="E50" s="725"/>
      <c r="F50" s="665">
        <v>2016</v>
      </c>
      <c r="G50" s="665">
        <v>2017</v>
      </c>
      <c r="H50" s="665">
        <v>2018</v>
      </c>
      <c r="I50" s="665">
        <v>2019</v>
      </c>
      <c r="J50" s="665">
        <v>2020</v>
      </c>
    </row>
    <row r="51" spans="1:10" ht="25.5">
      <c r="A51" s="664" t="s">
        <v>337</v>
      </c>
      <c r="B51" s="105"/>
      <c r="C51" s="105"/>
      <c r="D51" s="105"/>
      <c r="E51" s="726"/>
      <c r="F51" s="666" t="s">
        <v>90</v>
      </c>
      <c r="G51" s="666" t="s">
        <v>90</v>
      </c>
      <c r="H51" s="666" t="s">
        <v>90</v>
      </c>
      <c r="I51" s="666" t="s">
        <v>90</v>
      </c>
      <c r="J51" s="666" t="s">
        <v>90</v>
      </c>
    </row>
    <row r="52" spans="1:10">
      <c r="A52" s="691" t="s">
        <v>338</v>
      </c>
      <c r="B52" s="105"/>
      <c r="C52" s="105"/>
      <c r="D52" s="105"/>
      <c r="E52" s="734"/>
      <c r="F52" s="708" t="s">
        <v>93</v>
      </c>
      <c r="G52" s="708" t="s">
        <v>93</v>
      </c>
      <c r="H52" s="708" t="s">
        <v>93</v>
      </c>
      <c r="I52" s="708" t="s">
        <v>93</v>
      </c>
      <c r="J52" s="708" t="s">
        <v>93</v>
      </c>
    </row>
    <row r="53" spans="1:10">
      <c r="A53" s="667"/>
      <c r="B53" s="105"/>
      <c r="C53" s="105"/>
      <c r="D53" s="105"/>
      <c r="E53" s="734"/>
      <c r="F53" s="708"/>
      <c r="G53" s="708"/>
      <c r="H53" s="708"/>
      <c r="I53" s="708"/>
      <c r="J53" s="708"/>
    </row>
    <row r="54" spans="1:10">
      <c r="A54" s="669" t="s">
        <v>488</v>
      </c>
      <c r="B54" s="602"/>
      <c r="C54" s="602"/>
      <c r="D54" s="602"/>
      <c r="E54" s="735"/>
      <c r="F54" s="709">
        <v>-82.859870000000001</v>
      </c>
      <c r="G54" s="709">
        <v>-83.632835999999998</v>
      </c>
      <c r="H54" s="709">
        <v>-84.745800000000003</v>
      </c>
      <c r="I54" s="709">
        <v>-133.58428900000001</v>
      </c>
      <c r="J54" s="709">
        <v>582.67001000000005</v>
      </c>
    </row>
    <row r="55" spans="1:10">
      <c r="A55" s="712"/>
      <c r="B55" s="105"/>
      <c r="C55" s="105"/>
      <c r="D55" s="105"/>
      <c r="E55" s="734"/>
      <c r="F55" s="708"/>
      <c r="G55" s="708"/>
      <c r="H55" s="708"/>
      <c r="I55" s="708"/>
      <c r="J55" s="708"/>
    </row>
    <row r="56" spans="1:10">
      <c r="A56" s="669" t="s">
        <v>364</v>
      </c>
      <c r="B56" s="602"/>
      <c r="C56" s="602"/>
      <c r="D56" s="602"/>
      <c r="E56" s="735"/>
      <c r="F56" s="709">
        <v>-82.859870000000001</v>
      </c>
      <c r="G56" s="709">
        <v>-83.632835999999998</v>
      </c>
      <c r="H56" s="709">
        <v>-84.745800000000003</v>
      </c>
      <c r="I56" s="709">
        <v>-133.58428900000001</v>
      </c>
      <c r="J56" s="709">
        <v>582.67001000000005</v>
      </c>
    </row>
    <row r="57" spans="1:10">
      <c r="A57" s="689" t="s">
        <v>489</v>
      </c>
      <c r="B57" s="105"/>
      <c r="C57" s="105"/>
      <c r="D57" s="105"/>
      <c r="E57" s="734"/>
      <c r="F57" s="708"/>
      <c r="G57" s="708"/>
      <c r="H57" s="708"/>
      <c r="I57" s="708"/>
      <c r="J57" s="708"/>
    </row>
    <row r="58" spans="1:10">
      <c r="A58" s="667" t="s">
        <v>490</v>
      </c>
      <c r="B58" s="105"/>
      <c r="C58" s="105"/>
      <c r="D58" s="105"/>
      <c r="E58" s="734"/>
      <c r="F58" s="708">
        <v>82.86</v>
      </c>
      <c r="G58" s="708">
        <v>83.63</v>
      </c>
      <c r="H58" s="708">
        <v>84.75</v>
      </c>
      <c r="I58" s="708">
        <v>133.58000000000001</v>
      </c>
      <c r="J58" s="708">
        <v>582.66999999999996</v>
      </c>
    </row>
    <row r="59" spans="1:10">
      <c r="A59" s="667"/>
      <c r="B59" s="105"/>
      <c r="C59" s="105"/>
      <c r="D59" s="105"/>
      <c r="E59" s="734"/>
      <c r="F59" s="708"/>
      <c r="G59" s="708"/>
      <c r="H59" s="708"/>
      <c r="I59" s="708"/>
      <c r="J59" s="708"/>
    </row>
    <row r="60" spans="1:10">
      <c r="A60" s="669" t="s">
        <v>365</v>
      </c>
      <c r="B60" s="602"/>
      <c r="C60" s="602"/>
      <c r="D60" s="602"/>
      <c r="E60" s="735"/>
      <c r="F60" s="709"/>
      <c r="G60" s="709"/>
      <c r="H60" s="709"/>
      <c r="I60" s="709"/>
      <c r="J60" s="709"/>
    </row>
    <row r="61" spans="1:10">
      <c r="A61" s="667" t="s">
        <v>491</v>
      </c>
      <c r="B61" s="105"/>
      <c r="C61" s="105"/>
      <c r="D61" s="105"/>
      <c r="E61" s="736"/>
      <c r="F61" s="710" t="s">
        <v>128</v>
      </c>
      <c r="G61" s="710" t="s">
        <v>128</v>
      </c>
      <c r="H61" s="710" t="s">
        <v>128</v>
      </c>
      <c r="I61" s="710" t="s">
        <v>128</v>
      </c>
      <c r="J61" s="710" t="s">
        <v>128</v>
      </c>
    </row>
    <row r="62" spans="1:10">
      <c r="A62" s="667" t="s">
        <v>489</v>
      </c>
      <c r="B62" s="105"/>
      <c r="C62" s="105"/>
      <c r="D62" s="105"/>
      <c r="E62" s="736"/>
      <c r="F62" s="710" t="s">
        <v>128</v>
      </c>
      <c r="G62" s="710" t="s">
        <v>128</v>
      </c>
      <c r="H62" s="710" t="s">
        <v>128</v>
      </c>
      <c r="I62" s="710" t="s">
        <v>128</v>
      </c>
      <c r="J62" s="710" t="s">
        <v>128</v>
      </c>
    </row>
    <row r="63" spans="1:10">
      <c r="A63" s="667" t="s">
        <v>492</v>
      </c>
      <c r="B63" s="105"/>
      <c r="C63" s="105"/>
      <c r="D63" s="105"/>
      <c r="E63" s="736"/>
      <c r="F63" s="710" t="s">
        <v>128</v>
      </c>
      <c r="G63" s="710" t="s">
        <v>128</v>
      </c>
      <c r="H63" s="710" t="s">
        <v>128</v>
      </c>
      <c r="I63" s="710" t="s">
        <v>128</v>
      </c>
      <c r="J63" s="710" t="s">
        <v>128</v>
      </c>
    </row>
    <row r="64" spans="1:10">
      <c r="A64" s="667" t="s">
        <v>493</v>
      </c>
      <c r="B64" s="105"/>
      <c r="C64" s="105"/>
      <c r="D64" s="105"/>
      <c r="E64" s="736"/>
      <c r="F64" s="710" t="s">
        <v>128</v>
      </c>
      <c r="G64" s="710" t="s">
        <v>128</v>
      </c>
      <c r="H64" s="710" t="s">
        <v>128</v>
      </c>
      <c r="I64" s="710" t="s">
        <v>128</v>
      </c>
      <c r="J64" s="710" t="s">
        <v>128</v>
      </c>
    </row>
    <row r="65" spans="1:10">
      <c r="A65" s="667" t="s">
        <v>494</v>
      </c>
      <c r="B65" s="105"/>
      <c r="C65" s="105"/>
      <c r="D65" s="105"/>
      <c r="E65" s="736"/>
      <c r="F65" s="710" t="s">
        <v>128</v>
      </c>
      <c r="G65" s="710" t="s">
        <v>128</v>
      </c>
      <c r="H65" s="710" t="s">
        <v>128</v>
      </c>
      <c r="I65" s="710" t="s">
        <v>128</v>
      </c>
      <c r="J65" s="710" t="s">
        <v>128</v>
      </c>
    </row>
    <row r="66" spans="1:10">
      <c r="A66" s="667" t="s">
        <v>490</v>
      </c>
      <c r="B66" s="105"/>
      <c r="C66" s="105"/>
      <c r="D66" s="105"/>
      <c r="E66" s="736"/>
      <c r="F66" s="710" t="s">
        <v>128</v>
      </c>
      <c r="G66" s="710" t="s">
        <v>128</v>
      </c>
      <c r="H66" s="710" t="s">
        <v>128</v>
      </c>
      <c r="I66" s="710" t="s">
        <v>128</v>
      </c>
      <c r="J66" s="710" t="s">
        <v>128</v>
      </c>
    </row>
    <row r="67" spans="1:10">
      <c r="A67" s="667"/>
      <c r="B67" s="105"/>
      <c r="C67" s="105"/>
      <c r="D67" s="105"/>
      <c r="E67" s="734"/>
      <c r="F67" s="708"/>
      <c r="G67" s="708"/>
      <c r="H67" s="708"/>
      <c r="I67" s="708"/>
      <c r="J67" s="708"/>
    </row>
    <row r="68" spans="1:10">
      <c r="A68" s="669" t="s">
        <v>495</v>
      </c>
      <c r="B68" s="602"/>
      <c r="C68" s="602"/>
      <c r="D68" s="602"/>
      <c r="E68" s="735"/>
      <c r="F68" s="709"/>
      <c r="G68" s="709"/>
      <c r="H68" s="709"/>
      <c r="I68" s="709"/>
      <c r="J68" s="709"/>
    </row>
    <row r="69" spans="1:10">
      <c r="A69" s="712"/>
      <c r="B69" s="105"/>
      <c r="C69" s="105"/>
      <c r="D69" s="105"/>
      <c r="E69" s="734"/>
      <c r="F69" s="708"/>
      <c r="G69" s="708"/>
      <c r="H69" s="708"/>
      <c r="I69" s="708"/>
      <c r="J69" s="708"/>
    </row>
    <row r="70" spans="1:10">
      <c r="A70" s="669" t="s">
        <v>364</v>
      </c>
      <c r="B70" s="602"/>
      <c r="C70" s="602"/>
      <c r="D70" s="602"/>
      <c r="E70" s="735"/>
      <c r="F70" s="709">
        <v>1502</v>
      </c>
      <c r="G70" s="709">
        <v>580.9</v>
      </c>
      <c r="H70" s="709">
        <v>340.2</v>
      </c>
      <c r="I70" s="709">
        <v>109.8</v>
      </c>
      <c r="J70" s="709">
        <v>312.3</v>
      </c>
    </row>
    <row r="71" spans="1:10">
      <c r="A71" s="667" t="s">
        <v>491</v>
      </c>
      <c r="B71" s="105"/>
      <c r="C71" s="105"/>
      <c r="D71" s="105"/>
      <c r="E71" s="736"/>
      <c r="F71" s="710" t="s">
        <v>128</v>
      </c>
      <c r="G71" s="710" t="s">
        <v>128</v>
      </c>
      <c r="H71" s="710" t="s">
        <v>128</v>
      </c>
      <c r="I71" s="710" t="s">
        <v>128</v>
      </c>
      <c r="J71" s="710" t="s">
        <v>128</v>
      </c>
    </row>
    <row r="72" spans="1:10">
      <c r="A72" s="667" t="s">
        <v>489</v>
      </c>
      <c r="B72" s="105"/>
      <c r="C72" s="105"/>
      <c r="D72" s="105"/>
      <c r="E72" s="736"/>
      <c r="F72" s="710" t="s">
        <v>128</v>
      </c>
      <c r="G72" s="710" t="s">
        <v>128</v>
      </c>
      <c r="H72" s="710" t="s">
        <v>128</v>
      </c>
      <c r="I72" s="710" t="s">
        <v>128</v>
      </c>
      <c r="J72" s="710" t="s">
        <v>128</v>
      </c>
    </row>
    <row r="73" spans="1:10">
      <c r="A73" s="667" t="s">
        <v>343</v>
      </c>
      <c r="B73" s="105"/>
      <c r="C73" s="105"/>
      <c r="D73" s="105"/>
      <c r="E73" s="734"/>
      <c r="F73" s="708">
        <v>-1502</v>
      </c>
      <c r="G73" s="708">
        <v>580.9</v>
      </c>
      <c r="H73" s="708">
        <v>340.2</v>
      </c>
      <c r="I73" s="708">
        <v>109.8</v>
      </c>
      <c r="J73" s="708">
        <v>-312.3</v>
      </c>
    </row>
    <row r="74" spans="1:10">
      <c r="A74" s="667" t="s">
        <v>426</v>
      </c>
      <c r="B74" s="105"/>
      <c r="C74" s="105"/>
      <c r="D74" s="105"/>
      <c r="E74" s="734"/>
      <c r="F74" s="708">
        <v>8150</v>
      </c>
      <c r="G74" s="708">
        <v>8763.2000000000007</v>
      </c>
      <c r="H74" s="708">
        <v>7955.2</v>
      </c>
      <c r="I74" s="708">
        <v>7259.5</v>
      </c>
      <c r="J74" s="708">
        <v>6898.3</v>
      </c>
    </row>
    <row r="75" spans="1:10">
      <c r="A75" s="667" t="s">
        <v>427</v>
      </c>
      <c r="B75" s="105"/>
      <c r="C75" s="105"/>
      <c r="D75" s="105"/>
      <c r="E75" s="734"/>
      <c r="F75" s="708">
        <v>9652</v>
      </c>
      <c r="G75" s="708">
        <v>8182.3</v>
      </c>
      <c r="H75" s="708">
        <v>7615</v>
      </c>
      <c r="I75" s="708">
        <v>7149.7</v>
      </c>
      <c r="J75" s="708">
        <v>7210.6</v>
      </c>
    </row>
    <row r="76" spans="1:10">
      <c r="A76" s="667" t="s">
        <v>346</v>
      </c>
      <c r="B76" s="105"/>
      <c r="C76" s="105"/>
      <c r="D76" s="105"/>
      <c r="E76" s="734"/>
      <c r="F76" s="708">
        <v>-1938</v>
      </c>
      <c r="G76" s="708">
        <v>-136.80000000000001</v>
      </c>
      <c r="H76" s="708">
        <v>-344.8</v>
      </c>
      <c r="I76" s="708">
        <v>-340.5</v>
      </c>
      <c r="J76" s="708">
        <v>-301.7</v>
      </c>
    </row>
    <row r="77" spans="1:10">
      <c r="A77" s="675" t="s">
        <v>434</v>
      </c>
      <c r="B77" s="105"/>
      <c r="C77" s="105"/>
      <c r="D77" s="105"/>
      <c r="E77" s="734"/>
      <c r="F77" s="708">
        <v>7250</v>
      </c>
      <c r="G77" s="708">
        <v>7363.2</v>
      </c>
      <c r="H77" s="708">
        <v>6655.2</v>
      </c>
      <c r="I77" s="708">
        <v>6159.5</v>
      </c>
      <c r="J77" s="708">
        <v>5698.3</v>
      </c>
    </row>
    <row r="78" spans="1:10">
      <c r="A78" s="675" t="s">
        <v>435</v>
      </c>
      <c r="B78" s="105"/>
      <c r="C78" s="105"/>
      <c r="D78" s="105"/>
      <c r="E78" s="734"/>
      <c r="F78" s="708">
        <v>9188</v>
      </c>
      <c r="G78" s="708">
        <v>7500</v>
      </c>
      <c r="H78" s="708">
        <v>7000</v>
      </c>
      <c r="I78" s="708">
        <v>6500</v>
      </c>
      <c r="J78" s="708">
        <v>6000</v>
      </c>
    </row>
    <row r="79" spans="1:10">
      <c r="A79" s="667" t="s">
        <v>347</v>
      </c>
      <c r="B79" s="105"/>
      <c r="C79" s="105"/>
      <c r="D79" s="105"/>
      <c r="E79" s="734"/>
      <c r="F79" s="708">
        <v>436</v>
      </c>
      <c r="G79" s="708">
        <v>717.7</v>
      </c>
      <c r="H79" s="708">
        <v>685</v>
      </c>
      <c r="I79" s="708">
        <v>450.3</v>
      </c>
      <c r="J79" s="708">
        <v>-10.6</v>
      </c>
    </row>
    <row r="80" spans="1:10">
      <c r="A80" s="675" t="s">
        <v>426</v>
      </c>
      <c r="B80" s="105"/>
      <c r="C80" s="105"/>
      <c r="D80" s="105"/>
      <c r="E80" s="734"/>
      <c r="F80" s="708">
        <v>900</v>
      </c>
      <c r="G80" s="708">
        <v>1400</v>
      </c>
      <c r="H80" s="708">
        <v>1300</v>
      </c>
      <c r="I80" s="708">
        <v>1100</v>
      </c>
      <c r="J80" s="708">
        <v>1200</v>
      </c>
    </row>
    <row r="81" spans="1:10">
      <c r="A81" s="675" t="s">
        <v>427</v>
      </c>
      <c r="B81" s="105"/>
      <c r="C81" s="105"/>
      <c r="D81" s="105"/>
      <c r="E81" s="734"/>
      <c r="F81" s="708">
        <v>464</v>
      </c>
      <c r="G81" s="708">
        <v>682.3</v>
      </c>
      <c r="H81" s="708">
        <v>615</v>
      </c>
      <c r="I81" s="708">
        <v>649.70000000000005</v>
      </c>
      <c r="J81" s="708">
        <v>1210.5999999999999</v>
      </c>
    </row>
    <row r="82" spans="1:10">
      <c r="A82" s="667" t="s">
        <v>348</v>
      </c>
      <c r="B82" s="105"/>
      <c r="C82" s="105"/>
      <c r="D82" s="105"/>
      <c r="E82" s="734"/>
      <c r="F82" s="708" t="s">
        <v>128</v>
      </c>
      <c r="G82" s="708" t="s">
        <v>128</v>
      </c>
      <c r="H82" s="708" t="s">
        <v>128</v>
      </c>
      <c r="I82" s="708" t="s">
        <v>128</v>
      </c>
      <c r="J82" s="708">
        <v>0</v>
      </c>
    </row>
    <row r="83" spans="1:10">
      <c r="A83" s="667"/>
      <c r="B83" s="105"/>
      <c r="C83" s="105"/>
      <c r="D83" s="105"/>
      <c r="E83" s="734"/>
      <c r="F83" s="708"/>
      <c r="G83" s="708"/>
      <c r="H83" s="708"/>
      <c r="I83" s="708"/>
      <c r="J83" s="708"/>
    </row>
    <row r="84" spans="1:10">
      <c r="A84" s="669" t="s">
        <v>365</v>
      </c>
      <c r="B84" s="602"/>
      <c r="C84" s="602"/>
      <c r="D84" s="602"/>
      <c r="E84" s="735"/>
      <c r="F84" s="709">
        <v>3531.6</v>
      </c>
      <c r="G84" s="709">
        <v>681.7</v>
      </c>
      <c r="H84" s="709">
        <v>473.7</v>
      </c>
      <c r="I84" s="709">
        <v>-62.3</v>
      </c>
      <c r="J84" s="709">
        <v>-357.7</v>
      </c>
    </row>
    <row r="85" spans="1:10">
      <c r="A85" s="667" t="s">
        <v>491</v>
      </c>
      <c r="B85" s="105"/>
      <c r="C85" s="105"/>
      <c r="D85" s="105"/>
      <c r="E85" s="734"/>
      <c r="F85" s="708" t="s">
        <v>128</v>
      </c>
      <c r="G85" s="708" t="s">
        <v>128</v>
      </c>
      <c r="H85" s="708" t="s">
        <v>128</v>
      </c>
      <c r="I85" s="708" t="s">
        <v>128</v>
      </c>
      <c r="J85" s="708" t="s">
        <v>128</v>
      </c>
    </row>
    <row r="86" spans="1:10">
      <c r="A86" s="667" t="s">
        <v>489</v>
      </c>
      <c r="B86" s="105"/>
      <c r="C86" s="105"/>
      <c r="D86" s="105"/>
      <c r="E86" s="734"/>
      <c r="F86" s="708" t="s">
        <v>128</v>
      </c>
      <c r="G86" s="708" t="s">
        <v>128</v>
      </c>
      <c r="H86" s="708" t="s">
        <v>128</v>
      </c>
      <c r="I86" s="708" t="s">
        <v>128</v>
      </c>
      <c r="J86" s="708" t="s">
        <v>128</v>
      </c>
    </row>
    <row r="87" spans="1:10">
      <c r="A87" s="667" t="s">
        <v>496</v>
      </c>
      <c r="B87" s="105"/>
      <c r="C87" s="105"/>
      <c r="D87" s="105"/>
      <c r="E87" s="734"/>
      <c r="F87" s="708">
        <v>2800</v>
      </c>
      <c r="G87" s="708" t="s">
        <v>128</v>
      </c>
      <c r="H87" s="708" t="s">
        <v>128</v>
      </c>
      <c r="I87" s="708" t="s">
        <v>128</v>
      </c>
      <c r="J87" s="708" t="s">
        <v>128</v>
      </c>
    </row>
    <row r="88" spans="1:10">
      <c r="A88" s="667" t="s">
        <v>344</v>
      </c>
      <c r="B88" s="105"/>
      <c r="C88" s="105"/>
      <c r="D88" s="105"/>
      <c r="E88" s="734"/>
      <c r="F88" s="708">
        <v>2800</v>
      </c>
      <c r="G88" s="708" t="s">
        <v>128</v>
      </c>
      <c r="H88" s="708" t="s">
        <v>128</v>
      </c>
      <c r="I88" s="708" t="s">
        <v>128</v>
      </c>
      <c r="J88" s="708" t="s">
        <v>128</v>
      </c>
    </row>
    <row r="89" spans="1:10">
      <c r="A89" s="667" t="s">
        <v>345</v>
      </c>
      <c r="B89" s="105"/>
      <c r="C89" s="105"/>
      <c r="D89" s="105"/>
      <c r="E89" s="734"/>
      <c r="F89" s="708" t="s">
        <v>128</v>
      </c>
      <c r="G89" s="708" t="s">
        <v>128</v>
      </c>
      <c r="H89" s="708" t="s">
        <v>128</v>
      </c>
      <c r="I89" s="708" t="s">
        <v>128</v>
      </c>
      <c r="J89" s="708" t="s">
        <v>128</v>
      </c>
    </row>
    <row r="90" spans="1:10">
      <c r="A90" s="675" t="s">
        <v>498</v>
      </c>
      <c r="B90" s="105"/>
      <c r="C90" s="105"/>
      <c r="D90" s="105"/>
      <c r="E90" s="734"/>
      <c r="F90" s="708" t="s">
        <v>128</v>
      </c>
      <c r="G90" s="708" t="s">
        <v>128</v>
      </c>
      <c r="H90" s="708" t="s">
        <v>128</v>
      </c>
      <c r="I90" s="708" t="s">
        <v>128</v>
      </c>
      <c r="J90" s="708" t="s">
        <v>128</v>
      </c>
    </row>
    <row r="91" spans="1:10">
      <c r="A91" s="675" t="s">
        <v>344</v>
      </c>
      <c r="B91" s="105"/>
      <c r="C91" s="105"/>
      <c r="D91" s="105"/>
      <c r="E91" s="734"/>
      <c r="F91" s="708" t="s">
        <v>128</v>
      </c>
      <c r="G91" s="708" t="s">
        <v>128</v>
      </c>
      <c r="H91" s="708" t="s">
        <v>128</v>
      </c>
      <c r="I91" s="708" t="s">
        <v>128</v>
      </c>
      <c r="J91" s="708" t="s">
        <v>128</v>
      </c>
    </row>
    <row r="92" spans="1:10">
      <c r="A92" s="675" t="s">
        <v>345</v>
      </c>
      <c r="B92" s="105"/>
      <c r="C92" s="105"/>
      <c r="D92" s="105"/>
      <c r="E92" s="734"/>
      <c r="F92" s="708" t="s">
        <v>128</v>
      </c>
      <c r="G92" s="708" t="s">
        <v>128</v>
      </c>
      <c r="H92" s="708" t="s">
        <v>128</v>
      </c>
      <c r="I92" s="708" t="s">
        <v>128</v>
      </c>
      <c r="J92" s="708" t="s">
        <v>128</v>
      </c>
    </row>
    <row r="93" spans="1:10">
      <c r="A93" s="675" t="s">
        <v>499</v>
      </c>
      <c r="B93" s="105"/>
      <c r="C93" s="105"/>
      <c r="D93" s="105"/>
      <c r="E93" s="734"/>
      <c r="F93" s="708" t="s">
        <v>128</v>
      </c>
      <c r="G93" s="708" t="s">
        <v>128</v>
      </c>
      <c r="H93" s="708" t="s">
        <v>128</v>
      </c>
      <c r="I93" s="708" t="s">
        <v>128</v>
      </c>
      <c r="J93" s="708" t="s">
        <v>128</v>
      </c>
    </row>
    <row r="94" spans="1:10">
      <c r="A94" s="675" t="s">
        <v>344</v>
      </c>
      <c r="B94" s="105"/>
      <c r="C94" s="105"/>
      <c r="D94" s="105"/>
      <c r="E94" s="734"/>
      <c r="F94" s="708" t="s">
        <v>128</v>
      </c>
      <c r="G94" s="708" t="s">
        <v>128</v>
      </c>
      <c r="H94" s="708" t="s">
        <v>128</v>
      </c>
      <c r="I94" s="708" t="s">
        <v>128</v>
      </c>
      <c r="J94" s="708" t="s">
        <v>128</v>
      </c>
    </row>
    <row r="95" spans="1:10">
      <c r="A95" s="675" t="s">
        <v>345</v>
      </c>
      <c r="B95" s="105"/>
      <c r="C95" s="105"/>
      <c r="D95" s="105"/>
      <c r="E95" s="734"/>
      <c r="F95" s="708" t="s">
        <v>128</v>
      </c>
      <c r="G95" s="708" t="s">
        <v>128</v>
      </c>
      <c r="H95" s="708" t="s">
        <v>128</v>
      </c>
      <c r="I95" s="708" t="s">
        <v>128</v>
      </c>
      <c r="J95" s="708" t="s">
        <v>128</v>
      </c>
    </row>
    <row r="96" spans="1:10">
      <c r="A96" s="675" t="s">
        <v>500</v>
      </c>
      <c r="B96" s="105"/>
      <c r="C96" s="105"/>
      <c r="D96" s="105"/>
      <c r="E96" s="734"/>
      <c r="F96" s="708">
        <v>2800</v>
      </c>
      <c r="G96" s="708" t="s">
        <v>128</v>
      </c>
      <c r="H96" s="708" t="s">
        <v>128</v>
      </c>
      <c r="I96" s="708" t="s">
        <v>128</v>
      </c>
      <c r="J96" s="708" t="s">
        <v>128</v>
      </c>
    </row>
    <row r="97" spans="1:10">
      <c r="A97" s="675" t="s">
        <v>344</v>
      </c>
      <c r="B97" s="105"/>
      <c r="C97" s="105"/>
      <c r="D97" s="105"/>
      <c r="E97" s="734"/>
      <c r="F97" s="708">
        <v>2800</v>
      </c>
      <c r="G97" s="708" t="s">
        <v>128</v>
      </c>
      <c r="H97" s="708" t="s">
        <v>128</v>
      </c>
      <c r="I97" s="708" t="s">
        <v>128</v>
      </c>
      <c r="J97" s="708" t="s">
        <v>128</v>
      </c>
    </row>
    <row r="98" spans="1:10">
      <c r="A98" s="675" t="s">
        <v>345</v>
      </c>
      <c r="B98" s="105"/>
      <c r="C98" s="105"/>
      <c r="D98" s="105"/>
      <c r="E98" s="734"/>
      <c r="F98" s="708" t="s">
        <v>128</v>
      </c>
      <c r="G98" s="708" t="s">
        <v>128</v>
      </c>
      <c r="H98" s="708" t="s">
        <v>128</v>
      </c>
      <c r="I98" s="708" t="s">
        <v>128</v>
      </c>
      <c r="J98" s="708" t="s">
        <v>128</v>
      </c>
    </row>
    <row r="99" spans="1:10">
      <c r="A99" s="664" t="s">
        <v>515</v>
      </c>
      <c r="B99" s="105"/>
      <c r="C99" s="105"/>
      <c r="D99" s="105"/>
      <c r="E99" s="734"/>
      <c r="F99" s="708">
        <v>731.6</v>
      </c>
      <c r="G99" s="708">
        <v>681.7</v>
      </c>
      <c r="H99" s="708">
        <v>473.7</v>
      </c>
      <c r="I99" s="708">
        <v>62.3</v>
      </c>
      <c r="J99" s="708">
        <v>-357.7</v>
      </c>
    </row>
    <row r="100" spans="1:10">
      <c r="A100" s="667" t="s">
        <v>350</v>
      </c>
      <c r="B100" s="105"/>
      <c r="C100" s="105"/>
      <c r="D100" s="105"/>
      <c r="E100" s="734"/>
      <c r="F100" s="708">
        <v>930.1</v>
      </c>
      <c r="G100" s="708">
        <v>909.3</v>
      </c>
      <c r="H100" s="708">
        <v>725.7</v>
      </c>
      <c r="I100" s="708">
        <v>399.5</v>
      </c>
      <c r="J100" s="708">
        <v>200.4</v>
      </c>
    </row>
    <row r="101" spans="1:10">
      <c r="A101" s="667" t="s">
        <v>345</v>
      </c>
      <c r="B101" s="105"/>
      <c r="C101" s="105"/>
      <c r="D101" s="105"/>
      <c r="E101" s="734"/>
      <c r="F101" s="708">
        <v>198.5</v>
      </c>
      <c r="G101" s="708">
        <v>227.6</v>
      </c>
      <c r="H101" s="708">
        <v>251.9</v>
      </c>
      <c r="I101" s="708">
        <v>461.8</v>
      </c>
      <c r="J101" s="708">
        <v>558.1</v>
      </c>
    </row>
    <row r="102" spans="1:10">
      <c r="A102" s="675" t="s">
        <v>498</v>
      </c>
      <c r="B102" s="105"/>
      <c r="C102" s="105"/>
      <c r="D102" s="105"/>
      <c r="E102" s="734"/>
      <c r="F102" s="708">
        <v>765.5</v>
      </c>
      <c r="G102" s="708">
        <v>718.7</v>
      </c>
      <c r="H102" s="708">
        <v>510.1</v>
      </c>
      <c r="I102" s="708">
        <v>24.3</v>
      </c>
      <c r="J102" s="708">
        <v>-330.4</v>
      </c>
    </row>
    <row r="103" spans="1:10">
      <c r="A103" s="675" t="s">
        <v>350</v>
      </c>
      <c r="B103" s="105"/>
      <c r="C103" s="105"/>
      <c r="D103" s="105"/>
      <c r="E103" s="734"/>
      <c r="F103" s="708">
        <v>930.1</v>
      </c>
      <c r="G103" s="708">
        <v>909.3</v>
      </c>
      <c r="H103" s="708">
        <v>725.7</v>
      </c>
      <c r="I103" s="708">
        <v>399.5</v>
      </c>
      <c r="J103" s="708">
        <v>200.4</v>
      </c>
    </row>
    <row r="104" spans="1:10">
      <c r="A104" s="675" t="s">
        <v>345</v>
      </c>
      <c r="B104" s="105"/>
      <c r="C104" s="105"/>
      <c r="D104" s="105"/>
      <c r="E104" s="734"/>
      <c r="F104" s="708">
        <v>164.6</v>
      </c>
      <c r="G104" s="708">
        <v>190.6</v>
      </c>
      <c r="H104" s="708">
        <v>215.5</v>
      </c>
      <c r="I104" s="708">
        <v>423.8</v>
      </c>
      <c r="J104" s="708">
        <v>530.79999999999995</v>
      </c>
    </row>
    <row r="105" spans="1:10">
      <c r="A105" s="675" t="s">
        <v>499</v>
      </c>
      <c r="B105" s="105"/>
      <c r="C105" s="105"/>
      <c r="D105" s="105"/>
      <c r="E105" s="734"/>
      <c r="F105" s="708" t="s">
        <v>128</v>
      </c>
      <c r="G105" s="708" t="s">
        <v>128</v>
      </c>
      <c r="H105" s="708" t="s">
        <v>128</v>
      </c>
      <c r="I105" s="708" t="s">
        <v>128</v>
      </c>
      <c r="J105" s="708" t="s">
        <v>128</v>
      </c>
    </row>
    <row r="106" spans="1:10">
      <c r="A106" s="675" t="s">
        <v>350</v>
      </c>
      <c r="B106" s="105"/>
      <c r="C106" s="105"/>
      <c r="D106" s="105"/>
      <c r="E106" s="734"/>
      <c r="F106" s="708" t="s">
        <v>128</v>
      </c>
      <c r="G106" s="708" t="s">
        <v>128</v>
      </c>
      <c r="H106" s="708" t="s">
        <v>128</v>
      </c>
      <c r="I106" s="708" t="s">
        <v>128</v>
      </c>
      <c r="J106" s="708" t="s">
        <v>128</v>
      </c>
    </row>
    <row r="107" spans="1:10">
      <c r="A107" s="675" t="s">
        <v>345</v>
      </c>
      <c r="B107" s="105"/>
      <c r="C107" s="105"/>
      <c r="D107" s="105"/>
      <c r="E107" s="734"/>
      <c r="F107" s="708" t="s">
        <v>128</v>
      </c>
      <c r="G107" s="708" t="s">
        <v>128</v>
      </c>
      <c r="H107" s="708" t="s">
        <v>128</v>
      </c>
      <c r="I107" s="708" t="s">
        <v>128</v>
      </c>
      <c r="J107" s="708" t="s">
        <v>128</v>
      </c>
    </row>
    <row r="108" spans="1:10">
      <c r="A108" s="675" t="s">
        <v>500</v>
      </c>
      <c r="B108" s="105"/>
      <c r="C108" s="105"/>
      <c r="D108" s="105"/>
      <c r="E108" s="734"/>
      <c r="F108" s="708">
        <v>33.9</v>
      </c>
      <c r="G108" s="708">
        <v>37</v>
      </c>
      <c r="H108" s="708">
        <v>36.4</v>
      </c>
      <c r="I108" s="708">
        <v>38</v>
      </c>
      <c r="J108" s="708">
        <v>27.3</v>
      </c>
    </row>
    <row r="109" spans="1:10">
      <c r="A109" s="675" t="s">
        <v>350</v>
      </c>
      <c r="B109" s="105"/>
      <c r="C109" s="105"/>
      <c r="D109" s="105"/>
      <c r="E109" s="734"/>
      <c r="F109" s="708" t="s">
        <v>128</v>
      </c>
      <c r="G109" s="708" t="s">
        <v>128</v>
      </c>
      <c r="H109" s="708" t="s">
        <v>128</v>
      </c>
      <c r="I109" s="708" t="s">
        <v>128</v>
      </c>
      <c r="J109" s="708" t="s">
        <v>128</v>
      </c>
    </row>
    <row r="110" spans="1:10">
      <c r="A110" s="675" t="s">
        <v>345</v>
      </c>
      <c r="B110" s="105"/>
      <c r="C110" s="105"/>
      <c r="D110" s="105"/>
      <c r="E110" s="734"/>
      <c r="F110" s="708">
        <v>33.9</v>
      </c>
      <c r="G110" s="708">
        <v>37</v>
      </c>
      <c r="H110" s="708">
        <v>36.4</v>
      </c>
      <c r="I110" s="708">
        <v>38</v>
      </c>
      <c r="J110" s="708">
        <v>27.3</v>
      </c>
    </row>
    <row r="111" spans="1:10">
      <c r="A111" s="667" t="s">
        <v>493</v>
      </c>
      <c r="B111" s="105"/>
      <c r="C111" s="105"/>
      <c r="D111" s="105"/>
      <c r="E111" s="734"/>
      <c r="F111" s="708">
        <v>0</v>
      </c>
      <c r="G111" s="708">
        <v>0</v>
      </c>
      <c r="H111" s="708">
        <v>0</v>
      </c>
      <c r="I111" s="708">
        <v>0</v>
      </c>
      <c r="J111" s="708">
        <v>0</v>
      </c>
    </row>
    <row r="112" spans="1:10">
      <c r="A112" s="667" t="s">
        <v>494</v>
      </c>
      <c r="B112" s="105"/>
      <c r="C112" s="105"/>
      <c r="D112" s="105"/>
      <c r="E112" s="734"/>
      <c r="F112" s="708">
        <v>0</v>
      </c>
      <c r="G112" s="708">
        <v>0</v>
      </c>
      <c r="H112" s="708">
        <v>0</v>
      </c>
      <c r="I112" s="708">
        <v>0</v>
      </c>
      <c r="J112" s="708">
        <v>0</v>
      </c>
    </row>
    <row r="113" spans="1:10">
      <c r="A113" s="677" t="s">
        <v>497</v>
      </c>
      <c r="B113" s="105"/>
      <c r="C113" s="105"/>
      <c r="D113" s="105"/>
      <c r="E113" s="734"/>
      <c r="F113" s="708">
        <v>0</v>
      </c>
      <c r="G113" s="708">
        <v>0</v>
      </c>
      <c r="H113" s="708">
        <v>0</v>
      </c>
      <c r="I113" s="708">
        <v>0</v>
      </c>
      <c r="J113" s="708">
        <v>0</v>
      </c>
    </row>
    <row r="114" spans="1:10">
      <c r="A114" s="114"/>
      <c r="B114" s="105"/>
      <c r="C114" s="105"/>
      <c r="D114" s="105"/>
      <c r="E114" s="734"/>
      <c r="F114" s="708"/>
      <c r="G114" s="708"/>
      <c r="H114" s="708"/>
      <c r="I114" s="708"/>
      <c r="J114" s="708"/>
    </row>
    <row r="115" spans="1:10">
      <c r="A115" s="669" t="s">
        <v>635</v>
      </c>
      <c r="B115" s="814"/>
      <c r="C115" s="814"/>
      <c r="D115" s="814"/>
      <c r="E115" s="737"/>
      <c r="F115" s="815">
        <v>-5116.4598699999997</v>
      </c>
      <c r="G115" s="815">
        <v>-1346.2328360000001</v>
      </c>
      <c r="H115" s="815">
        <v>-898.64580000000001</v>
      </c>
      <c r="I115" s="815">
        <v>-181.08428900000001</v>
      </c>
      <c r="J115" s="711">
        <v>628.07001000000002</v>
      </c>
    </row>
    <row r="116" spans="1:10">
      <c r="F116" s="103"/>
    </row>
    <row r="117" spans="1:10">
      <c r="F117" s="103"/>
    </row>
    <row r="118" spans="1:10">
      <c r="F118" s="103"/>
    </row>
    <row r="119" spans="1:10">
      <c r="F119" s="103"/>
    </row>
    <row r="120" spans="1:10">
      <c r="F120" s="98"/>
    </row>
    <row r="121" spans="1:10">
      <c r="F121" s="600"/>
    </row>
    <row r="122" spans="1:10">
      <c r="F122" s="600"/>
    </row>
    <row r="123" spans="1:10">
      <c r="F123" s="600"/>
    </row>
    <row r="124" spans="1:10">
      <c r="F124" s="600"/>
    </row>
    <row r="125" spans="1:10">
      <c r="F125" s="600"/>
    </row>
    <row r="126" spans="1:10">
      <c r="F126" s="600"/>
    </row>
    <row r="127" spans="1:10">
      <c r="F127" s="600"/>
    </row>
    <row r="128" spans="1:10">
      <c r="F128" s="600"/>
    </row>
    <row r="129" spans="6:6">
      <c r="F129" s="600"/>
    </row>
    <row r="130" spans="6:6">
      <c r="F130" s="600"/>
    </row>
    <row r="131" spans="6:6">
      <c r="F131" s="600"/>
    </row>
    <row r="132" spans="6:6">
      <c r="F132" s="600"/>
    </row>
    <row r="133" spans="6:6">
      <c r="F133" s="600"/>
    </row>
    <row r="134" spans="6:6">
      <c r="F134" s="600"/>
    </row>
    <row r="135" spans="6:6">
      <c r="F135" s="600"/>
    </row>
    <row r="136" spans="6:6">
      <c r="F136" s="600"/>
    </row>
    <row r="137" spans="6:6">
      <c r="F137" s="600"/>
    </row>
    <row r="138" spans="6:6">
      <c r="F138" s="600"/>
    </row>
    <row r="139" spans="6:6">
      <c r="F139" s="600"/>
    </row>
    <row r="140" spans="6:6">
      <c r="F140" s="600"/>
    </row>
    <row r="141" spans="6:6">
      <c r="F141" s="600"/>
    </row>
    <row r="142" spans="6:6">
      <c r="F142" s="600"/>
    </row>
    <row r="143" spans="6:6">
      <c r="F143" s="600"/>
    </row>
    <row r="144" spans="6:6">
      <c r="F144" s="600"/>
    </row>
    <row r="145" spans="6:6">
      <c r="F145" s="600"/>
    </row>
    <row r="146" spans="6:6">
      <c r="F146" s="600"/>
    </row>
    <row r="147" spans="6:6">
      <c r="F147" s="600"/>
    </row>
    <row r="148" spans="6:6">
      <c r="F148" s="600"/>
    </row>
    <row r="149" spans="6:6">
      <c r="F149" s="600"/>
    </row>
    <row r="150" spans="6:6">
      <c r="F150" s="600"/>
    </row>
    <row r="151" spans="6:6">
      <c r="F151" s="600"/>
    </row>
    <row r="152" spans="6:6">
      <c r="F152" s="600"/>
    </row>
    <row r="153" spans="6:6">
      <c r="F153" s="600"/>
    </row>
    <row r="154" spans="6:6">
      <c r="F154" s="600"/>
    </row>
    <row r="155" spans="6:6">
      <c r="F155" s="600"/>
    </row>
    <row r="156" spans="6:6">
      <c r="F156" s="600"/>
    </row>
    <row r="157" spans="6:6">
      <c r="F157" s="600"/>
    </row>
    <row r="158" spans="6:6">
      <c r="F158" s="600"/>
    </row>
    <row r="159" spans="6:6">
      <c r="F159" s="600"/>
    </row>
    <row r="160" spans="6:6">
      <c r="F160" s="600"/>
    </row>
    <row r="161" spans="6:6">
      <c r="F161" s="600"/>
    </row>
    <row r="162" spans="6:6">
      <c r="F162" s="600"/>
    </row>
    <row r="163" spans="6:6">
      <c r="F163" s="600"/>
    </row>
    <row r="164" spans="6:6">
      <c r="F164" s="600"/>
    </row>
    <row r="165" spans="6:6">
      <c r="F165" s="600"/>
    </row>
    <row r="166" spans="6:6">
      <c r="F166" s="600"/>
    </row>
    <row r="167" spans="6:6">
      <c r="F167" s="600"/>
    </row>
    <row r="168" spans="6:6">
      <c r="F168" s="600"/>
    </row>
    <row r="169" spans="6:6">
      <c r="F169" s="600"/>
    </row>
    <row r="170" spans="6:6">
      <c r="F170" s="600"/>
    </row>
    <row r="171" spans="6:6">
      <c r="F171" s="600"/>
    </row>
    <row r="172" spans="6:6">
      <c r="F172" s="600"/>
    </row>
    <row r="173" spans="6:6">
      <c r="F173" s="600"/>
    </row>
    <row r="174" spans="6:6">
      <c r="F174" s="600"/>
    </row>
    <row r="175" spans="6:6">
      <c r="F175" s="600"/>
    </row>
    <row r="176" spans="6:6">
      <c r="F176" s="600"/>
    </row>
    <row r="177" spans="6:6">
      <c r="F177" s="600"/>
    </row>
    <row r="178" spans="6:6">
      <c r="F178" s="600"/>
    </row>
    <row r="179" spans="6:6">
      <c r="F179" s="600"/>
    </row>
    <row r="180" spans="6:6">
      <c r="F180" s="600"/>
    </row>
    <row r="181" spans="6:6">
      <c r="F181" s="600"/>
    </row>
    <row r="182" spans="6:6">
      <c r="F182" s="600"/>
    </row>
    <row r="183" spans="6:6">
      <c r="F183" s="600"/>
    </row>
    <row r="184" spans="6:6">
      <c r="F184" s="600"/>
    </row>
    <row r="185" spans="6:6">
      <c r="F185" s="600"/>
    </row>
    <row r="186" spans="6:6">
      <c r="F186" s="600"/>
    </row>
    <row r="187" spans="6:6">
      <c r="F187" s="600"/>
    </row>
    <row r="188" spans="6:6">
      <c r="F188" s="600"/>
    </row>
    <row r="189" spans="6:6">
      <c r="F189" s="600"/>
    </row>
    <row r="190" spans="6:6">
      <c r="F190" s="600"/>
    </row>
    <row r="191" spans="6:6">
      <c r="F191" s="600"/>
    </row>
    <row r="192" spans="6:6">
      <c r="F192" s="600"/>
    </row>
    <row r="193" spans="6:6">
      <c r="F193" s="600"/>
    </row>
    <row r="194" spans="6:6">
      <c r="F194" s="600"/>
    </row>
    <row r="195" spans="6:6">
      <c r="F195" s="600"/>
    </row>
    <row r="196" spans="6:6">
      <c r="F196" s="600"/>
    </row>
    <row r="197" spans="6:6">
      <c r="F197" s="600"/>
    </row>
    <row r="198" spans="6:6">
      <c r="F198" s="600"/>
    </row>
    <row r="199" spans="6:6">
      <c r="F199" s="600"/>
    </row>
    <row r="200" spans="6:6">
      <c r="F200" s="600"/>
    </row>
    <row r="201" spans="6:6">
      <c r="F201" s="600"/>
    </row>
    <row r="202" spans="6:6">
      <c r="F202" s="600"/>
    </row>
    <row r="203" spans="6:6">
      <c r="F203" s="600"/>
    </row>
    <row r="204" spans="6:6">
      <c r="F204" s="600"/>
    </row>
    <row r="205" spans="6:6">
      <c r="F205" s="600"/>
    </row>
    <row r="206" spans="6:6">
      <c r="F206" s="600"/>
    </row>
    <row r="207" spans="6:6">
      <c r="F207" s="600"/>
    </row>
    <row r="208" spans="6:6">
      <c r="F208" s="600"/>
    </row>
    <row r="209" spans="6:6">
      <c r="F209" s="600"/>
    </row>
    <row r="210" spans="6:6">
      <c r="F210" s="600"/>
    </row>
    <row r="211" spans="6:6">
      <c r="F211" s="600"/>
    </row>
    <row r="212" spans="6:6">
      <c r="F212" s="600"/>
    </row>
    <row r="213" spans="6:6">
      <c r="F213" s="600"/>
    </row>
    <row r="214" spans="6:6">
      <c r="F214" s="600"/>
    </row>
    <row r="215" spans="6:6">
      <c r="F215" s="600"/>
    </row>
    <row r="216" spans="6:6">
      <c r="F216" s="600"/>
    </row>
    <row r="217" spans="6:6">
      <c r="F217" s="600"/>
    </row>
    <row r="218" spans="6:6">
      <c r="F218" s="600"/>
    </row>
    <row r="219" spans="6:6">
      <c r="F219" s="600"/>
    </row>
    <row r="220" spans="6:6">
      <c r="F220" s="600"/>
    </row>
    <row r="221" spans="6:6">
      <c r="F221" s="600"/>
    </row>
    <row r="222" spans="6:6">
      <c r="F222" s="600"/>
    </row>
    <row r="223" spans="6:6">
      <c r="F223" s="600"/>
    </row>
    <row r="224" spans="6:6">
      <c r="F224" s="600"/>
    </row>
    <row r="225" spans="6:6">
      <c r="F225" s="600"/>
    </row>
    <row r="226" spans="6:6">
      <c r="F226" s="600"/>
    </row>
    <row r="227" spans="6:6">
      <c r="F227" s="600"/>
    </row>
    <row r="228" spans="6:6">
      <c r="F228" s="600"/>
    </row>
    <row r="229" spans="6:6">
      <c r="F229" s="600"/>
    </row>
    <row r="230" spans="6:6">
      <c r="F230" s="600"/>
    </row>
    <row r="231" spans="6:6">
      <c r="F231" s="600"/>
    </row>
    <row r="232" spans="6:6">
      <c r="F232" s="600"/>
    </row>
    <row r="233" spans="6:6">
      <c r="F233" s="600"/>
    </row>
    <row r="234" spans="6:6">
      <c r="F234" s="600"/>
    </row>
    <row r="235" spans="6:6">
      <c r="F235" s="600"/>
    </row>
    <row r="236" spans="6:6">
      <c r="F236" s="600"/>
    </row>
    <row r="237" spans="6:6">
      <c r="F237" s="600"/>
    </row>
    <row r="238" spans="6:6">
      <c r="F238" s="600"/>
    </row>
    <row r="239" spans="6:6">
      <c r="F239" s="600"/>
    </row>
    <row r="240" spans="6:6">
      <c r="F240" s="600"/>
    </row>
    <row r="241" spans="6:6">
      <c r="F241" s="600"/>
    </row>
    <row r="242" spans="6:6">
      <c r="F242" s="600"/>
    </row>
    <row r="243" spans="6:6">
      <c r="F243" s="600"/>
    </row>
    <row r="244" spans="6:6">
      <c r="F244" s="600"/>
    </row>
    <row r="245" spans="6:6">
      <c r="F245" s="600"/>
    </row>
    <row r="246" spans="6:6">
      <c r="F246" s="600"/>
    </row>
    <row r="247" spans="6:6">
      <c r="F247" s="600"/>
    </row>
    <row r="248" spans="6:6">
      <c r="F248" s="600"/>
    </row>
    <row r="249" spans="6:6">
      <c r="F249" s="600"/>
    </row>
    <row r="250" spans="6:6">
      <c r="F250" s="600"/>
    </row>
    <row r="251" spans="6:6">
      <c r="F251" s="600"/>
    </row>
    <row r="252" spans="6:6">
      <c r="F252" s="600"/>
    </row>
    <row r="253" spans="6:6">
      <c r="F253" s="600"/>
    </row>
    <row r="254" spans="6:6">
      <c r="F254" s="600"/>
    </row>
    <row r="255" spans="6:6">
      <c r="F255" s="600"/>
    </row>
    <row r="256" spans="6:6">
      <c r="F256" s="600"/>
    </row>
    <row r="257" spans="6:6">
      <c r="F257" s="600"/>
    </row>
    <row r="258" spans="6:6">
      <c r="F258" s="600"/>
    </row>
    <row r="259" spans="6:6">
      <c r="F259" s="600"/>
    </row>
    <row r="260" spans="6:6">
      <c r="F260" s="600"/>
    </row>
    <row r="261" spans="6:6">
      <c r="F261" s="600"/>
    </row>
    <row r="262" spans="6:6">
      <c r="F262" s="600"/>
    </row>
  </sheetData>
  <pageMargins left="0.7" right="0.7" top="0.75" bottom="0.75" header="0.3" footer="0.3"/>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Notes</vt:lpstr>
      <vt:lpstr>Popn, Inflation, GDP, Trade</vt:lpstr>
      <vt:lpstr>GDP (Tb1)</vt:lpstr>
      <vt:lpstr>Rev (Tb8)</vt:lpstr>
      <vt:lpstr>Rev compare</vt:lpstr>
      <vt:lpstr>Exp (Tb9A)</vt:lpstr>
      <vt:lpstr>Exp (Tb9B)</vt:lpstr>
      <vt:lpstr>Exp compare</vt:lpstr>
      <vt:lpstr>Fin (Tb10)</vt:lpstr>
      <vt:lpstr>Fin compare</vt:lpstr>
      <vt:lpstr>Debt (Tb12)</vt:lpstr>
      <vt:lpstr>Debt compare</vt:lpstr>
      <vt:lpstr>Prices (Tb13)</vt:lpstr>
      <vt:lpstr>Check</vt:lpstr>
      <vt:lpstr>Analysis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Husnia Hushang</cp:lastModifiedBy>
  <cp:revision/>
  <dcterms:created xsi:type="dcterms:W3CDTF">2015-12-07T01:17:45Z</dcterms:created>
  <dcterms:modified xsi:type="dcterms:W3CDTF">2017-03-21T06:03:34Z</dcterms:modified>
  <cp:category/>
  <cp:contentStatus/>
</cp:coreProperties>
</file>